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Data\Greenberg\Projects\Brandys nad Orlici Rehabilitacni ustav\Brandys nad Orlici Rehabilitacni ustav_Etapa 2_EU ADI\Podklady VR\Brandys zelen park_Projektova dokumentace_24072024\D_STAVEBNI ROZPOCET\"/>
    </mc:Choice>
  </mc:AlternateContent>
  <xr:revisionPtr revIDLastSave="0" documentId="13_ncr:1_{69197528-B519-4475-ACDC-61AD7EE5E7A9}" xr6:coauthVersionLast="47" xr6:coauthVersionMax="47" xr10:uidLastSave="{00000000-0000-0000-0000-000000000000}"/>
  <bookViews>
    <workbookView xWindow="28680" yWindow="-45" windowWidth="29040" windowHeight="15840" xr2:uid="{813BE1D6-8FB0-41FB-BD07-86FAD8AA3445}"/>
  </bookViews>
  <sheets>
    <sheet name="Brandys_n_O_Park_kalkulace_cen" sheetId="1" r:id="rId1"/>
  </sheets>
  <definedNames>
    <definedName name="_xlnm.Print_Area" localSheetId="0">Brandys_n_O_Park_kalkulace_cen!$A$1:$H$719</definedName>
  </definedNames>
  <calcPr calcId="181029"/>
</workbook>
</file>

<file path=xl/calcChain.xml><?xml version="1.0" encoding="utf-8"?>
<calcChain xmlns="http://schemas.openxmlformats.org/spreadsheetml/2006/main">
  <c r="A709" i="1" l="1"/>
  <c r="A708" i="1"/>
  <c r="A707" i="1"/>
  <c r="E703" i="1"/>
  <c r="B703" i="1"/>
  <c r="B700" i="1"/>
  <c r="F699" i="1"/>
  <c r="E699" i="1"/>
  <c r="B699" i="1"/>
  <c r="F698" i="1"/>
  <c r="E698" i="1"/>
  <c r="B698" i="1"/>
  <c r="A697" i="1"/>
  <c r="B694" i="1"/>
  <c r="F693" i="1"/>
  <c r="E693" i="1"/>
  <c r="B693" i="1"/>
  <c r="A692" i="1"/>
  <c r="B689" i="1"/>
  <c r="B688" i="1"/>
  <c r="E687" i="1"/>
  <c r="B687" i="1"/>
  <c r="E686" i="1"/>
  <c r="B686" i="1"/>
  <c r="E685" i="1"/>
  <c r="B685" i="1"/>
  <c r="F684" i="1"/>
  <c r="B684" i="1"/>
  <c r="E683" i="1"/>
  <c r="B683" i="1"/>
  <c r="E682" i="1"/>
  <c r="B682" i="1"/>
  <c r="A681" i="1"/>
  <c r="B678" i="1"/>
  <c r="B677" i="1"/>
  <c r="F676" i="1"/>
  <c r="E676" i="1"/>
  <c r="B676" i="1"/>
  <c r="B675" i="1"/>
  <c r="B674" i="1"/>
  <c r="B673" i="1"/>
  <c r="B672" i="1"/>
  <c r="E671" i="1"/>
  <c r="B671" i="1"/>
  <c r="B670" i="1"/>
  <c r="B669" i="1"/>
  <c r="B668" i="1"/>
  <c r="B667" i="1"/>
  <c r="B666" i="1"/>
  <c r="B665" i="1"/>
  <c r="B664" i="1"/>
  <c r="B663" i="1"/>
  <c r="B662" i="1"/>
  <c r="E661" i="1"/>
  <c r="B661" i="1"/>
  <c r="B660" i="1"/>
  <c r="A658" i="1"/>
  <c r="D655" i="1"/>
  <c r="A655" i="1"/>
  <c r="D654" i="1"/>
  <c r="A654" i="1"/>
  <c r="F642" i="1"/>
  <c r="F640" i="1"/>
  <c r="H639" i="1"/>
  <c r="H638" i="1"/>
  <c r="H637" i="1"/>
  <c r="H636" i="1"/>
  <c r="H635" i="1"/>
  <c r="B632" i="1"/>
  <c r="H623" i="1"/>
  <c r="H699" i="1" s="1"/>
  <c r="H622" i="1"/>
  <c r="H698" i="1" s="1"/>
  <c r="F616" i="1"/>
  <c r="H616" i="1" s="1"/>
  <c r="F594" i="1"/>
  <c r="F577" i="1"/>
  <c r="H577" i="1" s="1"/>
  <c r="D572" i="1"/>
  <c r="B572" i="1"/>
  <c r="F688" i="1" s="1"/>
  <c r="H566" i="1"/>
  <c r="H565" i="1"/>
  <c r="H564" i="1"/>
  <c r="H563" i="1"/>
  <c r="H562" i="1"/>
  <c r="H561" i="1"/>
  <c r="H560" i="1"/>
  <c r="H559" i="1"/>
  <c r="F558" i="1"/>
  <c r="F567" i="1" s="1"/>
  <c r="F568" i="1" s="1"/>
  <c r="H568" i="1" s="1"/>
  <c r="F550" i="1"/>
  <c r="H550" i="1" s="1"/>
  <c r="F547" i="1"/>
  <c r="H547" i="1" s="1"/>
  <c r="F545" i="1"/>
  <c r="H545" i="1" s="1"/>
  <c r="F543" i="1"/>
  <c r="H543" i="1" s="1"/>
  <c r="H542" i="1"/>
  <c r="H541" i="1"/>
  <c r="H540" i="1"/>
  <c r="B537" i="1"/>
  <c r="F686" i="1" s="1"/>
  <c r="H531" i="1"/>
  <c r="F528" i="1"/>
  <c r="F527" i="1"/>
  <c r="F519" i="1"/>
  <c r="F517" i="1"/>
  <c r="F507" i="1"/>
  <c r="F511" i="1" s="1"/>
  <c r="F505" i="1"/>
  <c r="H505" i="1" s="1"/>
  <c r="F503" i="1"/>
  <c r="F502" i="1"/>
  <c r="H502" i="1" s="1"/>
  <c r="H497" i="1"/>
  <c r="H492" i="1"/>
  <c r="F490" i="1"/>
  <c r="F488" i="1"/>
  <c r="C485" i="1"/>
  <c r="C572" i="1" s="1"/>
  <c r="E688" i="1" s="1"/>
  <c r="H465" i="1"/>
  <c r="H464" i="1"/>
  <c r="F463" i="1"/>
  <c r="F462" i="1"/>
  <c r="H453" i="1"/>
  <c r="F453" i="1"/>
  <c r="F451" i="1"/>
  <c r="F443" i="1"/>
  <c r="H438" i="1"/>
  <c r="H436" i="1"/>
  <c r="H435" i="1"/>
  <c r="F434" i="1"/>
  <c r="H434" i="1" s="1"/>
  <c r="H433" i="1"/>
  <c r="F432" i="1"/>
  <c r="H431" i="1"/>
  <c r="H430" i="1"/>
  <c r="H429" i="1"/>
  <c r="H428" i="1"/>
  <c r="H427" i="1"/>
  <c r="H426" i="1"/>
  <c r="H425" i="1"/>
  <c r="H424" i="1"/>
  <c r="H423" i="1"/>
  <c r="H422" i="1"/>
  <c r="H421" i="1"/>
  <c r="H409" i="1"/>
  <c r="H406" i="1" s="1"/>
  <c r="H676" i="1" s="1"/>
  <c r="F402" i="1"/>
  <c r="H402" i="1" s="1"/>
  <c r="F400" i="1"/>
  <c r="H398" i="1"/>
  <c r="F391" i="1"/>
  <c r="F389" i="1"/>
  <c r="H389" i="1" s="1"/>
  <c r="H388" i="1"/>
  <c r="F386" i="1"/>
  <c r="H386" i="1" s="1"/>
  <c r="H385" i="1"/>
  <c r="F383" i="1"/>
  <c r="H383" i="1" s="1"/>
  <c r="H382" i="1"/>
  <c r="H377" i="1"/>
  <c r="E372" i="1"/>
  <c r="F369" i="1"/>
  <c r="F370" i="1" s="1"/>
  <c r="E365" i="1"/>
  <c r="F362" i="1"/>
  <c r="H361" i="1"/>
  <c r="E358" i="1"/>
  <c r="F355" i="1"/>
  <c r="E351" i="1"/>
  <c r="H349" i="1"/>
  <c r="H348" i="1"/>
  <c r="E345" i="1"/>
  <c r="D344" i="1"/>
  <c r="F343" i="1"/>
  <c r="H343" i="1" s="1"/>
  <c r="F341" i="1"/>
  <c r="H341" i="1" s="1"/>
  <c r="F339" i="1"/>
  <c r="E330" i="1"/>
  <c r="F328" i="1"/>
  <c r="H327" i="1"/>
  <c r="E324" i="1"/>
  <c r="F322" i="1"/>
  <c r="E318" i="1"/>
  <c r="D317" i="1"/>
  <c r="F314" i="1"/>
  <c r="F312" i="1"/>
  <c r="F310" i="1"/>
  <c r="F301" i="1"/>
  <c r="D300" i="1"/>
  <c r="F299" i="1"/>
  <c r="E292" i="1"/>
  <c r="F290" i="1"/>
  <c r="H289" i="1"/>
  <c r="E286" i="1"/>
  <c r="F284" i="1"/>
  <c r="E280" i="1"/>
  <c r="F278" i="1"/>
  <c r="H277" i="1"/>
  <c r="E274" i="1"/>
  <c r="D273" i="1"/>
  <c r="F272" i="1"/>
  <c r="F270" i="1"/>
  <c r="H270" i="1" s="1"/>
  <c r="E263" i="1"/>
  <c r="F261" i="1"/>
  <c r="D260" i="1"/>
  <c r="F259" i="1"/>
  <c r="E252" i="1"/>
  <c r="E245" i="1"/>
  <c r="F243" i="1"/>
  <c r="E239" i="1"/>
  <c r="D238" i="1"/>
  <c r="F237" i="1"/>
  <c r="F235" i="1"/>
  <c r="E228" i="1"/>
  <c r="E209" i="1"/>
  <c r="D208" i="1"/>
  <c r="D206" i="1"/>
  <c r="F205" i="1"/>
  <c r="D204" i="1"/>
  <c r="F201" i="1"/>
  <c r="F197" i="1"/>
  <c r="F190" i="1"/>
  <c r="H189" i="1"/>
  <c r="F187" i="1"/>
  <c r="H187" i="1" s="1"/>
  <c r="H186" i="1"/>
  <c r="A181" i="1"/>
  <c r="F178" i="1"/>
  <c r="H178" i="1" s="1"/>
  <c r="H177" i="1"/>
  <c r="F175" i="1"/>
  <c r="H175" i="1" s="1"/>
  <c r="H174" i="1"/>
  <c r="H172" i="1"/>
  <c r="H170" i="1"/>
  <c r="A167" i="1"/>
  <c r="D165" i="1"/>
  <c r="F164" i="1"/>
  <c r="H164" i="1" s="1"/>
  <c r="H163" i="1"/>
  <c r="A158" i="1"/>
  <c r="F155" i="1"/>
  <c r="H155" i="1" s="1"/>
  <c r="H154" i="1"/>
  <c r="F152" i="1"/>
  <c r="H152" i="1" s="1"/>
  <c r="H151" i="1"/>
  <c r="A144" i="1"/>
  <c r="F141" i="1"/>
  <c r="H141" i="1" s="1"/>
  <c r="H140" i="1"/>
  <c r="F138" i="1"/>
  <c r="H138" i="1" s="1"/>
  <c r="H137" i="1"/>
  <c r="A130" i="1"/>
  <c r="F127" i="1"/>
  <c r="H127" i="1" s="1"/>
  <c r="H126" i="1"/>
  <c r="F124" i="1"/>
  <c r="H124" i="1" s="1"/>
  <c r="H123" i="1"/>
  <c r="A118" i="1"/>
  <c r="F116" i="1"/>
  <c r="H116" i="1" s="1"/>
  <c r="H115" i="1"/>
  <c r="A110" i="1"/>
  <c r="F107" i="1"/>
  <c r="F108" i="1" s="1"/>
  <c r="H108" i="1" s="1"/>
  <c r="A102" i="1"/>
  <c r="F100" i="1"/>
  <c r="H100" i="1" s="1"/>
  <c r="H99" i="1"/>
  <c r="A94" i="1"/>
  <c r="F90" i="1"/>
  <c r="F88" i="1"/>
  <c r="H88" i="1" s="1"/>
  <c r="H87" i="1"/>
  <c r="F85" i="1"/>
  <c r="H85" i="1" s="1"/>
  <c r="H84" i="1"/>
  <c r="A79" i="1"/>
  <c r="F76" i="1"/>
  <c r="H76" i="1" s="1"/>
  <c r="H75" i="1"/>
  <c r="F73" i="1"/>
  <c r="H73" i="1" s="1"/>
  <c r="H72" i="1"/>
  <c r="F70" i="1"/>
  <c r="H70" i="1" s="1"/>
  <c r="H69" i="1"/>
  <c r="F67" i="1"/>
  <c r="F65" i="1"/>
  <c r="F61" i="1"/>
  <c r="F55" i="1"/>
  <c r="H55" i="1" s="1"/>
  <c r="H54" i="1"/>
  <c r="F52" i="1"/>
  <c r="H52" i="1" s="1"/>
  <c r="H51" i="1"/>
  <c r="F49" i="1"/>
  <c r="H49" i="1" s="1"/>
  <c r="H48" i="1"/>
  <c r="F44" i="1"/>
  <c r="F34" i="1"/>
  <c r="H30" i="1"/>
  <c r="A25" i="1"/>
  <c r="F22" i="1"/>
  <c r="F23" i="1" s="1"/>
  <c r="H23" i="1" s="1"/>
  <c r="A15" i="1"/>
  <c r="B524" i="1" l="1"/>
  <c r="F685" i="1" s="1"/>
  <c r="E303" i="1"/>
  <c r="H328" i="1"/>
  <c r="F582" i="1"/>
  <c r="F644" i="1"/>
  <c r="H644" i="1" s="1"/>
  <c r="H517" i="1"/>
  <c r="H527" i="1"/>
  <c r="B418" i="1"/>
  <c r="F454" i="1" s="1"/>
  <c r="H454" i="1" s="1"/>
  <c r="H528" i="1"/>
  <c r="F533" i="1"/>
  <c r="H533" i="1" s="1"/>
  <c r="F529" i="1"/>
  <c r="H28" i="1"/>
  <c r="H248" i="1"/>
  <c r="H354" i="1"/>
  <c r="H135" i="1"/>
  <c r="H149" i="1"/>
  <c r="H184" i="1"/>
  <c r="H391" i="1"/>
  <c r="F665" i="1"/>
  <c r="F666" i="1"/>
  <c r="H113" i="1"/>
  <c r="H110" i="1" s="1"/>
  <c r="H121" i="1"/>
  <c r="H118" i="1" s="1"/>
  <c r="H668" i="1" s="1"/>
  <c r="H312" i="1"/>
  <c r="H368" i="1"/>
  <c r="H642" i="1"/>
  <c r="H290" i="1"/>
  <c r="F404" i="1"/>
  <c r="H404" i="1" s="1"/>
  <c r="B395" i="1"/>
  <c r="H488" i="1"/>
  <c r="F494" i="1"/>
  <c r="H494" i="1" s="1"/>
  <c r="H18" i="1"/>
  <c r="H40" i="1"/>
  <c r="H519" i="1"/>
  <c r="H20" i="1"/>
  <c r="H42" i="1"/>
  <c r="F664" i="1"/>
  <c r="H190" i="1"/>
  <c r="F207" i="1"/>
  <c r="H301" i="1"/>
  <c r="F316" i="1"/>
  <c r="H375" i="1"/>
  <c r="H400" i="1"/>
  <c r="F467" i="1"/>
  <c r="F472" i="1" s="1"/>
  <c r="H472" i="1" s="1"/>
  <c r="F501" i="1"/>
  <c r="F499" i="1" s="1"/>
  <c r="H499" i="1" s="1"/>
  <c r="F521" i="1"/>
  <c r="H32" i="1"/>
  <c r="F669" i="1"/>
  <c r="F670" i="1"/>
  <c r="F671" i="1"/>
  <c r="F203" i="1"/>
  <c r="H250" i="1"/>
  <c r="H310" i="1"/>
  <c r="F356" i="1"/>
  <c r="H369" i="1"/>
  <c r="F660" i="1"/>
  <c r="F661" i="1"/>
  <c r="H90" i="1"/>
  <c r="F667" i="1"/>
  <c r="F668" i="1"/>
  <c r="H133" i="1"/>
  <c r="H147" i="1"/>
  <c r="H144" i="1" s="1"/>
  <c r="H161" i="1"/>
  <c r="H158" i="1" s="1"/>
  <c r="F672" i="1"/>
  <c r="H167" i="1"/>
  <c r="H278" i="1"/>
  <c r="H355" i="1"/>
  <c r="H432" i="1"/>
  <c r="H463" i="1"/>
  <c r="F682" i="1"/>
  <c r="F91" i="1"/>
  <c r="H91" i="1" s="1"/>
  <c r="H107" i="1"/>
  <c r="H462" i="1"/>
  <c r="H521" i="1"/>
  <c r="H22" i="1"/>
  <c r="H44" i="1"/>
  <c r="H490" i="1"/>
  <c r="H558" i="1"/>
  <c r="E194" i="1"/>
  <c r="A193" i="1" s="1"/>
  <c r="F674" i="1" s="1"/>
  <c r="F437" i="1"/>
  <c r="F450" i="1" s="1"/>
  <c r="H450" i="1" s="1"/>
  <c r="H451" i="1"/>
  <c r="F553" i="1"/>
  <c r="H553" i="1" s="1"/>
  <c r="H537" i="1" s="1"/>
  <c r="H624" i="1"/>
  <c r="H700" i="1" s="1"/>
  <c r="F673" i="1"/>
  <c r="H337" i="1"/>
  <c r="H63" i="1"/>
  <c r="H231" i="1"/>
  <c r="H370" i="1"/>
  <c r="H65" i="1"/>
  <c r="F35" i="1"/>
  <c r="H35" i="1" s="1"/>
  <c r="H34" i="1"/>
  <c r="H272" i="1"/>
  <c r="A37" i="1"/>
  <c r="H67" i="1"/>
  <c r="H82" i="1"/>
  <c r="H61" i="1"/>
  <c r="A58" i="1"/>
  <c r="H97" i="1"/>
  <c r="H94" i="1" s="1"/>
  <c r="H233" i="1"/>
  <c r="H261" i="1"/>
  <c r="H284" i="1"/>
  <c r="H333" i="1"/>
  <c r="H46" i="1"/>
  <c r="H105" i="1"/>
  <c r="H295" i="1"/>
  <c r="H362" i="1"/>
  <c r="H199" i="1"/>
  <c r="H205" i="1"/>
  <c r="H212" i="1"/>
  <c r="H214" i="1"/>
  <c r="H216" i="1"/>
  <c r="H218" i="1"/>
  <c r="H220" i="1"/>
  <c r="H222" i="1"/>
  <c r="H224" i="1"/>
  <c r="H226" i="1"/>
  <c r="H235" i="1"/>
  <c r="H242" i="1"/>
  <c r="H243" i="1"/>
  <c r="H255" i="1"/>
  <c r="H257" i="1"/>
  <c r="H283" i="1"/>
  <c r="H314" i="1"/>
  <c r="H335" i="1"/>
  <c r="F363" i="1"/>
  <c r="H376" i="1"/>
  <c r="F452" i="1"/>
  <c r="H452" i="1" s="1"/>
  <c r="H640" i="1"/>
  <c r="H197" i="1"/>
  <c r="H201" i="1"/>
  <c r="H237" i="1"/>
  <c r="H259" i="1"/>
  <c r="H266" i="1"/>
  <c r="H268" i="1"/>
  <c r="H297" i="1"/>
  <c r="H443" i="1"/>
  <c r="F466" i="1"/>
  <c r="F392" i="1"/>
  <c r="H392" i="1" s="1"/>
  <c r="B459" i="1"/>
  <c r="H582" i="1"/>
  <c r="F495" i="1"/>
  <c r="H503" i="1"/>
  <c r="F509" i="1"/>
  <c r="F515" i="1"/>
  <c r="H515" i="1" s="1"/>
  <c r="H511" i="1"/>
  <c r="F595" i="1"/>
  <c r="H595" i="1" s="1"/>
  <c r="H594" i="1"/>
  <c r="H299" i="1"/>
  <c r="H306" i="1"/>
  <c r="H308" i="1"/>
  <c r="H321" i="1"/>
  <c r="H322" i="1"/>
  <c r="H339" i="1"/>
  <c r="F440" i="1"/>
  <c r="H440" i="1" s="1"/>
  <c r="F596" i="1"/>
  <c r="F444" i="1"/>
  <c r="F446" i="1" s="1"/>
  <c r="H446" i="1" s="1"/>
  <c r="F448" i="1"/>
  <c r="F570" i="1"/>
  <c r="H570" i="1" s="1"/>
  <c r="H567" i="1"/>
  <c r="F535" i="1"/>
  <c r="H535" i="1" s="1"/>
  <c r="F580" i="1"/>
  <c r="F703" i="1"/>
  <c r="B555" i="1"/>
  <c r="F575" i="1"/>
  <c r="E684" i="1"/>
  <c r="H507" i="1"/>
  <c r="F445" i="1" l="1"/>
  <c r="H445" i="1" s="1"/>
  <c r="H645" i="1"/>
  <c r="H703" i="1" s="1"/>
  <c r="H705" i="1" s="1"/>
  <c r="H672" i="1"/>
  <c r="F675" i="1"/>
  <c r="F455" i="1"/>
  <c r="H501" i="1"/>
  <c r="F447" i="1"/>
  <c r="H447" i="1" s="1"/>
  <c r="H395" i="1"/>
  <c r="H675" i="1" s="1"/>
  <c r="H529" i="1"/>
  <c r="H524" i="1" s="1"/>
  <c r="H203" i="1"/>
  <c r="H356" i="1"/>
  <c r="F477" i="1"/>
  <c r="H477" i="1" s="1"/>
  <c r="F479" i="1"/>
  <c r="H479" i="1" s="1"/>
  <c r="H467" i="1"/>
  <c r="H130" i="1"/>
  <c r="H181" i="1"/>
  <c r="H102" i="1"/>
  <c r="H79" i="1"/>
  <c r="H25" i="1"/>
  <c r="H673" i="1"/>
  <c r="F584" i="1"/>
  <c r="H584" i="1" s="1"/>
  <c r="H37" i="1"/>
  <c r="H662" i="1" s="1"/>
  <c r="H670" i="1"/>
  <c r="H316" i="1"/>
  <c r="H207" i="1"/>
  <c r="H667" i="1"/>
  <c r="F522" i="1"/>
  <c r="H15" i="1"/>
  <c r="H437" i="1"/>
  <c r="F442" i="1"/>
  <c r="H442" i="1" s="1"/>
  <c r="H444" i="1"/>
  <c r="H555" i="1"/>
  <c r="F585" i="1"/>
  <c r="H585" i="1" s="1"/>
  <c r="H575" i="1"/>
  <c r="F579" i="1"/>
  <c r="H579" i="1" s="1"/>
  <c r="H495" i="1"/>
  <c r="F683" i="1"/>
  <c r="F481" i="1"/>
  <c r="F473" i="1"/>
  <c r="F480" i="1"/>
  <c r="H480" i="1" s="1"/>
  <c r="F469" i="1"/>
  <c r="H469" i="1" s="1"/>
  <c r="F471" i="1"/>
  <c r="F478" i="1"/>
  <c r="H478" i="1" s="1"/>
  <c r="H466" i="1"/>
  <c r="F662" i="1"/>
  <c r="F687" i="1"/>
  <c r="F449" i="1"/>
  <c r="H449" i="1" s="1"/>
  <c r="H448" i="1"/>
  <c r="F663" i="1"/>
  <c r="F597" i="1"/>
  <c r="H596" i="1"/>
  <c r="H671" i="1"/>
  <c r="H580" i="1"/>
  <c r="F513" i="1"/>
  <c r="H513" i="1" s="1"/>
  <c r="H509" i="1"/>
  <c r="H363" i="1"/>
  <c r="H666" i="1"/>
  <c r="H58" i="1"/>
  <c r="H686" i="1"/>
  <c r="H665" i="1"/>
  <c r="H685" i="1" l="1"/>
  <c r="H664" i="1"/>
  <c r="H669" i="1"/>
  <c r="H687" i="1"/>
  <c r="F457" i="1"/>
  <c r="H457" i="1" s="1"/>
  <c r="F456" i="1"/>
  <c r="H456" i="1" s="1"/>
  <c r="H418" i="1" s="1"/>
  <c r="H455" i="1"/>
  <c r="H661" i="1"/>
  <c r="H522" i="1"/>
  <c r="H193" i="1"/>
  <c r="H660" i="1"/>
  <c r="H663" i="1"/>
  <c r="H597" i="1"/>
  <c r="F606" i="1"/>
  <c r="H606" i="1" s="1"/>
  <c r="F598" i="1"/>
  <c r="H481" i="1"/>
  <c r="F483" i="1"/>
  <c r="H483" i="1" s="1"/>
  <c r="F482" i="1"/>
  <c r="H482" i="1" s="1"/>
  <c r="H572" i="1"/>
  <c r="H485" i="1"/>
  <c r="H684" i="1" s="1"/>
  <c r="H471" i="1"/>
  <c r="F476" i="1"/>
  <c r="H476" i="1" s="1"/>
  <c r="H473" i="1"/>
  <c r="F475" i="1"/>
  <c r="H475" i="1" s="1"/>
  <c r="F474" i="1"/>
  <c r="H474" i="1" s="1"/>
  <c r="H682" i="1" l="1"/>
  <c r="H411" i="1"/>
  <c r="H674" i="1"/>
  <c r="H459" i="1"/>
  <c r="H688" i="1"/>
  <c r="F599" i="1"/>
  <c r="H598" i="1"/>
  <c r="H586" i="1" l="1"/>
  <c r="H412" i="1"/>
  <c r="H683" i="1"/>
  <c r="H599" i="1"/>
  <c r="F600" i="1"/>
  <c r="H689" i="1" l="1"/>
  <c r="H677" i="1"/>
  <c r="H413" i="1"/>
  <c r="F603" i="1"/>
  <c r="H600" i="1"/>
  <c r="F602" i="1"/>
  <c r="F609" i="1"/>
  <c r="H678" i="1" l="1"/>
  <c r="F605" i="1"/>
  <c r="H603" i="1"/>
  <c r="F604" i="1"/>
  <c r="H604" i="1" s="1"/>
  <c r="F611" i="1"/>
  <c r="H611" i="1" s="1"/>
  <c r="H609" i="1"/>
  <c r="F612" i="1"/>
  <c r="F601" i="1"/>
  <c r="H601" i="1" s="1"/>
  <c r="H602" i="1"/>
  <c r="F613" i="1" l="1"/>
  <c r="H612" i="1"/>
  <c r="F607" i="1"/>
  <c r="H607" i="1" s="1"/>
  <c r="H605" i="1"/>
  <c r="H613" i="1" l="1"/>
  <c r="F614" i="1"/>
  <c r="F615" i="1" l="1"/>
  <c r="H615" i="1" s="1"/>
  <c r="H614" i="1"/>
  <c r="H617" i="1" l="1"/>
  <c r="H694" i="1"/>
  <c r="H627" i="1" l="1"/>
  <c r="H693" i="1"/>
  <c r="H648" i="1" l="1"/>
  <c r="H707" i="1" l="1"/>
  <c r="H650" i="1"/>
  <c r="H649" i="1" s="1"/>
  <c r="H708" i="1" s="1"/>
  <c r="H709" i="1" l="1"/>
</calcChain>
</file>

<file path=xl/sharedStrings.xml><?xml version="1.0" encoding="utf-8"?>
<sst xmlns="http://schemas.openxmlformats.org/spreadsheetml/2006/main" count="2502" uniqueCount="912">
  <si>
    <t>STAVEBNÍ ROZPOČET</t>
  </si>
  <si>
    <t>KOMPLEXNÍ REVITALIZACE PARKU, 
REHABILITAČNÍ ÚSTAV                                                      BRANDÝS NAD ORLICÍ</t>
  </si>
  <si>
    <t xml:space="preserve">STAVEBNÍ ROZPOČET </t>
  </si>
  <si>
    <t>Název akce:</t>
  </si>
  <si>
    <t xml:space="preserve">KOMPLEXNÍ REVITALIZACE PARKU, 
REHABILITAČNÍ ÚSTAV BRANDÝS NAD ORLICÍ
</t>
  </si>
  <si>
    <t>Investor:</t>
  </si>
  <si>
    <t>Rehabilitační ústav Brandýs nad Orlicí 
Příspěvková organizace Pardubického kraje
Lázeňská 58
561 12 Brandýs nad Orlicí
IČ: 00853879, DIČ: CZ00853879</t>
  </si>
  <si>
    <t>Místo stavby:</t>
  </si>
  <si>
    <t xml:space="preserve">k. ú. Brandýs nad Orlicí [609277] - parc. č. 80/1 </t>
  </si>
  <si>
    <t>Vypracoval:</t>
  </si>
  <si>
    <t>Stavební objekt:</t>
  </si>
  <si>
    <t xml:space="preserve">SO 01   Ošetření dřevin                                                                                                                                    SO 02   Založení výsadeb                                                                                                                                          SO 03   Založení květnaté louky </t>
  </si>
  <si>
    <t>1. OŠETŘENÍ DŘEVIN</t>
  </si>
  <si>
    <r>
      <t>Řez stromů prováděný lezeckou technikou - zdravotní  - plocha stromu do 50 m</t>
    </r>
    <r>
      <rPr>
        <b/>
        <vertAlign val="superscript"/>
        <sz val="10"/>
        <color rgb="FF000000"/>
        <rFont val="Arial"/>
        <family val="2"/>
        <charset val="238"/>
      </rPr>
      <t>2</t>
    </r>
    <r>
      <rPr>
        <b/>
        <sz val="10"/>
        <color rgb="FF000000"/>
        <rFont val="Arial"/>
        <family val="2"/>
        <charset val="238"/>
      </rPr>
      <t xml:space="preserve"> (naléhavost 1-2)</t>
    </r>
  </si>
  <si>
    <t>ks</t>
  </si>
  <si>
    <t>St. objekt</t>
  </si>
  <si>
    <t>P.č.</t>
  </si>
  <si>
    <t>Číslo položky</t>
  </si>
  <si>
    <t>Popis pracovní operace</t>
  </si>
  <si>
    <t>M.j.</t>
  </si>
  <si>
    <t>Počet m.j.</t>
  </si>
  <si>
    <t>Cena / m.j. (Kč)</t>
  </si>
  <si>
    <t>Cena celkem (Kč)</t>
  </si>
  <si>
    <t>SO 01</t>
  </si>
  <si>
    <t>231 Plochy a úprava území, 001 Zemní práce</t>
  </si>
  <si>
    <t xml:space="preserve"> 1.1</t>
  </si>
  <si>
    <t>Řez stromů prováděný lezeckou technikou zdravotní (S-RZ), plocha koruny stromu do 30 m2</t>
  </si>
  <si>
    <t xml:space="preserve"> 1.2</t>
  </si>
  <si>
    <t>Pozn.</t>
  </si>
  <si>
    <t>Inv.č. dřevin: 306</t>
  </si>
  <si>
    <t xml:space="preserve"> 1.3</t>
  </si>
  <si>
    <t>Řez stromů prováděný lezeckou technikou zdravotní (S-RZ), plocha koruny stromu přes 30 do 60 m2</t>
  </si>
  <si>
    <t xml:space="preserve"> 1.4</t>
  </si>
  <si>
    <t>Inv.č. dřevin: 182, 184, 186, 195, 307</t>
  </si>
  <si>
    <t xml:space="preserve"> 1.5</t>
  </si>
  <si>
    <t>162201401</t>
  </si>
  <si>
    <t xml:space="preserve"> Vodorovné přemístění větví, kmenů nebo pařezů s naložením, složením a dopravou do 1000 m větví stromů listnatých, průměru kmene přes 100 do 300 mm</t>
  </si>
  <si>
    <t xml:space="preserve"> 1.6</t>
  </si>
  <si>
    <t>162301931</t>
  </si>
  <si>
    <t>Příplatek k vodorovnému přemístění větví stromů listnatých D kmene do 300 mm ZKD 1 km</t>
  </si>
  <si>
    <r>
      <t>Řez stromů prováděný lezeckou technikou - zdravotní  - plocha stromu 51 - 100 m</t>
    </r>
    <r>
      <rPr>
        <b/>
        <vertAlign val="superscript"/>
        <sz val="10"/>
        <color rgb="FF000000"/>
        <rFont val="Arial"/>
        <family val="2"/>
        <charset val="238"/>
      </rPr>
      <t xml:space="preserve">2  </t>
    </r>
    <r>
      <rPr>
        <b/>
        <sz val="10"/>
        <color rgb="FF000000"/>
        <rFont val="Arial"/>
        <family val="2"/>
        <charset val="238"/>
      </rPr>
      <t>(naléhavost 1-2)</t>
    </r>
  </si>
  <si>
    <t xml:space="preserve"> 1.7</t>
  </si>
  <si>
    <t xml:space="preserve"> 1.8</t>
  </si>
  <si>
    <t>Inv.č. dřevin: 181, 187, 191, 197, 392</t>
  </si>
  <si>
    <t xml:space="preserve"> 1.9</t>
  </si>
  <si>
    <t>Řez stromů prováděný lezeckou technikou zdravotní (S-RZ), plocha koruny stromu přes 60 do 90 m2</t>
  </si>
  <si>
    <t xml:space="preserve"> 1.10</t>
  </si>
  <si>
    <t>Inv.č. dřevin: 4, 84, 85, 92, 95, 96, 147, 178, 192, 317, 333, 386, 387, 388, 395, 406,  556</t>
  </si>
  <si>
    <t xml:space="preserve"> 1.11</t>
  </si>
  <si>
    <t>Řez stromů prováděný lezeckou technikou zdravotní (S-RZ), plocha koruny stromu přes 90 do 120 m2</t>
  </si>
  <si>
    <t xml:space="preserve"> 1.12</t>
  </si>
  <si>
    <t>Inv.č. dřevin: 94, 231, 312</t>
  </si>
  <si>
    <t xml:space="preserve"> 1.13</t>
  </si>
  <si>
    <t xml:space="preserve"> 1.14</t>
  </si>
  <si>
    <r>
      <t>Řez stromů prováděný lezeckou technikou - zdravotní  - plocha stromu 101 - 200 m</t>
    </r>
    <r>
      <rPr>
        <b/>
        <vertAlign val="superscript"/>
        <sz val="10"/>
        <color rgb="FF000000"/>
        <rFont val="Arial"/>
        <family val="2"/>
        <charset val="238"/>
      </rPr>
      <t xml:space="preserve">2  </t>
    </r>
    <r>
      <rPr>
        <b/>
        <sz val="10"/>
        <color rgb="FF000000"/>
        <rFont val="Arial"/>
        <family val="2"/>
        <charset val="238"/>
      </rPr>
      <t>(naléhavost 1-2)</t>
    </r>
  </si>
  <si>
    <t xml:space="preserve"> 1.15</t>
  </si>
  <si>
    <t xml:space="preserve"> 1.16</t>
  </si>
  <si>
    <t>Inv.č. dřevin: 18, 228, 229, 230, 258, 332, 344, 349, 390, 418, 425, 474</t>
  </si>
  <si>
    <t xml:space="preserve"> 1.17</t>
  </si>
  <si>
    <t>Řez stromů prováděný lezeckou technikou zdravotní (S-RZ), plocha koruny stromu přes 120 do 150 m2</t>
  </si>
  <si>
    <t xml:space="preserve"> 1.18</t>
  </si>
  <si>
    <t>Inv.č. dřevin: 43, 71, 90, 130, 148, 155, 232, 233, 410, 424, 438, 462, 479,</t>
  </si>
  <si>
    <t xml:space="preserve"> 1.19</t>
  </si>
  <si>
    <t>Řez stromů prováděný lezeckou technikou zdravotní (S-RZ), plocha koruny stromu přes 150 do 180 m2</t>
  </si>
  <si>
    <t xml:space="preserve"> 1.20</t>
  </si>
  <si>
    <t>Inv.č. dřevin: 42, 77, 87, 100, 132, 139, 151, 216, 227, 322, 331, 343, 407, 411, 427, 429, 454</t>
  </si>
  <si>
    <t xml:space="preserve"> 1.21</t>
  </si>
  <si>
    <t>Řez stromů prováděný lezeckou technikou zdravotní (S-RZ), plocha koruny stromu přes 180 do 210 m2</t>
  </si>
  <si>
    <t xml:space="preserve"> 1.22</t>
  </si>
  <si>
    <t>Inv.č. dřevin: 69, 138, 219, 220, 314, 341, 359, 362, 415, 417, 428, 440, 468</t>
  </si>
  <si>
    <t xml:space="preserve"> 1.23</t>
  </si>
  <si>
    <t xml:space="preserve"> 1.24</t>
  </si>
  <si>
    <t xml:space="preserve"> 1.25</t>
  </si>
  <si>
    <t>Inv.č. dřevin: 18, 42, 43, 151, 227, 228, 229, 230, 232, 233, 258, 322, 332, 341, 343, 344, 349, 359, 390, 410, 411, 418, 424, 425, 454, 462, 468, 474, 479</t>
  </si>
  <si>
    <t xml:space="preserve"> 1.26</t>
  </si>
  <si>
    <t>162201402</t>
  </si>
  <si>
    <t>Vodorovné přemístění větví, kmenů nebo pařezů s naložením, složením a dopravou do 1000 m větví stromů listnatých, průměru kmene přes 300 do 500 mm</t>
  </si>
  <si>
    <t xml:space="preserve"> 1.27</t>
  </si>
  <si>
    <t>162301932</t>
  </si>
  <si>
    <t>Příplatek k vodorovnému přemístění větví stromů listnatých D kmene do 500 mm ZKD 1 km</t>
  </si>
  <si>
    <t xml:space="preserve"> 1.28</t>
  </si>
  <si>
    <t>Inv.č. dřevin: 69, 71, 77, 100, 130, 132, 138, 139, 148, 155, 216, 219, 220, 314, 331, 362, 407, 415, 417, 427, 428, 429, 438, 440</t>
  </si>
  <si>
    <t xml:space="preserve"> 1.29</t>
  </si>
  <si>
    <t xml:space="preserve"> 162201403</t>
  </si>
  <si>
    <t xml:space="preserve"> Vodorovné přemístění větví, kmenů nebo pařezů s naložením, složením a dopravou do 1000 m větví stromů listnatých, průměru kmene přes 500 do 700 mm</t>
  </si>
  <si>
    <t xml:space="preserve"> 1.30</t>
  </si>
  <si>
    <t>162301933</t>
  </si>
  <si>
    <t>Příplatek k vodorovnému přemístění větví stromů listnatých D kmene do 700 mm ZKD 1 km</t>
  </si>
  <si>
    <t xml:space="preserve"> 1.31</t>
  </si>
  <si>
    <t>Inv.č. dřevin: 87, 90</t>
  </si>
  <si>
    <r>
      <t>Řez stromů prováděný lezeckou technikou - zdravotní  - plocha stromu 201 - 300 m</t>
    </r>
    <r>
      <rPr>
        <b/>
        <vertAlign val="superscript"/>
        <sz val="10"/>
        <color rgb="FF000000"/>
        <rFont val="Arial"/>
        <family val="2"/>
        <charset val="238"/>
      </rPr>
      <t xml:space="preserve">2  </t>
    </r>
    <r>
      <rPr>
        <b/>
        <sz val="10"/>
        <color rgb="FF000000"/>
        <rFont val="Arial"/>
        <family val="2"/>
        <charset val="238"/>
      </rPr>
      <t>(naléhavost 1-2)</t>
    </r>
  </si>
  <si>
    <t xml:space="preserve"> 1.32</t>
  </si>
  <si>
    <t xml:space="preserve"> 1.33</t>
  </si>
  <si>
    <t>Inv.č. dřevin: 75, 150, 396</t>
  </si>
  <si>
    <t xml:space="preserve"> 1.34</t>
  </si>
  <si>
    <t>Řez stromů prováděný lezeckou technikou zdravotní (S-RZ), plocha koruny stromu přes 210 do 240 m2</t>
  </si>
  <si>
    <t xml:space="preserve"> 1.35</t>
  </si>
  <si>
    <t>Inv.č. dřevin: 37, 67, 88, 110, 141, 144, 163, 253, 263, 266, 433, 561</t>
  </si>
  <si>
    <t xml:space="preserve"> 1.36</t>
  </si>
  <si>
    <t>Řez stromů prováděný lezeckou technikou zdravotní (S-RZ), plocha koruny stromu přes 240 do 270 m2</t>
  </si>
  <si>
    <t xml:space="preserve"> 1.37</t>
  </si>
  <si>
    <t>Inv.č. dřevin: 59, 79, 128, 134, 255, 426</t>
  </si>
  <si>
    <t xml:space="preserve"> 1.38</t>
  </si>
  <si>
    <t>Řez stromů prováděný lezeckou technikou zdravotní (S-RZ), plocha koruny stromu přes 270 do 300 m2</t>
  </si>
  <si>
    <t xml:space="preserve"> 1.39</t>
  </si>
  <si>
    <t>Inv.č. dřevin: 277, 287, 450</t>
  </si>
  <si>
    <t xml:space="preserve"> 1.40</t>
  </si>
  <si>
    <t xml:space="preserve"> 1.41</t>
  </si>
  <si>
    <t xml:space="preserve"> 1.42</t>
  </si>
  <si>
    <t>Inv.č. dřevin: 150, 263</t>
  </si>
  <si>
    <t xml:space="preserve"> 1.43</t>
  </si>
  <si>
    <t xml:space="preserve"> 1.44</t>
  </si>
  <si>
    <t xml:space="preserve"> 1.45</t>
  </si>
  <si>
    <t>Inv.č. dřevin: 59, 75, 88, 110, 144, 163, 253, 255, 266, 277, 396, 426, 433, 450</t>
  </si>
  <si>
    <t xml:space="preserve"> 1.46</t>
  </si>
  <si>
    <t xml:space="preserve"> 1.47</t>
  </si>
  <si>
    <t xml:space="preserve"> 1.48</t>
  </si>
  <si>
    <t>Inv.č. dřevin: 37, 67, 79, 128, 134, 141, 287,561</t>
  </si>
  <si>
    <r>
      <t>Řez stromů prováděný lezeckou technikou - zdravotní  - plocha stromu 301 - 400 m</t>
    </r>
    <r>
      <rPr>
        <b/>
        <vertAlign val="superscript"/>
        <sz val="10"/>
        <color rgb="FF000000"/>
        <rFont val="Arial"/>
        <family val="2"/>
        <charset val="238"/>
      </rPr>
      <t xml:space="preserve">2  </t>
    </r>
    <r>
      <rPr>
        <b/>
        <sz val="10"/>
        <color rgb="FF000000"/>
        <rFont val="Arial"/>
        <family val="2"/>
        <charset val="238"/>
      </rPr>
      <t>(naléhavost 1-2)</t>
    </r>
  </si>
  <si>
    <t xml:space="preserve"> 1.49</t>
  </si>
  <si>
    <t>Řez stromů prováděný lezeckou technikou zdravotní (S-RZ), plocha koruny stromu přes 300 do 330 m2</t>
  </si>
  <si>
    <t xml:space="preserve"> 1.50</t>
  </si>
  <si>
    <t>Inv.č. dřevin: 39, 76, 284, 336, 564, 565</t>
  </si>
  <si>
    <t xml:space="preserve"> 1.51</t>
  </si>
  <si>
    <t xml:space="preserve"> 1.52</t>
  </si>
  <si>
    <t xml:space="preserve"> 1.53</t>
  </si>
  <si>
    <t>Inv.č. dřevin: 336</t>
  </si>
  <si>
    <t xml:space="preserve"> 1.54</t>
  </si>
  <si>
    <t xml:space="preserve"> 1.55</t>
  </si>
  <si>
    <t xml:space="preserve"> 1.56</t>
  </si>
  <si>
    <t>Inv.č. dřevin: 76, 284, 564</t>
  </si>
  <si>
    <t xml:space="preserve"> 1.57</t>
  </si>
  <si>
    <t>162201404</t>
  </si>
  <si>
    <t>Vodorovné přemístění větví, kmenů nebo pařezů s naložením, složením a dopravou do 1000 m větví stromů listnatých, průměru kmene přes 700 do 900 mm</t>
  </si>
  <si>
    <t xml:space="preserve"> 1.58</t>
  </si>
  <si>
    <t>162301934</t>
  </si>
  <si>
    <t>Příplatek k vodorovnému přemístění větví stromů listnatých D kmene do 900 mm ZKD 1 km</t>
  </si>
  <si>
    <t xml:space="preserve"> 1.59</t>
  </si>
  <si>
    <t>Inv.č. dřevin: 39, 565</t>
  </si>
  <si>
    <r>
      <t>Řez stromů prováděný lezeckou technikou - zdravotní  - plocha stromu 401 - 500 m</t>
    </r>
    <r>
      <rPr>
        <b/>
        <vertAlign val="superscript"/>
        <sz val="10"/>
        <color rgb="FF000000"/>
        <rFont val="Arial"/>
        <family val="2"/>
        <charset val="238"/>
      </rPr>
      <t xml:space="preserve">2 </t>
    </r>
    <r>
      <rPr>
        <b/>
        <sz val="10"/>
        <color rgb="FF000000"/>
        <rFont val="Arial"/>
        <family val="2"/>
        <charset val="238"/>
      </rPr>
      <t xml:space="preserve"> (naléhavost 1-2)</t>
    </r>
  </si>
  <si>
    <t xml:space="preserve"> 1.60</t>
  </si>
  <si>
    <t xml:space="preserve"> Řez stromů prováděný lezeckou technikou zdravotní (S-RZ), plocha koruny stromu přes 420 do 450 m2</t>
  </si>
  <si>
    <t xml:space="preserve"> 1.61</t>
  </si>
  <si>
    <t>Inv.č. dřevin: 278, 316</t>
  </si>
  <si>
    <t xml:space="preserve"> 1.62</t>
  </si>
  <si>
    <t xml:space="preserve"> 1.63</t>
  </si>
  <si>
    <r>
      <t>Řez stromů prováděný lezeckou technikou - bezpečnostní  - plocha stromu do 100 m</t>
    </r>
    <r>
      <rPr>
        <b/>
        <vertAlign val="superscript"/>
        <sz val="10"/>
        <color rgb="FF000000"/>
        <rFont val="Arial"/>
        <family val="2"/>
        <charset val="238"/>
      </rPr>
      <t>2</t>
    </r>
    <r>
      <rPr>
        <b/>
        <sz val="10"/>
        <color rgb="FF000000"/>
        <rFont val="Arial"/>
        <family val="2"/>
        <charset val="238"/>
      </rPr>
      <t xml:space="preserve"> (naléhavost 1-2)</t>
    </r>
  </si>
  <si>
    <t xml:space="preserve"> 1.64</t>
  </si>
  <si>
    <t>Řez stromů prováděný lezeckou technikou bezpečnostní (S-RZ), plocha koruny stromu přes 30 do 60 m2</t>
  </si>
  <si>
    <t xml:space="preserve"> 1.65</t>
  </si>
  <si>
    <t>Inv.č. dřevin: 453</t>
  </si>
  <si>
    <t xml:space="preserve"> 1.66</t>
  </si>
  <si>
    <t xml:space="preserve"> 1.67</t>
  </si>
  <si>
    <r>
      <t>Řez stromů prováděný lezeckou technikou - obvodová redukce 10%  - plocha stromu 101 - 200 m</t>
    </r>
    <r>
      <rPr>
        <b/>
        <vertAlign val="superscript"/>
        <sz val="10"/>
        <color rgb="FF000000"/>
        <rFont val="Arial"/>
        <family val="2"/>
        <charset val="238"/>
      </rPr>
      <t xml:space="preserve">2  </t>
    </r>
    <r>
      <rPr>
        <b/>
        <sz val="10"/>
        <color rgb="FF000000"/>
        <rFont val="Arial"/>
        <family val="2"/>
        <charset val="238"/>
      </rPr>
      <t>(naléhavost 1-2)</t>
    </r>
  </si>
  <si>
    <t xml:space="preserve"> 1.68</t>
  </si>
  <si>
    <t>Řez stromů prováděný lezeckou technikou redukční obvodový (S-RO) - Obvodová redukce koruny 10%, o ploše koruny do 180 m2</t>
  </si>
  <si>
    <t xml:space="preserve"> 1.69</t>
  </si>
  <si>
    <t>Inv.č. dřevin: 325, 337</t>
  </si>
  <si>
    <t xml:space="preserve"> 1.70</t>
  </si>
  <si>
    <t xml:space="preserve"> 1.71</t>
  </si>
  <si>
    <r>
      <t>Řez stromů prováděný lezeckou technikou - obvodová redukce 10%  - plocha stromu 201 - 300 m</t>
    </r>
    <r>
      <rPr>
        <b/>
        <vertAlign val="superscript"/>
        <sz val="10"/>
        <color rgb="FF000000"/>
        <rFont val="Arial"/>
        <family val="2"/>
        <charset val="238"/>
      </rPr>
      <t xml:space="preserve">2  </t>
    </r>
    <r>
      <rPr>
        <b/>
        <sz val="10"/>
        <color rgb="FF000000"/>
        <rFont val="Arial"/>
        <family val="2"/>
        <charset val="238"/>
      </rPr>
      <t>(naléhavost 1-2)</t>
    </r>
  </si>
  <si>
    <t xml:space="preserve"> 1.72</t>
  </si>
  <si>
    <t>Řez stromů prováděný lezeckou technikou redukční obvodový (S-RO) - Obvodová redukce koruny 10%, plocha koruny stromu přes 240 do 270 m2</t>
  </si>
  <si>
    <t xml:space="preserve"> 1.73</t>
  </si>
  <si>
    <t>Inv.č. dřevin: 289, 311</t>
  </si>
  <si>
    <t xml:space="preserve"> 1.74</t>
  </si>
  <si>
    <t xml:space="preserve"> 1.75</t>
  </si>
  <si>
    <t xml:space="preserve"> 1.76</t>
  </si>
  <si>
    <t>Inv.č. dřevin: 289</t>
  </si>
  <si>
    <t xml:space="preserve"> 1.77</t>
  </si>
  <si>
    <t xml:space="preserve"> 1.78</t>
  </si>
  <si>
    <t xml:space="preserve"> 1.79</t>
  </si>
  <si>
    <t>Inv.č. dřevin:311</t>
  </si>
  <si>
    <r>
      <t>Řez stromů prováděný lezeckou technikou - obvodová redukce 20%  - plocha stromu 101 - 200 m</t>
    </r>
    <r>
      <rPr>
        <b/>
        <vertAlign val="superscript"/>
        <sz val="10"/>
        <color rgb="FF000000"/>
        <rFont val="Arial"/>
        <family val="2"/>
        <charset val="238"/>
      </rPr>
      <t xml:space="preserve">2  </t>
    </r>
    <r>
      <rPr>
        <b/>
        <sz val="10"/>
        <color rgb="FF000000"/>
        <rFont val="Arial"/>
        <family val="2"/>
        <charset val="238"/>
      </rPr>
      <t>(naléhavost 1-2)</t>
    </r>
  </si>
  <si>
    <t xml:space="preserve"> 1.80</t>
  </si>
  <si>
    <t>Řez stromů prováděný lezeckou technikou redukční obvodový (S-RO) - Obvodová redukce koruny 20%, o ploše koruny do 180 m2</t>
  </si>
  <si>
    <t xml:space="preserve"> 1.81</t>
  </si>
  <si>
    <t>Inv.č. dřevin: 11, 12, 121, 126, 127</t>
  </si>
  <si>
    <t xml:space="preserve"> 1.82</t>
  </si>
  <si>
    <t>Řez stromů prováděný lezeckou technikou redukční obvodový (S-RO) - Obvodová redukce koruny 20%, o ploše koruny do 210 m2</t>
  </si>
  <si>
    <t xml:space="preserve"> 1.83</t>
  </si>
  <si>
    <t>Inv.č. dřevin: 122, 125, 292</t>
  </si>
  <si>
    <t xml:space="preserve"> 1.84</t>
  </si>
  <si>
    <t xml:space="preserve"> 1.85</t>
  </si>
  <si>
    <t xml:space="preserve"> 1.86</t>
  </si>
  <si>
    <t>Inv.č. dřevin: 121, 125</t>
  </si>
  <si>
    <t xml:space="preserve"> 1.87</t>
  </si>
  <si>
    <t xml:space="preserve"> 1.88</t>
  </si>
  <si>
    <t xml:space="preserve"> 1.89</t>
  </si>
  <si>
    <t>Inv.č. dřevin: 122, 126, 127, 292</t>
  </si>
  <si>
    <r>
      <t>Řez stromů prováděný lezeckou technikou - obvodová redukce 20%  - plocha stromu 201 - 300 m</t>
    </r>
    <r>
      <rPr>
        <b/>
        <vertAlign val="superscript"/>
        <sz val="10"/>
        <color rgb="FF000000"/>
        <rFont val="Arial"/>
        <family val="2"/>
        <charset val="238"/>
      </rPr>
      <t xml:space="preserve">2  </t>
    </r>
    <r>
      <rPr>
        <b/>
        <sz val="10"/>
        <color rgb="FF000000"/>
        <rFont val="Arial"/>
        <family val="2"/>
        <charset val="238"/>
      </rPr>
      <t>(naléhavost 1-2)</t>
    </r>
  </si>
  <si>
    <t xml:space="preserve"> 1.90</t>
  </si>
  <si>
    <t xml:space="preserve"> 1.91</t>
  </si>
  <si>
    <t>Inv.č. dřevin: 123</t>
  </si>
  <si>
    <t xml:space="preserve"> 1.92</t>
  </si>
  <si>
    <t xml:space="preserve">Řez stromů prováděný lezeckou technikou redukční obvodový (S-RO) - Obvodová redukce koruny 20%, o ploše koruny do 240 m2 </t>
  </si>
  <si>
    <t xml:space="preserve"> 1.93</t>
  </si>
  <si>
    <t>Inv.č. dřevin: 108</t>
  </si>
  <si>
    <t xml:space="preserve"> 1.94</t>
  </si>
  <si>
    <t xml:space="preserve"> 1.95</t>
  </si>
  <si>
    <t xml:space="preserve"> 1.96</t>
  </si>
  <si>
    <t xml:space="preserve"> 1.97</t>
  </si>
  <si>
    <t xml:space="preserve"> 1.98</t>
  </si>
  <si>
    <t xml:space="preserve"> 1.99</t>
  </si>
  <si>
    <r>
      <t>Řez stromů prováděný lezeckou technikou - obvodová redukce 20%  - plocha stromu 301 - 400 m</t>
    </r>
    <r>
      <rPr>
        <b/>
        <vertAlign val="superscript"/>
        <sz val="10"/>
        <color rgb="FF000000"/>
        <rFont val="Arial"/>
        <family val="2"/>
        <charset val="238"/>
      </rPr>
      <t xml:space="preserve">2  </t>
    </r>
    <r>
      <rPr>
        <b/>
        <sz val="10"/>
        <color rgb="FF000000"/>
        <rFont val="Arial"/>
        <family val="2"/>
        <charset val="238"/>
      </rPr>
      <t>(naléhavost 1-2)</t>
    </r>
  </si>
  <si>
    <t xml:space="preserve"> 1.100</t>
  </si>
  <si>
    <t xml:space="preserve">Řez stromů prováděný lezeckou technikou redukční obvodový (S-RO) - Obvodová redukce koruny 20%, o ploše koruny přes 300 do 330 m2 </t>
  </si>
  <si>
    <t xml:space="preserve"> 1.101</t>
  </si>
  <si>
    <t>Inv.č. dřevin: 313</t>
  </si>
  <si>
    <t xml:space="preserve"> 1.102</t>
  </si>
  <si>
    <t xml:space="preserve"> 1.103</t>
  </si>
  <si>
    <t xml:space="preserve"> 1.104</t>
  </si>
  <si>
    <t>Řez stromů výchovný  (naléhavost 1-2)</t>
  </si>
  <si>
    <t xml:space="preserve"> 1.105</t>
  </si>
  <si>
    <t>Řez stromů prováděný lezeckou technikou výchovný (S-RV) alejové stromy, výšky přes 6 do 9 m</t>
  </si>
  <si>
    <t xml:space="preserve"> 1.106</t>
  </si>
  <si>
    <t>Inv.č. dřevin: 28, 157, 158, 159, 162, 172, 283, 295, 296, 301, 303, 380, 563</t>
  </si>
  <si>
    <t xml:space="preserve"> 1.107</t>
  </si>
  <si>
    <t>Řez stromů prováděný lezeckou technikou výchovný (S-RV) alejové stromy, výšky do 11 m</t>
  </si>
  <si>
    <t xml:space="preserve"> 1.108</t>
  </si>
  <si>
    <t>Inv.č. dřevin: 171, 173</t>
  </si>
  <si>
    <t xml:space="preserve"> 1.109</t>
  </si>
  <si>
    <t>162201400</t>
  </si>
  <si>
    <t xml:space="preserve"> Vodorovné přemístění větví, kmenů nebo pařezů s naložením, složením a dopravou do 1000 m větví stromů listnatých, průměru kmene do 100 mm</t>
  </si>
  <si>
    <t xml:space="preserve"> 1.110</t>
  </si>
  <si>
    <t>162301930</t>
  </si>
  <si>
    <t>Příplatek k vodorovnému přemístění větví stromů listnatých D kmene do 100 mm ZKD 1 km</t>
  </si>
  <si>
    <t xml:space="preserve"> 1.111</t>
  </si>
  <si>
    <t>Inv.č. dřevin: 28, 157, 158, 159, 162, 171, 172, 173, 295, 296, 301, 380, 563</t>
  </si>
  <si>
    <t xml:space="preserve"> 1.112</t>
  </si>
  <si>
    <t xml:space="preserve"> 1.113</t>
  </si>
  <si>
    <t xml:space="preserve"> 1.114</t>
  </si>
  <si>
    <t>Inv.č. dřevin: 283, 303</t>
  </si>
  <si>
    <t>Řez na hlavu - výška stromu více než 6 m  (naléhavost 1-2)</t>
  </si>
  <si>
    <t xml:space="preserve"> 1.115</t>
  </si>
  <si>
    <t>Řez na hlavu (S-RTHL), alejové stromy, výšky přes 9 m</t>
  </si>
  <si>
    <t xml:space="preserve"> 1.116</t>
  </si>
  <si>
    <t>Inv.č. dřevin: 551, 552, 553, 554</t>
  </si>
  <si>
    <t xml:space="preserve"> 1.117</t>
  </si>
  <si>
    <t xml:space="preserve"> Vodorovné přemístění větví, kmenů nebo pařezů s naložením, složením a dopravou do 1000 m větví stromů listnatých, průměru kmene přes 300 do 500 mm</t>
  </si>
  <si>
    <t xml:space="preserve"> 1.118</t>
  </si>
  <si>
    <t xml:space="preserve"> 1.119</t>
  </si>
  <si>
    <t>Inv.č. dřevin: 551, 552</t>
  </si>
  <si>
    <t xml:space="preserve"> 1.120</t>
  </si>
  <si>
    <t xml:space="preserve"> 1.121</t>
  </si>
  <si>
    <t xml:space="preserve"> 1.122</t>
  </si>
  <si>
    <t>Inv.č. dřevin: 553, 554</t>
  </si>
  <si>
    <t>Řez stromů prováděný lezeckou technikou - 2 až 3 řezy na stejném stromě (naléhavost 1-2)</t>
  </si>
  <si>
    <t>Obvodová redukce koruny 10% + Řez zdravotní     - plocha stromu 101 - 200 m2</t>
  </si>
  <si>
    <t>231 Plochy a úprava území</t>
  </si>
  <si>
    <t xml:space="preserve"> 1.123</t>
  </si>
  <si>
    <t>Řez stromů prováděný lezeckou technikou redukční obvodový (S-RO) - Obvodová redukce koruny 10%, o ploše koruny do 150 m2</t>
  </si>
  <si>
    <t xml:space="preserve"> 1.124</t>
  </si>
  <si>
    <t>Inv.č. dřevin: 102, 475</t>
  </si>
  <si>
    <t xml:space="preserve"> 1.125</t>
  </si>
  <si>
    <t xml:space="preserve"> 1.126</t>
  </si>
  <si>
    <t>Inv.č. dřevin: 7, 105, 107, 118, 302, 409, 447</t>
  </si>
  <si>
    <t xml:space="preserve"> 1.127</t>
  </si>
  <si>
    <t>Řez stromů prováděný lezeckou technikou redukční obvodový (S-RO) - Obvodová redukce koruny 10%, o ploše koruny do 210 m2</t>
  </si>
  <si>
    <t xml:space="preserve"> 1.128</t>
  </si>
  <si>
    <t>Inv.č. dřevin: 70, 129, 237, 401</t>
  </si>
  <si>
    <t xml:space="preserve"> 1.129</t>
  </si>
  <si>
    <t>Řez stromů prováděný lezeckou technikou zdravotní (S-RZ), o ploše koruny do 150 m2</t>
  </si>
  <si>
    <t xml:space="preserve"> 1.130</t>
  </si>
  <si>
    <t xml:space="preserve"> 1.131</t>
  </si>
  <si>
    <t>Řez stromů prováděný lezeckou technikou zdravotní (S-RZ), o ploše koruny do 180 m2</t>
  </si>
  <si>
    <t xml:space="preserve"> 1.132</t>
  </si>
  <si>
    <t xml:space="preserve"> 1.133</t>
  </si>
  <si>
    <t>Řez stromů prováděný lezeckou technikou zdravotní (S-RZ), o ploše koruny do 210 m2</t>
  </si>
  <si>
    <t xml:space="preserve"> 1.134</t>
  </si>
  <si>
    <t>Obvodová redukce koruny 10% + Řez zdravotní     - plocha stromu 201 - 300 m2</t>
  </si>
  <si>
    <t xml:space="preserve"> 1.135</t>
  </si>
  <si>
    <t xml:space="preserve"> 1.136</t>
  </si>
  <si>
    <t>Inv.č. dřevin: 66</t>
  </si>
  <si>
    <t xml:space="preserve"> 1.137</t>
  </si>
  <si>
    <t xml:space="preserve">Řez stromů prováděný lezeckou technikou redukční obvodový (S-RO) - Obvodová redukce koruny 10%, o ploše koruny do 240 m2 </t>
  </si>
  <si>
    <t xml:space="preserve"> 1.138</t>
  </si>
  <si>
    <t>Inv.č. dřevin: 3, 124, 304</t>
  </si>
  <si>
    <t xml:space="preserve"> 1.139</t>
  </si>
  <si>
    <t xml:space="preserve">Řez stromů prováděný lezeckou technikou redukční obvodový (S-RO) - Obvodová redukce koruny 10%, o ploše koruny do 270 m2 </t>
  </si>
  <si>
    <t xml:space="preserve"> 1.140</t>
  </si>
  <si>
    <t>Inv.č. dřevin: 109, 137, 165</t>
  </si>
  <si>
    <t xml:space="preserve"> 1.141</t>
  </si>
  <si>
    <t xml:space="preserve">Řez stromů prováděný lezeckou technikou redukční obvodový (S-RO) - Obvodová redukce koruny 10%, o ploše koruny do 300 m2 </t>
  </si>
  <si>
    <t xml:space="preserve"> 1.142</t>
  </si>
  <si>
    <t>Inv.č. dřevin: 310, 557</t>
  </si>
  <si>
    <t xml:space="preserve"> 1.143</t>
  </si>
  <si>
    <t xml:space="preserve"> 1.144</t>
  </si>
  <si>
    <t xml:space="preserve"> 1.145</t>
  </si>
  <si>
    <t xml:space="preserve"> 1.146</t>
  </si>
  <si>
    <t xml:space="preserve"> 1.147</t>
  </si>
  <si>
    <t xml:space="preserve"> 1.148</t>
  </si>
  <si>
    <t xml:space="preserve"> 1.149</t>
  </si>
  <si>
    <t xml:space="preserve"> 1.150</t>
  </si>
  <si>
    <t>Obvodová redukce koruny 10% + Řez zdravotní     - plocha stromu 301 - 400 m2</t>
  </si>
  <si>
    <t xml:space="preserve"> 1.151</t>
  </si>
  <si>
    <t xml:space="preserve">Řez stromů prováděný lezeckou technikou redukční obvodový (S-RO) - Obvodová redukce koruny 10%, o ploše koruny do 330 m2 </t>
  </si>
  <si>
    <t xml:space="preserve"> 1.152</t>
  </si>
  <si>
    <t>Inv.č. dřevin: 49</t>
  </si>
  <si>
    <t xml:space="preserve"> 1.153</t>
  </si>
  <si>
    <t xml:space="preserve">Řez stromů prováděný lezeckou technikou redukční obvodový (S-RO) - Obvodová redukce koruny 10%, o ploše koruny do 390 m2 </t>
  </si>
  <si>
    <t xml:space="preserve"> 1.154</t>
  </si>
  <si>
    <t>Inv.č. dřevin:17, 64</t>
  </si>
  <si>
    <t xml:space="preserve"> 1.155</t>
  </si>
  <si>
    <t xml:space="preserve">Řez stromů prováděný lezeckou technikou zdravotní (S-RZ), o ploše koruny do 330 m2 </t>
  </si>
  <si>
    <t xml:space="preserve"> 1.156</t>
  </si>
  <si>
    <t xml:space="preserve"> 1.157</t>
  </si>
  <si>
    <t>Řez stromů prováděný lezeckou technikou zdravotní (S-RZ), o ploše koruny do 390 m2</t>
  </si>
  <si>
    <t xml:space="preserve"> 1.158</t>
  </si>
  <si>
    <t>Obvodová redukce koruny 10% + Řez zdravotní     - plocha stromu 401 - 500 m2</t>
  </si>
  <si>
    <t xml:space="preserve"> 1.159</t>
  </si>
  <si>
    <t>Řez stromů prováděný lezeckou technikou redukční obvodový (S-RO) - Obvodová redukce koruny 10%, o ploše koruny do 480 m2</t>
  </si>
  <si>
    <t xml:space="preserve"> 1.160</t>
  </si>
  <si>
    <t>Řez stromů prováděný lezeckou technikou zdravotní (S-RZ), o ploše koruny do 480 m2</t>
  </si>
  <si>
    <t xml:space="preserve"> 1.161</t>
  </si>
  <si>
    <t>Inv.č. dřevin: 315</t>
  </si>
  <si>
    <t>Obvodová redukce koruny 20% + Řez zdravotní     - plocha stromu 101 - 200 m2</t>
  </si>
  <si>
    <t xml:space="preserve"> 1.162</t>
  </si>
  <si>
    <t xml:space="preserve"> 1.163</t>
  </si>
  <si>
    <t>Inv.č. dřevin: 99, 120</t>
  </si>
  <si>
    <t xml:space="preserve"> 1.164</t>
  </si>
  <si>
    <t xml:space="preserve"> 1.165</t>
  </si>
  <si>
    <t>Obvodová redukce koruny 20% + Řez zdravotní     - plocha stromu 201 - 300 m2</t>
  </si>
  <si>
    <t xml:space="preserve"> 1.166</t>
  </si>
  <si>
    <t xml:space="preserve"> 1.167</t>
  </si>
  <si>
    <t>Inv.č. dřevin: 5, 30</t>
  </si>
  <si>
    <t xml:space="preserve"> 1.168</t>
  </si>
  <si>
    <t xml:space="preserve">Řez stromů prováděný lezeckou technikou redukční obvodový (S-RO) - Obvodová redukce koruny 20%, o ploše koruny do 300 m2 </t>
  </si>
  <si>
    <t xml:space="preserve"> 1.169</t>
  </si>
  <si>
    <t>Inv.č. dřevin: 46, 160, 164</t>
  </si>
  <si>
    <t xml:space="preserve"> 1.170</t>
  </si>
  <si>
    <t xml:space="preserve"> 1.171</t>
  </si>
  <si>
    <t xml:space="preserve"> 1.172</t>
  </si>
  <si>
    <t>Řez stromů prováděný lezeckou technikou zdravotní (S-RZ), o ploše koruny do 300 m2</t>
  </si>
  <si>
    <t xml:space="preserve"> 1.173</t>
  </si>
  <si>
    <t>Obvodová redukce koruny 20% + Řez zdravotní     - plocha stromu 301 - 400 m2</t>
  </si>
  <si>
    <t xml:space="preserve"> 1.174</t>
  </si>
  <si>
    <t xml:space="preserve">Řez stromů prováděný lezeckou technikou redukční obvodový (S-RO) - Obvodová redukce koruny 20%, o ploše koruny do 330 m2 </t>
  </si>
  <si>
    <t xml:space="preserve"> 1.175</t>
  </si>
  <si>
    <t>Inv.č. dřevin: 135</t>
  </si>
  <si>
    <t xml:space="preserve"> 1.176</t>
  </si>
  <si>
    <t xml:space="preserve">Řez stromů prováděný lezeckou technikou redukční obvodový (S-RO) - Obvodová redukce koruny 20%, o ploše koruny do 360 m2 </t>
  </si>
  <si>
    <t xml:space="preserve"> 1.177</t>
  </si>
  <si>
    <t>Inv.č. dřevin: 63, 559</t>
  </si>
  <si>
    <t xml:space="preserve"> 1.178</t>
  </si>
  <si>
    <t xml:space="preserve"> 1.179</t>
  </si>
  <si>
    <t xml:space="preserve"> 1.180</t>
  </si>
  <si>
    <t>Řez stromů prováděný lezeckou technikou zdravotní (S-RZ), o ploše koruny do 360 m2</t>
  </si>
  <si>
    <t xml:space="preserve"> 1.181</t>
  </si>
  <si>
    <t>Obvodová redukce koruny 30% + Řez zdravotní     - plocha stromu 201 - 300 m2</t>
  </si>
  <si>
    <t xml:space="preserve"> 1.182</t>
  </si>
  <si>
    <t xml:space="preserve">Řez stromů prováděný lezeckou technikou redukční obvodový (S-RO) - Obvodová redukce koruny 30%, o ploše koruny do 240 m2 </t>
  </si>
  <si>
    <t xml:space="preserve"> 1.183</t>
  </si>
  <si>
    <t xml:space="preserve"> 1.184</t>
  </si>
  <si>
    <t>Inv.č. dřevin: 119</t>
  </si>
  <si>
    <t>Obvodová redukce koruny 30% + Řez zdravotní     - plocha stromu 301 - 400 m2</t>
  </si>
  <si>
    <t xml:space="preserve"> 1.185</t>
  </si>
  <si>
    <t xml:space="preserve">Řez stromů prováděný lezeckou technikou redukční obvodový (S-RO) - Obvodová redukce koruny 30%, o ploše koruny do 360 m2 </t>
  </si>
  <si>
    <t xml:space="preserve"> 1.186</t>
  </si>
  <si>
    <t xml:space="preserve"> 1.187</t>
  </si>
  <si>
    <t>Inv.č. dřevin: 161</t>
  </si>
  <si>
    <t>Obvodová redukce koruny 30% + Řez zdravotní     - plocha stromu 401 - 500 m2</t>
  </si>
  <si>
    <t xml:space="preserve"> 1.188</t>
  </si>
  <si>
    <t>Řez stromů prováděný lezeckou technikou redukční obvodový (S-RO) - Obvodová redukce koruny 30%, o ploše koruny do 450 m2</t>
  </si>
  <si>
    <t xml:space="preserve"> 1.189</t>
  </si>
  <si>
    <t>Řez stromů prováděný lezeckou technikou zdravotní (S-RZ), o ploše koruny do 450 m2</t>
  </si>
  <si>
    <t xml:space="preserve"> 1.190</t>
  </si>
  <si>
    <t>Inv.č. dřevin: 1</t>
  </si>
  <si>
    <t>Řez zdravotní  + Lokální redukce koruny 10%     - plocha stromu 101 - 200 m2</t>
  </si>
  <si>
    <t xml:space="preserve"> 1.191</t>
  </si>
  <si>
    <t xml:space="preserve"> 1.192</t>
  </si>
  <si>
    <t>Inv.č. dřevin: 103</t>
  </si>
  <si>
    <t xml:space="preserve"> 1.193</t>
  </si>
  <si>
    <t xml:space="preserve"> 1.194</t>
  </si>
  <si>
    <t>Inv.č. dřevin: 68, 78, 89</t>
  </si>
  <si>
    <t xml:space="preserve"> 1.195</t>
  </si>
  <si>
    <t>Řez stromů prováděný lezeckou technikou redukční - Lokální redukce 10% z důvodu stabilizace,  o ploše koruny do 150 m2</t>
  </si>
  <si>
    <t xml:space="preserve"> 1.196</t>
  </si>
  <si>
    <t xml:space="preserve"> 1.197</t>
  </si>
  <si>
    <t>Řez stromů prováděný lezeckou technikou redukční - Lokální redukce 10% z důvodu stabilizace,  o ploše koruny do 180 m2</t>
  </si>
  <si>
    <t xml:space="preserve"> 1.198</t>
  </si>
  <si>
    <t>Řez zdravotní  + Lokální redukce koruny 10%     - plocha stromu 201 - 300 m2</t>
  </si>
  <si>
    <t xml:space="preserve"> 1.199</t>
  </si>
  <si>
    <t xml:space="preserve"> 1.200</t>
  </si>
  <si>
    <t>Inv.č. dřevin: 6, 83</t>
  </si>
  <si>
    <t xml:space="preserve"> 1.201</t>
  </si>
  <si>
    <t xml:space="preserve"> 1.202</t>
  </si>
  <si>
    <t>Inv.č. dřevin: 106</t>
  </si>
  <si>
    <t xml:space="preserve"> 1.203</t>
  </si>
  <si>
    <t xml:space="preserve"> 1.204</t>
  </si>
  <si>
    <t>Inv.č. dřevin: 131, 555, 558, 560</t>
  </si>
  <si>
    <t xml:space="preserve"> 1.205</t>
  </si>
  <si>
    <t>Řez stromů prováděný lezeckou technikou redukční - Lokální redukce 10% z důvodu stabilizace,  o ploše koruny do 210 m2</t>
  </si>
  <si>
    <t xml:space="preserve"> 1.206</t>
  </si>
  <si>
    <t xml:space="preserve"> 1.207</t>
  </si>
  <si>
    <t>Řez stromů prováděný lezeckou technikou redukční - Lokální redukce 10% z důvodu stabilizace,  o ploše koruny do 240 m2</t>
  </si>
  <si>
    <t xml:space="preserve"> 1.208</t>
  </si>
  <si>
    <t xml:space="preserve"> 1.209</t>
  </si>
  <si>
    <t>Řez stromů prováděný lezeckou technikou redukční - Lokální redukce 10% z důvodu stabilizace,  o ploše koruny do 270 m2</t>
  </si>
  <si>
    <t xml:space="preserve"> 1.210</t>
  </si>
  <si>
    <t>Řez zdravotní  + Lokální redukce koruny 10%     - plocha stromu 301 - 400 m2</t>
  </si>
  <si>
    <t xml:space="preserve"> 1.211</t>
  </si>
  <si>
    <t xml:space="preserve"> 1.212</t>
  </si>
  <si>
    <t>Řez stromů prováděný lezeckou technikou redukční - Lokální redukce 10% z důvodu stabilizace, o ploše koruny do 330 m2</t>
  </si>
  <si>
    <t xml:space="preserve"> 1.213</t>
  </si>
  <si>
    <t>Inv.č. dřevin: 45</t>
  </si>
  <si>
    <t>Řez zdravotní  + Lokální redukce koruny 10%     - plocha stromu 401 - 500 m2</t>
  </si>
  <si>
    <t xml:space="preserve"> 1.214</t>
  </si>
  <si>
    <t xml:space="preserve"> 1.215</t>
  </si>
  <si>
    <t>Řez stromů prováděný lezeckou technikou redukční - Lokální redukce 10% z důvodu stabilizace,  o ploše koruny do 450 m2</t>
  </si>
  <si>
    <t xml:space="preserve"> 1.216</t>
  </si>
  <si>
    <t>Inv.č. dřevin: 36</t>
  </si>
  <si>
    <t>Řez zdravotní  + Lokální redukce koruny 20%     - plocha stromu 101 - 200 m2</t>
  </si>
  <si>
    <t xml:space="preserve"> 1.217</t>
  </si>
  <si>
    <t xml:space="preserve"> 1.218</t>
  </si>
  <si>
    <t>Inv.č. dřevin: 72</t>
  </si>
  <si>
    <t xml:space="preserve"> 1.219</t>
  </si>
  <si>
    <t xml:space="preserve"> 1.220</t>
  </si>
  <si>
    <t>Inv.č. dřevin: 133</t>
  </si>
  <si>
    <t xml:space="preserve"> 1.221</t>
  </si>
  <si>
    <t xml:space="preserve"> 1.222</t>
  </si>
  <si>
    <t>Inv.č. dřevin: 40</t>
  </si>
  <si>
    <t xml:space="preserve"> 1.223</t>
  </si>
  <si>
    <t>Řez stromů prováděný lezeckou technikou redukční - Lokální redukce 20% z důvodu stabilizace,  o ploše koruny do 120 m2</t>
  </si>
  <si>
    <t xml:space="preserve"> 1.224</t>
  </si>
  <si>
    <t xml:space="preserve"> 1.225</t>
  </si>
  <si>
    <t>Řez stromů prováděný lezeckou technikou redukční - Lokální redukce 20% z důvodu stabilizace,  o ploše koruny do 180 m2</t>
  </si>
  <si>
    <t xml:space="preserve"> 1.226</t>
  </si>
  <si>
    <t xml:space="preserve"> 1.227</t>
  </si>
  <si>
    <t>Řez stromů prováděný lezeckou technikou redukční - Lokální redukce 20% z důvodu stabilizace,  o ploše koruny do 210 m2</t>
  </si>
  <si>
    <t xml:space="preserve"> 1.228</t>
  </si>
  <si>
    <t>Řez bezpečnostní + Lokální redukce koruny 20%     - plocha stromu 401 - 500 m2</t>
  </si>
  <si>
    <t xml:space="preserve"> 1.229</t>
  </si>
  <si>
    <t>Řez stromů prováděný lezeckou technikou bezpečnostní (S-RB), plocha koruny stromu přes 450 do 480 m2</t>
  </si>
  <si>
    <t xml:space="preserve"> 1.230</t>
  </si>
  <si>
    <t>Řez stromů prováděný lezeckou technikou redukční - Lokální redukce 20% z důvodu stabilizace,  o ploše koruny do 480 m2</t>
  </si>
  <si>
    <t xml:space="preserve"> 1.231</t>
  </si>
  <si>
    <t>Inv.č. dřevin: 50</t>
  </si>
  <si>
    <t>Obvodová redukce koruny 10% + Řez zdravotní + Lokální redukce 10% - plocha stromu 301 - 400 m2</t>
  </si>
  <si>
    <t xml:space="preserve"> 1.232</t>
  </si>
  <si>
    <t xml:space="preserve"> 1.233</t>
  </si>
  <si>
    <t xml:space="preserve">Řez stromů prováděný lezeckou technikou zdravotní (S-RZ), o ploše koruny do 390 m2 </t>
  </si>
  <si>
    <t xml:space="preserve"> 1.234</t>
  </si>
  <si>
    <t xml:space="preserve">Řez stromů prováděný lezeckou technikou redukční - Lokální redukce 10% z důvodu stabilizace, o ploše koruny do 390 m2 </t>
  </si>
  <si>
    <t xml:space="preserve"> 1.235</t>
  </si>
  <si>
    <t>Inv.č. dřevin: 29, 470</t>
  </si>
  <si>
    <t>Obvodová redukce koruny 10% + Řez zdravotní + Lokální redukce 20%  - plocha stromu 201 - 300 m2</t>
  </si>
  <si>
    <t xml:space="preserve"> 1.236</t>
  </si>
  <si>
    <t xml:space="preserve"> 1.237</t>
  </si>
  <si>
    <t xml:space="preserve">Řez stromů prováděný lezeckou technikou zdravotní (S-RZ), o ploše koruny do 240 m2 </t>
  </si>
  <si>
    <t xml:space="preserve"> 1.238</t>
  </si>
  <si>
    <t xml:space="preserve">Řez stromů prováděný lezeckou technikou redukční - Lokální redukce 20% z důvodu stabilizace, o ploše koruny do 240 m2 </t>
  </si>
  <si>
    <t xml:space="preserve"> 1.239</t>
  </si>
  <si>
    <t>Inv.č. dřevin: 136</t>
  </si>
  <si>
    <t>Obvodová redukce koruny 10% + Řez bezpečnostní + Lokální redukce 20% - plocha stromu 201 - 300 m2</t>
  </si>
  <si>
    <t xml:space="preserve"> 1.240</t>
  </si>
  <si>
    <t xml:space="preserve"> 1.241</t>
  </si>
  <si>
    <t xml:space="preserve">Řez stromů prováděný lezeckou technikou bezpečnostní (S-RB), o ploše koruny do 270 m2 </t>
  </si>
  <si>
    <t xml:space="preserve"> 1.242</t>
  </si>
  <si>
    <t xml:space="preserve">Řez stromů prováděný lezeckou technikou redukční - Lokální redukce 20% z důvodu stabilizace, o ploše koruny do 270 m2 </t>
  </si>
  <si>
    <t xml:space="preserve"> 1.243</t>
  </si>
  <si>
    <t>Inv.č. dřevin: 8</t>
  </si>
  <si>
    <t>Obvodová redukce koruny 20% + Řez zdravotní + Lokální redukce 20% - plocha stromu 201 - 300 m2</t>
  </si>
  <si>
    <t xml:space="preserve"> 1.244</t>
  </si>
  <si>
    <t xml:space="preserve">Řez stromů prováděný lezeckou technikou redukční obvodový (S-RO) - Obvodová redukce koruny 20%, o ploše koruny do 270 m2 </t>
  </si>
  <si>
    <t xml:space="preserve"> 1.245</t>
  </si>
  <si>
    <t xml:space="preserve"> 1.246</t>
  </si>
  <si>
    <t xml:space="preserve"> 1.247</t>
  </si>
  <si>
    <t>Inv.č. dřevin: 562</t>
  </si>
  <si>
    <t>Přemístění větví stromů s 2 až 3 řezy na stejném stromě</t>
  </si>
  <si>
    <t>001 Zemní práce</t>
  </si>
  <si>
    <t xml:space="preserve"> 1.248</t>
  </si>
  <si>
    <t xml:space="preserve"> 1.249</t>
  </si>
  <si>
    <t xml:space="preserve"> 1.250</t>
  </si>
  <si>
    <t>Inv.č. dřevin: 118 ,124</t>
  </si>
  <si>
    <t xml:space="preserve"> 1.251</t>
  </si>
  <si>
    <t xml:space="preserve"> 1.252</t>
  </si>
  <si>
    <t xml:space="preserve"> 1.253</t>
  </si>
  <si>
    <t>Inv.č. dřevin:6, 7, 40, 70, 78, 99, 102, 103, 105, 107, 109, 119, 120, 129, 302, 304, 401, 409, 447, 475</t>
  </si>
  <si>
    <t xml:space="preserve"> 1.254</t>
  </si>
  <si>
    <t xml:space="preserve"> 1.255</t>
  </si>
  <si>
    <t xml:space="preserve"> 1.256</t>
  </si>
  <si>
    <t>Inv.č. dřevin: 3, 5, 8, 45, 46, 49, 63, 66, 68, 72, 83, 89, 106, 131, 133, 135, 137, 160, 165, 237, 310, 315, 470, 555, 557, 558</t>
  </si>
  <si>
    <t xml:space="preserve"> 1.257</t>
  </si>
  <si>
    <t xml:space="preserve"> Vodorovné přemístění větví, kmenů nebo pařezů s naložením, složením a dopravou do 1000 m větví stromů listnatých, průměru kmene přes 700 do 1300 mm</t>
  </si>
  <si>
    <t xml:space="preserve"> 1.258</t>
  </si>
  <si>
    <t>Příplatek k vodorovnému přemístění větví stromů listnatých D kmene do 1300 mm ZKD 1 km</t>
  </si>
  <si>
    <t xml:space="preserve"> 1.259</t>
  </si>
  <si>
    <t>Inv.č. dřevin: 1, 17, 29, 30, 36, 50, 64, 136, 161, 164, 559, 560, 562</t>
  </si>
  <si>
    <t>Instalace dynamické vazby</t>
  </si>
  <si>
    <t xml:space="preserve"> 1.260</t>
  </si>
  <si>
    <t>Instalace dynamické vazby o nosnosti 21-40 kN (4tuny) pro zajištění koruny stromu 1 lanem. Měrná jednotka kus je stanovena za každé instalované lano na jednom stromu.</t>
  </si>
  <si>
    <t xml:space="preserve"> 1.261</t>
  </si>
  <si>
    <t>Inv.č. dřevin: 36, 37, 39, 59, 67, 79, 90, 100, 110, 141, 164, 165, 316, 335, 361, 362</t>
  </si>
  <si>
    <t xml:space="preserve"> 1.262</t>
  </si>
  <si>
    <t>Instalace dynamické vazby o nosnosti 21-40 kN (4tuny)  pro zajištění koruny stromu přes 1 do 3 lan. Měrná jednotka kus je stanovena za každé instalované lano na jednom stromu.</t>
  </si>
  <si>
    <t xml:space="preserve"> 1.263</t>
  </si>
  <si>
    <t>Inv.č. dřevin:  29 (2 lana), 50 (3 lana), 69 (3 lana), 106 (3 lana), 128 (3 lana), 278 (3 lana), 565 (3 lana)</t>
  </si>
  <si>
    <t xml:space="preserve"> 1.264</t>
  </si>
  <si>
    <t>Instalace dynamické vazby o nosnosti 21-40 kN (4tuny)  pro zajištění koruny stromu přes 3 lana. Měrná jednotka kus je stanovena za každé instalované lano na jednom stromu.</t>
  </si>
  <si>
    <t xml:space="preserve"> 1.265</t>
  </si>
  <si>
    <t>Inv.č. dřevin: 8 (5lan), 17 (4 lana)</t>
  </si>
  <si>
    <t xml:space="preserve"> 1.266</t>
  </si>
  <si>
    <t xml:space="preserve">vazba stromu dynamická o nosnosti 21-40 kN </t>
  </si>
  <si>
    <t>sada</t>
  </si>
  <si>
    <r>
      <t xml:space="preserve">Odstranění </t>
    </r>
    <r>
      <rPr>
        <b/>
        <i/>
        <sz val="10"/>
        <color rgb="FF000000"/>
        <rFont val="Arial"/>
        <family val="2"/>
        <charset val="238"/>
      </rPr>
      <t>Hedera</t>
    </r>
    <r>
      <rPr>
        <b/>
        <sz val="10"/>
        <color rgb="FF000000"/>
        <rFont val="Arial"/>
        <family val="2"/>
        <charset val="238"/>
      </rPr>
      <t xml:space="preserve"> sp. z kmene</t>
    </r>
  </si>
  <si>
    <t xml:space="preserve"> 1.267</t>
  </si>
  <si>
    <t xml:space="preserve"> -</t>
  </si>
  <si>
    <t>Odstranění Hedera helix</t>
  </si>
  <si>
    <t xml:space="preserve"> 1.268</t>
  </si>
  <si>
    <t>Inv.č. dřevin:  167 (plocha stromu 225 m2)</t>
  </si>
  <si>
    <t>Cena za ošetření dřevin</t>
  </si>
  <si>
    <t>Příplatek za ztíženou přístupnost ke stromům (pomístní překážky pod stromem: svah, oplocení, cestní síť, mobiliář, částečné spouštění ořezaného materiálu do lan)!</t>
  </si>
  <si>
    <t>Celková cena za ošetření dřevin</t>
  </si>
  <si>
    <t>2. ZALOŽENÍ VÝSADEB</t>
  </si>
  <si>
    <t>Výsadba stromu listnatého OK 12 - 14 cm, s balem</t>
  </si>
  <si>
    <t>SO 02</t>
  </si>
  <si>
    <t xml:space="preserve"> 2.1</t>
  </si>
  <si>
    <t>Ac1</t>
  </si>
  <si>
    <t>Acer campestre 'Elsrijk'</t>
  </si>
  <si>
    <t xml:space="preserve"> 2.2</t>
  </si>
  <si>
    <t>Acap1</t>
  </si>
  <si>
    <t>Acer cappadocicum 'Aureum'</t>
  </si>
  <si>
    <t xml:space="preserve"> 2.3</t>
  </si>
  <si>
    <t>Ae1</t>
  </si>
  <si>
    <t>Aesculus x carnea 'Briotii'</t>
  </si>
  <si>
    <t xml:space="preserve"> 2.4</t>
  </si>
  <si>
    <t>Ap1-Ap2</t>
  </si>
  <si>
    <t>Acer pseudoplatanus</t>
  </si>
  <si>
    <t xml:space="preserve"> 2.5</t>
  </si>
  <si>
    <t>Bp1</t>
  </si>
  <si>
    <t>Betula pendula</t>
  </si>
  <si>
    <t xml:space="preserve"> 2.6</t>
  </si>
  <si>
    <t>Fp1-Fp4</t>
  </si>
  <si>
    <t>Fraxinus pennsylvanica</t>
  </si>
  <si>
    <t xml:space="preserve"> 2.7</t>
  </si>
  <si>
    <t>Fs1-Fs2</t>
  </si>
  <si>
    <t>Fagus sylvatica 'Purpurea'</t>
  </si>
  <si>
    <t xml:space="preserve"> 2.8</t>
  </si>
  <si>
    <t>Ks1</t>
  </si>
  <si>
    <t>Kalopanax septemlobus</t>
  </si>
  <si>
    <t xml:space="preserve"> 2.9</t>
  </si>
  <si>
    <t>Lt1</t>
  </si>
  <si>
    <t>Liriodendron tulipifera</t>
  </si>
  <si>
    <t xml:space="preserve"> 2.10</t>
  </si>
  <si>
    <t>Pp1</t>
  </si>
  <si>
    <t>Prunus padus</t>
  </si>
  <si>
    <t xml:space="preserve"> 2.11</t>
  </si>
  <si>
    <t>Qp1</t>
  </si>
  <si>
    <t>Quercus palustris</t>
  </si>
  <si>
    <t xml:space="preserve"> 2.12</t>
  </si>
  <si>
    <t>Qr1-Qr2</t>
  </si>
  <si>
    <t>Quercus robur</t>
  </si>
  <si>
    <t xml:space="preserve"> 2.13</t>
  </si>
  <si>
    <t>Sa1</t>
  </si>
  <si>
    <t>Sorbus aucuparia 'Edulis'</t>
  </si>
  <si>
    <t xml:space="preserve"> 2.14</t>
  </si>
  <si>
    <t>Tp1-Tp3</t>
  </si>
  <si>
    <t>Tilia platyphyllos</t>
  </si>
  <si>
    <t xml:space="preserve"> 2.15</t>
  </si>
  <si>
    <t>Ul1</t>
  </si>
  <si>
    <t>Ulmus laevis</t>
  </si>
  <si>
    <t xml:space="preserve"> 2.16</t>
  </si>
  <si>
    <t>Um1</t>
  </si>
  <si>
    <t>Ulmus minor</t>
  </si>
  <si>
    <t xml:space="preserve"> 2.17</t>
  </si>
  <si>
    <t xml:space="preserve"> Hloubení jámy pro vysazování rostlin v zemině tř.1 až 4 s výměnou půdy z 50% v rovině nebo na svahu do 1:5, objemu přes 0,7 do 1,1 m3</t>
  </si>
  <si>
    <t xml:space="preserve"> 2.18</t>
  </si>
  <si>
    <t>Hloubení jámy pro vysazování rostlin v zemině tř.1 až 4 s výměnou půdy z 50% ve svahu přes 1:5 do 1:2 obj jamky přes 0,7 do 1,1 m3</t>
  </si>
  <si>
    <t xml:space="preserve"> 2.19</t>
  </si>
  <si>
    <t>stromy Ac1 (1ks), Ae1, Fp3, Qr1, Sa1 (1ks)</t>
  </si>
  <si>
    <t xml:space="preserve"> 2.20</t>
  </si>
  <si>
    <t>zahradní substrát pro výsadbu VL</t>
  </si>
  <si>
    <t>m3</t>
  </si>
  <si>
    <t xml:space="preserve"> 2.21</t>
  </si>
  <si>
    <t>0,6m3*43*0,5=12,9000m3</t>
  </si>
  <si>
    <t xml:space="preserve"> 2.22</t>
  </si>
  <si>
    <t>Výsadba dřeviny s balem do předem vyhloubené jamky se zalitím v rovině nebo na svahu do 1:5, při průměru balu přes 500 do 600 mm</t>
  </si>
  <si>
    <t xml:space="preserve"> 2.23</t>
  </si>
  <si>
    <t>Výsadba dřeviny s balem do předem vyhloubené jamky se zalitím ve svahu přes 1:5 do 1:2, při průměru balu přes 500 do 600 mm</t>
  </si>
  <si>
    <t xml:space="preserve"> 2.24</t>
  </si>
  <si>
    <t>Ukotvení dřeviny kůly třemi kůly, délky přes 1 do 2 m. V cenách jsou započteny i náklady na ochranu proti poškození kmene v místě vzepření</t>
  </si>
  <si>
    <t xml:space="preserve"> 2.25</t>
  </si>
  <si>
    <t xml:space="preserve">kůl dřevěný impregnovaný D 8cm délka 2m </t>
  </si>
  <si>
    <t xml:space="preserve"> 2.26</t>
  </si>
  <si>
    <t>MAT</t>
  </si>
  <si>
    <t>spojovací příčka z půlených kůlů pr. 6cm, délka 60cm (6ks/1strom)</t>
  </si>
  <si>
    <t xml:space="preserve"> 2.27</t>
  </si>
  <si>
    <t>popruh (2m/ks)</t>
  </si>
  <si>
    <t>bm</t>
  </si>
  <si>
    <t xml:space="preserve"> 2.28</t>
  </si>
  <si>
    <t>Zřízení ochranného nátěru kmene stromu do výšky 1 m obvodu do 180 mm</t>
  </si>
  <si>
    <t xml:space="preserve"> 2.29</t>
  </si>
  <si>
    <t>biologicky odbouratelná bílá barva na ochranu kmenů stromů a keřů</t>
  </si>
  <si>
    <t>kg</t>
  </si>
  <si>
    <t xml:space="preserve"> 2.30</t>
  </si>
  <si>
    <t>Zhotovení závlahové mísy u solitérních dřevin v rovině nebo na svahu do 1:5, o průměru mísy přes 0,5 do 1 m</t>
  </si>
  <si>
    <t xml:space="preserve"> 2.31</t>
  </si>
  <si>
    <t>Zhotovení závlahové mísy u solitérních dřevin na svahu přes 1:5 do 1:2, o průměru mísy přes 0,5 do 1 m</t>
  </si>
  <si>
    <t xml:space="preserve"> 2.32</t>
  </si>
  <si>
    <t>Mulčování vysazených rostlin mulčovací štěpkou, tl. do 100 mm v rovině nebo na svahu do 1:5</t>
  </si>
  <si>
    <t>m2</t>
  </si>
  <si>
    <t xml:space="preserve"> 2.33</t>
  </si>
  <si>
    <t>Mulčování vysazených rostlin mulčovací štěpkou, tl. do 100 mm ve svahu přes 1:5 do 1:2</t>
  </si>
  <si>
    <t xml:space="preserve"> 2.34</t>
  </si>
  <si>
    <t xml:space="preserve">štěpka na mulčování </t>
  </si>
  <si>
    <t xml:space="preserve"> 2.35</t>
  </si>
  <si>
    <t>Zalití rostlin vodou plocha do 20 m2 (60 l / ks, 4x)</t>
  </si>
  <si>
    <t xml:space="preserve"> 2.36</t>
  </si>
  <si>
    <t>Dovoz vody pro zálivku rostlin na vzdálenost do 1000 m</t>
  </si>
  <si>
    <t xml:space="preserve"> 2.37</t>
  </si>
  <si>
    <t>voda pro smluvní odběratele (zdroj - vodovodní řád)</t>
  </si>
  <si>
    <t>Výsadba stromu jehličnatého 100 cm a více, s balem</t>
  </si>
  <si>
    <t xml:space="preserve"> 2.38</t>
  </si>
  <si>
    <t>Ld1</t>
  </si>
  <si>
    <t>Larix decidua (OK 12-14, s balem)</t>
  </si>
  <si>
    <t xml:space="preserve"> 2.39</t>
  </si>
  <si>
    <t>Po1-Po8</t>
  </si>
  <si>
    <t>Picea omorika (v200-225, s balem)</t>
  </si>
  <si>
    <t xml:space="preserve"> 2.40</t>
  </si>
  <si>
    <t>Ps1</t>
  </si>
  <si>
    <t>Pinus strobus (v200-225, s balem)</t>
  </si>
  <si>
    <t xml:space="preserve"> 2.41</t>
  </si>
  <si>
    <t>Psyl1</t>
  </si>
  <si>
    <t>Pinus sylvestris (v200-225, s balem)</t>
  </si>
  <si>
    <t xml:space="preserve"> 2.42</t>
  </si>
  <si>
    <t xml:space="preserve"> 2.43</t>
  </si>
  <si>
    <t xml:space="preserve"> 2.44</t>
  </si>
  <si>
    <t>stromy Ld1, Po1</t>
  </si>
  <si>
    <t xml:space="preserve"> 2.45</t>
  </si>
  <si>
    <t xml:space="preserve"> 2.46</t>
  </si>
  <si>
    <t>0,8m3*14*0,5=5,6000m3</t>
  </si>
  <si>
    <t xml:space="preserve"> 2.47</t>
  </si>
  <si>
    <t xml:space="preserve"> 2.48</t>
  </si>
  <si>
    <t xml:space="preserve"> 2.49</t>
  </si>
  <si>
    <t>Ukotvení dřeviny kůly jedním kůlem, D do 0,1 m, délky přes 1 do 2 m. V cenách jsou započteny i náklady na ochranu proti poškození kmene v místě vzepření</t>
  </si>
  <si>
    <t xml:space="preserve"> 2.50</t>
  </si>
  <si>
    <t xml:space="preserve"> 2.51</t>
  </si>
  <si>
    <t>popruh (1m/ks)</t>
  </si>
  <si>
    <t xml:space="preserve"> 2.52</t>
  </si>
  <si>
    <t xml:space="preserve"> 2.53</t>
  </si>
  <si>
    <t xml:space="preserve"> 2.54</t>
  </si>
  <si>
    <t xml:space="preserve"> 2.55</t>
  </si>
  <si>
    <t xml:space="preserve"> 2.56</t>
  </si>
  <si>
    <t xml:space="preserve"> 2.57</t>
  </si>
  <si>
    <t xml:space="preserve"> 2.58</t>
  </si>
  <si>
    <t xml:space="preserve"> 2.59</t>
  </si>
  <si>
    <t xml:space="preserve">Příprava půdy před výsadbou </t>
  </si>
  <si>
    <t>Výs. pole: V1-V15</t>
  </si>
  <si>
    <t xml:space="preserve"> 2.60</t>
  </si>
  <si>
    <t>Chemické odplevelení půdy před založením kultury o výměře jednotlivě do 20m2 v rovině nebo na svahu do 1:5 postřikem na široko</t>
  </si>
  <si>
    <r>
      <t>m</t>
    </r>
    <r>
      <rPr>
        <vertAlign val="superscript"/>
        <sz val="10"/>
        <color rgb="FF000000"/>
        <rFont val="Arial"/>
        <family val="2"/>
        <charset val="238"/>
      </rPr>
      <t>2</t>
    </r>
  </si>
  <si>
    <t xml:space="preserve"> 2.61</t>
  </si>
  <si>
    <t>Výs. pole: V11</t>
  </si>
  <si>
    <t xml:space="preserve"> 2.62</t>
  </si>
  <si>
    <t>Chemické odplevelení půdy před založením kultury o výměře jednotlivě přes 20m2 v rovině nebo na svahu do 1:5 postřikem na široko</t>
  </si>
  <si>
    <t xml:space="preserve"> 2.63</t>
  </si>
  <si>
    <t>Výs. pole: V1,V3,V4,V6,V8,V10,V12</t>
  </si>
  <si>
    <t xml:space="preserve"> 2.64</t>
  </si>
  <si>
    <t>Chemické odplevelení před založením kultury nad 20 m2 postřikem na široko ve svahu přes 1:5 do 1:2</t>
  </si>
  <si>
    <t xml:space="preserve"> 2.65</t>
  </si>
  <si>
    <t>Výs. pole: V2,V5,V7,V9,V13</t>
  </si>
  <si>
    <t xml:space="preserve"> 2.66</t>
  </si>
  <si>
    <t>25234001</t>
  </si>
  <si>
    <t>herbicid totální systémový neselektivní, 0,0005l/m2</t>
  </si>
  <si>
    <t>L</t>
  </si>
  <si>
    <t xml:space="preserve"> 2.67</t>
  </si>
  <si>
    <t>183403131</t>
  </si>
  <si>
    <t>Obdělání půdy rytím zemina tř 1 a 2 v rovině a svahu do 1:5</t>
  </si>
  <si>
    <t xml:space="preserve"> 2.68</t>
  </si>
  <si>
    <t>Výs. pole: V1,V3,V4,V6,V8,V12-V14</t>
  </si>
  <si>
    <t xml:space="preserve"> 2.69</t>
  </si>
  <si>
    <t>183403231</t>
  </si>
  <si>
    <t>Obdělání půdy rytím zemina tř 1 a 2 na svahu do 1:2</t>
  </si>
  <si>
    <t xml:space="preserve"> 2.70</t>
  </si>
  <si>
    <t xml:space="preserve"> 2.71</t>
  </si>
  <si>
    <t xml:space="preserve">Sejmutí drnu tl do 100 mm s přemístěním do 50 m nebo naložením na dopravní prostředek </t>
  </si>
  <si>
    <t xml:space="preserve"> 2.72</t>
  </si>
  <si>
    <t>Výs. pole: V1-V13</t>
  </si>
  <si>
    <t xml:space="preserve"> 2.73</t>
  </si>
  <si>
    <t>Vodorovné přemístění drnu bez naložení se složením do 100 m. V cenách jsou započteny i náklady na terénní přirážky za jízdu v nepříznivých nebo mimořádně nepříznivých poměrech v zóně D a složení drnu na hromady.</t>
  </si>
  <si>
    <t xml:space="preserve"> 2.74</t>
  </si>
  <si>
    <t>Nakládání drnu na dopravní prostředek</t>
  </si>
  <si>
    <t xml:space="preserve"> 2.75</t>
  </si>
  <si>
    <t xml:space="preserve"> 2.76</t>
  </si>
  <si>
    <t>Výs. pole: V3,V4,V6,V12</t>
  </si>
  <si>
    <t xml:space="preserve"> 2.77</t>
  </si>
  <si>
    <t>183403114</t>
  </si>
  <si>
    <t>Obdělání půdy kultivátorováním v rovině nebo na svahu do 1:5</t>
  </si>
  <si>
    <t xml:space="preserve"> 2.78</t>
  </si>
  <si>
    <t>Výs. pole: V1,V8,V10-V11</t>
  </si>
  <si>
    <t xml:space="preserve"> 2.79</t>
  </si>
  <si>
    <t>183403115</t>
  </si>
  <si>
    <t>Obdělání půdy kultivátorováním ve svahu přes 1:5 do 1:2</t>
  </si>
  <si>
    <t xml:space="preserve"> 2.80</t>
  </si>
  <si>
    <t xml:space="preserve"> 2.81</t>
  </si>
  <si>
    <t>183403153</t>
  </si>
  <si>
    <t>Obdělání půdy hrabáním v rovině a svahu do 1:5</t>
  </si>
  <si>
    <t xml:space="preserve"> 2.82</t>
  </si>
  <si>
    <t>Výs. pole: V1,V3,V4,V6,V8,V10-V12</t>
  </si>
  <si>
    <t xml:space="preserve"> 2.83</t>
  </si>
  <si>
    <t>183403253</t>
  </si>
  <si>
    <t>Obdělání půdy hrabáním na svahu přes 1:5 do 1:2</t>
  </si>
  <si>
    <t xml:space="preserve"> 2.84</t>
  </si>
  <si>
    <t xml:space="preserve"> 2.85</t>
  </si>
  <si>
    <t>183205111</t>
  </si>
  <si>
    <t xml:space="preserve"> Založení záhonu pro výsadbu rostlin v rovině nebo na svahu do 1:5 v zemině tř. 1 až 2</t>
  </si>
  <si>
    <t xml:space="preserve"> 2.86</t>
  </si>
  <si>
    <t xml:space="preserve"> 2.87</t>
  </si>
  <si>
    <t>183205131</t>
  </si>
  <si>
    <t>Založení záhonu ve svahu přes 1:5 do 1:2 zemina tř 1 a 2</t>
  </si>
  <si>
    <t xml:space="preserve"> 2.88</t>
  </si>
  <si>
    <t xml:space="preserve"> 2.89</t>
  </si>
  <si>
    <t>Položení mulčovací textilie proti prorůstání plevelů kolem vysázených rostlin v rovině nebo na svahu do 1:5</t>
  </si>
  <si>
    <t xml:space="preserve"> 2.90</t>
  </si>
  <si>
    <t xml:space="preserve"> 2.91</t>
  </si>
  <si>
    <t>Položení mulčovací textilie ve svahu přes 1:5 do 1:2</t>
  </si>
  <si>
    <t xml:space="preserve"> 2.92</t>
  </si>
  <si>
    <t>Výs. pole: V2,V5,V7,V13</t>
  </si>
  <si>
    <t xml:space="preserve"> 2.93</t>
  </si>
  <si>
    <t>Školkařská textilie, překryv 1,3</t>
  </si>
  <si>
    <t xml:space="preserve"> 2.94</t>
  </si>
  <si>
    <t>Ocelová kotvící skoba tvaru "J", délky 25 cm na kotvení školkařské textilie (2 ks/ m2)</t>
  </si>
  <si>
    <t>Výsadba keřů listnatých nízkých včetně půdokryvných, kontejnerovaných, vel. do 20 cm</t>
  </si>
  <si>
    <t xml:space="preserve"> 2.95</t>
  </si>
  <si>
    <t>Hh</t>
  </si>
  <si>
    <t>Hedera helix 'Arborescens' (ko 0,25 l - 1,5 l)</t>
  </si>
  <si>
    <t xml:space="preserve"> 2.96</t>
  </si>
  <si>
    <t>Cd</t>
  </si>
  <si>
    <t>Cotoneaster dammeri (ko 0,25 l - 1,5 l)</t>
  </si>
  <si>
    <t xml:space="preserve"> 2.97</t>
  </si>
  <si>
    <t>Hloubení jamek pro vysazování rostlin v zemině tř.1 až 4 s výměnou půdy z 50% v rovině nebo na svahu do 1:5, objemu přes 0,005 do 0,01 m3</t>
  </si>
  <si>
    <t xml:space="preserve"> 2.98</t>
  </si>
  <si>
    <t>Výs. pole: V1,V3,V4,V8,V10-V12</t>
  </si>
  <si>
    <t xml:space="preserve"> 2.99</t>
  </si>
  <si>
    <t>Hloubení jamek pro vysazování rostlin v zemině tř.1 až 4 s výměnou půdy z 50% na svahu přes 1:5 do 1:2, objemu přes 0,005 do 0,01 m3</t>
  </si>
  <si>
    <t xml:space="preserve"> 2.100</t>
  </si>
  <si>
    <t xml:space="preserve"> 2.101</t>
  </si>
  <si>
    <t xml:space="preserve"> 2.102</t>
  </si>
  <si>
    <t>0,01m3*986*0,5=4,9300 m3</t>
  </si>
  <si>
    <t xml:space="preserve"> 2.103</t>
  </si>
  <si>
    <t xml:space="preserve">Výsadba květin hrnkovaných o průměru květináče přes 120 do 250 mm do připravené půdy se zalitím </t>
  </si>
  <si>
    <t>Výsadba keřů listnatých, kontejnerovaných, vel. 20 - 40 cm</t>
  </si>
  <si>
    <t xml:space="preserve"> 2.104</t>
  </si>
  <si>
    <t>RG</t>
  </si>
  <si>
    <t>Rhododendron catawbiense 'Grandiflorum' (ko 4 l)</t>
  </si>
  <si>
    <t xml:space="preserve"> 2.105</t>
  </si>
  <si>
    <t>Rh</t>
  </si>
  <si>
    <t>Rhododendron 'Cunninghams White' (ko 4 l)</t>
  </si>
  <si>
    <t xml:space="preserve"> 2.106</t>
  </si>
  <si>
    <t>RF</t>
  </si>
  <si>
    <t>Rosa 'The Fairy' (ko 0,25 l - 1,5 l)</t>
  </si>
  <si>
    <t xml:space="preserve"> 2.107</t>
  </si>
  <si>
    <t xml:space="preserve"> 2.108</t>
  </si>
  <si>
    <t>Výs. pole: V10</t>
  </si>
  <si>
    <t xml:space="preserve"> 2.109</t>
  </si>
  <si>
    <t xml:space="preserve"> 2.110</t>
  </si>
  <si>
    <t>Výs. pole: V13</t>
  </si>
  <si>
    <t xml:space="preserve"> 2.111</t>
  </si>
  <si>
    <t xml:space="preserve"> 2.112</t>
  </si>
  <si>
    <t>0,01m3*0,5*10=0,0500 m3</t>
  </si>
  <si>
    <t xml:space="preserve"> 2.113</t>
  </si>
  <si>
    <t>u rostlin RF (V13)</t>
  </si>
  <si>
    <t xml:space="preserve"> 2.114</t>
  </si>
  <si>
    <t>substrát pro rododendrony a azalky pro výsadbu VL</t>
  </si>
  <si>
    <t xml:space="preserve"> 2.115</t>
  </si>
  <si>
    <t>0,01m3*0,5*13=0,0650 m3</t>
  </si>
  <si>
    <t xml:space="preserve"> 2.116</t>
  </si>
  <si>
    <t>u rostlin Rh,RG</t>
  </si>
  <si>
    <t xml:space="preserve"> 2.117</t>
  </si>
  <si>
    <t>Výsadba keřů listnatých, kontejnerovaných, vel. 40 - 60 cm</t>
  </si>
  <si>
    <t xml:space="preserve"> 2.119</t>
  </si>
  <si>
    <t>Cs</t>
  </si>
  <si>
    <t>Cornus sanguinea (ko 0,25 l - 1,5 l)</t>
  </si>
  <si>
    <t xml:space="preserve"> 2.120</t>
  </si>
  <si>
    <t>Ca</t>
  </si>
  <si>
    <t>Corylus avellana (ko 0,25 l - 1,5 l)</t>
  </si>
  <si>
    <t xml:space="preserve"> 2.121</t>
  </si>
  <si>
    <t>Fi</t>
  </si>
  <si>
    <t>Forsythia intermedia (ko 0,25 l - 1,5 l)</t>
  </si>
  <si>
    <t xml:space="preserve"> 2.122</t>
  </si>
  <si>
    <t>Hp</t>
  </si>
  <si>
    <t>Hydrangea paniculata 'Grandiflora'  (ko 0,25 l - 1,5 l)</t>
  </si>
  <si>
    <t xml:space="preserve"> 2.123</t>
  </si>
  <si>
    <t>Lv</t>
  </si>
  <si>
    <t>Ligustrum vulgare (ko 0,25 l - 1,5 l)</t>
  </si>
  <si>
    <t xml:space="preserve"> 2.124</t>
  </si>
  <si>
    <t>Pc</t>
  </si>
  <si>
    <t>Philadelphus coronarius (ko 0,25 l - 1,5 l)</t>
  </si>
  <si>
    <t xml:space="preserve"> 2.125</t>
  </si>
  <si>
    <t>Rc</t>
  </si>
  <si>
    <t>Rosa canina (ko 0,25 l - 1,5 l)</t>
  </si>
  <si>
    <t xml:space="preserve"> 2.126</t>
  </si>
  <si>
    <t>Sv</t>
  </si>
  <si>
    <t>Syringa vulgaris (ko 2 l - 5 l)</t>
  </si>
  <si>
    <t xml:space="preserve"> 2.127</t>
  </si>
  <si>
    <t>Vo</t>
  </si>
  <si>
    <t>Viburnum opulus (ko 2 l - 5 l)</t>
  </si>
  <si>
    <t xml:space="preserve"> 2.128</t>
  </si>
  <si>
    <t>Hloubení jamek pro vysazování rostlin v zemině tř.1 až 4 s výměnou půdy z 50% v rovině nebo na svahu do 1:5, objemu přes 0,02 do 0,05 m3</t>
  </si>
  <si>
    <t xml:space="preserve"> 2.129</t>
  </si>
  <si>
    <t xml:space="preserve"> 2.130</t>
  </si>
  <si>
    <t>0,01m3*0,5*81=0,4050 m3</t>
  </si>
  <si>
    <t xml:space="preserve"> 2.131</t>
  </si>
  <si>
    <t xml:space="preserve">Povýsadbové práce </t>
  </si>
  <si>
    <t>2.142</t>
  </si>
  <si>
    <t>Mulčování vysazených rostlin mulčovací štěpkou, tl. do 100 mm v rovině nebo na svahu do 1:5. V cenách jsou započteny i náklady na naložení odpadu na dopravní prostředek, odvoz do 20 km a složení odpadu.</t>
  </si>
  <si>
    <t xml:space="preserve"> 2.143</t>
  </si>
  <si>
    <t>2.144</t>
  </si>
  <si>
    <t>Mulčování vysazených rostlin mulčovací štěpkou, tl. do 100 mm na svahu přes 1:5 do 1:2. V cenách jsou započteny i náklady na naložení odpadu na dopravní prostředek, odvoz do 20 km a složení odpadu.(na svah 1:5 do 1:2)</t>
  </si>
  <si>
    <t>2.145</t>
  </si>
  <si>
    <t>2.146</t>
  </si>
  <si>
    <t>2.147</t>
  </si>
  <si>
    <t>Zalití rostlin vodou plochy záhonů jednotlivě do 20 m2 (40l/m2, 3x)</t>
  </si>
  <si>
    <t>2.148</t>
  </si>
  <si>
    <t>2.149</t>
  </si>
  <si>
    <t>Zalití rostlin vodou plochy záhonů jednotlivě přes 20 m2 (40l/m2, 3x)</t>
  </si>
  <si>
    <t>2.150</t>
  </si>
  <si>
    <t>Výs. pole: V1-V10,V12,V13</t>
  </si>
  <si>
    <t>2.151</t>
  </si>
  <si>
    <t>2.152</t>
  </si>
  <si>
    <t>Celková cena za výsadby</t>
  </si>
  <si>
    <t>3. ZALOŽENÍ KVĚTNATÉ LOUKY</t>
  </si>
  <si>
    <t>Květnatá louka (Založení trávníku s využitím nektarodárných bylin včetně modelace terénu)</t>
  </si>
  <si>
    <t>SO 03</t>
  </si>
  <si>
    <t xml:space="preserve"> 3.1</t>
  </si>
  <si>
    <t>Chemické odplevelení půdy před založením kultury, trávníku nebo zpevněných ploch o výměře jednotlivě přes 20 m2 v rovině nebo na svahu do 1:5 postřikem na široko</t>
  </si>
  <si>
    <t xml:space="preserve"> 3.2</t>
  </si>
  <si>
    <t>Herbicid totální systémový neselektivní, 0,0005l/m2</t>
  </si>
  <si>
    <t xml:space="preserve"> 3.3</t>
  </si>
  <si>
    <t xml:space="preserve"> 3.4</t>
  </si>
  <si>
    <t>Obdělání půdy hrabáním v rovině nebo na svahu do 1:5</t>
  </si>
  <si>
    <t xml:space="preserve"> 3.5</t>
  </si>
  <si>
    <t>Nakládání drnu</t>
  </si>
  <si>
    <t xml:space="preserve"> 3.6</t>
  </si>
  <si>
    <t>Vodorovné přemístění drnu bez naložení se složením do 2000 m</t>
  </si>
  <si>
    <t xml:space="preserve"> 3.7</t>
  </si>
  <si>
    <t xml:space="preserve"> 3.8</t>
  </si>
  <si>
    <t xml:space="preserve"> Hnojení půdy nebo trávníku v rovině nebo na svahu do 1:5 umělým hnojivem na široko</t>
  </si>
  <si>
    <t>t</t>
  </si>
  <si>
    <t xml:space="preserve"> 3.9</t>
  </si>
  <si>
    <t xml:space="preserve"> Minerální hnojivo (20 g/m²)</t>
  </si>
  <si>
    <t xml:space="preserve"> 3.10</t>
  </si>
  <si>
    <t xml:space="preserve"> Založení květnaté louky na půdě předem připravené plochy do 1000 m2 výsevem včetně utažení parkového v rovině nebo na svahu do 1:5.                                                                                                                         V cenách jsou započteny i náklady na pokosení, naložení a odvoz odpadu do 20 km se složením.                          </t>
  </si>
  <si>
    <t xml:space="preserve"> 3.11</t>
  </si>
  <si>
    <t>osivo travinobylinné směsi do sušších stanovišť s medonosnou funkcí (specifikace složení je uvedená v technické zprávě)</t>
  </si>
  <si>
    <t xml:space="preserve"> 3.12</t>
  </si>
  <si>
    <t xml:space="preserve"> 3.13</t>
  </si>
  <si>
    <t>Obdělání půdy válením v rovině nebo na svahu do 1:5</t>
  </si>
  <si>
    <t xml:space="preserve"> 3.14</t>
  </si>
  <si>
    <t xml:space="preserve"> 3.15</t>
  </si>
  <si>
    <t>Opakování pro úplné vyrovnání terénu</t>
  </si>
  <si>
    <t xml:space="preserve"> 3.16</t>
  </si>
  <si>
    <t xml:space="preserve"> 3.17</t>
  </si>
  <si>
    <t xml:space="preserve"> 3.18</t>
  </si>
  <si>
    <t>Vypletí záhonu trávníku po výsevu s naložením a odvozem odpadu do 20 km v rovině a svahu do 1:5</t>
  </si>
  <si>
    <t xml:space="preserve"> 3.19</t>
  </si>
  <si>
    <t>Zalití vodou plochy záhonů jednotlivě přes 20 m2 (10l/m2, 10 x)</t>
  </si>
  <si>
    <r>
      <t>m</t>
    </r>
    <r>
      <rPr>
        <vertAlign val="superscript"/>
        <sz val="10"/>
        <color rgb="FF000000"/>
        <rFont val="Arial"/>
        <family val="2"/>
        <charset val="238"/>
      </rPr>
      <t>3</t>
    </r>
  </si>
  <si>
    <t xml:space="preserve"> 3.20</t>
  </si>
  <si>
    <t xml:space="preserve"> 3.21</t>
  </si>
  <si>
    <t>Dovoz vody pro zálivku rostlin - Příplatek k ceně za každých dalších i započatých 1000 m. V cenách jsou započteny i náklady na čerpání vody do cisterny.</t>
  </si>
  <si>
    <t xml:space="preserve"> 3.22</t>
  </si>
  <si>
    <t xml:space="preserve"> 3.23</t>
  </si>
  <si>
    <t>Příplatek za ztížené podmínky (členitá lokalita)</t>
  </si>
  <si>
    <t>Celková cena za založení květnaté louky</t>
  </si>
  <si>
    <t>4. OSTATNÍ NÁKLADY</t>
  </si>
  <si>
    <t xml:space="preserve"> 4.1</t>
  </si>
  <si>
    <t>Zařízení staveniště</t>
  </si>
  <si>
    <t>pol.</t>
  </si>
  <si>
    <t xml:space="preserve"> 4.2</t>
  </si>
  <si>
    <t xml:space="preserve">Vytýčení stavby </t>
  </si>
  <si>
    <t>Celková cena za ostatní náklady</t>
  </si>
  <si>
    <t>Celková cena za náklady  za 1. až 4. bez DPH:</t>
  </si>
  <si>
    <t>Nezpůsobilé výdaje:</t>
  </si>
  <si>
    <t>N1. Výsadba trvalek a okrasných trav, kontejnerovaných</t>
  </si>
  <si>
    <t>2.132</t>
  </si>
  <si>
    <t>Nf</t>
  </si>
  <si>
    <t>Nepeta faassenii 'Six Hill's Giant'  (ko 0,25 l - 1,5 l)</t>
  </si>
  <si>
    <t xml:space="preserve"> 2.133</t>
  </si>
  <si>
    <t>Pe</t>
  </si>
  <si>
    <t>Pennisetum alopecurioides (ko 2 l - 5 l)</t>
  </si>
  <si>
    <t>2.134</t>
  </si>
  <si>
    <t>Gm</t>
  </si>
  <si>
    <t>Geranium 'Johnson's Blue'  (ko 0,25 l - 1,5 l)</t>
  </si>
  <si>
    <t>2.135</t>
  </si>
  <si>
    <t>Sn</t>
  </si>
  <si>
    <t>Salvia nemorosa 'Mainacht'  (ko 0,25 l - 1,5 l)</t>
  </si>
  <si>
    <t>2.136</t>
  </si>
  <si>
    <t>Vm</t>
  </si>
  <si>
    <t>Vinca minor (ko 0,25 l - 1,5 l)</t>
  </si>
  <si>
    <t>2.137</t>
  </si>
  <si>
    <t>Hloubení jamek pro vysazování rostlin v zemině tř.1 až 4 bez výměny půdy v rovině nebo na svahu do 1:5, objemu do 0,002 m3</t>
  </si>
  <si>
    <t>2.138</t>
  </si>
  <si>
    <t>Výs. pole: V1,V4,V10,V12</t>
  </si>
  <si>
    <t>2.139</t>
  </si>
  <si>
    <t xml:space="preserve">Hloubení jamek pro vysazování rostlin v zemině tř.1 až 4 bez výměny půdy na svahu přes 1:5 do 1:2, objemu do 0,002 m3 </t>
  </si>
  <si>
    <t>2.140</t>
  </si>
  <si>
    <t>Výs. Pole: (V2,V5,V13)</t>
  </si>
  <si>
    <t>2.141</t>
  </si>
  <si>
    <t xml:space="preserve">Výsadba trvalek do připravené půdy se zalitím </t>
  </si>
  <si>
    <t>Celková cena za nezpůsobilé výdaje N1. bez DPH:</t>
  </si>
  <si>
    <t>Celkové náklady akce (1. až 4. a N1.) bez DPH:</t>
  </si>
  <si>
    <t>DPH 21 %</t>
  </si>
  <si>
    <t>Celkové náklady akce vč. DPH:</t>
  </si>
  <si>
    <t>REKAPITULACE CENOVÉ KALKULACE</t>
  </si>
  <si>
    <t>Popis prací a dodávek</t>
  </si>
  <si>
    <t xml:space="preserve">Cena celkem </t>
  </si>
  <si>
    <t>Nezpůsobilé výdaje</t>
  </si>
  <si>
    <t xml:space="preserve">Celková cena za nezpůsobilé výdaje </t>
  </si>
  <si>
    <t>……………………………………</t>
  </si>
  <si>
    <t>Zpracoval:                      Dne: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</si>
</sst>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&quot; &quot;#,##0.00&quot;    &quot;;&quot;-&quot;#,##0.00&quot;    &quot;;&quot; -&quot;00&quot;    &quot;;&quot; &quot;@&quot; &quot;"/>
    <numFmt numFmtId="165" formatCode="#,##0.00&quot; &quot;[$Kč-405]"/>
    <numFmt numFmtId="166" formatCode="0.0000"/>
    <numFmt numFmtId="167" formatCode="d&quot;.&quot;mmm"/>
    <numFmt numFmtId="168" formatCode="0.000"/>
    <numFmt numFmtId="169" formatCode="#,##0.0000"/>
    <numFmt numFmtId="170" formatCode="#,##0&quot; Kč&quot;"/>
    <numFmt numFmtId="171" formatCode="0.0"/>
  </numFmts>
  <fonts count="19" x14ac:knownFonts="1"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8"/>
      <color rgb="FF0563C1"/>
      <name val="Calibri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22"/>
      <color rgb="FF00000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22"/>
      <color rgb="FF00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20"/>
      <color rgb="FF00000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vertAlign val="superscript"/>
      <sz val="10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i/>
      <sz val="10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vertAlign val="superscript"/>
      <sz val="10"/>
      <color rgb="FF000000"/>
      <name val="Arial"/>
      <family val="2"/>
      <charset val="238"/>
    </font>
    <font>
      <b/>
      <u/>
      <sz val="10"/>
      <color rgb="FF000000"/>
      <name val="Arial"/>
      <family val="2"/>
      <charset val="238"/>
    </font>
    <font>
      <b/>
      <sz val="14"/>
      <color rgb="FF0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A6A6A6"/>
        <bgColor rgb="FFA6A6A6"/>
      </patternFill>
    </fill>
    <fill>
      <patternFill patternType="solid">
        <fgColor rgb="FFD9D9D9"/>
        <bgColor rgb="FFD9D9D9"/>
      </patternFill>
    </fill>
    <fill>
      <patternFill patternType="solid">
        <fgColor rgb="FFFFFF99"/>
        <bgColor rgb="FFFFFF99"/>
      </patternFill>
    </fill>
    <fill>
      <patternFill patternType="solid">
        <fgColor rgb="FFF2F2F2"/>
        <bgColor rgb="FFF2F2F2"/>
      </patternFill>
    </fill>
    <fill>
      <patternFill patternType="solid">
        <fgColor rgb="FFBFBFBF"/>
        <bgColor rgb="FFBFBFBF"/>
      </patternFill>
    </fill>
    <fill>
      <patternFill patternType="solid">
        <fgColor theme="9" tint="0.59999389629810485"/>
        <bgColor indexed="64"/>
      </patternFill>
    </fill>
  </fills>
  <borders count="58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</borders>
  <cellStyleXfs count="9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ont="0" applyBorder="0" applyProtection="0"/>
    <xf numFmtId="0" fontId="3" fillId="0" borderId="0" applyNumberFormat="0" applyBorder="0" applyProtection="0"/>
    <xf numFmtId="0" fontId="3" fillId="0" borderId="0" applyNumberFormat="0" applyBorder="0" applyProtection="0"/>
    <xf numFmtId="0" fontId="3" fillId="0" borderId="0" applyNumberForma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</cellStyleXfs>
  <cellXfs count="500">
    <xf numFmtId="0" fontId="0" fillId="0" borderId="0" xfId="0"/>
    <xf numFmtId="0" fontId="4" fillId="0" borderId="0" xfId="7" applyFont="1" applyProtection="1">
      <protection locked="0"/>
    </xf>
    <xf numFmtId="0" fontId="3" fillId="0" borderId="0" xfId="7" applyFont="1" applyProtection="1">
      <protection locked="0"/>
    </xf>
    <xf numFmtId="0" fontId="4" fillId="0" borderId="0" xfId="7" applyFont="1" applyAlignment="1" applyProtection="1">
      <alignment horizontal="left"/>
      <protection locked="0"/>
    </xf>
    <xf numFmtId="0" fontId="4" fillId="0" borderId="0" xfId="7" applyFont="1" applyAlignment="1" applyProtection="1">
      <alignment horizontal="center"/>
      <protection locked="0"/>
    </xf>
    <xf numFmtId="1" fontId="4" fillId="0" borderId="0" xfId="7" applyNumberFormat="1" applyFont="1" applyAlignment="1" applyProtection="1">
      <alignment horizontal="center" wrapText="1"/>
      <protection locked="0"/>
    </xf>
    <xf numFmtId="0" fontId="4" fillId="0" borderId="0" xfId="7" applyFont="1" applyAlignment="1" applyProtection="1">
      <alignment horizontal="center" wrapText="1"/>
      <protection locked="0"/>
    </xf>
    <xf numFmtId="165" fontId="3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0" xfId="7" applyFont="1" applyAlignment="1" applyProtection="1">
      <alignment horizontal="center"/>
      <protection locked="0"/>
    </xf>
    <xf numFmtId="165" fontId="3" fillId="0" borderId="0" xfId="7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0" fontId="8" fillId="0" borderId="0" xfId="7" applyFont="1" applyAlignment="1" applyProtection="1">
      <alignment horizontal="center"/>
      <protection locked="0"/>
    </xf>
    <xf numFmtId="0" fontId="3" fillId="0" borderId="0" xfId="7" applyFont="1" applyAlignment="1" applyProtection="1">
      <alignment horizontal="left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6" xfId="0" applyFont="1" applyBorder="1" applyAlignment="1" applyProtection="1">
      <alignment horizontal="left" vertical="center"/>
      <protection locked="0"/>
    </xf>
    <xf numFmtId="0" fontId="3" fillId="0" borderId="12" xfId="0" applyFont="1" applyBorder="1" applyAlignment="1" applyProtection="1">
      <alignment horizontal="left" vertical="center" wrapText="1"/>
      <protection locked="0"/>
    </xf>
    <xf numFmtId="165" fontId="3" fillId="0" borderId="14" xfId="0" applyNumberFormat="1" applyFont="1" applyBorder="1" applyAlignment="1" applyProtection="1">
      <alignment horizontal="left" vertical="center" wrapText="1"/>
      <protection locked="0"/>
    </xf>
    <xf numFmtId="0" fontId="8" fillId="2" borderId="2" xfId="7" applyFont="1" applyFill="1" applyBorder="1" applyAlignment="1" applyProtection="1">
      <alignment horizontal="center"/>
      <protection locked="0"/>
    </xf>
    <xf numFmtId="0" fontId="3" fillId="2" borderId="2" xfId="7" applyFont="1" applyFill="1" applyBorder="1" applyAlignment="1" applyProtection="1">
      <alignment horizontal="center"/>
      <protection locked="0"/>
    </xf>
    <xf numFmtId="165" fontId="3" fillId="2" borderId="15" xfId="7" applyNumberFormat="1" applyFont="1" applyFill="1" applyBorder="1" applyAlignment="1" applyProtection="1">
      <alignment horizontal="right"/>
      <protection locked="0"/>
    </xf>
    <xf numFmtId="0" fontId="8" fillId="2" borderId="10" xfId="7" applyFont="1" applyFill="1" applyBorder="1" applyAlignment="1" applyProtection="1">
      <alignment horizontal="center"/>
      <protection locked="0"/>
    </xf>
    <xf numFmtId="0" fontId="3" fillId="2" borderId="10" xfId="7" applyFont="1" applyFill="1" applyBorder="1" applyAlignment="1" applyProtection="1">
      <alignment horizontal="center"/>
      <protection locked="0"/>
    </xf>
    <xf numFmtId="165" fontId="3" fillId="2" borderId="16" xfId="7" applyNumberFormat="1" applyFont="1" applyFill="1" applyBorder="1" applyAlignment="1" applyProtection="1">
      <alignment horizontal="right"/>
      <protection locked="0"/>
    </xf>
    <xf numFmtId="0" fontId="3" fillId="3" borderId="2" xfId="7" applyFont="1" applyFill="1" applyBorder="1" applyAlignment="1" applyProtection="1">
      <alignment horizontal="center"/>
      <protection locked="0"/>
    </xf>
    <xf numFmtId="4" fontId="3" fillId="3" borderId="2" xfId="7" applyNumberFormat="1" applyFont="1" applyFill="1" applyBorder="1" applyAlignment="1" applyProtection="1">
      <alignment horizontal="center"/>
      <protection locked="0"/>
    </xf>
    <xf numFmtId="165" fontId="3" fillId="3" borderId="2" xfId="7" applyNumberFormat="1" applyFont="1" applyFill="1" applyBorder="1" applyAlignment="1" applyProtection="1">
      <alignment horizontal="right"/>
      <protection locked="0"/>
    </xf>
    <xf numFmtId="0" fontId="3" fillId="3" borderId="18" xfId="7" applyFont="1" applyFill="1" applyBorder="1" applyAlignment="1" applyProtection="1">
      <alignment horizontal="center"/>
      <protection locked="0"/>
    </xf>
    <xf numFmtId="4" fontId="3" fillId="3" borderId="18" xfId="7" applyNumberFormat="1" applyFont="1" applyFill="1" applyBorder="1" applyAlignment="1" applyProtection="1">
      <alignment horizontal="center"/>
      <protection locked="0"/>
    </xf>
    <xf numFmtId="165" fontId="4" fillId="3" borderId="18" xfId="7" applyNumberFormat="1" applyFont="1" applyFill="1" applyBorder="1" applyAlignment="1" applyProtection="1">
      <alignment horizontal="right"/>
      <protection locked="0"/>
    </xf>
    <xf numFmtId="4" fontId="3" fillId="0" borderId="21" xfId="7" applyNumberFormat="1" applyFont="1" applyBorder="1" applyAlignment="1" applyProtection="1">
      <alignment horizontal="center" wrapText="1"/>
      <protection locked="0"/>
    </xf>
    <xf numFmtId="0" fontId="3" fillId="0" borderId="24" xfId="7" applyFont="1" applyBorder="1" applyAlignment="1" applyProtection="1">
      <alignment horizontal="center"/>
      <protection locked="0"/>
    </xf>
    <xf numFmtId="4" fontId="3" fillId="0" borderId="25" xfId="7" applyNumberFormat="1" applyFont="1" applyBorder="1" applyAlignment="1" applyProtection="1">
      <alignment horizontal="center"/>
      <protection locked="0"/>
    </xf>
    <xf numFmtId="0" fontId="3" fillId="0" borderId="25" xfId="0" applyFont="1" applyBorder="1" applyProtection="1">
      <protection locked="0"/>
    </xf>
    <xf numFmtId="4" fontId="3" fillId="7" borderId="25" xfId="7" applyNumberFormat="1" applyFont="1" applyFill="1" applyBorder="1" applyAlignment="1" applyProtection="1">
      <alignment horizontal="center" wrapText="1"/>
      <protection locked="0"/>
    </xf>
    <xf numFmtId="4" fontId="3" fillId="4" borderId="24" xfId="0" applyNumberFormat="1" applyFont="1" applyFill="1" applyBorder="1" applyAlignment="1" applyProtection="1">
      <alignment horizontal="center"/>
      <protection locked="0"/>
    </xf>
    <xf numFmtId="4" fontId="3" fillId="7" borderId="25" xfId="0" applyNumberFormat="1" applyFont="1" applyFill="1" applyBorder="1" applyAlignment="1" applyProtection="1">
      <alignment horizontal="center"/>
      <protection locked="0"/>
    </xf>
    <xf numFmtId="0" fontId="6" fillId="0" borderId="0" xfId="0" applyFont="1" applyProtection="1">
      <protection locked="0"/>
    </xf>
    <xf numFmtId="4" fontId="3" fillId="7" borderId="28" xfId="0" applyNumberFormat="1" applyFont="1" applyFill="1" applyBorder="1" applyAlignment="1" applyProtection="1">
      <alignment horizontal="center"/>
      <protection locked="0"/>
    </xf>
    <xf numFmtId="4" fontId="3" fillId="4" borderId="18" xfId="0" applyNumberFormat="1" applyFont="1" applyFill="1" applyBorder="1" applyAlignment="1" applyProtection="1">
      <alignment horizontal="center"/>
      <protection locked="0"/>
    </xf>
    <xf numFmtId="4" fontId="3" fillId="7" borderId="21" xfId="0" applyNumberFormat="1" applyFont="1" applyFill="1" applyBorder="1" applyAlignment="1" applyProtection="1">
      <alignment horizontal="center"/>
      <protection locked="0"/>
    </xf>
    <xf numFmtId="4" fontId="3" fillId="4" borderId="6" xfId="0" applyNumberFormat="1" applyFont="1" applyFill="1" applyBorder="1" applyAlignment="1" applyProtection="1">
      <alignment horizontal="center"/>
      <protection locked="0"/>
    </xf>
    <xf numFmtId="4" fontId="3" fillId="4" borderId="35" xfId="0" applyNumberFormat="1" applyFont="1" applyFill="1" applyBorder="1" applyAlignment="1" applyProtection="1">
      <alignment horizontal="center"/>
      <protection locked="0"/>
    </xf>
    <xf numFmtId="4" fontId="3" fillId="4" borderId="12" xfId="0" applyNumberFormat="1" applyFont="1" applyFill="1" applyBorder="1" applyAlignment="1" applyProtection="1">
      <alignment horizontal="center"/>
      <protection locked="0"/>
    </xf>
    <xf numFmtId="4" fontId="3" fillId="7" borderId="30" xfId="0" applyNumberFormat="1" applyFont="1" applyFill="1" applyBorder="1" applyAlignment="1" applyProtection="1">
      <alignment horizontal="center"/>
      <protection locked="0"/>
    </xf>
    <xf numFmtId="0" fontId="3" fillId="0" borderId="24" xfId="0" applyFont="1" applyBorder="1" applyProtection="1">
      <protection locked="0"/>
    </xf>
    <xf numFmtId="4" fontId="3" fillId="4" borderId="10" xfId="0" applyNumberFormat="1" applyFont="1" applyFill="1" applyBorder="1" applyAlignment="1" applyProtection="1">
      <alignment horizontal="center"/>
      <protection locked="0"/>
    </xf>
    <xf numFmtId="0" fontId="4" fillId="3" borderId="24" xfId="7" applyFont="1" applyFill="1" applyBorder="1" applyProtection="1">
      <protection locked="0"/>
    </xf>
    <xf numFmtId="165" fontId="3" fillId="3" borderId="24" xfId="7" applyNumberFormat="1" applyFont="1" applyFill="1" applyBorder="1" applyAlignment="1" applyProtection="1">
      <alignment horizontal="right"/>
      <protection locked="0"/>
    </xf>
    <xf numFmtId="0" fontId="3" fillId="3" borderId="24" xfId="7" applyFont="1" applyFill="1" applyBorder="1" applyAlignment="1" applyProtection="1">
      <alignment horizontal="center"/>
      <protection locked="0"/>
    </xf>
    <xf numFmtId="4" fontId="3" fillId="3" borderId="24" xfId="7" applyNumberFormat="1" applyFont="1" applyFill="1" applyBorder="1" applyAlignment="1" applyProtection="1">
      <alignment horizontal="center"/>
      <protection locked="0"/>
    </xf>
    <xf numFmtId="4" fontId="3" fillId="0" borderId="24" xfId="7" applyNumberFormat="1" applyFont="1" applyBorder="1" applyAlignment="1" applyProtection="1">
      <alignment horizontal="center"/>
      <protection locked="0"/>
    </xf>
    <xf numFmtId="4" fontId="3" fillId="7" borderId="28" xfId="7" applyNumberFormat="1" applyFont="1" applyFill="1" applyBorder="1" applyAlignment="1" applyProtection="1">
      <alignment horizontal="center" wrapText="1"/>
      <protection locked="0"/>
    </xf>
    <xf numFmtId="0" fontId="4" fillId="2" borderId="12" xfId="7" applyFont="1" applyFill="1" applyBorder="1" applyAlignment="1" applyProtection="1">
      <alignment horizontal="center"/>
      <protection locked="0"/>
    </xf>
    <xf numFmtId="4" fontId="3" fillId="0" borderId="0" xfId="7" applyNumberFormat="1" applyFont="1" applyAlignment="1" applyProtection="1">
      <alignment horizontal="center"/>
      <protection locked="0"/>
    </xf>
    <xf numFmtId="0" fontId="3" fillId="2" borderId="43" xfId="7" applyFont="1" applyFill="1" applyBorder="1" applyAlignment="1" applyProtection="1">
      <alignment horizontal="center"/>
      <protection locked="0"/>
    </xf>
    <xf numFmtId="4" fontId="6" fillId="2" borderId="43" xfId="7" applyNumberFormat="1" applyFont="1" applyFill="1" applyBorder="1" applyAlignment="1" applyProtection="1">
      <alignment horizontal="center"/>
      <protection locked="0"/>
    </xf>
    <xf numFmtId="4" fontId="6" fillId="3" borderId="2" xfId="7" applyNumberFormat="1" applyFont="1" applyFill="1" applyBorder="1" applyAlignment="1" applyProtection="1">
      <alignment horizontal="center"/>
      <protection locked="0"/>
    </xf>
    <xf numFmtId="4" fontId="6" fillId="3" borderId="18" xfId="7" applyNumberFormat="1" applyFont="1" applyFill="1" applyBorder="1" applyAlignment="1" applyProtection="1">
      <alignment horizontal="center"/>
      <protection locked="0"/>
    </xf>
    <xf numFmtId="4" fontId="3" fillId="0" borderId="32" xfId="7" applyNumberFormat="1" applyFont="1" applyBorder="1" applyAlignment="1" applyProtection="1">
      <alignment horizontal="center" wrapText="1"/>
      <protection locked="0"/>
    </xf>
    <xf numFmtId="4" fontId="3" fillId="7" borderId="25" xfId="6" applyNumberFormat="1" applyFill="1" applyBorder="1" applyAlignment="1" applyProtection="1">
      <alignment horizontal="center" vertical="center" wrapText="1"/>
      <protection locked="0"/>
    </xf>
    <xf numFmtId="4" fontId="3" fillId="7" borderId="25" xfId="7" applyNumberFormat="1" applyFont="1" applyFill="1" applyBorder="1" applyAlignment="1" applyProtection="1">
      <alignment horizontal="center"/>
      <protection locked="0"/>
    </xf>
    <xf numFmtId="4" fontId="3" fillId="4" borderId="32" xfId="7" applyNumberFormat="1" applyFont="1" applyFill="1" applyBorder="1" applyAlignment="1" applyProtection="1">
      <alignment horizontal="center"/>
      <protection locked="0"/>
    </xf>
    <xf numFmtId="4" fontId="3" fillId="4" borderId="24" xfId="0" applyNumberFormat="1" applyFont="1" applyFill="1" applyBorder="1" applyAlignment="1" applyProtection="1">
      <alignment horizontal="center" vertical="center"/>
      <protection locked="0"/>
    </xf>
    <xf numFmtId="4" fontId="3" fillId="7" borderId="32" xfId="7" applyNumberFormat="1" applyFont="1" applyFill="1" applyBorder="1" applyAlignment="1" applyProtection="1">
      <alignment horizontal="center"/>
      <protection locked="0"/>
    </xf>
    <xf numFmtId="4" fontId="3" fillId="7" borderId="28" xfId="7" applyNumberFormat="1" applyFont="1" applyFill="1" applyBorder="1" applyAlignment="1" applyProtection="1">
      <alignment horizontal="center"/>
      <protection locked="0"/>
    </xf>
    <xf numFmtId="4" fontId="3" fillId="0" borderId="25" xfId="7" applyNumberFormat="1" applyFont="1" applyBorder="1" applyAlignment="1" applyProtection="1">
      <alignment horizontal="center" wrapText="1"/>
      <protection locked="0"/>
    </xf>
    <xf numFmtId="4" fontId="4" fillId="3" borderId="2" xfId="7" applyNumberFormat="1" applyFont="1" applyFill="1" applyBorder="1" applyAlignment="1" applyProtection="1">
      <alignment horizontal="center"/>
      <protection locked="0"/>
    </xf>
    <xf numFmtId="0" fontId="6" fillId="0" borderId="0" xfId="0" applyFont="1" applyAlignment="1" applyProtection="1">
      <alignment vertical="center"/>
      <protection locked="0"/>
    </xf>
    <xf numFmtId="4" fontId="3" fillId="7" borderId="32" xfId="0" applyNumberFormat="1" applyFont="1" applyFill="1" applyBorder="1" applyAlignment="1" applyProtection="1">
      <alignment horizontal="center"/>
      <protection locked="0"/>
    </xf>
    <xf numFmtId="0" fontId="8" fillId="0" borderId="0" xfId="0" applyFont="1" applyAlignment="1" applyProtection="1">
      <alignment vertical="center"/>
      <protection locked="0"/>
    </xf>
    <xf numFmtId="4" fontId="3" fillId="7" borderId="25" xfId="5" applyNumberFormat="1" applyFill="1" applyBorder="1" applyAlignment="1" applyProtection="1">
      <alignment horizontal="center"/>
      <protection locked="0"/>
    </xf>
    <xf numFmtId="4" fontId="3" fillId="4" borderId="30" xfId="5" applyNumberFormat="1" applyFill="1" applyBorder="1" applyAlignment="1" applyProtection="1">
      <alignment horizontal="center"/>
      <protection locked="0"/>
    </xf>
    <xf numFmtId="4" fontId="3" fillId="7" borderId="30" xfId="7" applyNumberFormat="1" applyFont="1" applyFill="1" applyBorder="1" applyAlignment="1" applyProtection="1">
      <alignment horizontal="center"/>
      <protection locked="0"/>
    </xf>
    <xf numFmtId="4" fontId="3" fillId="7" borderId="48" xfId="7" applyNumberFormat="1" applyFont="1" applyFill="1" applyBorder="1" applyAlignment="1" applyProtection="1">
      <alignment horizontal="center"/>
      <protection locked="0"/>
    </xf>
    <xf numFmtId="4" fontId="3" fillId="7" borderId="25" xfId="5" applyNumberFormat="1" applyFill="1" applyBorder="1" applyAlignment="1" applyProtection="1">
      <alignment horizontal="center" vertical="center"/>
      <protection locked="0"/>
    </xf>
    <xf numFmtId="0" fontId="4" fillId="2" borderId="43" xfId="7" applyFont="1" applyFill="1" applyBorder="1" applyAlignment="1" applyProtection="1">
      <alignment horizontal="center"/>
      <protection locked="0"/>
    </xf>
    <xf numFmtId="4" fontId="3" fillId="0" borderId="0" xfId="0" applyNumberFormat="1" applyFont="1" applyAlignment="1" applyProtection="1">
      <alignment horizontal="center"/>
      <protection locked="0"/>
    </xf>
    <xf numFmtId="0" fontId="4" fillId="2" borderId="2" xfId="7" applyFont="1" applyFill="1" applyBorder="1" applyAlignment="1" applyProtection="1">
      <alignment horizontal="center"/>
      <protection locked="0"/>
    </xf>
    <xf numFmtId="4" fontId="8" fillId="2" borderId="2" xfId="7" applyNumberFormat="1" applyFont="1" applyFill="1" applyBorder="1" applyAlignment="1" applyProtection="1">
      <alignment horizontal="center"/>
      <protection locked="0"/>
    </xf>
    <xf numFmtId="4" fontId="3" fillId="7" borderId="30" xfId="0" applyNumberFormat="1" applyFont="1" applyFill="1" applyBorder="1" applyAlignment="1" applyProtection="1">
      <alignment horizontal="center" vertical="center"/>
      <protection locked="0"/>
    </xf>
    <xf numFmtId="4" fontId="6" fillId="2" borderId="53" xfId="7" applyNumberFormat="1" applyFont="1" applyFill="1" applyBorder="1" applyAlignment="1" applyProtection="1">
      <alignment horizontal="center"/>
      <protection locked="0"/>
    </xf>
    <xf numFmtId="4" fontId="3" fillId="7" borderId="40" xfId="6" applyNumberFormat="1" applyFill="1" applyBorder="1" applyAlignment="1" applyProtection="1">
      <alignment horizontal="center" wrapText="1"/>
      <protection locked="0"/>
    </xf>
    <xf numFmtId="0" fontId="3" fillId="5" borderId="0" xfId="7" applyFont="1" applyFill="1" applyAlignment="1" applyProtection="1">
      <alignment horizontal="center"/>
      <protection locked="0"/>
    </xf>
    <xf numFmtId="4" fontId="3" fillId="2" borderId="2" xfId="7" applyNumberFormat="1" applyFont="1" applyFill="1" applyBorder="1" applyAlignment="1" applyProtection="1">
      <alignment horizontal="center"/>
      <protection locked="0"/>
    </xf>
    <xf numFmtId="4" fontId="3" fillId="2" borderId="18" xfId="7" applyNumberFormat="1" applyFont="1" applyFill="1" applyBorder="1" applyAlignment="1" applyProtection="1">
      <alignment horizontal="center"/>
      <protection locked="0"/>
    </xf>
    <xf numFmtId="0" fontId="3" fillId="6" borderId="2" xfId="7" applyFont="1" applyFill="1" applyBorder="1" applyAlignment="1" applyProtection="1">
      <alignment horizontal="center"/>
      <protection locked="0"/>
    </xf>
    <xf numFmtId="0" fontId="3" fillId="6" borderId="0" xfId="7" applyFont="1" applyFill="1" applyAlignment="1" applyProtection="1">
      <alignment horizontal="center"/>
      <protection locked="0"/>
    </xf>
    <xf numFmtId="0" fontId="3" fillId="6" borderId="10" xfId="7" applyFont="1" applyFill="1" applyBorder="1" applyAlignment="1" applyProtection="1">
      <alignment horizontal="center"/>
      <protection locked="0"/>
    </xf>
    <xf numFmtId="0" fontId="3" fillId="2" borderId="0" xfId="7" applyFont="1" applyFill="1" applyAlignment="1" applyProtection="1">
      <alignment horizontal="center"/>
      <protection locked="0"/>
    </xf>
    <xf numFmtId="0" fontId="3" fillId="0" borderId="18" xfId="7" applyFont="1" applyBorder="1" applyAlignment="1" applyProtection="1">
      <alignment horizontal="center"/>
      <protection locked="0"/>
    </xf>
    <xf numFmtId="0" fontId="4" fillId="0" borderId="0" xfId="0" applyFont="1" applyProtection="1">
      <protection locked="0"/>
    </xf>
    <xf numFmtId="0" fontId="3" fillId="0" borderId="6" xfId="0" applyFont="1" applyBorder="1" applyProtection="1">
      <protection locked="0"/>
    </xf>
    <xf numFmtId="0" fontId="4" fillId="0" borderId="6" xfId="7" applyFont="1" applyBorder="1" applyAlignment="1" applyProtection="1">
      <alignment horizontal="center"/>
      <protection locked="0"/>
    </xf>
    <xf numFmtId="0" fontId="4" fillId="3" borderId="24" xfId="7" applyFont="1" applyFill="1" applyBorder="1" applyAlignment="1" applyProtection="1">
      <alignment horizontal="center"/>
      <protection locked="0"/>
    </xf>
    <xf numFmtId="1" fontId="3" fillId="0" borderId="24" xfId="7" applyNumberFormat="1" applyFont="1" applyBorder="1" applyAlignment="1" applyProtection="1">
      <alignment horizontal="center"/>
      <protection locked="0"/>
    </xf>
    <xf numFmtId="0" fontId="4" fillId="2" borderId="0" xfId="7" applyFont="1" applyFill="1" applyAlignment="1" applyProtection="1">
      <alignment horizontal="center"/>
      <protection locked="0"/>
    </xf>
    <xf numFmtId="0" fontId="4" fillId="2" borderId="10" xfId="7" applyFont="1" applyFill="1" applyBorder="1" applyAlignment="1" applyProtection="1">
      <alignment horizontal="center"/>
      <protection locked="0"/>
    </xf>
    <xf numFmtId="0" fontId="3" fillId="0" borderId="0" xfId="0" applyFont="1" applyAlignment="1" applyProtection="1">
      <alignment horizontal="left"/>
      <protection locked="0"/>
    </xf>
    <xf numFmtId="0" fontId="4" fillId="0" borderId="0" xfId="7" applyFont="1" applyProtection="1">
      <protection hidden="1"/>
    </xf>
    <xf numFmtId="0" fontId="3" fillId="0" borderId="0" xfId="7" applyFont="1" applyProtection="1">
      <protection hidden="1"/>
    </xf>
    <xf numFmtId="0" fontId="4" fillId="0" borderId="0" xfId="7" applyFont="1" applyAlignment="1" applyProtection="1">
      <alignment horizontal="left"/>
      <protection hidden="1"/>
    </xf>
    <xf numFmtId="0" fontId="4" fillId="0" borderId="0" xfId="7" applyFont="1" applyAlignment="1" applyProtection="1">
      <alignment horizont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3" fillId="0" borderId="0" xfId="0" applyFont="1" applyProtection="1">
      <protection hidden="1"/>
    </xf>
    <xf numFmtId="0" fontId="7" fillId="0" borderId="0" xfId="7" applyFont="1" applyProtection="1">
      <protection hidden="1"/>
    </xf>
    <xf numFmtId="0" fontId="7" fillId="0" borderId="0" xfId="7" applyFont="1" applyAlignment="1" applyProtection="1">
      <alignment horizontal="center"/>
      <protection hidden="1"/>
    </xf>
    <xf numFmtId="0" fontId="7" fillId="0" borderId="0" xfId="0" applyFont="1" applyAlignment="1" applyProtection="1">
      <alignment horizontal="left"/>
      <protection hidden="1"/>
    </xf>
    <xf numFmtId="0" fontId="9" fillId="0" borderId="0" xfId="0" applyFont="1" applyAlignment="1" applyProtection="1">
      <alignment horizontal="center" wrapText="1"/>
      <protection hidden="1"/>
    </xf>
    <xf numFmtId="0" fontId="3" fillId="0" borderId="0" xfId="7" applyFont="1" applyAlignment="1" applyProtection="1">
      <alignment horizontal="left"/>
      <protection hidden="1"/>
    </xf>
    <xf numFmtId="0" fontId="3" fillId="0" borderId="0" xfId="0" applyFont="1" applyAlignment="1" applyProtection="1">
      <alignment vertical="center"/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3" fillId="0" borderId="0" xfId="0" applyFont="1" applyAlignment="1" applyProtection="1">
      <alignment horizontal="center" vertical="center"/>
      <protection hidden="1"/>
    </xf>
    <xf numFmtId="0" fontId="3" fillId="0" borderId="1" xfId="0" applyFont="1" applyBorder="1" applyAlignment="1" applyProtection="1">
      <alignment vertical="center"/>
      <protection hidden="1"/>
    </xf>
    <xf numFmtId="0" fontId="4" fillId="0" borderId="2" xfId="0" applyFont="1" applyBorder="1" applyAlignment="1" applyProtection="1">
      <alignment horizontal="left" vertical="center"/>
      <protection hidden="1"/>
    </xf>
    <xf numFmtId="0" fontId="3" fillId="0" borderId="2" xfId="0" applyFont="1" applyBorder="1" applyAlignment="1" applyProtection="1">
      <alignment horizontal="left" vertical="center"/>
      <protection hidden="1"/>
    </xf>
    <xf numFmtId="0" fontId="4" fillId="0" borderId="2" xfId="0" applyFont="1" applyBorder="1" applyAlignment="1" applyProtection="1">
      <alignment vertical="center" wrapText="1"/>
      <protection hidden="1"/>
    </xf>
    <xf numFmtId="0" fontId="3" fillId="0" borderId="5" xfId="0" applyFont="1" applyBorder="1" applyAlignment="1" applyProtection="1">
      <alignment vertical="center"/>
      <protection hidden="1"/>
    </xf>
    <xf numFmtId="0" fontId="4" fillId="0" borderId="6" xfId="0" applyFont="1" applyBorder="1" applyAlignment="1" applyProtection="1">
      <alignment horizontal="left" vertical="center"/>
      <protection hidden="1"/>
    </xf>
    <xf numFmtId="0" fontId="3" fillId="0" borderId="6" xfId="0" applyFont="1" applyBorder="1" applyAlignment="1" applyProtection="1">
      <alignment horizontal="left" vertical="center"/>
      <protection hidden="1"/>
    </xf>
    <xf numFmtId="0" fontId="4" fillId="0" borderId="7" xfId="0" applyFont="1" applyBorder="1" applyAlignment="1" applyProtection="1">
      <alignment vertical="center" wrapText="1"/>
      <protection hidden="1"/>
    </xf>
    <xf numFmtId="0" fontId="3" fillId="0" borderId="9" xfId="0" applyFont="1" applyBorder="1" applyAlignment="1" applyProtection="1">
      <alignment vertical="center"/>
      <protection hidden="1"/>
    </xf>
    <xf numFmtId="0" fontId="4" fillId="0" borderId="10" xfId="0" applyFont="1" applyBorder="1" applyAlignment="1" applyProtection="1">
      <alignment vertical="center"/>
      <protection hidden="1"/>
    </xf>
    <xf numFmtId="0" fontId="3" fillId="0" borderId="10" xfId="0" applyFont="1" applyBorder="1" applyAlignment="1" applyProtection="1">
      <alignment horizontal="left" vertical="center"/>
      <protection hidden="1"/>
    </xf>
    <xf numFmtId="0" fontId="4" fillId="0" borderId="11" xfId="0" applyFont="1" applyBorder="1" applyAlignment="1" applyProtection="1">
      <alignment vertical="center" wrapText="1"/>
      <protection hidden="1"/>
    </xf>
    <xf numFmtId="0" fontId="4" fillId="2" borderId="1" xfId="7" applyFont="1" applyFill="1" applyBorder="1" applyProtection="1">
      <protection hidden="1"/>
    </xf>
    <xf numFmtId="0" fontId="3" fillId="2" borderId="2" xfId="7" applyFont="1" applyFill="1" applyBorder="1" applyProtection="1">
      <protection hidden="1"/>
    </xf>
    <xf numFmtId="0" fontId="3" fillId="2" borderId="2" xfId="7" applyFont="1" applyFill="1" applyBorder="1" applyAlignment="1" applyProtection="1">
      <alignment horizontal="left"/>
      <protection hidden="1"/>
    </xf>
    <xf numFmtId="0" fontId="10" fillId="2" borderId="2" xfId="7" applyFont="1" applyFill="1" applyBorder="1" applyProtection="1">
      <protection hidden="1"/>
    </xf>
    <xf numFmtId="0" fontId="3" fillId="2" borderId="9" xfId="7" applyFont="1" applyFill="1" applyBorder="1" applyProtection="1">
      <protection hidden="1"/>
    </xf>
    <xf numFmtId="0" fontId="3" fillId="2" borderId="10" xfId="7" applyFont="1" applyFill="1" applyBorder="1" applyProtection="1">
      <protection hidden="1"/>
    </xf>
    <xf numFmtId="0" fontId="3" fillId="2" borderId="10" xfId="7" applyFont="1" applyFill="1" applyBorder="1" applyAlignment="1" applyProtection="1">
      <alignment horizontal="left"/>
      <protection hidden="1"/>
    </xf>
    <xf numFmtId="1" fontId="4" fillId="0" borderId="0" xfId="7" applyNumberFormat="1" applyFont="1" applyAlignment="1" applyProtection="1">
      <alignment horizontal="center" wrapText="1"/>
      <protection hidden="1"/>
    </xf>
    <xf numFmtId="0" fontId="4" fillId="0" borderId="0" xfId="7" applyFont="1" applyAlignment="1" applyProtection="1">
      <alignment horizontal="center" wrapText="1"/>
      <protection hidden="1"/>
    </xf>
    <xf numFmtId="165" fontId="3" fillId="0" borderId="0" xfId="0" applyNumberFormat="1" applyFont="1" applyAlignment="1" applyProtection="1">
      <alignment horizontal="right"/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0" xfId="7" applyFont="1" applyAlignment="1" applyProtection="1">
      <alignment horizontal="center"/>
      <protection hidden="1"/>
    </xf>
    <xf numFmtId="165" fontId="3" fillId="0" borderId="0" xfId="7" applyNumberFormat="1" applyFont="1" applyAlignment="1" applyProtection="1">
      <alignment horizontal="right"/>
      <protection hidden="1"/>
    </xf>
    <xf numFmtId="0" fontId="8" fillId="0" borderId="0" xfId="7" applyFont="1" applyAlignment="1" applyProtection="1">
      <alignment horizontal="center"/>
      <protection hidden="1"/>
    </xf>
    <xf numFmtId="0" fontId="3" fillId="0" borderId="0" xfId="0" applyFont="1" applyAlignment="1" applyProtection="1">
      <alignment horizontal="left" vertical="center" wrapText="1"/>
      <protection hidden="1"/>
    </xf>
    <xf numFmtId="0" fontId="3" fillId="0" borderId="0" xfId="0" applyFont="1" applyAlignment="1" applyProtection="1">
      <alignment horizontal="center" vertical="center" wrapText="1"/>
      <protection hidden="1"/>
    </xf>
    <xf numFmtId="165" fontId="3" fillId="0" borderId="0" xfId="0" applyNumberFormat="1" applyFont="1" applyAlignment="1" applyProtection="1">
      <alignment horizontal="right" vertical="center"/>
      <protection hidden="1"/>
    </xf>
    <xf numFmtId="0" fontId="3" fillId="0" borderId="3" xfId="0" applyFont="1" applyBorder="1" applyAlignment="1" applyProtection="1">
      <alignment horizontal="left" vertical="center"/>
      <protection hidden="1"/>
    </xf>
    <xf numFmtId="0" fontId="4" fillId="3" borderId="1" xfId="7" applyFont="1" applyFill="1" applyBorder="1" applyProtection="1">
      <protection hidden="1"/>
    </xf>
    <xf numFmtId="0" fontId="3" fillId="3" borderId="2" xfId="7" applyFont="1" applyFill="1" applyBorder="1" applyAlignment="1" applyProtection="1">
      <alignment horizontal="left"/>
      <protection hidden="1"/>
    </xf>
    <xf numFmtId="0" fontId="3" fillId="3" borderId="2" xfId="7" applyFont="1" applyFill="1" applyBorder="1" applyProtection="1">
      <protection hidden="1"/>
    </xf>
    <xf numFmtId="0" fontId="3" fillId="3" borderId="2" xfId="7" applyFont="1" applyFill="1" applyBorder="1" applyAlignment="1" applyProtection="1">
      <alignment horizontal="center"/>
      <protection hidden="1"/>
    </xf>
    <xf numFmtId="4" fontId="3" fillId="3" borderId="2" xfId="7" applyNumberFormat="1" applyFont="1" applyFill="1" applyBorder="1" applyAlignment="1" applyProtection="1">
      <alignment horizontal="center"/>
      <protection hidden="1"/>
    </xf>
    <xf numFmtId="0" fontId="4" fillId="3" borderId="17" xfId="7" applyFont="1" applyFill="1" applyBorder="1" applyProtection="1">
      <protection hidden="1"/>
    </xf>
    <xf numFmtId="0" fontId="4" fillId="3" borderId="18" xfId="7" applyFont="1" applyFill="1" applyBorder="1" applyAlignment="1" applyProtection="1">
      <alignment horizontal="left"/>
      <protection hidden="1"/>
    </xf>
    <xf numFmtId="0" fontId="3" fillId="3" borderId="18" xfId="7" applyFont="1" applyFill="1" applyBorder="1" applyProtection="1">
      <protection hidden="1"/>
    </xf>
    <xf numFmtId="0" fontId="3" fillId="3" borderId="18" xfId="7" applyFont="1" applyFill="1" applyBorder="1" applyAlignment="1" applyProtection="1">
      <alignment horizontal="center"/>
      <protection hidden="1"/>
    </xf>
    <xf numFmtId="4" fontId="3" fillId="3" borderId="18" xfId="7" applyNumberFormat="1" applyFont="1" applyFill="1" applyBorder="1" applyAlignment="1" applyProtection="1">
      <alignment horizontal="center"/>
      <protection hidden="1"/>
    </xf>
    <xf numFmtId="0" fontId="12" fillId="0" borderId="20" xfId="0" applyFont="1" applyBorder="1" applyAlignment="1" applyProtection="1">
      <alignment wrapText="1"/>
      <protection hidden="1"/>
    </xf>
    <xf numFmtId="0" fontId="3" fillId="0" borderId="21" xfId="7" applyFont="1" applyBorder="1" applyProtection="1">
      <protection hidden="1"/>
    </xf>
    <xf numFmtId="0" fontId="3" fillId="0" borderId="21" xfId="7" applyFont="1" applyBorder="1" applyAlignment="1" applyProtection="1">
      <alignment horizontal="left"/>
      <protection hidden="1"/>
    </xf>
    <xf numFmtId="0" fontId="3" fillId="0" borderId="21" xfId="7" applyFont="1" applyBorder="1" applyAlignment="1" applyProtection="1">
      <alignment horizontal="center"/>
      <protection hidden="1"/>
    </xf>
    <xf numFmtId="166" fontId="3" fillId="0" borderId="21" xfId="7" applyNumberFormat="1" applyFont="1" applyBorder="1" applyAlignment="1" applyProtection="1">
      <alignment horizontal="center"/>
      <protection hidden="1"/>
    </xf>
    <xf numFmtId="0" fontId="12" fillId="0" borderId="23" xfId="0" applyFont="1" applyBorder="1" applyProtection="1">
      <protection hidden="1"/>
    </xf>
    <xf numFmtId="0" fontId="3" fillId="0" borderId="24" xfId="7" applyFont="1" applyBorder="1" applyProtection="1">
      <protection hidden="1"/>
    </xf>
    <xf numFmtId="0" fontId="3" fillId="0" borderId="24" xfId="7" applyFont="1" applyBorder="1" applyAlignment="1" applyProtection="1">
      <alignment horizontal="left"/>
      <protection hidden="1"/>
    </xf>
    <xf numFmtId="0" fontId="3" fillId="0" borderId="24" xfId="7" applyFont="1" applyBorder="1" applyAlignment="1" applyProtection="1">
      <alignment horizontal="center"/>
      <protection hidden="1"/>
    </xf>
    <xf numFmtId="166" fontId="3" fillId="0" borderId="24" xfId="7" applyNumberFormat="1" applyFont="1" applyBorder="1" applyAlignment="1" applyProtection="1">
      <alignment horizontal="center"/>
      <protection hidden="1"/>
    </xf>
    <xf numFmtId="0" fontId="3" fillId="0" borderId="25" xfId="0" applyFont="1" applyBorder="1" applyProtection="1">
      <protection hidden="1"/>
    </xf>
    <xf numFmtId="0" fontId="3" fillId="0" borderId="21" xfId="0" applyFont="1" applyBorder="1" applyAlignment="1" applyProtection="1">
      <alignment horizontal="left"/>
      <protection hidden="1"/>
    </xf>
    <xf numFmtId="0" fontId="3" fillId="0" borderId="21" xfId="0" applyFont="1" applyBorder="1" applyAlignment="1" applyProtection="1">
      <alignment wrapText="1"/>
      <protection hidden="1"/>
    </xf>
    <xf numFmtId="0" fontId="3" fillId="4" borderId="24" xfId="0" applyFont="1" applyFill="1" applyBorder="1" applyAlignment="1" applyProtection="1">
      <alignment horizontal="left"/>
      <protection hidden="1"/>
    </xf>
    <xf numFmtId="0" fontId="3" fillId="4" borderId="24" xfId="0" applyFont="1" applyFill="1" applyBorder="1" applyAlignment="1" applyProtection="1">
      <alignment wrapText="1"/>
      <protection hidden="1"/>
    </xf>
    <xf numFmtId="0" fontId="3" fillId="4" borderId="24" xfId="7" applyFont="1" applyFill="1" applyBorder="1" applyAlignment="1" applyProtection="1">
      <alignment horizontal="center"/>
      <protection hidden="1"/>
    </xf>
    <xf numFmtId="49" fontId="3" fillId="0" borderId="25" xfId="0" applyNumberFormat="1" applyFont="1" applyBorder="1" applyAlignment="1" applyProtection="1">
      <alignment horizontal="left" vertical="center"/>
      <protection hidden="1"/>
    </xf>
    <xf numFmtId="49" fontId="3" fillId="0" borderId="25" xfId="0" applyNumberFormat="1" applyFont="1" applyBorder="1" applyAlignment="1" applyProtection="1">
      <alignment horizontal="left" vertical="center" wrapText="1"/>
      <protection hidden="1"/>
    </xf>
    <xf numFmtId="0" fontId="3" fillId="0" borderId="25" xfId="7" applyFont="1" applyBorder="1" applyAlignment="1" applyProtection="1">
      <alignment horizontal="center"/>
      <protection hidden="1"/>
    </xf>
    <xf numFmtId="1" fontId="3" fillId="0" borderId="21" xfId="7" applyNumberFormat="1" applyFont="1" applyBorder="1" applyAlignment="1" applyProtection="1">
      <alignment horizontal="center"/>
      <protection hidden="1"/>
    </xf>
    <xf numFmtId="49" fontId="3" fillId="0" borderId="28" xfId="0" applyNumberFormat="1" applyFont="1" applyBorder="1" applyAlignment="1" applyProtection="1">
      <alignment horizontal="left" vertical="center"/>
      <protection hidden="1"/>
    </xf>
    <xf numFmtId="49" fontId="3" fillId="0" borderId="28" xfId="0" applyNumberFormat="1" applyFont="1" applyBorder="1" applyAlignment="1" applyProtection="1">
      <alignment horizontal="left" vertical="center" wrapText="1"/>
      <protection hidden="1"/>
    </xf>
    <xf numFmtId="0" fontId="3" fillId="0" borderId="28" xfId="7" applyFont="1" applyBorder="1" applyAlignment="1" applyProtection="1">
      <alignment horizontal="center"/>
      <protection hidden="1"/>
    </xf>
    <xf numFmtId="1" fontId="3" fillId="0" borderId="28" xfId="7" applyNumberFormat="1" applyFont="1" applyBorder="1" applyAlignment="1" applyProtection="1">
      <alignment horizontal="center"/>
      <protection hidden="1"/>
    </xf>
    <xf numFmtId="0" fontId="3" fillId="0" borderId="30" xfId="0" applyFont="1" applyBorder="1" applyAlignment="1" applyProtection="1">
      <alignment horizontal="left"/>
      <protection hidden="1"/>
    </xf>
    <xf numFmtId="0" fontId="3" fillId="0" borderId="30" xfId="0" applyFont="1" applyBorder="1" applyAlignment="1" applyProtection="1">
      <alignment wrapText="1"/>
      <protection hidden="1"/>
    </xf>
    <xf numFmtId="0" fontId="3" fillId="0" borderId="30" xfId="7" applyFont="1" applyBorder="1" applyAlignment="1" applyProtection="1">
      <alignment horizontal="center"/>
      <protection hidden="1"/>
    </xf>
    <xf numFmtId="1" fontId="3" fillId="0" borderId="25" xfId="7" applyNumberFormat="1" applyFont="1" applyBorder="1" applyAlignment="1" applyProtection="1">
      <alignment horizontal="center"/>
      <protection hidden="1"/>
    </xf>
    <xf numFmtId="0" fontId="12" fillId="0" borderId="31" xfId="0" applyFont="1" applyBorder="1" applyProtection="1">
      <protection hidden="1"/>
    </xf>
    <xf numFmtId="0" fontId="3" fillId="4" borderId="18" xfId="0" applyFont="1" applyFill="1" applyBorder="1" applyAlignment="1" applyProtection="1">
      <alignment horizontal="left"/>
      <protection hidden="1"/>
    </xf>
    <xf numFmtId="0" fontId="3" fillId="4" borderId="18" xfId="0" applyFont="1" applyFill="1" applyBorder="1" applyAlignment="1" applyProtection="1">
      <alignment wrapText="1"/>
      <protection hidden="1"/>
    </xf>
    <xf numFmtId="0" fontId="3" fillId="4" borderId="18" xfId="7" applyFont="1" applyFill="1" applyBorder="1" applyAlignment="1" applyProtection="1">
      <alignment horizontal="center"/>
      <protection hidden="1"/>
    </xf>
    <xf numFmtId="49" fontId="3" fillId="0" borderId="32" xfId="0" applyNumberFormat="1" applyFont="1" applyBorder="1" applyAlignment="1" applyProtection="1">
      <alignment horizontal="left" vertical="center"/>
      <protection hidden="1"/>
    </xf>
    <xf numFmtId="49" fontId="3" fillId="0" borderId="32" xfId="0" applyNumberFormat="1" applyFont="1" applyBorder="1" applyAlignment="1" applyProtection="1">
      <alignment horizontal="left" vertical="center" wrapText="1"/>
      <protection hidden="1"/>
    </xf>
    <xf numFmtId="0" fontId="12" fillId="0" borderId="33" xfId="0" applyFont="1" applyBorder="1" applyProtection="1">
      <protection hidden="1"/>
    </xf>
    <xf numFmtId="0" fontId="3" fillId="4" borderId="6" xfId="0" applyFont="1" applyFill="1" applyBorder="1" applyAlignment="1" applyProtection="1">
      <alignment horizontal="left"/>
      <protection hidden="1"/>
    </xf>
    <xf numFmtId="0" fontId="3" fillId="4" borderId="6" xfId="0" applyFont="1" applyFill="1" applyBorder="1" applyAlignment="1" applyProtection="1">
      <alignment wrapText="1"/>
      <protection hidden="1"/>
    </xf>
    <xf numFmtId="0" fontId="3" fillId="4" borderId="6" xfId="7" applyFont="1" applyFill="1" applyBorder="1" applyAlignment="1" applyProtection="1">
      <alignment horizontal="center"/>
      <protection hidden="1"/>
    </xf>
    <xf numFmtId="0" fontId="3" fillId="4" borderId="25" xfId="0" applyFont="1" applyFill="1" applyBorder="1" applyAlignment="1" applyProtection="1">
      <alignment horizontal="left"/>
      <protection hidden="1"/>
    </xf>
    <xf numFmtId="0" fontId="3" fillId="4" borderId="25" xfId="0" applyFont="1" applyFill="1" applyBorder="1" applyAlignment="1" applyProtection="1">
      <alignment wrapText="1"/>
      <protection hidden="1"/>
    </xf>
    <xf numFmtId="0" fontId="12" fillId="0" borderId="36" xfId="0" applyFont="1" applyBorder="1" applyProtection="1">
      <protection hidden="1"/>
    </xf>
    <xf numFmtId="0" fontId="3" fillId="4" borderId="12" xfId="0" applyFont="1" applyFill="1" applyBorder="1" applyAlignment="1" applyProtection="1">
      <alignment horizontal="left"/>
      <protection hidden="1"/>
    </xf>
    <xf numFmtId="0" fontId="3" fillId="4" borderId="12" xfId="0" applyFont="1" applyFill="1" applyBorder="1" applyAlignment="1" applyProtection="1">
      <alignment wrapText="1"/>
      <protection hidden="1"/>
    </xf>
    <xf numFmtId="0" fontId="3" fillId="4" borderId="12" xfId="7" applyFont="1" applyFill="1" applyBorder="1" applyAlignment="1" applyProtection="1">
      <alignment horizontal="center"/>
      <protection hidden="1"/>
    </xf>
    <xf numFmtId="49" fontId="3" fillId="0" borderId="30" xfId="0" applyNumberFormat="1" applyFont="1" applyBorder="1" applyAlignment="1" applyProtection="1">
      <alignment horizontal="left" vertical="center"/>
      <protection hidden="1"/>
    </xf>
    <xf numFmtId="49" fontId="3" fillId="0" borderId="30" xfId="0" applyNumberFormat="1" applyFont="1" applyBorder="1" applyAlignment="1" applyProtection="1">
      <alignment horizontal="left" vertical="center" wrapText="1"/>
      <protection hidden="1"/>
    </xf>
    <xf numFmtId="1" fontId="3" fillId="0" borderId="30" xfId="7" applyNumberFormat="1" applyFont="1" applyBorder="1" applyAlignment="1" applyProtection="1">
      <alignment horizontal="center"/>
      <protection hidden="1"/>
    </xf>
    <xf numFmtId="0" fontId="3" fillId="0" borderId="25" xfId="7" applyFont="1" applyBorder="1" applyAlignment="1" applyProtection="1">
      <alignment horizontal="left"/>
      <protection hidden="1"/>
    </xf>
    <xf numFmtId="0" fontId="3" fillId="0" borderId="25" xfId="0" applyFont="1" applyBorder="1" applyAlignment="1" applyProtection="1">
      <alignment wrapText="1"/>
      <protection hidden="1"/>
    </xf>
    <xf numFmtId="0" fontId="12" fillId="0" borderId="38" xfId="0" applyFont="1" applyBorder="1" applyProtection="1">
      <protection hidden="1"/>
    </xf>
    <xf numFmtId="0" fontId="3" fillId="4" borderId="10" xfId="0" applyFont="1" applyFill="1" applyBorder="1" applyAlignment="1" applyProtection="1">
      <alignment horizontal="left"/>
      <protection hidden="1"/>
    </xf>
    <xf numFmtId="0" fontId="3" fillId="4" borderId="10" xfId="0" applyFont="1" applyFill="1" applyBorder="1" applyAlignment="1" applyProtection="1">
      <alignment wrapText="1"/>
      <protection hidden="1"/>
    </xf>
    <xf numFmtId="0" fontId="3" fillId="4" borderId="10" xfId="7" applyFont="1" applyFill="1" applyBorder="1" applyAlignment="1" applyProtection="1">
      <alignment horizontal="center"/>
      <protection hidden="1"/>
    </xf>
    <xf numFmtId="0" fontId="3" fillId="3" borderId="2" xfId="0" applyFont="1" applyFill="1" applyBorder="1" applyProtection="1">
      <protection hidden="1"/>
    </xf>
    <xf numFmtId="0" fontId="4" fillId="3" borderId="39" xfId="7" applyFont="1" applyFill="1" applyBorder="1" applyAlignment="1" applyProtection="1">
      <alignment horizontal="right"/>
      <protection hidden="1"/>
    </xf>
    <xf numFmtId="0" fontId="4" fillId="3" borderId="24" xfId="7" applyFont="1" applyFill="1" applyBorder="1" applyAlignment="1" applyProtection="1">
      <alignment horizontal="left"/>
      <protection hidden="1"/>
    </xf>
    <xf numFmtId="0" fontId="3" fillId="3" borderId="24" xfId="7" applyFont="1" applyFill="1" applyBorder="1" applyProtection="1">
      <protection hidden="1"/>
    </xf>
    <xf numFmtId="0" fontId="4" fillId="3" borderId="24" xfId="7" applyFont="1" applyFill="1" applyBorder="1" applyAlignment="1" applyProtection="1">
      <alignment horizontal="right"/>
      <protection hidden="1"/>
    </xf>
    <xf numFmtId="0" fontId="3" fillId="0" borderId="35" xfId="7" applyFont="1" applyBorder="1" applyProtection="1">
      <protection hidden="1"/>
    </xf>
    <xf numFmtId="0" fontId="8" fillId="3" borderId="24" xfId="7" applyFont="1" applyFill="1" applyBorder="1" applyProtection="1">
      <protection hidden="1"/>
    </xf>
    <xf numFmtId="0" fontId="3" fillId="3" borderId="24" xfId="7" applyFont="1" applyFill="1" applyBorder="1" applyAlignment="1" applyProtection="1">
      <alignment horizontal="center"/>
      <protection hidden="1"/>
    </xf>
    <xf numFmtId="0" fontId="3" fillId="0" borderId="40" xfId="7" applyFont="1" applyBorder="1" applyProtection="1">
      <protection hidden="1"/>
    </xf>
    <xf numFmtId="0" fontId="4" fillId="3" borderId="2" xfId="7" applyFont="1" applyFill="1" applyBorder="1" applyProtection="1">
      <protection hidden="1"/>
    </xf>
    <xf numFmtId="0" fontId="4" fillId="3" borderId="18" xfId="7" applyFont="1" applyFill="1" applyBorder="1" applyProtection="1">
      <protection hidden="1"/>
    </xf>
    <xf numFmtId="0" fontId="3" fillId="0" borderId="28" xfId="0" applyFont="1" applyBorder="1" applyAlignment="1" applyProtection="1">
      <alignment horizontal="left"/>
      <protection hidden="1"/>
    </xf>
    <xf numFmtId="0" fontId="3" fillId="0" borderId="28" xfId="0" applyFont="1" applyBorder="1" applyAlignment="1" applyProtection="1">
      <alignment wrapText="1"/>
      <protection hidden="1"/>
    </xf>
    <xf numFmtId="0" fontId="3" fillId="3" borderId="1" xfId="7" applyFont="1" applyFill="1" applyBorder="1" applyAlignment="1" applyProtection="1">
      <alignment horizontal="left"/>
      <protection hidden="1"/>
    </xf>
    <xf numFmtId="0" fontId="3" fillId="3" borderId="2" xfId="7" applyFont="1" applyFill="1" applyBorder="1" applyAlignment="1" applyProtection="1">
      <alignment wrapText="1"/>
      <protection hidden="1"/>
    </xf>
    <xf numFmtId="0" fontId="3" fillId="3" borderId="17" xfId="7" applyFont="1" applyFill="1" applyBorder="1" applyProtection="1">
      <protection hidden="1"/>
    </xf>
    <xf numFmtId="0" fontId="3" fillId="3" borderId="18" xfId="7" applyFont="1" applyFill="1" applyBorder="1" applyAlignment="1" applyProtection="1">
      <alignment horizontal="left"/>
      <protection hidden="1"/>
    </xf>
    <xf numFmtId="0" fontId="4" fillId="2" borderId="41" xfId="7" applyFont="1" applyFill="1" applyBorder="1" applyAlignment="1" applyProtection="1">
      <alignment horizontal="left"/>
      <protection hidden="1"/>
    </xf>
    <xf numFmtId="0" fontId="4" fillId="2" borderId="12" xfId="7" applyFont="1" applyFill="1" applyBorder="1" applyProtection="1">
      <protection hidden="1"/>
    </xf>
    <xf numFmtId="0" fontId="4" fillId="2" borderId="12" xfId="7" applyFont="1" applyFill="1" applyBorder="1" applyAlignment="1" applyProtection="1">
      <alignment horizontal="left"/>
      <protection hidden="1"/>
    </xf>
    <xf numFmtId="0" fontId="4" fillId="2" borderId="12" xfId="7" applyFont="1" applyFill="1" applyBorder="1" applyAlignment="1" applyProtection="1">
      <alignment wrapText="1"/>
      <protection hidden="1"/>
    </xf>
    <xf numFmtId="0" fontId="4" fillId="2" borderId="12" xfId="7" applyFont="1" applyFill="1" applyBorder="1" applyAlignment="1" applyProtection="1">
      <alignment horizontal="center"/>
      <protection hidden="1"/>
    </xf>
    <xf numFmtId="0" fontId="4" fillId="2" borderId="42" xfId="7" applyFont="1" applyFill="1" applyBorder="1" applyProtection="1">
      <protection hidden="1"/>
    </xf>
    <xf numFmtId="0" fontId="3" fillId="2" borderId="43" xfId="7" applyFont="1" applyFill="1" applyBorder="1" applyProtection="1">
      <protection hidden="1"/>
    </xf>
    <xf numFmtId="0" fontId="3" fillId="2" borderId="43" xfId="7" applyFont="1" applyFill="1" applyBorder="1" applyAlignment="1" applyProtection="1">
      <alignment horizontal="left"/>
      <protection hidden="1"/>
    </xf>
    <xf numFmtId="0" fontId="3" fillId="2" borderId="43" xfId="7" applyFont="1" applyFill="1" applyBorder="1" applyAlignment="1" applyProtection="1">
      <alignment wrapText="1"/>
      <protection hidden="1"/>
    </xf>
    <xf numFmtId="0" fontId="8" fillId="2" borderId="43" xfId="7" applyFont="1" applyFill="1" applyBorder="1" applyAlignment="1" applyProtection="1">
      <alignment horizontal="center"/>
      <protection hidden="1"/>
    </xf>
    <xf numFmtId="0" fontId="3" fillId="2" borderId="43" xfId="7" applyFont="1" applyFill="1" applyBorder="1" applyAlignment="1" applyProtection="1">
      <alignment horizontal="center"/>
      <protection hidden="1"/>
    </xf>
    <xf numFmtId="0" fontId="3" fillId="3" borderId="1" xfId="7" applyFont="1" applyFill="1" applyBorder="1" applyProtection="1">
      <protection hidden="1"/>
    </xf>
    <xf numFmtId="166" fontId="3" fillId="3" borderId="2" xfId="7" applyNumberFormat="1" applyFont="1" applyFill="1" applyBorder="1" applyAlignment="1" applyProtection="1">
      <alignment horizontal="center"/>
      <protection hidden="1"/>
    </xf>
    <xf numFmtId="1" fontId="4" fillId="3" borderId="18" xfId="7" applyNumberFormat="1" applyFont="1" applyFill="1" applyBorder="1" applyProtection="1">
      <protection hidden="1"/>
    </xf>
    <xf numFmtId="166" fontId="3" fillId="3" borderId="18" xfId="7" applyNumberFormat="1" applyFont="1" applyFill="1" applyBorder="1" applyAlignment="1" applyProtection="1">
      <alignment horizontal="center"/>
      <protection hidden="1"/>
    </xf>
    <xf numFmtId="0" fontId="3" fillId="0" borderId="45" xfId="7" applyFont="1" applyBorder="1" applyProtection="1">
      <protection hidden="1"/>
    </xf>
    <xf numFmtId="0" fontId="3" fillId="0" borderId="32" xfId="7" applyFont="1" applyBorder="1" applyAlignment="1" applyProtection="1">
      <alignment horizontal="left"/>
      <protection hidden="1"/>
    </xf>
    <xf numFmtId="0" fontId="3" fillId="0" borderId="32" xfId="7" applyFont="1" applyBorder="1" applyProtection="1">
      <protection hidden="1"/>
    </xf>
    <xf numFmtId="0" fontId="3" fillId="0" borderId="32" xfId="7" applyFont="1" applyBorder="1" applyAlignment="1" applyProtection="1">
      <alignment horizontal="center"/>
      <protection hidden="1"/>
    </xf>
    <xf numFmtId="166" fontId="3" fillId="0" borderId="32" xfId="7" applyNumberFormat="1" applyFont="1" applyBorder="1" applyAlignment="1" applyProtection="1">
      <alignment horizontal="center"/>
      <protection hidden="1"/>
    </xf>
    <xf numFmtId="0" fontId="3" fillId="0" borderId="25" xfId="7" applyFont="1" applyBorder="1" applyProtection="1">
      <protection hidden="1"/>
    </xf>
    <xf numFmtId="166" fontId="3" fillId="0" borderId="25" xfId="7" applyNumberFormat="1" applyFont="1" applyBorder="1" applyAlignment="1" applyProtection="1">
      <alignment horizontal="center"/>
      <protection hidden="1"/>
    </xf>
    <xf numFmtId="167" fontId="3" fillId="0" borderId="25" xfId="0" applyNumberFormat="1" applyFont="1" applyBorder="1" applyProtection="1">
      <protection hidden="1"/>
    </xf>
    <xf numFmtId="0" fontId="3" fillId="0" borderId="30" xfId="8" applyFont="1" applyBorder="1" applyAlignment="1" applyProtection="1">
      <alignment horizontal="center"/>
      <protection hidden="1"/>
    </xf>
    <xf numFmtId="0" fontId="13" fillId="0" borderId="30" xfId="8" applyFont="1" applyBorder="1" applyProtection="1">
      <protection hidden="1"/>
    </xf>
    <xf numFmtId="168" fontId="3" fillId="0" borderId="25" xfId="0" applyNumberFormat="1" applyFont="1" applyBorder="1" applyAlignment="1" applyProtection="1">
      <alignment horizontal="center"/>
      <protection hidden="1"/>
    </xf>
    <xf numFmtId="0" fontId="3" fillId="0" borderId="47" xfId="8" applyFont="1" applyBorder="1" applyAlignment="1" applyProtection="1">
      <alignment horizontal="center"/>
      <protection hidden="1"/>
    </xf>
    <xf numFmtId="168" fontId="3" fillId="0" borderId="35" xfId="0" applyNumberFormat="1" applyFont="1" applyBorder="1" applyAlignment="1" applyProtection="1">
      <alignment horizontal="center"/>
      <protection hidden="1"/>
    </xf>
    <xf numFmtId="0" fontId="3" fillId="0" borderId="25" xfId="8" applyFont="1" applyBorder="1" applyAlignment="1" applyProtection="1">
      <alignment horizontal="center"/>
      <protection hidden="1"/>
    </xf>
    <xf numFmtId="0" fontId="13" fillId="0" borderId="25" xfId="8" applyFont="1" applyBorder="1" applyProtection="1">
      <protection hidden="1"/>
    </xf>
    <xf numFmtId="168" fontId="3" fillId="0" borderId="35" xfId="8" applyNumberFormat="1" applyFont="1" applyBorder="1" applyAlignment="1" applyProtection="1">
      <alignment horizontal="center"/>
      <protection hidden="1"/>
    </xf>
    <xf numFmtId="0" fontId="3" fillId="0" borderId="35" xfId="8" applyFont="1" applyBorder="1" applyAlignment="1" applyProtection="1">
      <alignment horizontal="center"/>
      <protection hidden="1"/>
    </xf>
    <xf numFmtId="0" fontId="13" fillId="0" borderId="35" xfId="8" applyFont="1" applyBorder="1" applyProtection="1">
      <protection hidden="1"/>
    </xf>
    <xf numFmtId="168" fontId="3" fillId="0" borderId="0" xfId="0" applyNumberFormat="1" applyFont="1" applyAlignment="1" applyProtection="1">
      <alignment horizontal="center"/>
      <protection hidden="1"/>
    </xf>
    <xf numFmtId="0" fontId="3" fillId="0" borderId="0" xfId="8" applyFont="1" applyAlignment="1" applyProtection="1">
      <alignment horizontal="center"/>
      <protection hidden="1"/>
    </xf>
    <xf numFmtId="0" fontId="13" fillId="0" borderId="0" xfId="8" applyFont="1" applyProtection="1">
      <protection hidden="1"/>
    </xf>
    <xf numFmtId="0" fontId="3" fillId="0" borderId="25" xfId="7" applyFont="1" applyBorder="1" applyAlignment="1" applyProtection="1">
      <alignment wrapText="1"/>
      <protection hidden="1"/>
    </xf>
    <xf numFmtId="0" fontId="3" fillId="4" borderId="32" xfId="7" applyFont="1" applyFill="1" applyBorder="1" applyAlignment="1" applyProtection="1">
      <alignment wrapText="1"/>
      <protection hidden="1"/>
    </xf>
    <xf numFmtId="0" fontId="3" fillId="4" borderId="32" xfId="7" applyFont="1" applyFill="1" applyBorder="1" applyAlignment="1" applyProtection="1">
      <alignment horizontal="center"/>
      <protection hidden="1"/>
    </xf>
    <xf numFmtId="166" fontId="3" fillId="4" borderId="32" xfId="7" applyNumberFormat="1" applyFont="1" applyFill="1" applyBorder="1" applyAlignment="1" applyProtection="1">
      <alignment horizontal="center"/>
      <protection hidden="1"/>
    </xf>
    <xf numFmtId="0" fontId="3" fillId="0" borderId="30" xfId="7" applyFont="1" applyBorder="1" applyAlignment="1" applyProtection="1">
      <alignment horizontal="left"/>
      <protection hidden="1"/>
    </xf>
    <xf numFmtId="0" fontId="3" fillId="0" borderId="30" xfId="7" applyFont="1" applyBorder="1" applyProtection="1">
      <protection hidden="1"/>
    </xf>
    <xf numFmtId="166" fontId="3" fillId="0" borderId="30" xfId="7" applyNumberFormat="1" applyFont="1" applyBorder="1" applyAlignment="1" applyProtection="1">
      <alignment horizontal="center"/>
      <protection hidden="1"/>
    </xf>
    <xf numFmtId="49" fontId="13" fillId="4" borderId="24" xfId="0" applyNumberFormat="1" applyFont="1" applyFill="1" applyBorder="1" applyAlignment="1" applyProtection="1">
      <alignment horizontal="left" vertical="center" wrapText="1"/>
      <protection hidden="1"/>
    </xf>
    <xf numFmtId="49" fontId="3" fillId="4" borderId="24" xfId="0" applyNumberFormat="1" applyFont="1" applyFill="1" applyBorder="1" applyAlignment="1" applyProtection="1">
      <alignment horizontal="center" vertical="center"/>
      <protection hidden="1"/>
    </xf>
    <xf numFmtId="166" fontId="3" fillId="4" borderId="24" xfId="0" applyNumberFormat="1" applyFont="1" applyFill="1" applyBorder="1" applyAlignment="1" applyProtection="1">
      <alignment horizontal="center" vertical="center"/>
      <protection hidden="1"/>
    </xf>
    <xf numFmtId="0" fontId="3" fillId="0" borderId="32" xfId="7" applyFont="1" applyBorder="1" applyAlignment="1" applyProtection="1">
      <alignment wrapText="1"/>
      <protection hidden="1"/>
    </xf>
    <xf numFmtId="0" fontId="3" fillId="0" borderId="25" xfId="7" applyFont="1" applyBorder="1" applyAlignment="1" applyProtection="1">
      <alignment horizontal="left" wrapText="1"/>
      <protection hidden="1"/>
    </xf>
    <xf numFmtId="0" fontId="3" fillId="0" borderId="28" xfId="7" applyFont="1" applyBorder="1" applyAlignment="1" applyProtection="1">
      <alignment horizontal="left"/>
      <protection hidden="1"/>
    </xf>
    <xf numFmtId="0" fontId="3" fillId="0" borderId="28" xfId="7" applyFont="1" applyBorder="1" applyAlignment="1" applyProtection="1">
      <alignment wrapText="1"/>
      <protection hidden="1"/>
    </xf>
    <xf numFmtId="166" fontId="3" fillId="0" borderId="28" xfId="7" applyNumberFormat="1" applyFont="1" applyBorder="1" applyAlignment="1" applyProtection="1">
      <alignment horizontal="center"/>
      <protection hidden="1"/>
    </xf>
    <xf numFmtId="0" fontId="15" fillId="3" borderId="1" xfId="7" applyFont="1" applyFill="1" applyBorder="1" applyProtection="1">
      <protection hidden="1"/>
    </xf>
    <xf numFmtId="1" fontId="15" fillId="3" borderId="17" xfId="7" applyNumberFormat="1" applyFont="1" applyFill="1" applyBorder="1" applyProtection="1">
      <protection hidden="1"/>
    </xf>
    <xf numFmtId="0" fontId="12" fillId="0" borderId="23" xfId="0" applyFont="1" applyBorder="1" applyAlignment="1" applyProtection="1">
      <alignment wrapText="1"/>
      <protection hidden="1"/>
    </xf>
    <xf numFmtId="0" fontId="3" fillId="0" borderId="21" xfId="8" applyFont="1" applyBorder="1" applyAlignment="1" applyProtection="1">
      <alignment horizontal="center"/>
      <protection hidden="1"/>
    </xf>
    <xf numFmtId="0" fontId="13" fillId="0" borderId="21" xfId="8" applyFont="1" applyBorder="1" applyProtection="1">
      <protection hidden="1"/>
    </xf>
    <xf numFmtId="168" fontId="3" fillId="0" borderId="25" xfId="8" applyNumberFormat="1" applyFont="1" applyBorder="1" applyAlignment="1" applyProtection="1">
      <alignment horizontal="center"/>
      <protection hidden="1"/>
    </xf>
    <xf numFmtId="0" fontId="3" fillId="0" borderId="25" xfId="0" applyFont="1" applyBorder="1" applyAlignment="1" applyProtection="1">
      <alignment horizontal="center"/>
      <protection hidden="1"/>
    </xf>
    <xf numFmtId="0" fontId="3" fillId="4" borderId="24" xfId="0" applyFont="1" applyFill="1" applyBorder="1" applyAlignment="1" applyProtection="1">
      <alignment horizontal="center"/>
      <protection hidden="1"/>
    </xf>
    <xf numFmtId="0" fontId="12" fillId="3" borderId="1" xfId="7" applyFont="1" applyFill="1" applyBorder="1" applyProtection="1">
      <protection hidden="1"/>
    </xf>
    <xf numFmtId="0" fontId="4" fillId="3" borderId="2" xfId="7" applyFont="1" applyFill="1" applyBorder="1" applyAlignment="1" applyProtection="1">
      <alignment horizontal="center"/>
      <protection hidden="1"/>
    </xf>
    <xf numFmtId="0" fontId="12" fillId="3" borderId="17" xfId="7" applyFont="1" applyFill="1" applyBorder="1" applyProtection="1">
      <protection hidden="1"/>
    </xf>
    <xf numFmtId="166" fontId="3" fillId="0" borderId="25" xfId="0" applyNumberFormat="1" applyFont="1" applyBorder="1" applyAlignment="1" applyProtection="1">
      <alignment horizontal="center"/>
      <protection hidden="1"/>
    </xf>
    <xf numFmtId="49" fontId="3" fillId="4" borderId="24" xfId="0" applyNumberFormat="1" applyFont="1" applyFill="1" applyBorder="1" applyAlignment="1" applyProtection="1">
      <alignment horizontal="left" vertical="center" wrapText="1"/>
      <protection hidden="1"/>
    </xf>
    <xf numFmtId="0" fontId="6" fillId="4" borderId="24" xfId="0" applyFont="1" applyFill="1" applyBorder="1" applyAlignment="1" applyProtection="1">
      <alignment vertical="center"/>
      <protection hidden="1"/>
    </xf>
    <xf numFmtId="166" fontId="3" fillId="0" borderId="30" xfId="0" applyNumberFormat="1" applyFont="1" applyBorder="1" applyAlignment="1" applyProtection="1">
      <alignment horizontal="center"/>
      <protection hidden="1"/>
    </xf>
    <xf numFmtId="0" fontId="3" fillId="0" borderId="32" xfId="0" applyFont="1" applyBorder="1" applyAlignment="1" applyProtection="1">
      <alignment horizontal="center"/>
      <protection hidden="1"/>
    </xf>
    <xf numFmtId="169" fontId="3" fillId="0" borderId="32" xfId="0" applyNumberFormat="1" applyFont="1" applyBorder="1" applyAlignment="1" applyProtection="1">
      <alignment horizontal="center"/>
      <protection hidden="1"/>
    </xf>
    <xf numFmtId="49" fontId="3" fillId="0" borderId="30" xfId="0" applyNumberFormat="1" applyFont="1" applyBorder="1" applyAlignment="1" applyProtection="1">
      <alignment horizontal="left"/>
      <protection hidden="1"/>
    </xf>
    <xf numFmtId="49" fontId="3" fillId="0" borderId="30" xfId="0" applyNumberFormat="1" applyFont="1" applyBorder="1" applyAlignment="1" applyProtection="1">
      <alignment horizontal="left" wrapText="1"/>
      <protection hidden="1"/>
    </xf>
    <xf numFmtId="169" fontId="3" fillId="0" borderId="30" xfId="0" applyNumberFormat="1" applyFont="1" applyBorder="1" applyAlignment="1" applyProtection="1">
      <alignment horizontal="center"/>
      <protection hidden="1"/>
    </xf>
    <xf numFmtId="0" fontId="3" fillId="4" borderId="24" xfId="0" applyFont="1" applyFill="1" applyBorder="1" applyAlignment="1" applyProtection="1">
      <alignment vertical="center"/>
      <protection hidden="1"/>
    </xf>
    <xf numFmtId="0" fontId="3" fillId="0" borderId="25" xfId="0" applyFont="1" applyBorder="1" applyAlignment="1" applyProtection="1">
      <alignment horizontal="left"/>
      <protection hidden="1"/>
    </xf>
    <xf numFmtId="166" fontId="3" fillId="0" borderId="0" xfId="0" applyNumberFormat="1" applyFont="1" applyAlignment="1" applyProtection="1">
      <alignment horizontal="center" vertical="center"/>
      <protection hidden="1"/>
    </xf>
    <xf numFmtId="49" fontId="3" fillId="0" borderId="25" xfId="0" applyNumberFormat="1" applyFont="1" applyBorder="1" applyAlignment="1" applyProtection="1">
      <alignment horizontal="left"/>
      <protection hidden="1"/>
    </xf>
    <xf numFmtId="49" fontId="3" fillId="0" borderId="25" xfId="0" applyNumberFormat="1" applyFont="1" applyBorder="1" applyAlignment="1" applyProtection="1">
      <alignment horizontal="left" wrapText="1"/>
      <protection hidden="1"/>
    </xf>
    <xf numFmtId="169" fontId="3" fillId="0" borderId="25" xfId="0" applyNumberFormat="1" applyFont="1" applyBorder="1" applyAlignment="1" applyProtection="1">
      <alignment horizontal="center"/>
      <protection hidden="1"/>
    </xf>
    <xf numFmtId="0" fontId="3" fillId="0" borderId="25" xfId="4" applyBorder="1" applyAlignment="1" applyProtection="1">
      <alignment horizontal="left" wrapText="1"/>
      <protection hidden="1"/>
    </xf>
    <xf numFmtId="0" fontId="3" fillId="0" borderId="25" xfId="4" applyBorder="1" applyAlignment="1" applyProtection="1">
      <alignment horizontal="justify" wrapText="1"/>
      <protection hidden="1"/>
    </xf>
    <xf numFmtId="0" fontId="3" fillId="0" borderId="28" xfId="4" applyBorder="1" applyAlignment="1" applyProtection="1">
      <alignment horizontal="left" wrapText="1"/>
      <protection hidden="1"/>
    </xf>
    <xf numFmtId="3" fontId="3" fillId="0" borderId="28" xfId="0" applyNumberFormat="1" applyFont="1" applyBorder="1" applyAlignment="1" applyProtection="1">
      <alignment horizontal="center"/>
      <protection hidden="1"/>
    </xf>
    <xf numFmtId="4" fontId="3" fillId="0" borderId="25" xfId="6" applyNumberFormat="1" applyBorder="1" applyAlignment="1" applyProtection="1">
      <alignment horizontal="center" vertical="center"/>
      <protection hidden="1"/>
    </xf>
    <xf numFmtId="0" fontId="3" fillId="0" borderId="25" xfId="5" applyBorder="1" applyAlignment="1" applyProtection="1">
      <alignment horizontal="left"/>
      <protection hidden="1"/>
    </xf>
    <xf numFmtId="0" fontId="3" fillId="0" borderId="25" xfId="5" applyBorder="1" applyAlignment="1" applyProtection="1">
      <alignment wrapText="1"/>
      <protection hidden="1"/>
    </xf>
    <xf numFmtId="166" fontId="3" fillId="0" borderId="25" xfId="5" applyNumberFormat="1" applyBorder="1" applyAlignment="1" applyProtection="1">
      <alignment horizontal="center"/>
      <protection hidden="1"/>
    </xf>
    <xf numFmtId="0" fontId="3" fillId="4" borderId="30" xfId="7" applyFont="1" applyFill="1" applyBorder="1" applyAlignment="1" applyProtection="1">
      <alignment horizontal="center"/>
      <protection hidden="1"/>
    </xf>
    <xf numFmtId="166" fontId="3" fillId="4" borderId="30" xfId="5" applyNumberFormat="1" applyFill="1" applyBorder="1" applyAlignment="1" applyProtection="1">
      <alignment horizontal="center"/>
      <protection hidden="1"/>
    </xf>
    <xf numFmtId="0" fontId="3" fillId="0" borderId="48" xfId="7" applyFont="1" applyBorder="1" applyAlignment="1" applyProtection="1">
      <alignment horizontal="left"/>
      <protection hidden="1"/>
    </xf>
    <xf numFmtId="0" fontId="3" fillId="0" borderId="48" xfId="7" applyFont="1" applyBorder="1" applyAlignment="1" applyProtection="1">
      <alignment wrapText="1"/>
      <protection hidden="1"/>
    </xf>
    <xf numFmtId="0" fontId="3" fillId="0" borderId="48" xfId="7" applyFont="1" applyBorder="1" applyAlignment="1" applyProtection="1">
      <alignment horizontal="center"/>
      <protection hidden="1"/>
    </xf>
    <xf numFmtId="166" fontId="3" fillId="0" borderId="48" xfId="7" applyNumberFormat="1" applyFont="1" applyBorder="1" applyAlignment="1" applyProtection="1">
      <alignment horizontal="center"/>
      <protection hidden="1"/>
    </xf>
    <xf numFmtId="0" fontId="3" fillId="0" borderId="25" xfId="3" applyFont="1" applyBorder="1" applyProtection="1">
      <protection hidden="1"/>
    </xf>
    <xf numFmtId="0" fontId="3" fillId="0" borderId="40" xfId="5" applyBorder="1" applyAlignment="1" applyProtection="1">
      <alignment wrapText="1"/>
      <protection hidden="1"/>
    </xf>
    <xf numFmtId="0" fontId="3" fillId="0" borderId="47" xfId="7" applyFont="1" applyBorder="1" applyProtection="1">
      <protection hidden="1"/>
    </xf>
    <xf numFmtId="49" fontId="3" fillId="4" borderId="40" xfId="0" applyNumberFormat="1" applyFont="1" applyFill="1" applyBorder="1" applyAlignment="1" applyProtection="1">
      <alignment horizontal="center" vertical="center"/>
      <protection hidden="1"/>
    </xf>
    <xf numFmtId="49" fontId="3" fillId="4" borderId="24" xfId="0" applyNumberFormat="1" applyFont="1" applyFill="1" applyBorder="1" applyAlignment="1" applyProtection="1">
      <alignment horizontal="left" wrapText="1"/>
      <protection hidden="1"/>
    </xf>
    <xf numFmtId="0" fontId="3" fillId="0" borderId="49" xfId="7" applyFont="1" applyBorder="1" applyAlignment="1" applyProtection="1">
      <alignment wrapText="1"/>
      <protection hidden="1"/>
    </xf>
    <xf numFmtId="0" fontId="3" fillId="3" borderId="50" xfId="7" applyFont="1" applyFill="1" applyBorder="1" applyAlignment="1" applyProtection="1">
      <alignment horizontal="center"/>
      <protection hidden="1"/>
    </xf>
    <xf numFmtId="0" fontId="3" fillId="3" borderId="51" xfId="7" applyFont="1" applyFill="1" applyBorder="1" applyAlignment="1" applyProtection="1">
      <alignment horizontal="center"/>
      <protection hidden="1"/>
    </xf>
    <xf numFmtId="0" fontId="3" fillId="0" borderId="51" xfId="7" applyFont="1" applyBorder="1" applyProtection="1">
      <protection hidden="1"/>
    </xf>
    <xf numFmtId="0" fontId="3" fillId="4" borderId="40" xfId="0" applyFont="1" applyFill="1" applyBorder="1" applyAlignment="1" applyProtection="1">
      <alignment horizontal="left"/>
      <protection hidden="1"/>
    </xf>
    <xf numFmtId="0" fontId="4" fillId="3" borderId="2" xfId="7" applyFont="1" applyFill="1" applyBorder="1" applyAlignment="1" applyProtection="1">
      <alignment horizontal="left"/>
      <protection hidden="1"/>
    </xf>
    <xf numFmtId="1" fontId="3" fillId="3" borderId="18" xfId="7" applyNumberFormat="1" applyFont="1" applyFill="1" applyBorder="1" applyProtection="1">
      <protection hidden="1"/>
    </xf>
    <xf numFmtId="0" fontId="12" fillId="0" borderId="31" xfId="0" applyFont="1" applyBorder="1" applyAlignment="1" applyProtection="1">
      <alignment wrapText="1"/>
      <protection hidden="1"/>
    </xf>
    <xf numFmtId="49" fontId="3" fillId="4" borderId="24" xfId="0" applyNumberFormat="1" applyFont="1" applyFill="1" applyBorder="1" applyAlignment="1" applyProtection="1">
      <alignment horizontal="center"/>
      <protection hidden="1"/>
    </xf>
    <xf numFmtId="0" fontId="6" fillId="4" borderId="24" xfId="0" applyFont="1" applyFill="1" applyBorder="1" applyProtection="1">
      <protection hidden="1"/>
    </xf>
    <xf numFmtId="0" fontId="3" fillId="0" borderId="23" xfId="0" applyFont="1" applyBorder="1" applyProtection="1">
      <protection hidden="1"/>
    </xf>
    <xf numFmtId="0" fontId="4" fillId="2" borderId="42" xfId="7" applyFont="1" applyFill="1" applyBorder="1" applyAlignment="1" applyProtection="1">
      <alignment horizontal="left"/>
      <protection hidden="1"/>
    </xf>
    <xf numFmtId="0" fontId="4" fillId="2" borderId="43" xfId="7" applyFont="1" applyFill="1" applyBorder="1" applyProtection="1">
      <protection hidden="1"/>
    </xf>
    <xf numFmtId="0" fontId="4" fillId="2" borderId="43" xfId="7" applyFont="1" applyFill="1" applyBorder="1" applyAlignment="1" applyProtection="1">
      <alignment horizontal="left"/>
      <protection hidden="1"/>
    </xf>
    <xf numFmtId="0" fontId="4" fillId="2" borderId="43" xfId="7" applyFont="1" applyFill="1" applyBorder="1" applyAlignment="1" applyProtection="1">
      <alignment wrapText="1"/>
      <protection hidden="1"/>
    </xf>
    <xf numFmtId="0" fontId="4" fillId="2" borderId="43" xfId="7" applyFont="1" applyFill="1" applyBorder="1" applyAlignment="1" applyProtection="1">
      <alignment horizontal="center"/>
      <protection hidden="1"/>
    </xf>
    <xf numFmtId="166" fontId="3" fillId="0" borderId="0" xfId="0" applyNumberFormat="1" applyFont="1" applyAlignment="1" applyProtection="1">
      <alignment horizontal="center"/>
      <protection hidden="1"/>
    </xf>
    <xf numFmtId="0" fontId="3" fillId="0" borderId="0" xfId="7" applyFont="1" applyAlignment="1" applyProtection="1">
      <alignment horizontal="left" wrapText="1"/>
      <protection hidden="1"/>
    </xf>
    <xf numFmtId="166" fontId="3" fillId="0" borderId="0" xfId="7" applyNumberFormat="1" applyFont="1" applyAlignment="1" applyProtection="1">
      <alignment horizontal="center"/>
      <protection hidden="1"/>
    </xf>
    <xf numFmtId="167" fontId="4" fillId="2" borderId="2" xfId="7" applyNumberFormat="1" applyFont="1" applyFill="1" applyBorder="1" applyProtection="1">
      <protection hidden="1"/>
    </xf>
    <xf numFmtId="0" fontId="4" fillId="2" borderId="2" xfId="7" applyFont="1" applyFill="1" applyBorder="1" applyAlignment="1" applyProtection="1">
      <alignment horizontal="left"/>
      <protection hidden="1"/>
    </xf>
    <xf numFmtId="0" fontId="4" fillId="2" borderId="2" xfId="7" applyFont="1" applyFill="1" applyBorder="1" applyAlignment="1" applyProtection="1">
      <alignment wrapText="1"/>
      <protection hidden="1"/>
    </xf>
    <xf numFmtId="0" fontId="8" fillId="2" borderId="2" xfId="7" applyFont="1" applyFill="1" applyBorder="1" applyAlignment="1" applyProtection="1">
      <alignment horizontal="center"/>
      <protection hidden="1"/>
    </xf>
    <xf numFmtId="0" fontId="4" fillId="2" borderId="2" xfId="7" applyFont="1" applyFill="1" applyBorder="1" applyAlignment="1" applyProtection="1">
      <alignment horizontal="center"/>
      <protection hidden="1"/>
    </xf>
    <xf numFmtId="1" fontId="4" fillId="3" borderId="17" xfId="7" applyNumberFormat="1" applyFont="1" applyFill="1" applyBorder="1" applyProtection="1">
      <protection hidden="1"/>
    </xf>
    <xf numFmtId="0" fontId="3" fillId="0" borderId="32" xfId="0" applyFont="1" applyBorder="1" applyAlignment="1" applyProtection="1">
      <alignment horizontal="left"/>
      <protection hidden="1"/>
    </xf>
    <xf numFmtId="0" fontId="3" fillId="0" borderId="32" xfId="0" applyFont="1" applyBorder="1" applyAlignment="1" applyProtection="1">
      <alignment wrapText="1"/>
      <protection hidden="1"/>
    </xf>
    <xf numFmtId="49" fontId="3" fillId="0" borderId="47" xfId="0" applyNumberFormat="1" applyFont="1" applyBorder="1" applyAlignment="1" applyProtection="1">
      <alignment horizontal="left" vertical="center" wrapText="1"/>
      <protection hidden="1"/>
    </xf>
    <xf numFmtId="169" fontId="3" fillId="0" borderId="30" xfId="0" applyNumberFormat="1" applyFont="1" applyBorder="1" applyAlignment="1" applyProtection="1">
      <alignment horizontal="center" vertical="center"/>
      <protection hidden="1"/>
    </xf>
    <xf numFmtId="0" fontId="4" fillId="2" borderId="52" xfId="7" applyFont="1" applyFill="1" applyBorder="1" applyProtection="1">
      <protection hidden="1"/>
    </xf>
    <xf numFmtId="0" fontId="4" fillId="2" borderId="53" xfId="7" applyFont="1" applyFill="1" applyBorder="1" applyProtection="1">
      <protection hidden="1"/>
    </xf>
    <xf numFmtId="0" fontId="3" fillId="2" borderId="53" xfId="7" applyFont="1" applyFill="1" applyBorder="1" applyAlignment="1" applyProtection="1">
      <alignment horizontal="left"/>
      <protection hidden="1"/>
    </xf>
    <xf numFmtId="0" fontId="3" fillId="2" borderId="53" xfId="7" applyFont="1" applyFill="1" applyBorder="1" applyAlignment="1" applyProtection="1">
      <alignment wrapText="1"/>
      <protection hidden="1"/>
    </xf>
    <xf numFmtId="0" fontId="8" fillId="2" borderId="53" xfId="7" applyFont="1" applyFill="1" applyBorder="1" applyAlignment="1" applyProtection="1">
      <alignment horizontal="center"/>
      <protection hidden="1"/>
    </xf>
    <xf numFmtId="0" fontId="3" fillId="2" borderId="53" xfId="7" applyFont="1" applyFill="1" applyBorder="1" applyAlignment="1" applyProtection="1">
      <alignment horizontal="center"/>
      <protection hidden="1"/>
    </xf>
    <xf numFmtId="49" fontId="3" fillId="0" borderId="25" xfId="0" applyNumberFormat="1" applyFont="1" applyBorder="1" applyAlignment="1" applyProtection="1">
      <alignment vertical="center" wrapText="1"/>
      <protection hidden="1"/>
    </xf>
    <xf numFmtId="170" fontId="4" fillId="2" borderId="43" xfId="7" applyNumberFormat="1" applyFont="1" applyFill="1" applyBorder="1" applyAlignment="1" applyProtection="1">
      <alignment horizontal="center"/>
      <protection hidden="1"/>
    </xf>
    <xf numFmtId="0" fontId="18" fillId="5" borderId="0" xfId="0" applyFont="1" applyFill="1" applyAlignment="1" applyProtection="1">
      <alignment horizontal="left"/>
      <protection hidden="1"/>
    </xf>
    <xf numFmtId="0" fontId="3" fillId="5" borderId="0" xfId="0" applyFont="1" applyFill="1" applyProtection="1">
      <protection hidden="1"/>
    </xf>
    <xf numFmtId="0" fontId="7" fillId="5" borderId="0" xfId="0" applyFont="1" applyFill="1" applyAlignment="1" applyProtection="1">
      <alignment horizontal="left"/>
      <protection hidden="1"/>
    </xf>
    <xf numFmtId="0" fontId="7" fillId="5" borderId="0" xfId="0" applyFont="1" applyFill="1" applyAlignment="1" applyProtection="1">
      <alignment horizontal="center"/>
      <protection hidden="1"/>
    </xf>
    <xf numFmtId="0" fontId="8" fillId="5" borderId="0" xfId="7" applyFont="1" applyFill="1" applyAlignment="1" applyProtection="1">
      <alignment horizontal="center"/>
      <protection hidden="1"/>
    </xf>
    <xf numFmtId="0" fontId="3" fillId="5" borderId="0" xfId="7" applyFont="1" applyFill="1" applyAlignment="1" applyProtection="1">
      <alignment horizontal="center"/>
      <protection hidden="1"/>
    </xf>
    <xf numFmtId="0" fontId="4" fillId="2" borderId="2" xfId="7" applyFont="1" applyFill="1" applyBorder="1" applyProtection="1">
      <protection hidden="1"/>
    </xf>
    <xf numFmtId="0" fontId="3" fillId="2" borderId="2" xfId="7" applyFont="1" applyFill="1" applyBorder="1" applyAlignment="1" applyProtection="1">
      <alignment horizontal="center"/>
      <protection hidden="1"/>
    </xf>
    <xf numFmtId="1" fontId="15" fillId="2" borderId="17" xfId="7" applyNumberFormat="1" applyFont="1" applyFill="1" applyBorder="1" applyProtection="1">
      <protection hidden="1"/>
    </xf>
    <xf numFmtId="1" fontId="4" fillId="2" borderId="18" xfId="7" applyNumberFormat="1" applyFont="1" applyFill="1" applyBorder="1" applyProtection="1">
      <protection hidden="1"/>
    </xf>
    <xf numFmtId="0" fontId="4" fillId="2" borderId="18" xfId="7" applyFont="1" applyFill="1" applyBorder="1" applyProtection="1">
      <protection hidden="1"/>
    </xf>
    <xf numFmtId="0" fontId="3" fillId="2" borderId="18" xfId="7" applyFont="1" applyFill="1" applyBorder="1" applyProtection="1">
      <protection hidden="1"/>
    </xf>
    <xf numFmtId="0" fontId="3" fillId="2" borderId="18" xfId="7" applyFont="1" applyFill="1" applyBorder="1" applyAlignment="1" applyProtection="1">
      <alignment horizontal="center"/>
      <protection hidden="1"/>
    </xf>
    <xf numFmtId="169" fontId="3" fillId="0" borderId="25" xfId="7" applyNumberFormat="1" applyFont="1" applyBorder="1" applyAlignment="1" applyProtection="1">
      <alignment horizontal="center"/>
      <protection hidden="1"/>
    </xf>
    <xf numFmtId="169" fontId="3" fillId="0" borderId="28" xfId="7" applyNumberFormat="1" applyFont="1" applyBorder="1" applyAlignment="1" applyProtection="1">
      <alignment horizontal="center"/>
      <protection hidden="1"/>
    </xf>
    <xf numFmtId="0" fontId="4" fillId="6" borderId="1" xfId="7" applyFont="1" applyFill="1" applyBorder="1" applyProtection="1">
      <protection hidden="1"/>
    </xf>
    <xf numFmtId="0" fontId="3" fillId="6" borderId="2" xfId="7" applyFont="1" applyFill="1" applyBorder="1" applyProtection="1">
      <protection hidden="1"/>
    </xf>
    <xf numFmtId="0" fontId="3" fillId="6" borderId="2" xfId="7" applyFont="1" applyFill="1" applyBorder="1" applyAlignment="1" applyProtection="1">
      <alignment horizontal="left"/>
      <protection hidden="1"/>
    </xf>
    <xf numFmtId="0" fontId="3" fillId="6" borderId="2" xfId="7" applyFont="1" applyFill="1" applyBorder="1" applyAlignment="1" applyProtection="1">
      <alignment horizontal="center"/>
      <protection hidden="1"/>
    </xf>
    <xf numFmtId="170" fontId="4" fillId="6" borderId="2" xfId="7" applyNumberFormat="1" applyFont="1" applyFill="1" applyBorder="1" applyAlignment="1" applyProtection="1">
      <alignment horizontal="center"/>
      <protection hidden="1"/>
    </xf>
    <xf numFmtId="0" fontId="3" fillId="6" borderId="54" xfId="7" applyFont="1" applyFill="1" applyBorder="1" applyProtection="1">
      <protection hidden="1"/>
    </xf>
    <xf numFmtId="0" fontId="3" fillId="6" borderId="0" xfId="7" applyFont="1" applyFill="1" applyProtection="1">
      <protection hidden="1"/>
    </xf>
    <xf numFmtId="0" fontId="3" fillId="6" borderId="0" xfId="7" applyFont="1" applyFill="1" applyAlignment="1" applyProtection="1">
      <alignment horizontal="left"/>
      <protection hidden="1"/>
    </xf>
    <xf numFmtId="0" fontId="3" fillId="6" borderId="0" xfId="7" applyFont="1" applyFill="1" applyAlignment="1" applyProtection="1">
      <alignment horizontal="center"/>
      <protection hidden="1"/>
    </xf>
    <xf numFmtId="170" fontId="4" fillId="6" borderId="0" xfId="7" applyNumberFormat="1" applyFont="1" applyFill="1" applyAlignment="1" applyProtection="1">
      <alignment horizontal="center"/>
      <protection hidden="1"/>
    </xf>
    <xf numFmtId="0" fontId="4" fillId="6" borderId="9" xfId="7" applyFont="1" applyFill="1" applyBorder="1" applyProtection="1">
      <protection hidden="1"/>
    </xf>
    <xf numFmtId="0" fontId="3" fillId="6" borderId="10" xfId="7" applyFont="1" applyFill="1" applyBorder="1" applyProtection="1">
      <protection hidden="1"/>
    </xf>
    <xf numFmtId="0" fontId="3" fillId="6" borderId="10" xfId="7" applyFont="1" applyFill="1" applyBorder="1" applyAlignment="1" applyProtection="1">
      <alignment horizontal="left"/>
      <protection hidden="1"/>
    </xf>
    <xf numFmtId="0" fontId="3" fillId="6" borderId="10" xfId="7" applyFont="1" applyFill="1" applyBorder="1" applyAlignment="1" applyProtection="1">
      <alignment horizontal="center"/>
      <protection hidden="1"/>
    </xf>
    <xf numFmtId="170" fontId="4" fillId="6" borderId="10" xfId="7" applyNumberFormat="1" applyFont="1" applyFill="1" applyBorder="1" applyAlignment="1" applyProtection="1">
      <alignment horizontal="center"/>
      <protection hidden="1"/>
    </xf>
    <xf numFmtId="0" fontId="17" fillId="2" borderId="1" xfId="7" applyFont="1" applyFill="1" applyBorder="1" applyProtection="1">
      <protection hidden="1"/>
    </xf>
    <xf numFmtId="0" fontId="3" fillId="2" borderId="50" xfId="7" applyFont="1" applyFill="1" applyBorder="1" applyProtection="1">
      <protection hidden="1"/>
    </xf>
    <xf numFmtId="0" fontId="4" fillId="2" borderId="54" xfId="7" applyFont="1" applyFill="1" applyBorder="1" applyProtection="1">
      <protection hidden="1"/>
    </xf>
    <xf numFmtId="0" fontId="3" fillId="2" borderId="56" xfId="7" applyFont="1" applyFill="1" applyBorder="1" applyProtection="1">
      <protection hidden="1"/>
    </xf>
    <xf numFmtId="0" fontId="3" fillId="2" borderId="0" xfId="7" applyFont="1" applyFill="1" applyAlignment="1" applyProtection="1">
      <alignment horizontal="left"/>
      <protection hidden="1"/>
    </xf>
    <xf numFmtId="0" fontId="4" fillId="2" borderId="0" xfId="7" applyFont="1" applyFill="1" applyProtection="1">
      <protection hidden="1"/>
    </xf>
    <xf numFmtId="0" fontId="3" fillId="2" borderId="0" xfId="7" applyFont="1" applyFill="1" applyAlignment="1" applyProtection="1">
      <alignment horizontal="center"/>
      <protection hidden="1"/>
    </xf>
    <xf numFmtId="0" fontId="4" fillId="2" borderId="38" xfId="7" applyFont="1" applyFill="1" applyBorder="1" applyProtection="1">
      <protection hidden="1"/>
    </xf>
    <xf numFmtId="0" fontId="3" fillId="2" borderId="49" xfId="0" applyFont="1" applyFill="1" applyBorder="1" applyProtection="1">
      <protection hidden="1"/>
    </xf>
    <xf numFmtId="0" fontId="4" fillId="2" borderId="10" xfId="7" applyFont="1" applyFill="1" applyBorder="1" applyProtection="1">
      <protection hidden="1"/>
    </xf>
    <xf numFmtId="0" fontId="3" fillId="2" borderId="10" xfId="7" applyFont="1" applyFill="1" applyBorder="1" applyAlignment="1" applyProtection="1">
      <alignment horizontal="center"/>
      <protection hidden="1"/>
    </xf>
    <xf numFmtId="0" fontId="17" fillId="0" borderId="0" xfId="7" applyFont="1" applyProtection="1">
      <protection hidden="1"/>
    </xf>
    <xf numFmtId="0" fontId="4" fillId="0" borderId="18" xfId="7" applyFont="1" applyBorder="1" applyProtection="1">
      <protection hidden="1"/>
    </xf>
    <xf numFmtId="0" fontId="3" fillId="0" borderId="18" xfId="7" applyFont="1" applyBorder="1" applyAlignment="1" applyProtection="1">
      <alignment horizontal="left"/>
      <protection hidden="1"/>
    </xf>
    <xf numFmtId="0" fontId="4" fillId="0" borderId="18" xfId="7" applyFont="1" applyBorder="1" applyAlignment="1" applyProtection="1">
      <alignment horizontal="center"/>
      <protection hidden="1"/>
    </xf>
    <xf numFmtId="0" fontId="3" fillId="0" borderId="18" xfId="7" applyFont="1" applyBorder="1" applyAlignment="1" applyProtection="1">
      <alignment horizontal="center"/>
      <protection hidden="1"/>
    </xf>
    <xf numFmtId="0" fontId="4" fillId="3" borderId="40" xfId="7" applyFont="1" applyFill="1" applyBorder="1" applyProtection="1">
      <protection hidden="1"/>
    </xf>
    <xf numFmtId="0" fontId="3" fillId="3" borderId="24" xfId="0" applyFont="1" applyFill="1" applyBorder="1" applyProtection="1">
      <protection hidden="1"/>
    </xf>
    <xf numFmtId="0" fontId="3" fillId="3" borderId="24" xfId="7" applyFont="1" applyFill="1" applyBorder="1" applyAlignment="1" applyProtection="1">
      <alignment horizontal="left"/>
      <protection hidden="1"/>
    </xf>
    <xf numFmtId="0" fontId="4" fillId="3" borderId="24" xfId="0" applyFont="1" applyFill="1" applyBorder="1" applyProtection="1">
      <protection hidden="1"/>
    </xf>
    <xf numFmtId="2" fontId="4" fillId="3" borderId="24" xfId="0" applyNumberFormat="1" applyFont="1" applyFill="1" applyBorder="1" applyProtection="1">
      <protection hidden="1"/>
    </xf>
    <xf numFmtId="0" fontId="4" fillId="0" borderId="47" xfId="7" applyFont="1" applyBorder="1" applyProtection="1">
      <protection hidden="1"/>
    </xf>
    <xf numFmtId="0" fontId="4" fillId="0" borderId="6" xfId="7" applyFont="1" applyBorder="1" applyProtection="1">
      <protection hidden="1"/>
    </xf>
    <xf numFmtId="0" fontId="4" fillId="0" borderId="6" xfId="7" applyFont="1" applyBorder="1" applyAlignment="1" applyProtection="1">
      <alignment horizontal="left"/>
      <protection hidden="1"/>
    </xf>
    <xf numFmtId="0" fontId="3" fillId="0" borderId="6" xfId="0" applyFont="1" applyBorder="1" applyProtection="1">
      <protection hidden="1"/>
    </xf>
    <xf numFmtId="0" fontId="4" fillId="0" borderId="24" xfId="7" applyFont="1" applyBorder="1" applyAlignment="1" applyProtection="1">
      <alignment horizontal="center"/>
      <protection hidden="1"/>
    </xf>
    <xf numFmtId="0" fontId="4" fillId="0" borderId="40" xfId="0" applyFont="1" applyBorder="1" applyProtection="1">
      <protection hidden="1"/>
    </xf>
    <xf numFmtId="2" fontId="3" fillId="0" borderId="24" xfId="7" applyNumberFormat="1" applyFont="1" applyBorder="1" applyAlignment="1" applyProtection="1">
      <alignment horizontal="center"/>
      <protection hidden="1"/>
    </xf>
    <xf numFmtId="0" fontId="4" fillId="3" borderId="51" xfId="0" applyFont="1" applyFill="1" applyBorder="1" applyProtection="1">
      <protection hidden="1"/>
    </xf>
    <xf numFmtId="0" fontId="4" fillId="3" borderId="24" xfId="7" applyFont="1" applyFill="1" applyBorder="1" applyProtection="1">
      <protection hidden="1"/>
    </xf>
    <xf numFmtId="0" fontId="4" fillId="3" borderId="24" xfId="7" applyFont="1" applyFill="1" applyBorder="1" applyAlignment="1" applyProtection="1">
      <alignment horizontal="center"/>
      <protection hidden="1"/>
    </xf>
    <xf numFmtId="2" fontId="4" fillId="3" borderId="24" xfId="7" applyNumberFormat="1" applyFont="1" applyFill="1" applyBorder="1" applyAlignment="1" applyProtection="1">
      <alignment horizontal="center"/>
      <protection hidden="1"/>
    </xf>
    <xf numFmtId="0" fontId="14" fillId="3" borderId="24" xfId="0" applyFont="1" applyFill="1" applyBorder="1" applyProtection="1">
      <protection hidden="1"/>
    </xf>
    <xf numFmtId="0" fontId="3" fillId="0" borderId="24" xfId="0" applyFont="1" applyBorder="1" applyProtection="1">
      <protection hidden="1"/>
    </xf>
    <xf numFmtId="0" fontId="4" fillId="0" borderId="24" xfId="0" applyFont="1" applyBorder="1" applyProtection="1">
      <protection hidden="1"/>
    </xf>
    <xf numFmtId="1" fontId="3" fillId="0" borderId="24" xfId="7" applyNumberFormat="1" applyFont="1" applyBorder="1" applyAlignment="1" applyProtection="1">
      <alignment horizontal="center"/>
      <protection hidden="1"/>
    </xf>
    <xf numFmtId="0" fontId="4" fillId="3" borderId="40" xfId="0" applyFont="1" applyFill="1" applyBorder="1" applyProtection="1">
      <protection hidden="1"/>
    </xf>
    <xf numFmtId="171" fontId="4" fillId="3" borderId="24" xfId="7" applyNumberFormat="1" applyFont="1" applyFill="1" applyBorder="1" applyAlignment="1" applyProtection="1">
      <alignment horizontal="center"/>
      <protection hidden="1"/>
    </xf>
    <xf numFmtId="49" fontId="3" fillId="0" borderId="24" xfId="0" applyNumberFormat="1" applyFont="1" applyBorder="1" applyProtection="1">
      <protection hidden="1"/>
    </xf>
    <xf numFmtId="165" fontId="4" fillId="0" borderId="0" xfId="7" applyNumberFormat="1" applyFont="1" applyAlignment="1" applyProtection="1">
      <alignment horizontal="left"/>
      <protection hidden="1"/>
    </xf>
    <xf numFmtId="167" fontId="4" fillId="3" borderId="40" xfId="7" applyNumberFormat="1" applyFont="1" applyFill="1" applyBorder="1" applyProtection="1">
      <protection hidden="1"/>
    </xf>
    <xf numFmtId="0" fontId="4" fillId="0" borderId="47" xfId="0" applyFont="1" applyBorder="1" applyProtection="1">
      <protection hidden="1"/>
    </xf>
    <xf numFmtId="0" fontId="4" fillId="0" borderId="6" xfId="0" applyFont="1" applyBorder="1" applyProtection="1">
      <protection hidden="1"/>
    </xf>
    <xf numFmtId="1" fontId="3" fillId="0" borderId="6" xfId="0" applyNumberFormat="1" applyFont="1" applyBorder="1" applyAlignment="1" applyProtection="1">
      <alignment horizontal="center"/>
      <protection hidden="1"/>
    </xf>
    <xf numFmtId="2" fontId="3" fillId="0" borderId="6" xfId="0" applyNumberFormat="1" applyFont="1" applyBorder="1" applyAlignment="1" applyProtection="1">
      <alignment horizontal="center"/>
      <protection hidden="1"/>
    </xf>
    <xf numFmtId="0" fontId="4" fillId="0" borderId="56" xfId="0" applyFont="1" applyBorder="1" applyProtection="1">
      <protection hidden="1"/>
    </xf>
    <xf numFmtId="0" fontId="4" fillId="0" borderId="0" xfId="0" applyFont="1" applyProtection="1">
      <protection hidden="1"/>
    </xf>
    <xf numFmtId="1" fontId="3" fillId="0" borderId="0" xfId="0" applyNumberFormat="1" applyFont="1" applyAlignment="1" applyProtection="1">
      <alignment horizontal="center"/>
      <protection hidden="1"/>
    </xf>
    <xf numFmtId="2" fontId="3" fillId="0" borderId="0" xfId="0" applyNumberFormat="1" applyFont="1" applyAlignment="1" applyProtection="1">
      <alignment horizontal="center"/>
      <protection hidden="1"/>
    </xf>
    <xf numFmtId="1" fontId="4" fillId="2" borderId="1" xfId="7" applyNumberFormat="1" applyFont="1" applyFill="1" applyBorder="1" applyProtection="1">
      <protection hidden="1"/>
    </xf>
    <xf numFmtId="170" fontId="4" fillId="2" borderId="2" xfId="7" applyNumberFormat="1" applyFont="1" applyFill="1" applyBorder="1" applyAlignment="1" applyProtection="1">
      <alignment horizontal="center"/>
      <protection hidden="1"/>
    </xf>
    <xf numFmtId="1" fontId="4" fillId="2" borderId="54" xfId="7" applyNumberFormat="1" applyFont="1" applyFill="1" applyBorder="1" applyProtection="1">
      <protection hidden="1"/>
    </xf>
    <xf numFmtId="0" fontId="4" fillId="2" borderId="0" xfId="7" applyFont="1" applyFill="1" applyAlignment="1" applyProtection="1">
      <alignment horizontal="left"/>
      <protection hidden="1"/>
    </xf>
    <xf numFmtId="0" fontId="4" fillId="2" borderId="0" xfId="7" applyFont="1" applyFill="1" applyAlignment="1" applyProtection="1">
      <alignment horizontal="center"/>
      <protection hidden="1"/>
    </xf>
    <xf numFmtId="170" fontId="4" fillId="2" borderId="0" xfId="7" applyNumberFormat="1" applyFont="1" applyFill="1" applyAlignment="1" applyProtection="1">
      <alignment horizontal="center"/>
      <protection hidden="1"/>
    </xf>
    <xf numFmtId="1" fontId="4" fillId="2" borderId="9" xfId="7" applyNumberFormat="1" applyFont="1" applyFill="1" applyBorder="1" applyProtection="1">
      <protection hidden="1"/>
    </xf>
    <xf numFmtId="0" fontId="4" fillId="2" borderId="10" xfId="7" applyFont="1" applyFill="1" applyBorder="1" applyAlignment="1" applyProtection="1">
      <alignment horizontal="left"/>
      <protection hidden="1"/>
    </xf>
    <xf numFmtId="0" fontId="4" fillId="2" borderId="10" xfId="7" applyFont="1" applyFill="1" applyBorder="1" applyAlignment="1" applyProtection="1">
      <alignment horizontal="center"/>
      <protection hidden="1"/>
    </xf>
    <xf numFmtId="170" fontId="4" fillId="2" borderId="10" xfId="7" applyNumberFormat="1" applyFont="1" applyFill="1" applyBorder="1" applyAlignment="1" applyProtection="1">
      <alignment horizontal="center"/>
      <protection hidden="1"/>
    </xf>
    <xf numFmtId="165" fontId="3" fillId="3" borderId="15" xfId="7" applyNumberFormat="1" applyFont="1" applyFill="1" applyBorder="1" applyAlignment="1" applyProtection="1">
      <alignment horizontal="right"/>
      <protection hidden="1"/>
    </xf>
    <xf numFmtId="165" fontId="4" fillId="3" borderId="19" xfId="7" applyNumberFormat="1" applyFont="1" applyFill="1" applyBorder="1" applyAlignment="1" applyProtection="1">
      <alignment horizontal="right"/>
      <protection hidden="1"/>
    </xf>
    <xf numFmtId="165" fontId="3" fillId="0" borderId="22" xfId="7" applyNumberFormat="1" applyFont="1" applyBorder="1" applyAlignment="1" applyProtection="1">
      <alignment horizontal="right" wrapText="1"/>
      <protection hidden="1"/>
    </xf>
    <xf numFmtId="165" fontId="3" fillId="0" borderId="26" xfId="7" applyNumberFormat="1" applyFont="1" applyBorder="1" applyAlignment="1" applyProtection="1">
      <alignment horizontal="right"/>
      <protection hidden="1"/>
    </xf>
    <xf numFmtId="165" fontId="3" fillId="4" borderId="8" xfId="7" applyNumberFormat="1" applyFont="1" applyFill="1" applyBorder="1" applyAlignment="1" applyProtection="1">
      <alignment horizontal="right"/>
      <protection hidden="1"/>
    </xf>
    <xf numFmtId="165" fontId="3" fillId="0" borderId="27" xfId="7" applyNumberFormat="1" applyFont="1" applyBorder="1" applyAlignment="1" applyProtection="1">
      <alignment horizontal="right"/>
      <protection hidden="1"/>
    </xf>
    <xf numFmtId="165" fontId="3" fillId="0" borderId="29" xfId="7" applyNumberFormat="1" applyFont="1" applyBorder="1" applyAlignment="1" applyProtection="1">
      <alignment horizontal="right"/>
      <protection hidden="1"/>
    </xf>
    <xf numFmtId="165" fontId="3" fillId="4" borderId="19" xfId="7" applyNumberFormat="1" applyFont="1" applyFill="1" applyBorder="1" applyAlignment="1" applyProtection="1">
      <alignment horizontal="right"/>
      <protection hidden="1"/>
    </xf>
    <xf numFmtId="165" fontId="3" fillId="4" borderId="34" xfId="7" applyNumberFormat="1" applyFont="1" applyFill="1" applyBorder="1" applyAlignment="1" applyProtection="1">
      <alignment horizontal="right"/>
      <protection hidden="1"/>
    </xf>
    <xf numFmtId="165" fontId="3" fillId="4" borderId="37" xfId="7" applyNumberFormat="1" applyFont="1" applyFill="1" applyBorder="1" applyAlignment="1" applyProtection="1">
      <alignment horizontal="right"/>
      <protection hidden="1"/>
    </xf>
    <xf numFmtId="165" fontId="3" fillId="4" borderId="16" xfId="7" applyNumberFormat="1" applyFont="1" applyFill="1" applyBorder="1" applyAlignment="1" applyProtection="1">
      <alignment horizontal="right"/>
      <protection hidden="1"/>
    </xf>
    <xf numFmtId="165" fontId="3" fillId="3" borderId="8" xfId="7" applyNumberFormat="1" applyFont="1" applyFill="1" applyBorder="1" applyAlignment="1" applyProtection="1">
      <alignment horizontal="right"/>
      <protection hidden="1"/>
    </xf>
    <xf numFmtId="165" fontId="3" fillId="0" borderId="8" xfId="7" applyNumberFormat="1" applyFont="1" applyBorder="1" applyAlignment="1" applyProtection="1">
      <alignment horizontal="right"/>
      <protection hidden="1"/>
    </xf>
    <xf numFmtId="165" fontId="3" fillId="3" borderId="19" xfId="7" applyNumberFormat="1" applyFont="1" applyFill="1" applyBorder="1" applyAlignment="1" applyProtection="1">
      <alignment horizontal="right"/>
      <protection hidden="1"/>
    </xf>
    <xf numFmtId="165" fontId="4" fillId="2" borderId="37" xfId="7" applyNumberFormat="1" applyFont="1" applyFill="1" applyBorder="1" applyAlignment="1" applyProtection="1">
      <alignment horizontal="right"/>
      <protection hidden="1"/>
    </xf>
    <xf numFmtId="165" fontId="6" fillId="2" borderId="44" xfId="7" applyNumberFormat="1" applyFont="1" applyFill="1" applyBorder="1" applyAlignment="1" applyProtection="1">
      <alignment horizontal="right"/>
      <protection hidden="1"/>
    </xf>
    <xf numFmtId="165" fontId="6" fillId="3" borderId="15" xfId="7" applyNumberFormat="1" applyFont="1" applyFill="1" applyBorder="1" applyAlignment="1" applyProtection="1">
      <alignment horizontal="right"/>
      <protection hidden="1"/>
    </xf>
    <xf numFmtId="165" fontId="3" fillId="0" borderId="46" xfId="7" applyNumberFormat="1" applyFont="1" applyBorder="1" applyAlignment="1" applyProtection="1">
      <alignment horizontal="right" wrapText="1"/>
      <protection hidden="1"/>
    </xf>
    <xf numFmtId="165" fontId="3" fillId="4" borderId="46" xfId="7" applyNumberFormat="1" applyFont="1" applyFill="1" applyBorder="1" applyAlignment="1" applyProtection="1">
      <alignment horizontal="right"/>
      <protection hidden="1"/>
    </xf>
    <xf numFmtId="165" fontId="3" fillId="4" borderId="8" xfId="0" applyNumberFormat="1" applyFont="1" applyFill="1" applyBorder="1" applyAlignment="1" applyProtection="1">
      <alignment horizontal="right" vertical="center"/>
      <protection hidden="1"/>
    </xf>
    <xf numFmtId="165" fontId="3" fillId="0" borderId="26" xfId="7" applyNumberFormat="1" applyFont="1" applyBorder="1" applyAlignment="1" applyProtection="1">
      <alignment horizontal="right" wrapText="1"/>
      <protection hidden="1"/>
    </xf>
    <xf numFmtId="165" fontId="3" fillId="0" borderId="46" xfId="7" applyNumberFormat="1" applyFont="1" applyBorder="1" applyAlignment="1" applyProtection="1">
      <alignment horizontal="right"/>
      <protection hidden="1"/>
    </xf>
    <xf numFmtId="0" fontId="3" fillId="3" borderId="15" xfId="0" applyFont="1" applyFill="1" applyBorder="1" applyProtection="1">
      <protection hidden="1"/>
    </xf>
    <xf numFmtId="165" fontId="3" fillId="4" borderId="8" xfId="0" applyNumberFormat="1" applyFont="1" applyFill="1" applyBorder="1" applyAlignment="1" applyProtection="1">
      <alignment horizontal="right"/>
      <protection hidden="1"/>
    </xf>
    <xf numFmtId="165" fontId="4" fillId="4" borderId="8" xfId="0" applyNumberFormat="1" applyFont="1" applyFill="1" applyBorder="1" applyAlignment="1" applyProtection="1">
      <alignment horizontal="right"/>
      <protection hidden="1"/>
    </xf>
    <xf numFmtId="165" fontId="3" fillId="4" borderId="27" xfId="7" applyNumberFormat="1" applyFont="1" applyFill="1" applyBorder="1" applyAlignment="1" applyProtection="1">
      <alignment horizontal="right"/>
      <protection hidden="1"/>
    </xf>
    <xf numFmtId="165" fontId="3" fillId="0" borderId="14" xfId="7" applyNumberFormat="1" applyFont="1" applyBorder="1" applyAlignment="1" applyProtection="1">
      <alignment horizontal="right"/>
      <protection hidden="1"/>
    </xf>
    <xf numFmtId="165" fontId="4" fillId="2" borderId="44" xfId="7" applyNumberFormat="1" applyFont="1" applyFill="1" applyBorder="1" applyAlignment="1" applyProtection="1">
      <alignment horizontal="right"/>
      <protection hidden="1"/>
    </xf>
    <xf numFmtId="165" fontId="8" fillId="2" borderId="15" xfId="7" applyNumberFormat="1" applyFont="1" applyFill="1" applyBorder="1" applyAlignment="1" applyProtection="1">
      <alignment horizontal="right"/>
      <protection hidden="1"/>
    </xf>
    <xf numFmtId="165" fontId="3" fillId="0" borderId="51" xfId="7" applyNumberFormat="1" applyFont="1" applyBorder="1" applyAlignment="1" applyProtection="1">
      <alignment horizontal="right" wrapText="1"/>
      <protection hidden="1"/>
    </xf>
    <xf numFmtId="165" fontId="6" fillId="2" borderId="4" xfId="7" applyNumberFormat="1" applyFont="1" applyFill="1" applyBorder="1" applyAlignment="1" applyProtection="1">
      <alignment horizontal="right"/>
      <protection hidden="1"/>
    </xf>
    <xf numFmtId="165" fontId="3" fillId="5" borderId="0" xfId="7" applyNumberFormat="1" applyFont="1" applyFill="1" applyAlignment="1" applyProtection="1">
      <alignment horizontal="right"/>
      <protection hidden="1"/>
    </xf>
    <xf numFmtId="165" fontId="3" fillId="2" borderId="15" xfId="7" applyNumberFormat="1" applyFont="1" applyFill="1" applyBorder="1" applyAlignment="1" applyProtection="1">
      <alignment horizontal="right"/>
      <protection hidden="1"/>
    </xf>
    <xf numFmtId="165" fontId="4" fillId="2" borderId="19" xfId="7" applyNumberFormat="1" applyFont="1" applyFill="1" applyBorder="1" applyAlignment="1" applyProtection="1">
      <alignment horizontal="right"/>
      <protection hidden="1"/>
    </xf>
    <xf numFmtId="165" fontId="4" fillId="6" borderId="15" xfId="7" applyNumberFormat="1" applyFont="1" applyFill="1" applyBorder="1" applyAlignment="1" applyProtection="1">
      <alignment horizontal="right"/>
      <protection hidden="1"/>
    </xf>
    <xf numFmtId="165" fontId="3" fillId="6" borderId="55" xfId="7" applyNumberFormat="1" applyFont="1" applyFill="1" applyBorder="1" applyAlignment="1" applyProtection="1">
      <alignment horizontal="right"/>
      <protection hidden="1"/>
    </xf>
    <xf numFmtId="165" fontId="4" fillId="6" borderId="16" xfId="7" applyNumberFormat="1" applyFont="1" applyFill="1" applyBorder="1" applyAlignment="1" applyProtection="1">
      <alignment horizontal="right"/>
      <protection hidden="1"/>
    </xf>
    <xf numFmtId="165" fontId="3" fillId="2" borderId="55" xfId="7" applyNumberFormat="1" applyFont="1" applyFill="1" applyBorder="1" applyAlignment="1" applyProtection="1">
      <alignment horizontal="right"/>
      <protection hidden="1"/>
    </xf>
    <xf numFmtId="165" fontId="3" fillId="2" borderId="16" xfId="7" applyNumberFormat="1" applyFont="1" applyFill="1" applyBorder="1" applyAlignment="1" applyProtection="1">
      <alignment horizontal="right"/>
      <protection hidden="1"/>
    </xf>
    <xf numFmtId="165" fontId="3" fillId="0" borderId="18" xfId="0" applyNumberFormat="1" applyFont="1" applyBorder="1" applyAlignment="1" applyProtection="1">
      <alignment horizontal="right"/>
      <protection hidden="1"/>
    </xf>
    <xf numFmtId="165" fontId="3" fillId="3" borderId="35" xfId="7" applyNumberFormat="1" applyFont="1" applyFill="1" applyBorder="1" applyAlignment="1" applyProtection="1">
      <alignment horizontal="right"/>
      <protection hidden="1"/>
    </xf>
    <xf numFmtId="165" fontId="4" fillId="0" borderId="7" xfId="7" applyNumberFormat="1" applyFont="1" applyBorder="1" applyAlignment="1" applyProtection="1">
      <alignment horizontal="right" wrapText="1"/>
      <protection hidden="1"/>
    </xf>
    <xf numFmtId="165" fontId="3" fillId="0" borderId="35" xfId="7" applyNumberFormat="1" applyFont="1" applyBorder="1" applyAlignment="1" applyProtection="1">
      <alignment horizontal="right"/>
      <protection hidden="1"/>
    </xf>
    <xf numFmtId="165" fontId="4" fillId="3" borderId="35" xfId="7" applyNumberFormat="1" applyFont="1" applyFill="1" applyBorder="1" applyAlignment="1" applyProtection="1">
      <alignment horizontal="right"/>
      <protection hidden="1"/>
    </xf>
    <xf numFmtId="165" fontId="3" fillId="0" borderId="35" xfId="7" applyNumberFormat="1" applyFont="1" applyBorder="1" applyAlignment="1" applyProtection="1">
      <alignment horizontal="center"/>
      <protection hidden="1"/>
    </xf>
    <xf numFmtId="165" fontId="4" fillId="0" borderId="0" xfId="7" applyNumberFormat="1" applyFont="1" applyAlignment="1" applyProtection="1">
      <alignment horizontal="right"/>
      <protection hidden="1"/>
    </xf>
    <xf numFmtId="165" fontId="3" fillId="0" borderId="7" xfId="0" applyNumberFormat="1" applyFont="1" applyBorder="1" applyProtection="1">
      <protection hidden="1"/>
    </xf>
    <xf numFmtId="165" fontId="3" fillId="0" borderId="57" xfId="0" applyNumberFormat="1" applyFont="1" applyBorder="1" applyProtection="1">
      <protection hidden="1"/>
    </xf>
    <xf numFmtId="165" fontId="4" fillId="2" borderId="15" xfId="7" applyNumberFormat="1" applyFont="1" applyFill="1" applyBorder="1" applyAlignment="1" applyProtection="1">
      <alignment horizontal="right"/>
      <protection hidden="1"/>
    </xf>
    <xf numFmtId="165" fontId="4" fillId="2" borderId="55" xfId="7" applyNumberFormat="1" applyFont="1" applyFill="1" applyBorder="1" applyAlignment="1" applyProtection="1">
      <alignment horizontal="right"/>
      <protection hidden="1"/>
    </xf>
    <xf numFmtId="165" fontId="4" fillId="2" borderId="16" xfId="7" applyNumberFormat="1" applyFont="1" applyFill="1" applyBorder="1" applyAlignment="1" applyProtection="1">
      <alignment horizontal="right"/>
      <protection hidden="1"/>
    </xf>
    <xf numFmtId="0" fontId="3" fillId="0" borderId="4" xfId="0" applyFont="1" applyBorder="1" applyAlignment="1" applyProtection="1">
      <alignment horizontal="left" vertical="center" wrapText="1"/>
      <protection hidden="1"/>
    </xf>
    <xf numFmtId="0" fontId="3" fillId="7" borderId="8" xfId="0" applyFont="1" applyFill="1" applyBorder="1" applyAlignment="1" applyProtection="1">
      <alignment horizontal="left" vertical="center" wrapText="1"/>
      <protection locked="0"/>
    </xf>
    <xf numFmtId="0" fontId="3" fillId="7" borderId="13" xfId="0" applyFont="1" applyFill="1" applyBorder="1" applyAlignment="1" applyProtection="1">
      <alignment horizontal="left" vertical="center"/>
      <protection locked="0"/>
    </xf>
  </cellXfs>
  <cellStyles count="9">
    <cellStyle name="Čárka 2" xfId="1" xr:uid="{77EB6078-9EAD-4B28-99A5-9ADB1F4211A0}"/>
    <cellStyle name="Hypertextový odkaz 2" xfId="2" xr:uid="{FE901C60-403D-4CA3-8AA8-6344AE811A22}"/>
    <cellStyle name="Normal 12" xfId="5" xr:uid="{2EE45A29-D23A-4518-B4ED-350226F62A89}"/>
    <cellStyle name="Normal 2" xfId="6" xr:uid="{51126629-BA6B-4893-B736-2EC26969572A}"/>
    <cellStyle name="Normal 3" xfId="7" xr:uid="{A90C84F4-95C9-4607-84E6-D35B28499145}"/>
    <cellStyle name="Normal 3 2" xfId="8" xr:uid="{9ABCEFBD-8CCE-4F0B-877D-713F75456896}"/>
    <cellStyle name="Normální" xfId="0" builtinId="0" customBuiltin="1"/>
    <cellStyle name="Normální 2" xfId="3" xr:uid="{5181EBEE-C27D-4FD7-88C8-1094F948D90C}"/>
    <cellStyle name="normální_Sadové úpravy - soupis prací" xfId="4" xr:uid="{22785B56-4018-4CFE-B04C-BF7A6FC4860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6BD76F-6B11-43CF-9396-137F00B489FF}">
  <dimension ref="A1:AF2097"/>
  <sheetViews>
    <sheetView tabSelected="1" topLeftCell="A13" zoomScale="80" zoomScaleNormal="80" workbookViewId="0">
      <selection activeCell="H20" sqref="H20"/>
    </sheetView>
  </sheetViews>
  <sheetFormatPr defaultRowHeight="12.75" x14ac:dyDescent="0.2"/>
  <cols>
    <col min="1" max="1" width="6.140625" style="34" customWidth="1"/>
    <col min="2" max="2" width="12.7109375" style="8" bestFit="1" customWidth="1"/>
    <col min="3" max="3" width="12.5703125" style="99" customWidth="1"/>
    <col min="4" max="4" width="77.85546875" style="8" customWidth="1"/>
    <col min="5" max="5" width="10.85546875" style="9" customWidth="1"/>
    <col min="6" max="6" width="12.85546875" style="9" customWidth="1"/>
    <col min="7" max="7" width="14.140625" style="9" customWidth="1"/>
    <col min="8" max="8" width="18.5703125" style="7" customWidth="1"/>
    <col min="9" max="231" width="9.140625" style="8" customWidth="1"/>
    <col min="232" max="232" width="6.140625" style="8" customWidth="1"/>
    <col min="233" max="233" width="12.7109375" style="8" bestFit="1" customWidth="1"/>
    <col min="234" max="234" width="12.5703125" style="8" customWidth="1"/>
    <col min="235" max="235" width="77.85546875" style="8" customWidth="1"/>
    <col min="236" max="236" width="10.85546875" style="8" customWidth="1"/>
    <col min="237" max="237" width="12.85546875" style="8" customWidth="1"/>
    <col min="238" max="238" width="14.140625" style="8" customWidth="1"/>
    <col min="239" max="239" width="18.5703125" style="8" customWidth="1"/>
    <col min="240" max="240" width="10.85546875" style="8" customWidth="1"/>
    <col min="241" max="241" width="14.7109375" style="8" customWidth="1"/>
    <col min="242" max="242" width="17.7109375" style="8" customWidth="1"/>
    <col min="243" max="243" width="17.85546875" style="8" customWidth="1"/>
    <col min="244" max="244" width="16.42578125" style="8" customWidth="1"/>
    <col min="245" max="245" width="17.42578125" style="8" customWidth="1"/>
    <col min="246" max="246" width="16.28515625" style="8" customWidth="1"/>
    <col min="247" max="247" width="14.85546875" style="8" customWidth="1"/>
    <col min="248" max="248" width="15.5703125" style="8" bestFit="1" customWidth="1"/>
    <col min="249" max="252" width="9.140625" style="8" customWidth="1"/>
    <col min="253" max="253" width="12.5703125" style="8" customWidth="1"/>
    <col min="254" max="254" width="13.140625" style="8" bestFit="1" customWidth="1"/>
    <col min="255" max="487" width="9.140625" style="8" customWidth="1"/>
    <col min="488" max="488" width="6.140625" style="8" customWidth="1"/>
    <col min="489" max="489" width="12.7109375" style="8" bestFit="1" customWidth="1"/>
    <col min="490" max="490" width="12.5703125" style="8" customWidth="1"/>
    <col min="491" max="491" width="77.85546875" style="8" customWidth="1"/>
    <col min="492" max="492" width="10.85546875" style="8" customWidth="1"/>
    <col min="493" max="493" width="12.85546875" style="8" customWidth="1"/>
    <col min="494" max="494" width="14.140625" style="8" customWidth="1"/>
    <col min="495" max="495" width="18.5703125" style="8" customWidth="1"/>
    <col min="496" max="496" width="10.85546875" style="8" customWidth="1"/>
    <col min="497" max="497" width="14.7109375" style="8" customWidth="1"/>
    <col min="498" max="498" width="17.7109375" style="8" customWidth="1"/>
    <col min="499" max="499" width="17.85546875" style="8" customWidth="1"/>
    <col min="500" max="500" width="16.42578125" style="8" customWidth="1"/>
    <col min="501" max="501" width="17.42578125" style="8" customWidth="1"/>
    <col min="502" max="502" width="16.28515625" style="8" customWidth="1"/>
    <col min="503" max="503" width="14.85546875" style="8" customWidth="1"/>
    <col min="504" max="504" width="15.5703125" style="8" bestFit="1" customWidth="1"/>
    <col min="505" max="508" width="9.140625" style="8" customWidth="1"/>
    <col min="509" max="509" width="12.5703125" style="8" customWidth="1"/>
    <col min="510" max="510" width="13.140625" style="8" bestFit="1" customWidth="1"/>
    <col min="511" max="743" width="9.140625" style="8" customWidth="1"/>
    <col min="744" max="744" width="6.140625" style="8" customWidth="1"/>
    <col min="745" max="745" width="12.7109375" style="8" bestFit="1" customWidth="1"/>
    <col min="746" max="746" width="12.5703125" style="8" customWidth="1"/>
    <col min="747" max="747" width="77.85546875" style="8" customWidth="1"/>
    <col min="748" max="748" width="10.85546875" style="8" customWidth="1"/>
    <col min="749" max="749" width="12.85546875" style="8" customWidth="1"/>
    <col min="750" max="750" width="14.140625" style="8" customWidth="1"/>
    <col min="751" max="751" width="18.5703125" style="8" customWidth="1"/>
    <col min="752" max="752" width="10.85546875" style="8" customWidth="1"/>
    <col min="753" max="753" width="14.7109375" style="8" customWidth="1"/>
    <col min="754" max="754" width="17.7109375" style="8" customWidth="1"/>
    <col min="755" max="755" width="17.85546875" style="8" customWidth="1"/>
    <col min="756" max="756" width="16.42578125" style="8" customWidth="1"/>
    <col min="757" max="757" width="17.42578125" style="8" customWidth="1"/>
    <col min="758" max="758" width="16.28515625" style="8" customWidth="1"/>
    <col min="759" max="759" width="14.85546875" style="8" customWidth="1"/>
    <col min="760" max="760" width="15.5703125" style="8" bestFit="1" customWidth="1"/>
    <col min="761" max="764" width="9.140625" style="8" customWidth="1"/>
    <col min="765" max="765" width="12.5703125" style="8" customWidth="1"/>
    <col min="766" max="766" width="13.140625" style="8" bestFit="1" customWidth="1"/>
    <col min="767" max="999" width="9.140625" style="8" customWidth="1"/>
    <col min="1000" max="1000" width="6.140625" style="8" customWidth="1"/>
    <col min="1001" max="1001" width="12.7109375" style="8" bestFit="1" customWidth="1"/>
    <col min="1002" max="1002" width="12.5703125" style="8" customWidth="1"/>
    <col min="1003" max="1003" width="77.85546875" style="8" customWidth="1"/>
    <col min="1004" max="1004" width="10.85546875" style="8" customWidth="1"/>
    <col min="1005" max="1005" width="12.85546875" style="8" customWidth="1"/>
    <col min="1006" max="1006" width="14.140625" style="8" customWidth="1"/>
    <col min="1007" max="1007" width="18.5703125" style="8" customWidth="1"/>
    <col min="1008" max="1008" width="10.85546875" style="8" customWidth="1"/>
    <col min="1009" max="1009" width="14.7109375" style="8" customWidth="1"/>
    <col min="1010" max="1010" width="17.7109375" style="8" customWidth="1"/>
    <col min="1011" max="1011" width="17.85546875" style="8" customWidth="1"/>
    <col min="1012" max="1012" width="16.42578125" style="8" customWidth="1"/>
    <col min="1013" max="1013" width="17.42578125" style="8" customWidth="1"/>
    <col min="1014" max="1014" width="16.28515625" style="8" customWidth="1"/>
    <col min="1015" max="1015" width="14.85546875" style="8" customWidth="1"/>
    <col min="1016" max="1016" width="15.5703125" style="8" bestFit="1" customWidth="1"/>
    <col min="1017" max="1020" width="9.140625" style="8" customWidth="1"/>
    <col min="1021" max="1021" width="12.5703125" style="8" customWidth="1"/>
    <col min="1022" max="1022" width="13.140625" style="8" bestFit="1" customWidth="1"/>
    <col min="1023" max="1255" width="9.140625" style="8" customWidth="1"/>
    <col min="1256" max="1256" width="6.140625" style="8" customWidth="1"/>
    <col min="1257" max="1257" width="12.7109375" style="8" bestFit="1" customWidth="1"/>
    <col min="1258" max="1258" width="12.5703125" style="8" customWidth="1"/>
    <col min="1259" max="1259" width="77.85546875" style="8" customWidth="1"/>
    <col min="1260" max="1260" width="10.85546875" style="8" customWidth="1"/>
    <col min="1261" max="1261" width="12.85546875" style="8" customWidth="1"/>
    <col min="1262" max="1262" width="14.140625" style="8" customWidth="1"/>
    <col min="1263" max="1263" width="18.5703125" style="8" customWidth="1"/>
    <col min="1264" max="1264" width="10.85546875" style="8" customWidth="1"/>
    <col min="1265" max="1265" width="14.7109375" style="8" customWidth="1"/>
    <col min="1266" max="1266" width="17.7109375" style="8" customWidth="1"/>
    <col min="1267" max="1267" width="17.85546875" style="8" customWidth="1"/>
    <col min="1268" max="1268" width="16.42578125" style="8" customWidth="1"/>
    <col min="1269" max="1269" width="17.42578125" style="8" customWidth="1"/>
    <col min="1270" max="1270" width="16.28515625" style="8" customWidth="1"/>
    <col min="1271" max="1271" width="14.85546875" style="8" customWidth="1"/>
    <col min="1272" max="1272" width="15.5703125" style="8" bestFit="1" customWidth="1"/>
    <col min="1273" max="1276" width="9.140625" style="8" customWidth="1"/>
    <col min="1277" max="1277" width="12.5703125" style="8" customWidth="1"/>
    <col min="1278" max="1278" width="13.140625" style="8" bestFit="1" customWidth="1"/>
    <col min="1279" max="1511" width="9.140625" style="8" customWidth="1"/>
    <col min="1512" max="1512" width="6.140625" style="8" customWidth="1"/>
    <col min="1513" max="1513" width="12.7109375" style="8" bestFit="1" customWidth="1"/>
    <col min="1514" max="1514" width="12.5703125" style="8" customWidth="1"/>
    <col min="1515" max="1515" width="77.85546875" style="8" customWidth="1"/>
    <col min="1516" max="1516" width="10.85546875" style="8" customWidth="1"/>
    <col min="1517" max="1517" width="12.85546875" style="8" customWidth="1"/>
    <col min="1518" max="1518" width="14.140625" style="8" customWidth="1"/>
    <col min="1519" max="1519" width="18.5703125" style="8" customWidth="1"/>
    <col min="1520" max="1520" width="10.85546875" style="8" customWidth="1"/>
    <col min="1521" max="1521" width="14.7109375" style="8" customWidth="1"/>
    <col min="1522" max="1522" width="17.7109375" style="8" customWidth="1"/>
    <col min="1523" max="1523" width="17.85546875" style="8" customWidth="1"/>
    <col min="1524" max="1524" width="16.42578125" style="8" customWidth="1"/>
    <col min="1525" max="1525" width="17.42578125" style="8" customWidth="1"/>
    <col min="1526" max="1526" width="16.28515625" style="8" customWidth="1"/>
    <col min="1527" max="1527" width="14.85546875" style="8" customWidth="1"/>
    <col min="1528" max="1528" width="15.5703125" style="8" bestFit="1" customWidth="1"/>
    <col min="1529" max="1532" width="9.140625" style="8" customWidth="1"/>
    <col min="1533" max="1533" width="12.5703125" style="8" customWidth="1"/>
    <col min="1534" max="1534" width="13.140625" style="8" bestFit="1" customWidth="1"/>
    <col min="1535" max="1767" width="9.140625" style="8" customWidth="1"/>
    <col min="1768" max="1768" width="6.140625" style="8" customWidth="1"/>
    <col min="1769" max="1769" width="12.7109375" style="8" bestFit="1" customWidth="1"/>
    <col min="1770" max="1770" width="12.5703125" style="8" customWidth="1"/>
    <col min="1771" max="1771" width="77.85546875" style="8" customWidth="1"/>
    <col min="1772" max="1772" width="10.85546875" style="8" customWidth="1"/>
    <col min="1773" max="1773" width="12.85546875" style="8" customWidth="1"/>
    <col min="1774" max="1774" width="14.140625" style="8" customWidth="1"/>
    <col min="1775" max="1775" width="18.5703125" style="8" customWidth="1"/>
    <col min="1776" max="1776" width="10.85546875" style="8" customWidth="1"/>
    <col min="1777" max="1777" width="14.7109375" style="8" customWidth="1"/>
    <col min="1778" max="1778" width="17.7109375" style="8" customWidth="1"/>
    <col min="1779" max="1779" width="17.85546875" style="8" customWidth="1"/>
    <col min="1780" max="1780" width="16.42578125" style="8" customWidth="1"/>
    <col min="1781" max="1781" width="17.42578125" style="8" customWidth="1"/>
    <col min="1782" max="1782" width="16.28515625" style="8" customWidth="1"/>
    <col min="1783" max="1783" width="14.85546875" style="8" customWidth="1"/>
    <col min="1784" max="1784" width="15.5703125" style="8" bestFit="1" customWidth="1"/>
    <col min="1785" max="1788" width="9.140625" style="8" customWidth="1"/>
    <col min="1789" max="1789" width="12.5703125" style="8" customWidth="1"/>
    <col min="1790" max="1790" width="13.140625" style="8" bestFit="1" customWidth="1"/>
    <col min="1791" max="2023" width="9.140625" style="8" customWidth="1"/>
    <col min="2024" max="2024" width="6.140625" style="8" customWidth="1"/>
    <col min="2025" max="2025" width="12.7109375" style="8" bestFit="1" customWidth="1"/>
    <col min="2026" max="2026" width="12.5703125" style="8" customWidth="1"/>
    <col min="2027" max="2027" width="77.85546875" style="8" customWidth="1"/>
    <col min="2028" max="2028" width="10.85546875" style="8" customWidth="1"/>
    <col min="2029" max="2029" width="12.85546875" style="8" customWidth="1"/>
    <col min="2030" max="2030" width="14.140625" style="8" customWidth="1"/>
    <col min="2031" max="2031" width="18.5703125" style="8" customWidth="1"/>
    <col min="2032" max="2032" width="10.85546875" style="8" customWidth="1"/>
    <col min="2033" max="2033" width="14.7109375" style="8" customWidth="1"/>
    <col min="2034" max="2034" width="17.7109375" style="8" customWidth="1"/>
    <col min="2035" max="2035" width="17.85546875" style="8" customWidth="1"/>
    <col min="2036" max="2036" width="16.42578125" style="8" customWidth="1"/>
    <col min="2037" max="2037" width="17.42578125" style="8" customWidth="1"/>
    <col min="2038" max="2038" width="16.28515625" style="8" customWidth="1"/>
    <col min="2039" max="2039" width="14.85546875" style="8" customWidth="1"/>
    <col min="2040" max="2040" width="15.5703125" style="8" bestFit="1" customWidth="1"/>
    <col min="2041" max="2044" width="9.140625" style="8" customWidth="1"/>
    <col min="2045" max="2045" width="12.5703125" style="8" customWidth="1"/>
    <col min="2046" max="2046" width="13.140625" style="8" bestFit="1" customWidth="1"/>
    <col min="2047" max="2279" width="9.140625" style="8" customWidth="1"/>
    <col min="2280" max="2280" width="6.140625" style="8" customWidth="1"/>
    <col min="2281" max="2281" width="12.7109375" style="8" bestFit="1" customWidth="1"/>
    <col min="2282" max="2282" width="12.5703125" style="8" customWidth="1"/>
    <col min="2283" max="2283" width="77.85546875" style="8" customWidth="1"/>
    <col min="2284" max="2284" width="10.85546875" style="8" customWidth="1"/>
    <col min="2285" max="2285" width="12.85546875" style="8" customWidth="1"/>
    <col min="2286" max="2286" width="14.140625" style="8" customWidth="1"/>
    <col min="2287" max="2287" width="18.5703125" style="8" customWidth="1"/>
    <col min="2288" max="2288" width="10.85546875" style="8" customWidth="1"/>
    <col min="2289" max="2289" width="14.7109375" style="8" customWidth="1"/>
    <col min="2290" max="2290" width="17.7109375" style="8" customWidth="1"/>
    <col min="2291" max="2291" width="17.85546875" style="8" customWidth="1"/>
    <col min="2292" max="2292" width="16.42578125" style="8" customWidth="1"/>
    <col min="2293" max="2293" width="17.42578125" style="8" customWidth="1"/>
    <col min="2294" max="2294" width="16.28515625" style="8" customWidth="1"/>
    <col min="2295" max="2295" width="14.85546875" style="8" customWidth="1"/>
    <col min="2296" max="2296" width="15.5703125" style="8" bestFit="1" customWidth="1"/>
    <col min="2297" max="2300" width="9.140625" style="8" customWidth="1"/>
    <col min="2301" max="2301" width="12.5703125" style="8" customWidth="1"/>
    <col min="2302" max="2302" width="13.140625" style="8" bestFit="1" customWidth="1"/>
    <col min="2303" max="2535" width="9.140625" style="8" customWidth="1"/>
    <col min="2536" max="2536" width="6.140625" style="8" customWidth="1"/>
    <col min="2537" max="2537" width="12.7109375" style="8" bestFit="1" customWidth="1"/>
    <col min="2538" max="2538" width="12.5703125" style="8" customWidth="1"/>
    <col min="2539" max="2539" width="77.85546875" style="8" customWidth="1"/>
    <col min="2540" max="2540" width="10.85546875" style="8" customWidth="1"/>
    <col min="2541" max="2541" width="12.85546875" style="8" customWidth="1"/>
    <col min="2542" max="2542" width="14.140625" style="8" customWidth="1"/>
    <col min="2543" max="2543" width="18.5703125" style="8" customWidth="1"/>
    <col min="2544" max="2544" width="10.85546875" style="8" customWidth="1"/>
    <col min="2545" max="2545" width="14.7109375" style="8" customWidth="1"/>
    <col min="2546" max="2546" width="17.7109375" style="8" customWidth="1"/>
    <col min="2547" max="2547" width="17.85546875" style="8" customWidth="1"/>
    <col min="2548" max="2548" width="16.42578125" style="8" customWidth="1"/>
    <col min="2549" max="2549" width="17.42578125" style="8" customWidth="1"/>
    <col min="2550" max="2550" width="16.28515625" style="8" customWidth="1"/>
    <col min="2551" max="2551" width="14.85546875" style="8" customWidth="1"/>
    <col min="2552" max="2552" width="15.5703125" style="8" bestFit="1" customWidth="1"/>
    <col min="2553" max="2556" width="9.140625" style="8" customWidth="1"/>
    <col min="2557" max="2557" width="12.5703125" style="8" customWidth="1"/>
    <col min="2558" max="2558" width="13.140625" style="8" bestFit="1" customWidth="1"/>
    <col min="2559" max="2791" width="9.140625" style="8" customWidth="1"/>
    <col min="2792" max="2792" width="6.140625" style="8" customWidth="1"/>
    <col min="2793" max="2793" width="12.7109375" style="8" bestFit="1" customWidth="1"/>
    <col min="2794" max="2794" width="12.5703125" style="8" customWidth="1"/>
    <col min="2795" max="2795" width="77.85546875" style="8" customWidth="1"/>
    <col min="2796" max="2796" width="10.85546875" style="8" customWidth="1"/>
    <col min="2797" max="2797" width="12.85546875" style="8" customWidth="1"/>
    <col min="2798" max="2798" width="14.140625" style="8" customWidth="1"/>
    <col min="2799" max="2799" width="18.5703125" style="8" customWidth="1"/>
    <col min="2800" max="2800" width="10.85546875" style="8" customWidth="1"/>
    <col min="2801" max="2801" width="14.7109375" style="8" customWidth="1"/>
    <col min="2802" max="2802" width="17.7109375" style="8" customWidth="1"/>
    <col min="2803" max="2803" width="17.85546875" style="8" customWidth="1"/>
    <col min="2804" max="2804" width="16.42578125" style="8" customWidth="1"/>
    <col min="2805" max="2805" width="17.42578125" style="8" customWidth="1"/>
    <col min="2806" max="2806" width="16.28515625" style="8" customWidth="1"/>
    <col min="2807" max="2807" width="14.85546875" style="8" customWidth="1"/>
    <col min="2808" max="2808" width="15.5703125" style="8" bestFit="1" customWidth="1"/>
    <col min="2809" max="2812" width="9.140625" style="8" customWidth="1"/>
    <col min="2813" max="2813" width="12.5703125" style="8" customWidth="1"/>
    <col min="2814" max="2814" width="13.140625" style="8" bestFit="1" customWidth="1"/>
    <col min="2815" max="3047" width="9.140625" style="8" customWidth="1"/>
    <col min="3048" max="3048" width="6.140625" style="8" customWidth="1"/>
    <col min="3049" max="3049" width="12.7109375" style="8" bestFit="1" customWidth="1"/>
    <col min="3050" max="3050" width="12.5703125" style="8" customWidth="1"/>
    <col min="3051" max="3051" width="77.85546875" style="8" customWidth="1"/>
    <col min="3052" max="3052" width="10.85546875" style="8" customWidth="1"/>
    <col min="3053" max="3053" width="12.85546875" style="8" customWidth="1"/>
    <col min="3054" max="3054" width="14.140625" style="8" customWidth="1"/>
    <col min="3055" max="3055" width="18.5703125" style="8" customWidth="1"/>
    <col min="3056" max="3056" width="10.85546875" style="8" customWidth="1"/>
    <col min="3057" max="3057" width="14.7109375" style="8" customWidth="1"/>
    <col min="3058" max="3058" width="17.7109375" style="8" customWidth="1"/>
    <col min="3059" max="3059" width="17.85546875" style="8" customWidth="1"/>
    <col min="3060" max="3060" width="16.42578125" style="8" customWidth="1"/>
    <col min="3061" max="3061" width="17.42578125" style="8" customWidth="1"/>
    <col min="3062" max="3062" width="16.28515625" style="8" customWidth="1"/>
    <col min="3063" max="3063" width="14.85546875" style="8" customWidth="1"/>
    <col min="3064" max="3064" width="15.5703125" style="8" bestFit="1" customWidth="1"/>
    <col min="3065" max="3068" width="9.140625" style="8" customWidth="1"/>
    <col min="3069" max="3069" width="12.5703125" style="8" customWidth="1"/>
    <col min="3070" max="3070" width="13.140625" style="8" bestFit="1" customWidth="1"/>
    <col min="3071" max="3303" width="9.140625" style="8" customWidth="1"/>
    <col min="3304" max="3304" width="6.140625" style="8" customWidth="1"/>
    <col min="3305" max="3305" width="12.7109375" style="8" bestFit="1" customWidth="1"/>
    <col min="3306" max="3306" width="12.5703125" style="8" customWidth="1"/>
    <col min="3307" max="3307" width="77.85546875" style="8" customWidth="1"/>
    <col min="3308" max="3308" width="10.85546875" style="8" customWidth="1"/>
    <col min="3309" max="3309" width="12.85546875" style="8" customWidth="1"/>
    <col min="3310" max="3310" width="14.140625" style="8" customWidth="1"/>
    <col min="3311" max="3311" width="18.5703125" style="8" customWidth="1"/>
    <col min="3312" max="3312" width="10.85546875" style="8" customWidth="1"/>
    <col min="3313" max="3313" width="14.7109375" style="8" customWidth="1"/>
    <col min="3314" max="3314" width="17.7109375" style="8" customWidth="1"/>
    <col min="3315" max="3315" width="17.85546875" style="8" customWidth="1"/>
    <col min="3316" max="3316" width="16.42578125" style="8" customWidth="1"/>
    <col min="3317" max="3317" width="17.42578125" style="8" customWidth="1"/>
    <col min="3318" max="3318" width="16.28515625" style="8" customWidth="1"/>
    <col min="3319" max="3319" width="14.85546875" style="8" customWidth="1"/>
    <col min="3320" max="3320" width="15.5703125" style="8" bestFit="1" customWidth="1"/>
    <col min="3321" max="3324" width="9.140625" style="8" customWidth="1"/>
    <col min="3325" max="3325" width="12.5703125" style="8" customWidth="1"/>
    <col min="3326" max="3326" width="13.140625" style="8" bestFit="1" customWidth="1"/>
    <col min="3327" max="3559" width="9.140625" style="8" customWidth="1"/>
    <col min="3560" max="3560" width="6.140625" style="8" customWidth="1"/>
    <col min="3561" max="3561" width="12.7109375" style="8" bestFit="1" customWidth="1"/>
    <col min="3562" max="3562" width="12.5703125" style="8" customWidth="1"/>
    <col min="3563" max="3563" width="77.85546875" style="8" customWidth="1"/>
    <col min="3564" max="3564" width="10.85546875" style="8" customWidth="1"/>
    <col min="3565" max="3565" width="12.85546875" style="8" customWidth="1"/>
    <col min="3566" max="3566" width="14.140625" style="8" customWidth="1"/>
    <col min="3567" max="3567" width="18.5703125" style="8" customWidth="1"/>
    <col min="3568" max="3568" width="10.85546875" style="8" customWidth="1"/>
    <col min="3569" max="3569" width="14.7109375" style="8" customWidth="1"/>
    <col min="3570" max="3570" width="17.7109375" style="8" customWidth="1"/>
    <col min="3571" max="3571" width="17.85546875" style="8" customWidth="1"/>
    <col min="3572" max="3572" width="16.42578125" style="8" customWidth="1"/>
    <col min="3573" max="3573" width="17.42578125" style="8" customWidth="1"/>
    <col min="3574" max="3574" width="16.28515625" style="8" customWidth="1"/>
    <col min="3575" max="3575" width="14.85546875" style="8" customWidth="1"/>
    <col min="3576" max="3576" width="15.5703125" style="8" bestFit="1" customWidth="1"/>
    <col min="3577" max="3580" width="9.140625" style="8" customWidth="1"/>
    <col min="3581" max="3581" width="12.5703125" style="8" customWidth="1"/>
    <col min="3582" max="3582" width="13.140625" style="8" bestFit="1" customWidth="1"/>
    <col min="3583" max="3815" width="9.140625" style="8" customWidth="1"/>
    <col min="3816" max="3816" width="6.140625" style="8" customWidth="1"/>
    <col min="3817" max="3817" width="12.7109375" style="8" bestFit="1" customWidth="1"/>
    <col min="3818" max="3818" width="12.5703125" style="8" customWidth="1"/>
    <col min="3819" max="3819" width="77.85546875" style="8" customWidth="1"/>
    <col min="3820" max="3820" width="10.85546875" style="8" customWidth="1"/>
    <col min="3821" max="3821" width="12.85546875" style="8" customWidth="1"/>
    <col min="3822" max="3822" width="14.140625" style="8" customWidth="1"/>
    <col min="3823" max="3823" width="18.5703125" style="8" customWidth="1"/>
    <col min="3824" max="3824" width="10.85546875" style="8" customWidth="1"/>
    <col min="3825" max="3825" width="14.7109375" style="8" customWidth="1"/>
    <col min="3826" max="3826" width="17.7109375" style="8" customWidth="1"/>
    <col min="3827" max="3827" width="17.85546875" style="8" customWidth="1"/>
    <col min="3828" max="3828" width="16.42578125" style="8" customWidth="1"/>
    <col min="3829" max="3829" width="17.42578125" style="8" customWidth="1"/>
    <col min="3830" max="3830" width="16.28515625" style="8" customWidth="1"/>
    <col min="3831" max="3831" width="14.85546875" style="8" customWidth="1"/>
    <col min="3832" max="3832" width="15.5703125" style="8" bestFit="1" customWidth="1"/>
    <col min="3833" max="3836" width="9.140625" style="8" customWidth="1"/>
    <col min="3837" max="3837" width="12.5703125" style="8" customWidth="1"/>
    <col min="3838" max="3838" width="13.140625" style="8" bestFit="1" customWidth="1"/>
    <col min="3839" max="4071" width="9.140625" style="8" customWidth="1"/>
    <col min="4072" max="4072" width="6.140625" style="8" customWidth="1"/>
    <col min="4073" max="4073" width="12.7109375" style="8" bestFit="1" customWidth="1"/>
    <col min="4074" max="4074" width="12.5703125" style="8" customWidth="1"/>
    <col min="4075" max="4075" width="77.85546875" style="8" customWidth="1"/>
    <col min="4076" max="4076" width="10.85546875" style="8" customWidth="1"/>
    <col min="4077" max="4077" width="12.85546875" style="8" customWidth="1"/>
    <col min="4078" max="4078" width="14.140625" style="8" customWidth="1"/>
    <col min="4079" max="4079" width="18.5703125" style="8" customWidth="1"/>
    <col min="4080" max="4080" width="10.85546875" style="8" customWidth="1"/>
    <col min="4081" max="4081" width="14.7109375" style="8" customWidth="1"/>
    <col min="4082" max="4082" width="17.7109375" style="8" customWidth="1"/>
    <col min="4083" max="4083" width="17.85546875" style="8" customWidth="1"/>
    <col min="4084" max="4084" width="16.42578125" style="8" customWidth="1"/>
    <col min="4085" max="4085" width="17.42578125" style="8" customWidth="1"/>
    <col min="4086" max="4086" width="16.28515625" style="8" customWidth="1"/>
    <col min="4087" max="4087" width="14.85546875" style="8" customWidth="1"/>
    <col min="4088" max="4088" width="15.5703125" style="8" bestFit="1" customWidth="1"/>
    <col min="4089" max="4092" width="9.140625" style="8" customWidth="1"/>
    <col min="4093" max="4093" width="12.5703125" style="8" customWidth="1"/>
    <col min="4094" max="4094" width="13.140625" style="8" bestFit="1" customWidth="1"/>
    <col min="4095" max="4327" width="9.140625" style="8" customWidth="1"/>
    <col min="4328" max="4328" width="6.140625" style="8" customWidth="1"/>
    <col min="4329" max="4329" width="12.7109375" style="8" bestFit="1" customWidth="1"/>
    <col min="4330" max="4330" width="12.5703125" style="8" customWidth="1"/>
    <col min="4331" max="4331" width="77.85546875" style="8" customWidth="1"/>
    <col min="4332" max="4332" width="10.85546875" style="8" customWidth="1"/>
    <col min="4333" max="4333" width="12.85546875" style="8" customWidth="1"/>
    <col min="4334" max="4334" width="14.140625" style="8" customWidth="1"/>
    <col min="4335" max="4335" width="18.5703125" style="8" customWidth="1"/>
    <col min="4336" max="4336" width="10.85546875" style="8" customWidth="1"/>
    <col min="4337" max="4337" width="14.7109375" style="8" customWidth="1"/>
    <col min="4338" max="4338" width="17.7109375" style="8" customWidth="1"/>
    <col min="4339" max="4339" width="17.85546875" style="8" customWidth="1"/>
    <col min="4340" max="4340" width="16.42578125" style="8" customWidth="1"/>
    <col min="4341" max="4341" width="17.42578125" style="8" customWidth="1"/>
    <col min="4342" max="4342" width="16.28515625" style="8" customWidth="1"/>
    <col min="4343" max="4343" width="14.85546875" style="8" customWidth="1"/>
    <col min="4344" max="4344" width="15.5703125" style="8" bestFit="1" customWidth="1"/>
    <col min="4345" max="4348" width="9.140625" style="8" customWidth="1"/>
    <col min="4349" max="4349" width="12.5703125" style="8" customWidth="1"/>
    <col min="4350" max="4350" width="13.140625" style="8" bestFit="1" customWidth="1"/>
    <col min="4351" max="4583" width="9.140625" style="8" customWidth="1"/>
    <col min="4584" max="4584" width="6.140625" style="8" customWidth="1"/>
    <col min="4585" max="4585" width="12.7109375" style="8" bestFit="1" customWidth="1"/>
    <col min="4586" max="4586" width="12.5703125" style="8" customWidth="1"/>
    <col min="4587" max="4587" width="77.85546875" style="8" customWidth="1"/>
    <col min="4588" max="4588" width="10.85546875" style="8" customWidth="1"/>
    <col min="4589" max="4589" width="12.85546875" style="8" customWidth="1"/>
    <col min="4590" max="4590" width="14.140625" style="8" customWidth="1"/>
    <col min="4591" max="4591" width="18.5703125" style="8" customWidth="1"/>
    <col min="4592" max="4592" width="10.85546875" style="8" customWidth="1"/>
    <col min="4593" max="4593" width="14.7109375" style="8" customWidth="1"/>
    <col min="4594" max="4594" width="17.7109375" style="8" customWidth="1"/>
    <col min="4595" max="4595" width="17.85546875" style="8" customWidth="1"/>
    <col min="4596" max="4596" width="16.42578125" style="8" customWidth="1"/>
    <col min="4597" max="4597" width="17.42578125" style="8" customWidth="1"/>
    <col min="4598" max="4598" width="16.28515625" style="8" customWidth="1"/>
    <col min="4599" max="4599" width="14.85546875" style="8" customWidth="1"/>
    <col min="4600" max="4600" width="15.5703125" style="8" bestFit="1" customWidth="1"/>
    <col min="4601" max="4604" width="9.140625" style="8" customWidth="1"/>
    <col min="4605" max="4605" width="12.5703125" style="8" customWidth="1"/>
    <col min="4606" max="4606" width="13.140625" style="8" bestFit="1" customWidth="1"/>
    <col min="4607" max="4839" width="9.140625" style="8" customWidth="1"/>
    <col min="4840" max="4840" width="6.140625" style="8" customWidth="1"/>
    <col min="4841" max="4841" width="12.7109375" style="8" bestFit="1" customWidth="1"/>
    <col min="4842" max="4842" width="12.5703125" style="8" customWidth="1"/>
    <col min="4843" max="4843" width="77.85546875" style="8" customWidth="1"/>
    <col min="4844" max="4844" width="10.85546875" style="8" customWidth="1"/>
    <col min="4845" max="4845" width="12.85546875" style="8" customWidth="1"/>
    <col min="4846" max="4846" width="14.140625" style="8" customWidth="1"/>
    <col min="4847" max="4847" width="18.5703125" style="8" customWidth="1"/>
    <col min="4848" max="4848" width="10.85546875" style="8" customWidth="1"/>
    <col min="4849" max="4849" width="14.7109375" style="8" customWidth="1"/>
    <col min="4850" max="4850" width="17.7109375" style="8" customWidth="1"/>
    <col min="4851" max="4851" width="17.85546875" style="8" customWidth="1"/>
    <col min="4852" max="4852" width="16.42578125" style="8" customWidth="1"/>
    <col min="4853" max="4853" width="17.42578125" style="8" customWidth="1"/>
    <col min="4854" max="4854" width="16.28515625" style="8" customWidth="1"/>
    <col min="4855" max="4855" width="14.85546875" style="8" customWidth="1"/>
    <col min="4856" max="4856" width="15.5703125" style="8" bestFit="1" customWidth="1"/>
    <col min="4857" max="4860" width="9.140625" style="8" customWidth="1"/>
    <col min="4861" max="4861" width="12.5703125" style="8" customWidth="1"/>
    <col min="4862" max="4862" width="13.140625" style="8" bestFit="1" customWidth="1"/>
    <col min="4863" max="5095" width="9.140625" style="8" customWidth="1"/>
    <col min="5096" max="5096" width="6.140625" style="8" customWidth="1"/>
    <col min="5097" max="5097" width="12.7109375" style="8" bestFit="1" customWidth="1"/>
    <col min="5098" max="5098" width="12.5703125" style="8" customWidth="1"/>
    <col min="5099" max="5099" width="77.85546875" style="8" customWidth="1"/>
    <col min="5100" max="5100" width="10.85546875" style="8" customWidth="1"/>
    <col min="5101" max="5101" width="12.85546875" style="8" customWidth="1"/>
    <col min="5102" max="5102" width="14.140625" style="8" customWidth="1"/>
    <col min="5103" max="5103" width="18.5703125" style="8" customWidth="1"/>
    <col min="5104" max="5104" width="10.85546875" style="8" customWidth="1"/>
    <col min="5105" max="5105" width="14.7109375" style="8" customWidth="1"/>
    <col min="5106" max="5106" width="17.7109375" style="8" customWidth="1"/>
    <col min="5107" max="5107" width="17.85546875" style="8" customWidth="1"/>
    <col min="5108" max="5108" width="16.42578125" style="8" customWidth="1"/>
    <col min="5109" max="5109" width="17.42578125" style="8" customWidth="1"/>
    <col min="5110" max="5110" width="16.28515625" style="8" customWidth="1"/>
    <col min="5111" max="5111" width="14.85546875" style="8" customWidth="1"/>
    <col min="5112" max="5112" width="15.5703125" style="8" bestFit="1" customWidth="1"/>
    <col min="5113" max="5116" width="9.140625" style="8" customWidth="1"/>
    <col min="5117" max="5117" width="12.5703125" style="8" customWidth="1"/>
    <col min="5118" max="5118" width="13.140625" style="8" bestFit="1" customWidth="1"/>
    <col min="5119" max="5351" width="9.140625" style="8" customWidth="1"/>
    <col min="5352" max="5352" width="6.140625" style="8" customWidth="1"/>
    <col min="5353" max="5353" width="12.7109375" style="8" bestFit="1" customWidth="1"/>
    <col min="5354" max="5354" width="12.5703125" style="8" customWidth="1"/>
    <col min="5355" max="5355" width="77.85546875" style="8" customWidth="1"/>
    <col min="5356" max="5356" width="10.85546875" style="8" customWidth="1"/>
    <col min="5357" max="5357" width="12.85546875" style="8" customWidth="1"/>
    <col min="5358" max="5358" width="14.140625" style="8" customWidth="1"/>
    <col min="5359" max="5359" width="18.5703125" style="8" customWidth="1"/>
    <col min="5360" max="5360" width="10.85546875" style="8" customWidth="1"/>
    <col min="5361" max="5361" width="14.7109375" style="8" customWidth="1"/>
    <col min="5362" max="5362" width="17.7109375" style="8" customWidth="1"/>
    <col min="5363" max="5363" width="17.85546875" style="8" customWidth="1"/>
    <col min="5364" max="5364" width="16.42578125" style="8" customWidth="1"/>
    <col min="5365" max="5365" width="17.42578125" style="8" customWidth="1"/>
    <col min="5366" max="5366" width="16.28515625" style="8" customWidth="1"/>
    <col min="5367" max="5367" width="14.85546875" style="8" customWidth="1"/>
    <col min="5368" max="5368" width="15.5703125" style="8" bestFit="1" customWidth="1"/>
    <col min="5369" max="5372" width="9.140625" style="8" customWidth="1"/>
    <col min="5373" max="5373" width="12.5703125" style="8" customWidth="1"/>
    <col min="5374" max="5374" width="13.140625" style="8" bestFit="1" customWidth="1"/>
    <col min="5375" max="5607" width="9.140625" style="8" customWidth="1"/>
    <col min="5608" max="5608" width="6.140625" style="8" customWidth="1"/>
    <col min="5609" max="5609" width="12.7109375" style="8" bestFit="1" customWidth="1"/>
    <col min="5610" max="5610" width="12.5703125" style="8" customWidth="1"/>
    <col min="5611" max="5611" width="77.85546875" style="8" customWidth="1"/>
    <col min="5612" max="5612" width="10.85546875" style="8" customWidth="1"/>
    <col min="5613" max="5613" width="12.85546875" style="8" customWidth="1"/>
    <col min="5614" max="5614" width="14.140625" style="8" customWidth="1"/>
    <col min="5615" max="5615" width="18.5703125" style="8" customWidth="1"/>
    <col min="5616" max="5616" width="10.85546875" style="8" customWidth="1"/>
    <col min="5617" max="5617" width="14.7109375" style="8" customWidth="1"/>
    <col min="5618" max="5618" width="17.7109375" style="8" customWidth="1"/>
    <col min="5619" max="5619" width="17.85546875" style="8" customWidth="1"/>
    <col min="5620" max="5620" width="16.42578125" style="8" customWidth="1"/>
    <col min="5621" max="5621" width="17.42578125" style="8" customWidth="1"/>
    <col min="5622" max="5622" width="16.28515625" style="8" customWidth="1"/>
    <col min="5623" max="5623" width="14.85546875" style="8" customWidth="1"/>
    <col min="5624" max="5624" width="15.5703125" style="8" bestFit="1" customWidth="1"/>
    <col min="5625" max="5628" width="9.140625" style="8" customWidth="1"/>
    <col min="5629" max="5629" width="12.5703125" style="8" customWidth="1"/>
    <col min="5630" max="5630" width="13.140625" style="8" bestFit="1" customWidth="1"/>
    <col min="5631" max="5863" width="9.140625" style="8" customWidth="1"/>
    <col min="5864" max="5864" width="6.140625" style="8" customWidth="1"/>
    <col min="5865" max="5865" width="12.7109375" style="8" bestFit="1" customWidth="1"/>
    <col min="5866" max="5866" width="12.5703125" style="8" customWidth="1"/>
    <col min="5867" max="5867" width="77.85546875" style="8" customWidth="1"/>
    <col min="5868" max="5868" width="10.85546875" style="8" customWidth="1"/>
    <col min="5869" max="5869" width="12.85546875" style="8" customWidth="1"/>
    <col min="5870" max="5870" width="14.140625" style="8" customWidth="1"/>
    <col min="5871" max="5871" width="18.5703125" style="8" customWidth="1"/>
    <col min="5872" max="5872" width="10.85546875" style="8" customWidth="1"/>
    <col min="5873" max="5873" width="14.7109375" style="8" customWidth="1"/>
    <col min="5874" max="5874" width="17.7109375" style="8" customWidth="1"/>
    <col min="5875" max="5875" width="17.85546875" style="8" customWidth="1"/>
    <col min="5876" max="5876" width="16.42578125" style="8" customWidth="1"/>
    <col min="5877" max="5877" width="17.42578125" style="8" customWidth="1"/>
    <col min="5878" max="5878" width="16.28515625" style="8" customWidth="1"/>
    <col min="5879" max="5879" width="14.85546875" style="8" customWidth="1"/>
    <col min="5880" max="5880" width="15.5703125" style="8" bestFit="1" customWidth="1"/>
    <col min="5881" max="5884" width="9.140625" style="8" customWidth="1"/>
    <col min="5885" max="5885" width="12.5703125" style="8" customWidth="1"/>
    <col min="5886" max="5886" width="13.140625" style="8" bestFit="1" customWidth="1"/>
    <col min="5887" max="6119" width="9.140625" style="8" customWidth="1"/>
    <col min="6120" max="6120" width="6.140625" style="8" customWidth="1"/>
    <col min="6121" max="6121" width="12.7109375" style="8" bestFit="1" customWidth="1"/>
    <col min="6122" max="6122" width="12.5703125" style="8" customWidth="1"/>
    <col min="6123" max="6123" width="77.85546875" style="8" customWidth="1"/>
    <col min="6124" max="6124" width="10.85546875" style="8" customWidth="1"/>
    <col min="6125" max="6125" width="12.85546875" style="8" customWidth="1"/>
    <col min="6126" max="6126" width="14.140625" style="8" customWidth="1"/>
    <col min="6127" max="6127" width="18.5703125" style="8" customWidth="1"/>
    <col min="6128" max="6128" width="10.85546875" style="8" customWidth="1"/>
    <col min="6129" max="6129" width="14.7109375" style="8" customWidth="1"/>
    <col min="6130" max="6130" width="17.7109375" style="8" customWidth="1"/>
    <col min="6131" max="6131" width="17.85546875" style="8" customWidth="1"/>
    <col min="6132" max="6132" width="16.42578125" style="8" customWidth="1"/>
    <col min="6133" max="6133" width="17.42578125" style="8" customWidth="1"/>
    <col min="6134" max="6134" width="16.28515625" style="8" customWidth="1"/>
    <col min="6135" max="6135" width="14.85546875" style="8" customWidth="1"/>
    <col min="6136" max="6136" width="15.5703125" style="8" bestFit="1" customWidth="1"/>
    <col min="6137" max="6140" width="9.140625" style="8" customWidth="1"/>
    <col min="6141" max="6141" width="12.5703125" style="8" customWidth="1"/>
    <col min="6142" max="6142" width="13.140625" style="8" bestFit="1" customWidth="1"/>
    <col min="6143" max="6375" width="9.140625" style="8" customWidth="1"/>
    <col min="6376" max="6376" width="6.140625" style="8" customWidth="1"/>
    <col min="6377" max="6377" width="12.7109375" style="8" bestFit="1" customWidth="1"/>
    <col min="6378" max="6378" width="12.5703125" style="8" customWidth="1"/>
    <col min="6379" max="6379" width="77.85546875" style="8" customWidth="1"/>
    <col min="6380" max="6380" width="10.85546875" style="8" customWidth="1"/>
    <col min="6381" max="6381" width="12.85546875" style="8" customWidth="1"/>
    <col min="6382" max="6382" width="14.140625" style="8" customWidth="1"/>
    <col min="6383" max="6383" width="18.5703125" style="8" customWidth="1"/>
    <col min="6384" max="6384" width="10.85546875" style="8" customWidth="1"/>
    <col min="6385" max="6385" width="14.7109375" style="8" customWidth="1"/>
    <col min="6386" max="6386" width="17.7109375" style="8" customWidth="1"/>
    <col min="6387" max="6387" width="17.85546875" style="8" customWidth="1"/>
    <col min="6388" max="6388" width="16.42578125" style="8" customWidth="1"/>
    <col min="6389" max="6389" width="17.42578125" style="8" customWidth="1"/>
    <col min="6390" max="6390" width="16.28515625" style="8" customWidth="1"/>
    <col min="6391" max="6391" width="14.85546875" style="8" customWidth="1"/>
    <col min="6392" max="6392" width="15.5703125" style="8" bestFit="1" customWidth="1"/>
    <col min="6393" max="6396" width="9.140625" style="8" customWidth="1"/>
    <col min="6397" max="6397" width="12.5703125" style="8" customWidth="1"/>
    <col min="6398" max="6398" width="13.140625" style="8" bestFit="1" customWidth="1"/>
    <col min="6399" max="6631" width="9.140625" style="8" customWidth="1"/>
    <col min="6632" max="6632" width="6.140625" style="8" customWidth="1"/>
    <col min="6633" max="6633" width="12.7109375" style="8" bestFit="1" customWidth="1"/>
    <col min="6634" max="6634" width="12.5703125" style="8" customWidth="1"/>
    <col min="6635" max="6635" width="77.85546875" style="8" customWidth="1"/>
    <col min="6636" max="6636" width="10.85546875" style="8" customWidth="1"/>
    <col min="6637" max="6637" width="12.85546875" style="8" customWidth="1"/>
    <col min="6638" max="6638" width="14.140625" style="8" customWidth="1"/>
    <col min="6639" max="6639" width="18.5703125" style="8" customWidth="1"/>
    <col min="6640" max="6640" width="10.85546875" style="8" customWidth="1"/>
    <col min="6641" max="6641" width="14.7109375" style="8" customWidth="1"/>
    <col min="6642" max="6642" width="17.7109375" style="8" customWidth="1"/>
    <col min="6643" max="6643" width="17.85546875" style="8" customWidth="1"/>
    <col min="6644" max="6644" width="16.42578125" style="8" customWidth="1"/>
    <col min="6645" max="6645" width="17.42578125" style="8" customWidth="1"/>
    <col min="6646" max="6646" width="16.28515625" style="8" customWidth="1"/>
    <col min="6647" max="6647" width="14.85546875" style="8" customWidth="1"/>
    <col min="6648" max="6648" width="15.5703125" style="8" bestFit="1" customWidth="1"/>
    <col min="6649" max="6652" width="9.140625" style="8" customWidth="1"/>
    <col min="6653" max="6653" width="12.5703125" style="8" customWidth="1"/>
    <col min="6654" max="6654" width="13.140625" style="8" bestFit="1" customWidth="1"/>
    <col min="6655" max="6887" width="9.140625" style="8" customWidth="1"/>
    <col min="6888" max="6888" width="6.140625" style="8" customWidth="1"/>
    <col min="6889" max="6889" width="12.7109375" style="8" bestFit="1" customWidth="1"/>
    <col min="6890" max="6890" width="12.5703125" style="8" customWidth="1"/>
    <col min="6891" max="6891" width="77.85546875" style="8" customWidth="1"/>
    <col min="6892" max="6892" width="10.85546875" style="8" customWidth="1"/>
    <col min="6893" max="6893" width="12.85546875" style="8" customWidth="1"/>
    <col min="6894" max="6894" width="14.140625" style="8" customWidth="1"/>
    <col min="6895" max="6895" width="18.5703125" style="8" customWidth="1"/>
    <col min="6896" max="6896" width="10.85546875" style="8" customWidth="1"/>
    <col min="6897" max="6897" width="14.7109375" style="8" customWidth="1"/>
    <col min="6898" max="6898" width="17.7109375" style="8" customWidth="1"/>
    <col min="6899" max="6899" width="17.85546875" style="8" customWidth="1"/>
    <col min="6900" max="6900" width="16.42578125" style="8" customWidth="1"/>
    <col min="6901" max="6901" width="17.42578125" style="8" customWidth="1"/>
    <col min="6902" max="6902" width="16.28515625" style="8" customWidth="1"/>
    <col min="6903" max="6903" width="14.85546875" style="8" customWidth="1"/>
    <col min="6904" max="6904" width="15.5703125" style="8" bestFit="1" customWidth="1"/>
    <col min="6905" max="6908" width="9.140625" style="8" customWidth="1"/>
    <col min="6909" max="6909" width="12.5703125" style="8" customWidth="1"/>
    <col min="6910" max="6910" width="13.140625" style="8" bestFit="1" customWidth="1"/>
    <col min="6911" max="7143" width="9.140625" style="8" customWidth="1"/>
    <col min="7144" max="7144" width="6.140625" style="8" customWidth="1"/>
    <col min="7145" max="7145" width="12.7109375" style="8" bestFit="1" customWidth="1"/>
    <col min="7146" max="7146" width="12.5703125" style="8" customWidth="1"/>
    <col min="7147" max="7147" width="77.85546875" style="8" customWidth="1"/>
    <col min="7148" max="7148" width="10.85546875" style="8" customWidth="1"/>
    <col min="7149" max="7149" width="12.85546875" style="8" customWidth="1"/>
    <col min="7150" max="7150" width="14.140625" style="8" customWidth="1"/>
    <col min="7151" max="7151" width="18.5703125" style="8" customWidth="1"/>
    <col min="7152" max="7152" width="10.85546875" style="8" customWidth="1"/>
    <col min="7153" max="7153" width="14.7109375" style="8" customWidth="1"/>
    <col min="7154" max="7154" width="17.7109375" style="8" customWidth="1"/>
    <col min="7155" max="7155" width="17.85546875" style="8" customWidth="1"/>
    <col min="7156" max="7156" width="16.42578125" style="8" customWidth="1"/>
    <col min="7157" max="7157" width="17.42578125" style="8" customWidth="1"/>
    <col min="7158" max="7158" width="16.28515625" style="8" customWidth="1"/>
    <col min="7159" max="7159" width="14.85546875" style="8" customWidth="1"/>
    <col min="7160" max="7160" width="15.5703125" style="8" bestFit="1" customWidth="1"/>
    <col min="7161" max="7164" width="9.140625" style="8" customWidth="1"/>
    <col min="7165" max="7165" width="12.5703125" style="8" customWidth="1"/>
    <col min="7166" max="7166" width="13.140625" style="8" bestFit="1" customWidth="1"/>
    <col min="7167" max="7399" width="9.140625" style="8" customWidth="1"/>
    <col min="7400" max="7400" width="6.140625" style="8" customWidth="1"/>
    <col min="7401" max="7401" width="12.7109375" style="8" bestFit="1" customWidth="1"/>
    <col min="7402" max="7402" width="12.5703125" style="8" customWidth="1"/>
    <col min="7403" max="7403" width="77.85546875" style="8" customWidth="1"/>
    <col min="7404" max="7404" width="10.85546875" style="8" customWidth="1"/>
    <col min="7405" max="7405" width="12.85546875" style="8" customWidth="1"/>
    <col min="7406" max="7406" width="14.140625" style="8" customWidth="1"/>
    <col min="7407" max="7407" width="18.5703125" style="8" customWidth="1"/>
    <col min="7408" max="7408" width="10.85546875" style="8" customWidth="1"/>
    <col min="7409" max="7409" width="14.7109375" style="8" customWidth="1"/>
    <col min="7410" max="7410" width="17.7109375" style="8" customWidth="1"/>
    <col min="7411" max="7411" width="17.85546875" style="8" customWidth="1"/>
    <col min="7412" max="7412" width="16.42578125" style="8" customWidth="1"/>
    <col min="7413" max="7413" width="17.42578125" style="8" customWidth="1"/>
    <col min="7414" max="7414" width="16.28515625" style="8" customWidth="1"/>
    <col min="7415" max="7415" width="14.85546875" style="8" customWidth="1"/>
    <col min="7416" max="7416" width="15.5703125" style="8" bestFit="1" customWidth="1"/>
    <col min="7417" max="7420" width="9.140625" style="8" customWidth="1"/>
    <col min="7421" max="7421" width="12.5703125" style="8" customWidth="1"/>
    <col min="7422" max="7422" width="13.140625" style="8" bestFit="1" customWidth="1"/>
    <col min="7423" max="7655" width="9.140625" style="8" customWidth="1"/>
    <col min="7656" max="7656" width="6.140625" style="8" customWidth="1"/>
    <col min="7657" max="7657" width="12.7109375" style="8" bestFit="1" customWidth="1"/>
    <col min="7658" max="7658" width="12.5703125" style="8" customWidth="1"/>
    <col min="7659" max="7659" width="77.85546875" style="8" customWidth="1"/>
    <col min="7660" max="7660" width="10.85546875" style="8" customWidth="1"/>
    <col min="7661" max="7661" width="12.85546875" style="8" customWidth="1"/>
    <col min="7662" max="7662" width="14.140625" style="8" customWidth="1"/>
    <col min="7663" max="7663" width="18.5703125" style="8" customWidth="1"/>
    <col min="7664" max="7664" width="10.85546875" style="8" customWidth="1"/>
    <col min="7665" max="7665" width="14.7109375" style="8" customWidth="1"/>
    <col min="7666" max="7666" width="17.7109375" style="8" customWidth="1"/>
    <col min="7667" max="7667" width="17.85546875" style="8" customWidth="1"/>
    <col min="7668" max="7668" width="16.42578125" style="8" customWidth="1"/>
    <col min="7669" max="7669" width="17.42578125" style="8" customWidth="1"/>
    <col min="7670" max="7670" width="16.28515625" style="8" customWidth="1"/>
    <col min="7671" max="7671" width="14.85546875" style="8" customWidth="1"/>
    <col min="7672" max="7672" width="15.5703125" style="8" bestFit="1" customWidth="1"/>
    <col min="7673" max="7676" width="9.140625" style="8" customWidth="1"/>
    <col min="7677" max="7677" width="12.5703125" style="8" customWidth="1"/>
    <col min="7678" max="7678" width="13.140625" style="8" bestFit="1" customWidth="1"/>
    <col min="7679" max="7911" width="9.140625" style="8" customWidth="1"/>
    <col min="7912" max="7912" width="6.140625" style="8" customWidth="1"/>
    <col min="7913" max="7913" width="12.7109375" style="8" bestFit="1" customWidth="1"/>
    <col min="7914" max="7914" width="12.5703125" style="8" customWidth="1"/>
    <col min="7915" max="7915" width="77.85546875" style="8" customWidth="1"/>
    <col min="7916" max="7916" width="10.85546875" style="8" customWidth="1"/>
    <col min="7917" max="7917" width="12.85546875" style="8" customWidth="1"/>
    <col min="7918" max="7918" width="14.140625" style="8" customWidth="1"/>
    <col min="7919" max="7919" width="18.5703125" style="8" customWidth="1"/>
    <col min="7920" max="7920" width="10.85546875" style="8" customWidth="1"/>
    <col min="7921" max="7921" width="14.7109375" style="8" customWidth="1"/>
    <col min="7922" max="7922" width="17.7109375" style="8" customWidth="1"/>
    <col min="7923" max="7923" width="17.85546875" style="8" customWidth="1"/>
    <col min="7924" max="7924" width="16.42578125" style="8" customWidth="1"/>
    <col min="7925" max="7925" width="17.42578125" style="8" customWidth="1"/>
    <col min="7926" max="7926" width="16.28515625" style="8" customWidth="1"/>
    <col min="7927" max="7927" width="14.85546875" style="8" customWidth="1"/>
    <col min="7928" max="7928" width="15.5703125" style="8" bestFit="1" customWidth="1"/>
    <col min="7929" max="7932" width="9.140625" style="8" customWidth="1"/>
    <col min="7933" max="7933" width="12.5703125" style="8" customWidth="1"/>
    <col min="7934" max="7934" width="13.140625" style="8" bestFit="1" customWidth="1"/>
    <col min="7935" max="8167" width="9.140625" style="8" customWidth="1"/>
    <col min="8168" max="8168" width="6.140625" style="8" customWidth="1"/>
    <col min="8169" max="8169" width="12.7109375" style="8" bestFit="1" customWidth="1"/>
    <col min="8170" max="8170" width="12.5703125" style="8" customWidth="1"/>
    <col min="8171" max="8171" width="77.85546875" style="8" customWidth="1"/>
    <col min="8172" max="8172" width="10.85546875" style="8" customWidth="1"/>
    <col min="8173" max="8173" width="12.85546875" style="8" customWidth="1"/>
    <col min="8174" max="8174" width="14.140625" style="8" customWidth="1"/>
    <col min="8175" max="8175" width="18.5703125" style="8" customWidth="1"/>
    <col min="8176" max="8176" width="10.85546875" style="8" customWidth="1"/>
    <col min="8177" max="8177" width="14.7109375" style="8" customWidth="1"/>
    <col min="8178" max="8178" width="17.7109375" style="8" customWidth="1"/>
    <col min="8179" max="8179" width="17.85546875" style="8" customWidth="1"/>
    <col min="8180" max="8180" width="16.42578125" style="8" customWidth="1"/>
    <col min="8181" max="8181" width="17.42578125" style="8" customWidth="1"/>
    <col min="8182" max="8182" width="16.28515625" style="8" customWidth="1"/>
    <col min="8183" max="8183" width="14.85546875" style="8" customWidth="1"/>
    <col min="8184" max="8184" width="15.5703125" style="8" bestFit="1" customWidth="1"/>
    <col min="8185" max="8188" width="9.140625" style="8" customWidth="1"/>
    <col min="8189" max="8189" width="12.5703125" style="8" customWidth="1"/>
    <col min="8190" max="8190" width="13.140625" style="8" bestFit="1" customWidth="1"/>
    <col min="8191" max="8423" width="9.140625" style="8" customWidth="1"/>
    <col min="8424" max="8424" width="6.140625" style="8" customWidth="1"/>
    <col min="8425" max="8425" width="12.7109375" style="8" bestFit="1" customWidth="1"/>
    <col min="8426" max="8426" width="12.5703125" style="8" customWidth="1"/>
    <col min="8427" max="8427" width="77.85546875" style="8" customWidth="1"/>
    <col min="8428" max="8428" width="10.85546875" style="8" customWidth="1"/>
    <col min="8429" max="8429" width="12.85546875" style="8" customWidth="1"/>
    <col min="8430" max="8430" width="14.140625" style="8" customWidth="1"/>
    <col min="8431" max="8431" width="18.5703125" style="8" customWidth="1"/>
    <col min="8432" max="8432" width="10.85546875" style="8" customWidth="1"/>
    <col min="8433" max="8433" width="14.7109375" style="8" customWidth="1"/>
    <col min="8434" max="8434" width="17.7109375" style="8" customWidth="1"/>
    <col min="8435" max="8435" width="17.85546875" style="8" customWidth="1"/>
    <col min="8436" max="8436" width="16.42578125" style="8" customWidth="1"/>
    <col min="8437" max="8437" width="17.42578125" style="8" customWidth="1"/>
    <col min="8438" max="8438" width="16.28515625" style="8" customWidth="1"/>
    <col min="8439" max="8439" width="14.85546875" style="8" customWidth="1"/>
    <col min="8440" max="8440" width="15.5703125" style="8" bestFit="1" customWidth="1"/>
    <col min="8441" max="8444" width="9.140625" style="8" customWidth="1"/>
    <col min="8445" max="8445" width="12.5703125" style="8" customWidth="1"/>
    <col min="8446" max="8446" width="13.140625" style="8" bestFit="1" customWidth="1"/>
    <col min="8447" max="8679" width="9.140625" style="8" customWidth="1"/>
    <col min="8680" max="8680" width="6.140625" style="8" customWidth="1"/>
    <col min="8681" max="8681" width="12.7109375" style="8" bestFit="1" customWidth="1"/>
    <col min="8682" max="8682" width="12.5703125" style="8" customWidth="1"/>
    <col min="8683" max="8683" width="77.85546875" style="8" customWidth="1"/>
    <col min="8684" max="8684" width="10.85546875" style="8" customWidth="1"/>
    <col min="8685" max="8685" width="12.85546875" style="8" customWidth="1"/>
    <col min="8686" max="8686" width="14.140625" style="8" customWidth="1"/>
    <col min="8687" max="8687" width="18.5703125" style="8" customWidth="1"/>
    <col min="8688" max="8688" width="10.85546875" style="8" customWidth="1"/>
    <col min="8689" max="8689" width="14.7109375" style="8" customWidth="1"/>
    <col min="8690" max="8690" width="17.7109375" style="8" customWidth="1"/>
    <col min="8691" max="8691" width="17.85546875" style="8" customWidth="1"/>
    <col min="8692" max="8692" width="16.42578125" style="8" customWidth="1"/>
    <col min="8693" max="8693" width="17.42578125" style="8" customWidth="1"/>
    <col min="8694" max="8694" width="16.28515625" style="8" customWidth="1"/>
    <col min="8695" max="8695" width="14.85546875" style="8" customWidth="1"/>
    <col min="8696" max="8696" width="15.5703125" style="8" bestFit="1" customWidth="1"/>
    <col min="8697" max="8700" width="9.140625" style="8" customWidth="1"/>
    <col min="8701" max="8701" width="12.5703125" style="8" customWidth="1"/>
    <col min="8702" max="8702" width="13.140625" style="8" bestFit="1" customWidth="1"/>
    <col min="8703" max="8935" width="9.140625" style="8" customWidth="1"/>
    <col min="8936" max="8936" width="6.140625" style="8" customWidth="1"/>
    <col min="8937" max="8937" width="12.7109375" style="8" bestFit="1" customWidth="1"/>
    <col min="8938" max="8938" width="12.5703125" style="8" customWidth="1"/>
    <col min="8939" max="8939" width="77.85546875" style="8" customWidth="1"/>
    <col min="8940" max="8940" width="10.85546875" style="8" customWidth="1"/>
    <col min="8941" max="8941" width="12.85546875" style="8" customWidth="1"/>
    <col min="8942" max="8942" width="14.140625" style="8" customWidth="1"/>
    <col min="8943" max="8943" width="18.5703125" style="8" customWidth="1"/>
    <col min="8944" max="8944" width="10.85546875" style="8" customWidth="1"/>
    <col min="8945" max="8945" width="14.7109375" style="8" customWidth="1"/>
    <col min="8946" max="8946" width="17.7109375" style="8" customWidth="1"/>
    <col min="8947" max="8947" width="17.85546875" style="8" customWidth="1"/>
    <col min="8948" max="8948" width="16.42578125" style="8" customWidth="1"/>
    <col min="8949" max="8949" width="17.42578125" style="8" customWidth="1"/>
    <col min="8950" max="8950" width="16.28515625" style="8" customWidth="1"/>
    <col min="8951" max="8951" width="14.85546875" style="8" customWidth="1"/>
    <col min="8952" max="8952" width="15.5703125" style="8" bestFit="1" customWidth="1"/>
    <col min="8953" max="8956" width="9.140625" style="8" customWidth="1"/>
    <col min="8957" max="8957" width="12.5703125" style="8" customWidth="1"/>
    <col min="8958" max="8958" width="13.140625" style="8" bestFit="1" customWidth="1"/>
    <col min="8959" max="9191" width="9.140625" style="8" customWidth="1"/>
    <col min="9192" max="9192" width="6.140625" style="8" customWidth="1"/>
    <col min="9193" max="9193" width="12.7109375" style="8" bestFit="1" customWidth="1"/>
    <col min="9194" max="9194" width="12.5703125" style="8" customWidth="1"/>
    <col min="9195" max="9195" width="77.85546875" style="8" customWidth="1"/>
    <col min="9196" max="9196" width="10.85546875" style="8" customWidth="1"/>
    <col min="9197" max="9197" width="12.85546875" style="8" customWidth="1"/>
    <col min="9198" max="9198" width="14.140625" style="8" customWidth="1"/>
    <col min="9199" max="9199" width="18.5703125" style="8" customWidth="1"/>
    <col min="9200" max="9200" width="10.85546875" style="8" customWidth="1"/>
    <col min="9201" max="9201" width="14.7109375" style="8" customWidth="1"/>
    <col min="9202" max="9202" width="17.7109375" style="8" customWidth="1"/>
    <col min="9203" max="9203" width="17.85546875" style="8" customWidth="1"/>
    <col min="9204" max="9204" width="16.42578125" style="8" customWidth="1"/>
    <col min="9205" max="9205" width="17.42578125" style="8" customWidth="1"/>
    <col min="9206" max="9206" width="16.28515625" style="8" customWidth="1"/>
    <col min="9207" max="9207" width="14.85546875" style="8" customWidth="1"/>
    <col min="9208" max="9208" width="15.5703125" style="8" bestFit="1" customWidth="1"/>
    <col min="9209" max="9212" width="9.140625" style="8" customWidth="1"/>
    <col min="9213" max="9213" width="12.5703125" style="8" customWidth="1"/>
    <col min="9214" max="9214" width="13.140625" style="8" bestFit="1" customWidth="1"/>
    <col min="9215" max="9447" width="9.140625" style="8" customWidth="1"/>
    <col min="9448" max="9448" width="6.140625" style="8" customWidth="1"/>
    <col min="9449" max="9449" width="12.7109375" style="8" bestFit="1" customWidth="1"/>
    <col min="9450" max="9450" width="12.5703125" style="8" customWidth="1"/>
    <col min="9451" max="9451" width="77.85546875" style="8" customWidth="1"/>
    <col min="9452" max="9452" width="10.85546875" style="8" customWidth="1"/>
    <col min="9453" max="9453" width="12.85546875" style="8" customWidth="1"/>
    <col min="9454" max="9454" width="14.140625" style="8" customWidth="1"/>
    <col min="9455" max="9455" width="18.5703125" style="8" customWidth="1"/>
    <col min="9456" max="9456" width="10.85546875" style="8" customWidth="1"/>
    <col min="9457" max="9457" width="14.7109375" style="8" customWidth="1"/>
    <col min="9458" max="9458" width="17.7109375" style="8" customWidth="1"/>
    <col min="9459" max="9459" width="17.85546875" style="8" customWidth="1"/>
    <col min="9460" max="9460" width="16.42578125" style="8" customWidth="1"/>
    <col min="9461" max="9461" width="17.42578125" style="8" customWidth="1"/>
    <col min="9462" max="9462" width="16.28515625" style="8" customWidth="1"/>
    <col min="9463" max="9463" width="14.85546875" style="8" customWidth="1"/>
    <col min="9464" max="9464" width="15.5703125" style="8" bestFit="1" customWidth="1"/>
    <col min="9465" max="9468" width="9.140625" style="8" customWidth="1"/>
    <col min="9469" max="9469" width="12.5703125" style="8" customWidth="1"/>
    <col min="9470" max="9470" width="13.140625" style="8" bestFit="1" customWidth="1"/>
    <col min="9471" max="9703" width="9.140625" style="8" customWidth="1"/>
    <col min="9704" max="9704" width="6.140625" style="8" customWidth="1"/>
    <col min="9705" max="9705" width="12.7109375" style="8" bestFit="1" customWidth="1"/>
    <col min="9706" max="9706" width="12.5703125" style="8" customWidth="1"/>
    <col min="9707" max="9707" width="77.85546875" style="8" customWidth="1"/>
    <col min="9708" max="9708" width="10.85546875" style="8" customWidth="1"/>
    <col min="9709" max="9709" width="12.85546875" style="8" customWidth="1"/>
    <col min="9710" max="9710" width="14.140625" style="8" customWidth="1"/>
    <col min="9711" max="9711" width="18.5703125" style="8" customWidth="1"/>
    <col min="9712" max="9712" width="10.85546875" style="8" customWidth="1"/>
    <col min="9713" max="9713" width="14.7109375" style="8" customWidth="1"/>
    <col min="9714" max="9714" width="17.7109375" style="8" customWidth="1"/>
    <col min="9715" max="9715" width="17.85546875" style="8" customWidth="1"/>
    <col min="9716" max="9716" width="16.42578125" style="8" customWidth="1"/>
    <col min="9717" max="9717" width="17.42578125" style="8" customWidth="1"/>
    <col min="9718" max="9718" width="16.28515625" style="8" customWidth="1"/>
    <col min="9719" max="9719" width="14.85546875" style="8" customWidth="1"/>
    <col min="9720" max="9720" width="15.5703125" style="8" bestFit="1" customWidth="1"/>
    <col min="9721" max="9724" width="9.140625" style="8" customWidth="1"/>
    <col min="9725" max="9725" width="12.5703125" style="8" customWidth="1"/>
    <col min="9726" max="9726" width="13.140625" style="8" bestFit="1" customWidth="1"/>
    <col min="9727" max="9959" width="9.140625" style="8" customWidth="1"/>
    <col min="9960" max="9960" width="6.140625" style="8" customWidth="1"/>
    <col min="9961" max="9961" width="12.7109375" style="8" bestFit="1" customWidth="1"/>
    <col min="9962" max="9962" width="12.5703125" style="8" customWidth="1"/>
    <col min="9963" max="9963" width="77.85546875" style="8" customWidth="1"/>
    <col min="9964" max="9964" width="10.85546875" style="8" customWidth="1"/>
    <col min="9965" max="9965" width="12.85546875" style="8" customWidth="1"/>
    <col min="9966" max="9966" width="14.140625" style="8" customWidth="1"/>
    <col min="9967" max="9967" width="18.5703125" style="8" customWidth="1"/>
    <col min="9968" max="9968" width="10.85546875" style="8" customWidth="1"/>
    <col min="9969" max="9969" width="14.7109375" style="8" customWidth="1"/>
    <col min="9970" max="9970" width="17.7109375" style="8" customWidth="1"/>
    <col min="9971" max="9971" width="17.85546875" style="8" customWidth="1"/>
    <col min="9972" max="9972" width="16.42578125" style="8" customWidth="1"/>
    <col min="9973" max="9973" width="17.42578125" style="8" customWidth="1"/>
    <col min="9974" max="9974" width="16.28515625" style="8" customWidth="1"/>
    <col min="9975" max="9975" width="14.85546875" style="8" customWidth="1"/>
    <col min="9976" max="9976" width="15.5703125" style="8" bestFit="1" customWidth="1"/>
    <col min="9977" max="9980" width="9.140625" style="8" customWidth="1"/>
    <col min="9981" max="9981" width="12.5703125" style="8" customWidth="1"/>
    <col min="9982" max="9982" width="13.140625" style="8" bestFit="1" customWidth="1"/>
    <col min="9983" max="10215" width="9.140625" style="8" customWidth="1"/>
    <col min="10216" max="10216" width="6.140625" style="8" customWidth="1"/>
    <col min="10217" max="10217" width="12.7109375" style="8" bestFit="1" customWidth="1"/>
    <col min="10218" max="10218" width="12.5703125" style="8" customWidth="1"/>
    <col min="10219" max="10219" width="77.85546875" style="8" customWidth="1"/>
    <col min="10220" max="10220" width="10.85546875" style="8" customWidth="1"/>
    <col min="10221" max="10221" width="12.85546875" style="8" customWidth="1"/>
    <col min="10222" max="10222" width="14.140625" style="8" customWidth="1"/>
    <col min="10223" max="10223" width="18.5703125" style="8" customWidth="1"/>
    <col min="10224" max="10224" width="10.85546875" style="8" customWidth="1"/>
    <col min="10225" max="10225" width="14.7109375" style="8" customWidth="1"/>
    <col min="10226" max="10226" width="17.7109375" style="8" customWidth="1"/>
    <col min="10227" max="10227" width="17.85546875" style="8" customWidth="1"/>
    <col min="10228" max="10228" width="16.42578125" style="8" customWidth="1"/>
    <col min="10229" max="10229" width="17.42578125" style="8" customWidth="1"/>
    <col min="10230" max="10230" width="16.28515625" style="8" customWidth="1"/>
    <col min="10231" max="10231" width="14.85546875" style="8" customWidth="1"/>
    <col min="10232" max="10232" width="15.5703125" style="8" bestFit="1" customWidth="1"/>
    <col min="10233" max="10236" width="9.140625" style="8" customWidth="1"/>
    <col min="10237" max="10237" width="12.5703125" style="8" customWidth="1"/>
    <col min="10238" max="10238" width="13.140625" style="8" bestFit="1" customWidth="1"/>
    <col min="10239" max="10471" width="9.140625" style="8" customWidth="1"/>
    <col min="10472" max="10472" width="6.140625" style="8" customWidth="1"/>
    <col min="10473" max="10473" width="12.7109375" style="8" bestFit="1" customWidth="1"/>
    <col min="10474" max="10474" width="12.5703125" style="8" customWidth="1"/>
    <col min="10475" max="10475" width="77.85546875" style="8" customWidth="1"/>
    <col min="10476" max="10476" width="10.85546875" style="8" customWidth="1"/>
    <col min="10477" max="10477" width="12.85546875" style="8" customWidth="1"/>
    <col min="10478" max="10478" width="14.140625" style="8" customWidth="1"/>
    <col min="10479" max="10479" width="18.5703125" style="8" customWidth="1"/>
    <col min="10480" max="10480" width="10.85546875" style="8" customWidth="1"/>
    <col min="10481" max="10481" width="14.7109375" style="8" customWidth="1"/>
    <col min="10482" max="10482" width="17.7109375" style="8" customWidth="1"/>
    <col min="10483" max="10483" width="17.85546875" style="8" customWidth="1"/>
    <col min="10484" max="10484" width="16.42578125" style="8" customWidth="1"/>
    <col min="10485" max="10485" width="17.42578125" style="8" customWidth="1"/>
    <col min="10486" max="10486" width="16.28515625" style="8" customWidth="1"/>
    <col min="10487" max="10487" width="14.85546875" style="8" customWidth="1"/>
    <col min="10488" max="10488" width="15.5703125" style="8" bestFit="1" customWidth="1"/>
    <col min="10489" max="10492" width="9.140625" style="8" customWidth="1"/>
    <col min="10493" max="10493" width="12.5703125" style="8" customWidth="1"/>
    <col min="10494" max="10494" width="13.140625" style="8" bestFit="1" customWidth="1"/>
    <col min="10495" max="10727" width="9.140625" style="8" customWidth="1"/>
    <col min="10728" max="10728" width="6.140625" style="8" customWidth="1"/>
    <col min="10729" max="10729" width="12.7109375" style="8" bestFit="1" customWidth="1"/>
    <col min="10730" max="10730" width="12.5703125" style="8" customWidth="1"/>
    <col min="10731" max="10731" width="77.85546875" style="8" customWidth="1"/>
    <col min="10732" max="10732" width="10.85546875" style="8" customWidth="1"/>
    <col min="10733" max="10733" width="12.85546875" style="8" customWidth="1"/>
    <col min="10734" max="10734" width="14.140625" style="8" customWidth="1"/>
    <col min="10735" max="10735" width="18.5703125" style="8" customWidth="1"/>
    <col min="10736" max="10736" width="10.85546875" style="8" customWidth="1"/>
    <col min="10737" max="10737" width="14.7109375" style="8" customWidth="1"/>
    <col min="10738" max="10738" width="17.7109375" style="8" customWidth="1"/>
    <col min="10739" max="10739" width="17.85546875" style="8" customWidth="1"/>
    <col min="10740" max="10740" width="16.42578125" style="8" customWidth="1"/>
    <col min="10741" max="10741" width="17.42578125" style="8" customWidth="1"/>
    <col min="10742" max="10742" width="16.28515625" style="8" customWidth="1"/>
    <col min="10743" max="10743" width="14.85546875" style="8" customWidth="1"/>
    <col min="10744" max="10744" width="15.5703125" style="8" bestFit="1" customWidth="1"/>
    <col min="10745" max="10748" width="9.140625" style="8" customWidth="1"/>
    <col min="10749" max="10749" width="12.5703125" style="8" customWidth="1"/>
    <col min="10750" max="10750" width="13.140625" style="8" bestFit="1" customWidth="1"/>
    <col min="10751" max="10983" width="9.140625" style="8" customWidth="1"/>
    <col min="10984" max="10984" width="6.140625" style="8" customWidth="1"/>
    <col min="10985" max="10985" width="12.7109375" style="8" bestFit="1" customWidth="1"/>
    <col min="10986" max="10986" width="12.5703125" style="8" customWidth="1"/>
    <col min="10987" max="10987" width="77.85546875" style="8" customWidth="1"/>
    <col min="10988" max="10988" width="10.85546875" style="8" customWidth="1"/>
    <col min="10989" max="10989" width="12.85546875" style="8" customWidth="1"/>
    <col min="10990" max="10990" width="14.140625" style="8" customWidth="1"/>
    <col min="10991" max="10991" width="18.5703125" style="8" customWidth="1"/>
    <col min="10992" max="10992" width="10.85546875" style="8" customWidth="1"/>
    <col min="10993" max="10993" width="14.7109375" style="8" customWidth="1"/>
    <col min="10994" max="10994" width="17.7109375" style="8" customWidth="1"/>
    <col min="10995" max="10995" width="17.85546875" style="8" customWidth="1"/>
    <col min="10996" max="10996" width="16.42578125" style="8" customWidth="1"/>
    <col min="10997" max="10997" width="17.42578125" style="8" customWidth="1"/>
    <col min="10998" max="10998" width="16.28515625" style="8" customWidth="1"/>
    <col min="10999" max="10999" width="14.85546875" style="8" customWidth="1"/>
    <col min="11000" max="11000" width="15.5703125" style="8" bestFit="1" customWidth="1"/>
    <col min="11001" max="11004" width="9.140625" style="8" customWidth="1"/>
    <col min="11005" max="11005" width="12.5703125" style="8" customWidth="1"/>
    <col min="11006" max="11006" width="13.140625" style="8" bestFit="1" customWidth="1"/>
    <col min="11007" max="11239" width="9.140625" style="8" customWidth="1"/>
    <col min="11240" max="11240" width="6.140625" style="8" customWidth="1"/>
    <col min="11241" max="11241" width="12.7109375" style="8" bestFit="1" customWidth="1"/>
    <col min="11242" max="11242" width="12.5703125" style="8" customWidth="1"/>
    <col min="11243" max="11243" width="77.85546875" style="8" customWidth="1"/>
    <col min="11244" max="11244" width="10.85546875" style="8" customWidth="1"/>
    <col min="11245" max="11245" width="12.85546875" style="8" customWidth="1"/>
    <col min="11246" max="11246" width="14.140625" style="8" customWidth="1"/>
    <col min="11247" max="11247" width="18.5703125" style="8" customWidth="1"/>
    <col min="11248" max="11248" width="10.85546875" style="8" customWidth="1"/>
    <col min="11249" max="11249" width="14.7109375" style="8" customWidth="1"/>
    <col min="11250" max="11250" width="17.7109375" style="8" customWidth="1"/>
    <col min="11251" max="11251" width="17.85546875" style="8" customWidth="1"/>
    <col min="11252" max="11252" width="16.42578125" style="8" customWidth="1"/>
    <col min="11253" max="11253" width="17.42578125" style="8" customWidth="1"/>
    <col min="11254" max="11254" width="16.28515625" style="8" customWidth="1"/>
    <col min="11255" max="11255" width="14.85546875" style="8" customWidth="1"/>
    <col min="11256" max="11256" width="15.5703125" style="8" bestFit="1" customWidth="1"/>
    <col min="11257" max="11260" width="9.140625" style="8" customWidth="1"/>
    <col min="11261" max="11261" width="12.5703125" style="8" customWidth="1"/>
    <col min="11262" max="11262" width="13.140625" style="8" bestFit="1" customWidth="1"/>
    <col min="11263" max="11495" width="9.140625" style="8" customWidth="1"/>
    <col min="11496" max="11496" width="6.140625" style="8" customWidth="1"/>
    <col min="11497" max="11497" width="12.7109375" style="8" bestFit="1" customWidth="1"/>
    <col min="11498" max="11498" width="12.5703125" style="8" customWidth="1"/>
    <col min="11499" max="11499" width="77.85546875" style="8" customWidth="1"/>
    <col min="11500" max="11500" width="10.85546875" style="8" customWidth="1"/>
    <col min="11501" max="11501" width="12.85546875" style="8" customWidth="1"/>
    <col min="11502" max="11502" width="14.140625" style="8" customWidth="1"/>
    <col min="11503" max="11503" width="18.5703125" style="8" customWidth="1"/>
    <col min="11504" max="11504" width="10.85546875" style="8" customWidth="1"/>
    <col min="11505" max="11505" width="14.7109375" style="8" customWidth="1"/>
    <col min="11506" max="11506" width="17.7109375" style="8" customWidth="1"/>
    <col min="11507" max="11507" width="17.85546875" style="8" customWidth="1"/>
    <col min="11508" max="11508" width="16.42578125" style="8" customWidth="1"/>
    <col min="11509" max="11509" width="17.42578125" style="8" customWidth="1"/>
    <col min="11510" max="11510" width="16.28515625" style="8" customWidth="1"/>
    <col min="11511" max="11511" width="14.85546875" style="8" customWidth="1"/>
    <col min="11512" max="11512" width="15.5703125" style="8" bestFit="1" customWidth="1"/>
    <col min="11513" max="11516" width="9.140625" style="8" customWidth="1"/>
    <col min="11517" max="11517" width="12.5703125" style="8" customWidth="1"/>
    <col min="11518" max="11518" width="13.140625" style="8" bestFit="1" customWidth="1"/>
    <col min="11519" max="11751" width="9.140625" style="8" customWidth="1"/>
    <col min="11752" max="11752" width="6.140625" style="8" customWidth="1"/>
    <col min="11753" max="11753" width="12.7109375" style="8" bestFit="1" customWidth="1"/>
    <col min="11754" max="11754" width="12.5703125" style="8" customWidth="1"/>
    <col min="11755" max="11755" width="77.85546875" style="8" customWidth="1"/>
    <col min="11756" max="11756" width="10.85546875" style="8" customWidth="1"/>
    <col min="11757" max="11757" width="12.85546875" style="8" customWidth="1"/>
    <col min="11758" max="11758" width="14.140625" style="8" customWidth="1"/>
    <col min="11759" max="11759" width="18.5703125" style="8" customWidth="1"/>
    <col min="11760" max="11760" width="10.85546875" style="8" customWidth="1"/>
    <col min="11761" max="11761" width="14.7109375" style="8" customWidth="1"/>
    <col min="11762" max="11762" width="17.7109375" style="8" customWidth="1"/>
    <col min="11763" max="11763" width="17.85546875" style="8" customWidth="1"/>
    <col min="11764" max="11764" width="16.42578125" style="8" customWidth="1"/>
    <col min="11765" max="11765" width="17.42578125" style="8" customWidth="1"/>
    <col min="11766" max="11766" width="16.28515625" style="8" customWidth="1"/>
    <col min="11767" max="11767" width="14.85546875" style="8" customWidth="1"/>
    <col min="11768" max="11768" width="15.5703125" style="8" bestFit="1" customWidth="1"/>
    <col min="11769" max="11772" width="9.140625" style="8" customWidth="1"/>
    <col min="11773" max="11773" width="12.5703125" style="8" customWidth="1"/>
    <col min="11774" max="11774" width="13.140625" style="8" bestFit="1" customWidth="1"/>
    <col min="11775" max="12007" width="9.140625" style="8" customWidth="1"/>
    <col min="12008" max="12008" width="6.140625" style="8" customWidth="1"/>
    <col min="12009" max="12009" width="12.7109375" style="8" bestFit="1" customWidth="1"/>
    <col min="12010" max="12010" width="12.5703125" style="8" customWidth="1"/>
    <col min="12011" max="12011" width="77.85546875" style="8" customWidth="1"/>
    <col min="12012" max="12012" width="10.85546875" style="8" customWidth="1"/>
    <col min="12013" max="12013" width="12.85546875" style="8" customWidth="1"/>
    <col min="12014" max="12014" width="14.140625" style="8" customWidth="1"/>
    <col min="12015" max="12015" width="18.5703125" style="8" customWidth="1"/>
    <col min="12016" max="12016" width="10.85546875" style="8" customWidth="1"/>
    <col min="12017" max="12017" width="14.7109375" style="8" customWidth="1"/>
    <col min="12018" max="12018" width="17.7109375" style="8" customWidth="1"/>
    <col min="12019" max="12019" width="17.85546875" style="8" customWidth="1"/>
    <col min="12020" max="12020" width="16.42578125" style="8" customWidth="1"/>
    <col min="12021" max="12021" width="17.42578125" style="8" customWidth="1"/>
    <col min="12022" max="12022" width="16.28515625" style="8" customWidth="1"/>
    <col min="12023" max="12023" width="14.85546875" style="8" customWidth="1"/>
    <col min="12024" max="12024" width="15.5703125" style="8" bestFit="1" customWidth="1"/>
    <col min="12025" max="12028" width="9.140625" style="8" customWidth="1"/>
    <col min="12029" max="12029" width="12.5703125" style="8" customWidth="1"/>
    <col min="12030" max="12030" width="13.140625" style="8" bestFit="1" customWidth="1"/>
    <col min="12031" max="12263" width="9.140625" style="8" customWidth="1"/>
    <col min="12264" max="12264" width="6.140625" style="8" customWidth="1"/>
    <col min="12265" max="12265" width="12.7109375" style="8" bestFit="1" customWidth="1"/>
    <col min="12266" max="12266" width="12.5703125" style="8" customWidth="1"/>
    <col min="12267" max="12267" width="77.85546875" style="8" customWidth="1"/>
    <col min="12268" max="12268" width="10.85546875" style="8" customWidth="1"/>
    <col min="12269" max="12269" width="12.85546875" style="8" customWidth="1"/>
    <col min="12270" max="12270" width="14.140625" style="8" customWidth="1"/>
    <col min="12271" max="12271" width="18.5703125" style="8" customWidth="1"/>
    <col min="12272" max="12272" width="10.85546875" style="8" customWidth="1"/>
    <col min="12273" max="12273" width="14.7109375" style="8" customWidth="1"/>
    <col min="12274" max="12274" width="17.7109375" style="8" customWidth="1"/>
    <col min="12275" max="12275" width="17.85546875" style="8" customWidth="1"/>
    <col min="12276" max="12276" width="16.42578125" style="8" customWidth="1"/>
    <col min="12277" max="12277" width="17.42578125" style="8" customWidth="1"/>
    <col min="12278" max="12278" width="16.28515625" style="8" customWidth="1"/>
    <col min="12279" max="12279" width="14.85546875" style="8" customWidth="1"/>
    <col min="12280" max="12280" width="15.5703125" style="8" bestFit="1" customWidth="1"/>
    <col min="12281" max="12284" width="9.140625" style="8" customWidth="1"/>
    <col min="12285" max="12285" width="12.5703125" style="8" customWidth="1"/>
    <col min="12286" max="12286" width="13.140625" style="8" bestFit="1" customWidth="1"/>
    <col min="12287" max="12519" width="9.140625" style="8" customWidth="1"/>
    <col min="12520" max="12520" width="6.140625" style="8" customWidth="1"/>
    <col min="12521" max="12521" width="12.7109375" style="8" bestFit="1" customWidth="1"/>
    <col min="12522" max="12522" width="12.5703125" style="8" customWidth="1"/>
    <col min="12523" max="12523" width="77.85546875" style="8" customWidth="1"/>
    <col min="12524" max="12524" width="10.85546875" style="8" customWidth="1"/>
    <col min="12525" max="12525" width="12.85546875" style="8" customWidth="1"/>
    <col min="12526" max="12526" width="14.140625" style="8" customWidth="1"/>
    <col min="12527" max="12527" width="18.5703125" style="8" customWidth="1"/>
    <col min="12528" max="12528" width="10.85546875" style="8" customWidth="1"/>
    <col min="12529" max="12529" width="14.7109375" style="8" customWidth="1"/>
    <col min="12530" max="12530" width="17.7109375" style="8" customWidth="1"/>
    <col min="12531" max="12531" width="17.85546875" style="8" customWidth="1"/>
    <col min="12532" max="12532" width="16.42578125" style="8" customWidth="1"/>
    <col min="12533" max="12533" width="17.42578125" style="8" customWidth="1"/>
    <col min="12534" max="12534" width="16.28515625" style="8" customWidth="1"/>
    <col min="12535" max="12535" width="14.85546875" style="8" customWidth="1"/>
    <col min="12536" max="12536" width="15.5703125" style="8" bestFit="1" customWidth="1"/>
    <col min="12537" max="12540" width="9.140625" style="8" customWidth="1"/>
    <col min="12541" max="12541" width="12.5703125" style="8" customWidth="1"/>
    <col min="12542" max="12542" width="13.140625" style="8" bestFit="1" customWidth="1"/>
    <col min="12543" max="12775" width="9.140625" style="8" customWidth="1"/>
    <col min="12776" max="12776" width="6.140625" style="8" customWidth="1"/>
    <col min="12777" max="12777" width="12.7109375" style="8" bestFit="1" customWidth="1"/>
    <col min="12778" max="12778" width="12.5703125" style="8" customWidth="1"/>
    <col min="12779" max="12779" width="77.85546875" style="8" customWidth="1"/>
    <col min="12780" max="12780" width="10.85546875" style="8" customWidth="1"/>
    <col min="12781" max="12781" width="12.85546875" style="8" customWidth="1"/>
    <col min="12782" max="12782" width="14.140625" style="8" customWidth="1"/>
    <col min="12783" max="12783" width="18.5703125" style="8" customWidth="1"/>
    <col min="12784" max="12784" width="10.85546875" style="8" customWidth="1"/>
    <col min="12785" max="12785" width="14.7109375" style="8" customWidth="1"/>
    <col min="12786" max="12786" width="17.7109375" style="8" customWidth="1"/>
    <col min="12787" max="12787" width="17.85546875" style="8" customWidth="1"/>
    <col min="12788" max="12788" width="16.42578125" style="8" customWidth="1"/>
    <col min="12789" max="12789" width="17.42578125" style="8" customWidth="1"/>
    <col min="12790" max="12790" width="16.28515625" style="8" customWidth="1"/>
    <col min="12791" max="12791" width="14.85546875" style="8" customWidth="1"/>
    <col min="12792" max="12792" width="15.5703125" style="8" bestFit="1" customWidth="1"/>
    <col min="12793" max="12796" width="9.140625" style="8" customWidth="1"/>
    <col min="12797" max="12797" width="12.5703125" style="8" customWidth="1"/>
    <col min="12798" max="12798" width="13.140625" style="8" bestFit="1" customWidth="1"/>
    <col min="12799" max="13031" width="9.140625" style="8" customWidth="1"/>
    <col min="13032" max="13032" width="6.140625" style="8" customWidth="1"/>
    <col min="13033" max="13033" width="12.7109375" style="8" bestFit="1" customWidth="1"/>
    <col min="13034" max="13034" width="12.5703125" style="8" customWidth="1"/>
    <col min="13035" max="13035" width="77.85546875" style="8" customWidth="1"/>
    <col min="13036" max="13036" width="10.85546875" style="8" customWidth="1"/>
    <col min="13037" max="13037" width="12.85546875" style="8" customWidth="1"/>
    <col min="13038" max="13038" width="14.140625" style="8" customWidth="1"/>
    <col min="13039" max="13039" width="18.5703125" style="8" customWidth="1"/>
    <col min="13040" max="13040" width="10.85546875" style="8" customWidth="1"/>
    <col min="13041" max="13041" width="14.7109375" style="8" customWidth="1"/>
    <col min="13042" max="13042" width="17.7109375" style="8" customWidth="1"/>
    <col min="13043" max="13043" width="17.85546875" style="8" customWidth="1"/>
    <col min="13044" max="13044" width="16.42578125" style="8" customWidth="1"/>
    <col min="13045" max="13045" width="17.42578125" style="8" customWidth="1"/>
    <col min="13046" max="13046" width="16.28515625" style="8" customWidth="1"/>
    <col min="13047" max="13047" width="14.85546875" style="8" customWidth="1"/>
    <col min="13048" max="13048" width="15.5703125" style="8" bestFit="1" customWidth="1"/>
    <col min="13049" max="13052" width="9.140625" style="8" customWidth="1"/>
    <col min="13053" max="13053" width="12.5703125" style="8" customWidth="1"/>
    <col min="13054" max="13054" width="13.140625" style="8" bestFit="1" customWidth="1"/>
    <col min="13055" max="13287" width="9.140625" style="8" customWidth="1"/>
    <col min="13288" max="13288" width="6.140625" style="8" customWidth="1"/>
    <col min="13289" max="13289" width="12.7109375" style="8" bestFit="1" customWidth="1"/>
    <col min="13290" max="13290" width="12.5703125" style="8" customWidth="1"/>
    <col min="13291" max="13291" width="77.85546875" style="8" customWidth="1"/>
    <col min="13292" max="13292" width="10.85546875" style="8" customWidth="1"/>
    <col min="13293" max="13293" width="12.85546875" style="8" customWidth="1"/>
    <col min="13294" max="13294" width="14.140625" style="8" customWidth="1"/>
    <col min="13295" max="13295" width="18.5703125" style="8" customWidth="1"/>
    <col min="13296" max="13296" width="10.85546875" style="8" customWidth="1"/>
    <col min="13297" max="13297" width="14.7109375" style="8" customWidth="1"/>
    <col min="13298" max="13298" width="17.7109375" style="8" customWidth="1"/>
    <col min="13299" max="13299" width="17.85546875" style="8" customWidth="1"/>
    <col min="13300" max="13300" width="16.42578125" style="8" customWidth="1"/>
    <col min="13301" max="13301" width="17.42578125" style="8" customWidth="1"/>
    <col min="13302" max="13302" width="16.28515625" style="8" customWidth="1"/>
    <col min="13303" max="13303" width="14.85546875" style="8" customWidth="1"/>
    <col min="13304" max="13304" width="15.5703125" style="8" bestFit="1" customWidth="1"/>
    <col min="13305" max="13308" width="9.140625" style="8" customWidth="1"/>
    <col min="13309" max="13309" width="12.5703125" style="8" customWidth="1"/>
    <col min="13310" max="13310" width="13.140625" style="8" bestFit="1" customWidth="1"/>
    <col min="13311" max="13543" width="9.140625" style="8" customWidth="1"/>
    <col min="13544" max="13544" width="6.140625" style="8" customWidth="1"/>
    <col min="13545" max="13545" width="12.7109375" style="8" bestFit="1" customWidth="1"/>
    <col min="13546" max="13546" width="12.5703125" style="8" customWidth="1"/>
    <col min="13547" max="13547" width="77.85546875" style="8" customWidth="1"/>
    <col min="13548" max="13548" width="10.85546875" style="8" customWidth="1"/>
    <col min="13549" max="13549" width="12.85546875" style="8" customWidth="1"/>
    <col min="13550" max="13550" width="14.140625" style="8" customWidth="1"/>
    <col min="13551" max="13551" width="18.5703125" style="8" customWidth="1"/>
    <col min="13552" max="13552" width="10.85546875" style="8" customWidth="1"/>
    <col min="13553" max="13553" width="14.7109375" style="8" customWidth="1"/>
    <col min="13554" max="13554" width="17.7109375" style="8" customWidth="1"/>
    <col min="13555" max="13555" width="17.85546875" style="8" customWidth="1"/>
    <col min="13556" max="13556" width="16.42578125" style="8" customWidth="1"/>
    <col min="13557" max="13557" width="17.42578125" style="8" customWidth="1"/>
    <col min="13558" max="13558" width="16.28515625" style="8" customWidth="1"/>
    <col min="13559" max="13559" width="14.85546875" style="8" customWidth="1"/>
    <col min="13560" max="13560" width="15.5703125" style="8" bestFit="1" customWidth="1"/>
    <col min="13561" max="13564" width="9.140625" style="8" customWidth="1"/>
    <col min="13565" max="13565" width="12.5703125" style="8" customWidth="1"/>
    <col min="13566" max="13566" width="13.140625" style="8" bestFit="1" customWidth="1"/>
    <col min="13567" max="13799" width="9.140625" style="8" customWidth="1"/>
    <col min="13800" max="13800" width="6.140625" style="8" customWidth="1"/>
    <col min="13801" max="13801" width="12.7109375" style="8" bestFit="1" customWidth="1"/>
    <col min="13802" max="13802" width="12.5703125" style="8" customWidth="1"/>
    <col min="13803" max="13803" width="77.85546875" style="8" customWidth="1"/>
    <col min="13804" max="13804" width="10.85546875" style="8" customWidth="1"/>
    <col min="13805" max="13805" width="12.85546875" style="8" customWidth="1"/>
    <col min="13806" max="13806" width="14.140625" style="8" customWidth="1"/>
    <col min="13807" max="13807" width="18.5703125" style="8" customWidth="1"/>
    <col min="13808" max="13808" width="10.85546875" style="8" customWidth="1"/>
    <col min="13809" max="13809" width="14.7109375" style="8" customWidth="1"/>
    <col min="13810" max="13810" width="17.7109375" style="8" customWidth="1"/>
    <col min="13811" max="13811" width="17.85546875" style="8" customWidth="1"/>
    <col min="13812" max="13812" width="16.42578125" style="8" customWidth="1"/>
    <col min="13813" max="13813" width="17.42578125" style="8" customWidth="1"/>
    <col min="13814" max="13814" width="16.28515625" style="8" customWidth="1"/>
    <col min="13815" max="13815" width="14.85546875" style="8" customWidth="1"/>
    <col min="13816" max="13816" width="15.5703125" style="8" bestFit="1" customWidth="1"/>
    <col min="13817" max="13820" width="9.140625" style="8" customWidth="1"/>
    <col min="13821" max="13821" width="12.5703125" style="8" customWidth="1"/>
    <col min="13822" max="13822" width="13.140625" style="8" bestFit="1" customWidth="1"/>
    <col min="13823" max="14055" width="9.140625" style="8" customWidth="1"/>
    <col min="14056" max="14056" width="6.140625" style="8" customWidth="1"/>
    <col min="14057" max="14057" width="12.7109375" style="8" bestFit="1" customWidth="1"/>
    <col min="14058" max="14058" width="12.5703125" style="8" customWidth="1"/>
    <col min="14059" max="14059" width="77.85546875" style="8" customWidth="1"/>
    <col min="14060" max="14060" width="10.85546875" style="8" customWidth="1"/>
    <col min="14061" max="14061" width="12.85546875" style="8" customWidth="1"/>
    <col min="14062" max="14062" width="14.140625" style="8" customWidth="1"/>
    <col min="14063" max="14063" width="18.5703125" style="8" customWidth="1"/>
    <col min="14064" max="14064" width="10.85546875" style="8" customWidth="1"/>
    <col min="14065" max="14065" width="14.7109375" style="8" customWidth="1"/>
    <col min="14066" max="14066" width="17.7109375" style="8" customWidth="1"/>
    <col min="14067" max="14067" width="17.85546875" style="8" customWidth="1"/>
    <col min="14068" max="14068" width="16.42578125" style="8" customWidth="1"/>
    <col min="14069" max="14069" width="17.42578125" style="8" customWidth="1"/>
    <col min="14070" max="14070" width="16.28515625" style="8" customWidth="1"/>
    <col min="14071" max="14071" width="14.85546875" style="8" customWidth="1"/>
    <col min="14072" max="14072" width="15.5703125" style="8" bestFit="1" customWidth="1"/>
    <col min="14073" max="14076" width="9.140625" style="8" customWidth="1"/>
    <col min="14077" max="14077" width="12.5703125" style="8" customWidth="1"/>
    <col min="14078" max="14078" width="13.140625" style="8" bestFit="1" customWidth="1"/>
    <col min="14079" max="14311" width="9.140625" style="8" customWidth="1"/>
    <col min="14312" max="14312" width="6.140625" style="8" customWidth="1"/>
    <col min="14313" max="14313" width="12.7109375" style="8" bestFit="1" customWidth="1"/>
    <col min="14314" max="14314" width="12.5703125" style="8" customWidth="1"/>
    <col min="14315" max="14315" width="77.85546875" style="8" customWidth="1"/>
    <col min="14316" max="14316" width="10.85546875" style="8" customWidth="1"/>
    <col min="14317" max="14317" width="12.85546875" style="8" customWidth="1"/>
    <col min="14318" max="14318" width="14.140625" style="8" customWidth="1"/>
    <col min="14319" max="14319" width="18.5703125" style="8" customWidth="1"/>
    <col min="14320" max="14320" width="10.85546875" style="8" customWidth="1"/>
    <col min="14321" max="14321" width="14.7109375" style="8" customWidth="1"/>
    <col min="14322" max="14322" width="17.7109375" style="8" customWidth="1"/>
    <col min="14323" max="14323" width="17.85546875" style="8" customWidth="1"/>
    <col min="14324" max="14324" width="16.42578125" style="8" customWidth="1"/>
    <col min="14325" max="14325" width="17.42578125" style="8" customWidth="1"/>
    <col min="14326" max="14326" width="16.28515625" style="8" customWidth="1"/>
    <col min="14327" max="14327" width="14.85546875" style="8" customWidth="1"/>
    <col min="14328" max="14328" width="15.5703125" style="8" bestFit="1" customWidth="1"/>
    <col min="14329" max="14332" width="9.140625" style="8" customWidth="1"/>
    <col min="14333" max="14333" width="12.5703125" style="8" customWidth="1"/>
    <col min="14334" max="14334" width="13.140625" style="8" bestFit="1" customWidth="1"/>
    <col min="14335" max="14567" width="9.140625" style="8" customWidth="1"/>
    <col min="14568" max="14568" width="6.140625" style="8" customWidth="1"/>
    <col min="14569" max="14569" width="12.7109375" style="8" bestFit="1" customWidth="1"/>
    <col min="14570" max="14570" width="12.5703125" style="8" customWidth="1"/>
    <col min="14571" max="14571" width="77.85546875" style="8" customWidth="1"/>
    <col min="14572" max="14572" width="10.85546875" style="8" customWidth="1"/>
    <col min="14573" max="14573" width="12.85546875" style="8" customWidth="1"/>
    <col min="14574" max="14574" width="14.140625" style="8" customWidth="1"/>
    <col min="14575" max="14575" width="18.5703125" style="8" customWidth="1"/>
    <col min="14576" max="14576" width="10.85546875" style="8" customWidth="1"/>
    <col min="14577" max="14577" width="14.7109375" style="8" customWidth="1"/>
    <col min="14578" max="14578" width="17.7109375" style="8" customWidth="1"/>
    <col min="14579" max="14579" width="17.85546875" style="8" customWidth="1"/>
    <col min="14580" max="14580" width="16.42578125" style="8" customWidth="1"/>
    <col min="14581" max="14581" width="17.42578125" style="8" customWidth="1"/>
    <col min="14582" max="14582" width="16.28515625" style="8" customWidth="1"/>
    <col min="14583" max="14583" width="14.85546875" style="8" customWidth="1"/>
    <col min="14584" max="14584" width="15.5703125" style="8" bestFit="1" customWidth="1"/>
    <col min="14585" max="14588" width="9.140625" style="8" customWidth="1"/>
    <col min="14589" max="14589" width="12.5703125" style="8" customWidth="1"/>
    <col min="14590" max="14590" width="13.140625" style="8" bestFit="1" customWidth="1"/>
    <col min="14591" max="14823" width="9.140625" style="8" customWidth="1"/>
    <col min="14824" max="14824" width="6.140625" style="8" customWidth="1"/>
    <col min="14825" max="14825" width="12.7109375" style="8" bestFit="1" customWidth="1"/>
    <col min="14826" max="14826" width="12.5703125" style="8" customWidth="1"/>
    <col min="14827" max="14827" width="77.85546875" style="8" customWidth="1"/>
    <col min="14828" max="14828" width="10.85546875" style="8" customWidth="1"/>
    <col min="14829" max="14829" width="12.85546875" style="8" customWidth="1"/>
    <col min="14830" max="14830" width="14.140625" style="8" customWidth="1"/>
    <col min="14831" max="14831" width="18.5703125" style="8" customWidth="1"/>
    <col min="14832" max="14832" width="10.85546875" style="8" customWidth="1"/>
    <col min="14833" max="14833" width="14.7109375" style="8" customWidth="1"/>
    <col min="14834" max="14834" width="17.7109375" style="8" customWidth="1"/>
    <col min="14835" max="14835" width="17.85546875" style="8" customWidth="1"/>
    <col min="14836" max="14836" width="16.42578125" style="8" customWidth="1"/>
    <col min="14837" max="14837" width="17.42578125" style="8" customWidth="1"/>
    <col min="14838" max="14838" width="16.28515625" style="8" customWidth="1"/>
    <col min="14839" max="14839" width="14.85546875" style="8" customWidth="1"/>
    <col min="14840" max="14840" width="15.5703125" style="8" bestFit="1" customWidth="1"/>
    <col min="14841" max="14844" width="9.140625" style="8" customWidth="1"/>
    <col min="14845" max="14845" width="12.5703125" style="8" customWidth="1"/>
    <col min="14846" max="14846" width="13.140625" style="8" bestFit="1" customWidth="1"/>
    <col min="14847" max="15079" width="9.140625" style="8" customWidth="1"/>
    <col min="15080" max="15080" width="6.140625" style="8" customWidth="1"/>
    <col min="15081" max="15081" width="12.7109375" style="8" bestFit="1" customWidth="1"/>
    <col min="15082" max="15082" width="12.5703125" style="8" customWidth="1"/>
    <col min="15083" max="15083" width="77.85546875" style="8" customWidth="1"/>
    <col min="15084" max="15084" width="10.85546875" style="8" customWidth="1"/>
    <col min="15085" max="15085" width="12.85546875" style="8" customWidth="1"/>
    <col min="15086" max="15086" width="14.140625" style="8" customWidth="1"/>
    <col min="15087" max="15087" width="18.5703125" style="8" customWidth="1"/>
    <col min="15088" max="15088" width="10.85546875" style="8" customWidth="1"/>
    <col min="15089" max="15089" width="14.7109375" style="8" customWidth="1"/>
    <col min="15090" max="15090" width="17.7109375" style="8" customWidth="1"/>
    <col min="15091" max="15091" width="17.85546875" style="8" customWidth="1"/>
    <col min="15092" max="15092" width="16.42578125" style="8" customWidth="1"/>
    <col min="15093" max="15093" width="17.42578125" style="8" customWidth="1"/>
    <col min="15094" max="15094" width="16.28515625" style="8" customWidth="1"/>
    <col min="15095" max="15095" width="14.85546875" style="8" customWidth="1"/>
    <col min="15096" max="15096" width="15.5703125" style="8" bestFit="1" customWidth="1"/>
    <col min="15097" max="15100" width="9.140625" style="8" customWidth="1"/>
    <col min="15101" max="15101" width="12.5703125" style="8" customWidth="1"/>
    <col min="15102" max="15102" width="13.140625" style="8" bestFit="1" customWidth="1"/>
    <col min="15103" max="15335" width="9.140625" style="8" customWidth="1"/>
    <col min="15336" max="15336" width="6.140625" style="8" customWidth="1"/>
    <col min="15337" max="15337" width="12.7109375" style="8" bestFit="1" customWidth="1"/>
    <col min="15338" max="15338" width="12.5703125" style="8" customWidth="1"/>
    <col min="15339" max="15339" width="77.85546875" style="8" customWidth="1"/>
    <col min="15340" max="15340" width="10.85546875" style="8" customWidth="1"/>
    <col min="15341" max="15341" width="12.85546875" style="8" customWidth="1"/>
    <col min="15342" max="15342" width="14.140625" style="8" customWidth="1"/>
    <col min="15343" max="15343" width="18.5703125" style="8" customWidth="1"/>
    <col min="15344" max="15344" width="10.85546875" style="8" customWidth="1"/>
    <col min="15345" max="15345" width="14.7109375" style="8" customWidth="1"/>
    <col min="15346" max="15346" width="17.7109375" style="8" customWidth="1"/>
    <col min="15347" max="15347" width="17.85546875" style="8" customWidth="1"/>
    <col min="15348" max="15348" width="16.42578125" style="8" customWidth="1"/>
    <col min="15349" max="15349" width="17.42578125" style="8" customWidth="1"/>
    <col min="15350" max="15350" width="16.28515625" style="8" customWidth="1"/>
    <col min="15351" max="15351" width="14.85546875" style="8" customWidth="1"/>
    <col min="15352" max="15352" width="15.5703125" style="8" bestFit="1" customWidth="1"/>
    <col min="15353" max="15356" width="9.140625" style="8" customWidth="1"/>
    <col min="15357" max="15357" width="12.5703125" style="8" customWidth="1"/>
    <col min="15358" max="15358" width="13.140625" style="8" bestFit="1" customWidth="1"/>
    <col min="15359" max="15591" width="9.140625" style="8" customWidth="1"/>
    <col min="15592" max="15592" width="6.140625" style="8" customWidth="1"/>
    <col min="15593" max="15593" width="12.7109375" style="8" bestFit="1" customWidth="1"/>
    <col min="15594" max="15594" width="12.5703125" style="8" customWidth="1"/>
    <col min="15595" max="15595" width="77.85546875" style="8" customWidth="1"/>
    <col min="15596" max="15596" width="10.85546875" style="8" customWidth="1"/>
    <col min="15597" max="15597" width="12.85546875" style="8" customWidth="1"/>
    <col min="15598" max="15598" width="14.140625" style="8" customWidth="1"/>
    <col min="15599" max="15599" width="18.5703125" style="8" customWidth="1"/>
    <col min="15600" max="15600" width="10.85546875" style="8" customWidth="1"/>
    <col min="15601" max="15601" width="14.7109375" style="8" customWidth="1"/>
    <col min="15602" max="15602" width="17.7109375" style="8" customWidth="1"/>
    <col min="15603" max="15603" width="17.85546875" style="8" customWidth="1"/>
    <col min="15604" max="15604" width="16.42578125" style="8" customWidth="1"/>
    <col min="15605" max="15605" width="17.42578125" style="8" customWidth="1"/>
    <col min="15606" max="15606" width="16.28515625" style="8" customWidth="1"/>
    <col min="15607" max="15607" width="14.85546875" style="8" customWidth="1"/>
    <col min="15608" max="15608" width="15.5703125" style="8" bestFit="1" customWidth="1"/>
    <col min="15609" max="15612" width="9.140625" style="8" customWidth="1"/>
    <col min="15613" max="15613" width="12.5703125" style="8" customWidth="1"/>
    <col min="15614" max="15614" width="13.140625" style="8" bestFit="1" customWidth="1"/>
    <col min="15615" max="15847" width="9.140625" style="8" customWidth="1"/>
    <col min="15848" max="15848" width="6.140625" style="8" customWidth="1"/>
    <col min="15849" max="15849" width="12.7109375" style="8" bestFit="1" customWidth="1"/>
    <col min="15850" max="15850" width="12.5703125" style="8" customWidth="1"/>
    <col min="15851" max="15851" width="77.85546875" style="8" customWidth="1"/>
    <col min="15852" max="15852" width="10.85546875" style="8" customWidth="1"/>
    <col min="15853" max="15853" width="12.85546875" style="8" customWidth="1"/>
    <col min="15854" max="15854" width="14.140625" style="8" customWidth="1"/>
    <col min="15855" max="15855" width="18.5703125" style="8" customWidth="1"/>
    <col min="15856" max="15856" width="10.85546875" style="8" customWidth="1"/>
    <col min="15857" max="15857" width="14.7109375" style="8" customWidth="1"/>
    <col min="15858" max="15858" width="17.7109375" style="8" customWidth="1"/>
    <col min="15859" max="15859" width="17.85546875" style="8" customWidth="1"/>
    <col min="15860" max="15860" width="16.42578125" style="8" customWidth="1"/>
    <col min="15861" max="15861" width="17.42578125" style="8" customWidth="1"/>
    <col min="15862" max="15862" width="16.28515625" style="8" customWidth="1"/>
    <col min="15863" max="15863" width="14.85546875" style="8" customWidth="1"/>
    <col min="15864" max="15864" width="15.5703125" style="8" bestFit="1" customWidth="1"/>
    <col min="15865" max="15868" width="9.140625" style="8" customWidth="1"/>
    <col min="15869" max="15869" width="12.5703125" style="8" customWidth="1"/>
    <col min="15870" max="15870" width="13.140625" style="8" bestFit="1" customWidth="1"/>
    <col min="15871" max="16103" width="9.140625" style="8" customWidth="1"/>
    <col min="16104" max="16104" width="6.140625" style="8" customWidth="1"/>
    <col min="16105" max="16105" width="12.7109375" style="8" bestFit="1" customWidth="1"/>
    <col min="16106" max="16106" width="12.5703125" style="8" customWidth="1"/>
    <col min="16107" max="16107" width="77.85546875" style="8" customWidth="1"/>
    <col min="16108" max="16108" width="10.85546875" style="8" customWidth="1"/>
    <col min="16109" max="16109" width="12.85546875" style="8" customWidth="1"/>
    <col min="16110" max="16110" width="14.140625" style="8" customWidth="1"/>
    <col min="16111" max="16111" width="18.5703125" style="8" customWidth="1"/>
    <col min="16112" max="16112" width="10.85546875" style="8" customWidth="1"/>
    <col min="16113" max="16113" width="14.7109375" style="8" customWidth="1"/>
    <col min="16114" max="16114" width="17.7109375" style="8" customWidth="1"/>
    <col min="16115" max="16115" width="17.85546875" style="8" customWidth="1"/>
    <col min="16116" max="16116" width="16.42578125" style="8" customWidth="1"/>
    <col min="16117" max="16117" width="17.42578125" style="8" customWidth="1"/>
    <col min="16118" max="16118" width="16.28515625" style="8" customWidth="1"/>
    <col min="16119" max="16119" width="14.85546875" style="8" customWidth="1"/>
    <col min="16120" max="16120" width="15.5703125" style="8" bestFit="1" customWidth="1"/>
    <col min="16121" max="16124" width="9.140625" style="8" customWidth="1"/>
    <col min="16125" max="16125" width="12.5703125" style="8" customWidth="1"/>
    <col min="16126" max="16126" width="13.140625" style="8" bestFit="1" customWidth="1"/>
    <col min="16127" max="16354" width="9.140625" style="8" customWidth="1"/>
    <col min="16355" max="16384" width="9.140625" style="8"/>
  </cols>
  <sheetData>
    <row r="1" spans="1:32" x14ac:dyDescent="0.2">
      <c r="A1" s="100"/>
      <c r="B1" s="101"/>
      <c r="C1" s="102"/>
      <c r="D1" s="103"/>
      <c r="E1" s="103"/>
      <c r="F1" s="133"/>
      <c r="G1" s="134"/>
      <c r="H1" s="135"/>
    </row>
    <row r="2" spans="1:32" s="12" customFormat="1" ht="27" x14ac:dyDescent="0.25">
      <c r="A2" s="100"/>
      <c r="B2" s="100"/>
      <c r="C2" s="102"/>
      <c r="D2" s="104" t="s">
        <v>0</v>
      </c>
      <c r="E2" s="136"/>
      <c r="F2" s="137"/>
      <c r="G2" s="137"/>
      <c r="H2" s="13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</row>
    <row r="3" spans="1:32" s="12" customFormat="1" ht="27.75" x14ac:dyDescent="0.4">
      <c r="A3" s="105"/>
      <c r="B3" s="100"/>
      <c r="C3" s="102"/>
      <c r="D3" s="106"/>
      <c r="E3" s="139"/>
      <c r="F3" s="137"/>
      <c r="G3" s="137"/>
      <c r="H3" s="13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</row>
    <row r="4" spans="1:32" s="12" customFormat="1" ht="27.75" x14ac:dyDescent="0.4">
      <c r="A4" s="105"/>
      <c r="B4" s="101"/>
      <c r="C4" s="102"/>
      <c r="D4" s="107"/>
      <c r="E4" s="103"/>
      <c r="F4" s="133"/>
      <c r="G4" s="134"/>
      <c r="H4" s="135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</row>
    <row r="5" spans="1:32" s="12" customFormat="1" ht="78.75" x14ac:dyDescent="0.4">
      <c r="A5" s="105"/>
      <c r="B5" s="105"/>
      <c r="C5" s="108"/>
      <c r="D5" s="109" t="s">
        <v>1</v>
      </c>
      <c r="E5" s="139"/>
      <c r="F5" s="137"/>
      <c r="G5" s="137"/>
      <c r="H5" s="13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</row>
    <row r="6" spans="1:32" s="12" customFormat="1" ht="15" x14ac:dyDescent="0.25">
      <c r="A6" s="105"/>
      <c r="B6" s="100"/>
      <c r="C6" s="102"/>
      <c r="D6" s="100"/>
      <c r="E6" s="139"/>
      <c r="F6" s="137"/>
      <c r="G6" s="137"/>
      <c r="H6" s="13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</row>
    <row r="7" spans="1:32" s="12" customFormat="1" ht="15" x14ac:dyDescent="0.25">
      <c r="A7" s="105"/>
      <c r="B7" s="101"/>
      <c r="C7" s="110"/>
      <c r="D7" s="101"/>
      <c r="E7" s="137"/>
      <c r="F7" s="137"/>
      <c r="G7" s="137"/>
      <c r="H7" s="13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</row>
    <row r="8" spans="1:32" s="15" customFormat="1" ht="13.5" thickBot="1" x14ac:dyDescent="0.3">
      <c r="A8" s="111"/>
      <c r="B8" s="112"/>
      <c r="C8" s="112"/>
      <c r="D8" s="113" t="s">
        <v>2</v>
      </c>
      <c r="E8" s="113"/>
      <c r="F8" s="140"/>
      <c r="G8" s="141"/>
      <c r="H8" s="142"/>
    </row>
    <row r="9" spans="1:32" s="15" customFormat="1" ht="105.75" customHeight="1" x14ac:dyDescent="0.25">
      <c r="A9" s="114"/>
      <c r="B9" s="115" t="s">
        <v>3</v>
      </c>
      <c r="C9" s="116"/>
      <c r="D9" s="117" t="s">
        <v>4</v>
      </c>
      <c r="E9" s="143" t="s">
        <v>5</v>
      </c>
      <c r="F9" s="497" t="s">
        <v>6</v>
      </c>
      <c r="G9" s="497"/>
      <c r="H9" s="497"/>
    </row>
    <row r="10" spans="1:32" s="15" customFormat="1" ht="59.25" customHeight="1" x14ac:dyDescent="0.25">
      <c r="A10" s="118"/>
      <c r="B10" s="119" t="s">
        <v>7</v>
      </c>
      <c r="C10" s="120"/>
      <c r="D10" s="121" t="s">
        <v>8</v>
      </c>
      <c r="E10" s="16" t="s">
        <v>9</v>
      </c>
      <c r="F10" s="498"/>
      <c r="G10" s="498"/>
      <c r="H10" s="498"/>
    </row>
    <row r="11" spans="1:32" s="15" customFormat="1" ht="46.5" customHeight="1" thickBot="1" x14ac:dyDescent="0.3">
      <c r="A11" s="122"/>
      <c r="B11" s="123" t="s">
        <v>10</v>
      </c>
      <c r="C11" s="124"/>
      <c r="D11" s="125" t="s">
        <v>11</v>
      </c>
      <c r="E11" s="17" t="s">
        <v>911</v>
      </c>
      <c r="F11" s="499"/>
      <c r="G11" s="499"/>
      <c r="H11" s="18"/>
    </row>
    <row r="12" spans="1:32" s="12" customFormat="1" ht="15.75" x14ac:dyDescent="0.25">
      <c r="A12" s="126" t="s">
        <v>12</v>
      </c>
      <c r="B12" s="127"/>
      <c r="C12" s="128"/>
      <c r="D12" s="129"/>
      <c r="E12" s="19"/>
      <c r="F12" s="20"/>
      <c r="G12" s="20"/>
      <c r="H12" s="21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</row>
    <row r="13" spans="1:32" s="12" customFormat="1" ht="15.75" thickBot="1" x14ac:dyDescent="0.3">
      <c r="A13" s="130"/>
      <c r="B13" s="131"/>
      <c r="C13" s="132"/>
      <c r="D13" s="131"/>
      <c r="E13" s="22"/>
      <c r="F13" s="23"/>
      <c r="G13" s="23"/>
      <c r="H13" s="24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</row>
    <row r="14" spans="1:32" s="12" customFormat="1" ht="15" x14ac:dyDescent="0.25">
      <c r="A14" s="144" t="s">
        <v>13</v>
      </c>
      <c r="B14" s="145"/>
      <c r="C14" s="146"/>
      <c r="D14" s="146"/>
      <c r="E14" s="147"/>
      <c r="F14" s="148"/>
      <c r="G14" s="27"/>
      <c r="H14" s="446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</row>
    <row r="15" spans="1:32" s="12" customFormat="1" ht="15" x14ac:dyDescent="0.25">
      <c r="A15" s="149">
        <f>SUM(F18:F20)</f>
        <v>6</v>
      </c>
      <c r="B15" s="150" t="s">
        <v>14</v>
      </c>
      <c r="C15" s="151"/>
      <c r="D15" s="151"/>
      <c r="E15" s="152"/>
      <c r="F15" s="153"/>
      <c r="G15" s="30"/>
      <c r="H15" s="447">
        <f>SUM(H17:H23)</f>
        <v>0</v>
      </c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</row>
    <row r="16" spans="1:32" s="12" customFormat="1" ht="26.25" x14ac:dyDescent="0.25">
      <c r="A16" s="154" t="s">
        <v>15</v>
      </c>
      <c r="B16" s="155" t="s">
        <v>16</v>
      </c>
      <c r="C16" s="156" t="s">
        <v>17</v>
      </c>
      <c r="D16" s="155" t="s">
        <v>18</v>
      </c>
      <c r="E16" s="157" t="s">
        <v>19</v>
      </c>
      <c r="F16" s="158" t="s">
        <v>20</v>
      </c>
      <c r="G16" s="31" t="s">
        <v>21</v>
      </c>
      <c r="H16" s="448" t="s">
        <v>22</v>
      </c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</row>
    <row r="17" spans="1:32" s="12" customFormat="1" ht="15" x14ac:dyDescent="0.25">
      <c r="A17" s="159" t="s">
        <v>23</v>
      </c>
      <c r="B17" s="160" t="s">
        <v>24</v>
      </c>
      <c r="C17" s="161"/>
      <c r="D17" s="160"/>
      <c r="E17" s="162"/>
      <c r="F17" s="163"/>
      <c r="G17" s="33"/>
      <c r="H17" s="449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</row>
    <row r="18" spans="1:32" s="12" customFormat="1" ht="26.25" x14ac:dyDescent="0.25">
      <c r="A18" s="159" t="s">
        <v>23</v>
      </c>
      <c r="B18" s="164" t="s">
        <v>25</v>
      </c>
      <c r="C18" s="165">
        <v>184852233</v>
      </c>
      <c r="D18" s="166" t="s">
        <v>26</v>
      </c>
      <c r="E18" s="157" t="s">
        <v>14</v>
      </c>
      <c r="F18" s="157">
        <v>1</v>
      </c>
      <c r="G18" s="35"/>
      <c r="H18" s="449">
        <f>G18*F18</f>
        <v>0</v>
      </c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</row>
    <row r="19" spans="1:32" s="12" customFormat="1" ht="15" x14ac:dyDescent="0.25">
      <c r="A19" s="159" t="s">
        <v>23</v>
      </c>
      <c r="B19" s="164" t="s">
        <v>27</v>
      </c>
      <c r="C19" s="167" t="s">
        <v>28</v>
      </c>
      <c r="D19" s="168" t="s">
        <v>29</v>
      </c>
      <c r="E19" s="169"/>
      <c r="F19" s="169"/>
      <c r="G19" s="36"/>
      <c r="H19" s="450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</row>
    <row r="20" spans="1:32" s="12" customFormat="1" ht="26.25" x14ac:dyDescent="0.25">
      <c r="A20" s="159" t="s">
        <v>23</v>
      </c>
      <c r="B20" s="164" t="s">
        <v>30</v>
      </c>
      <c r="C20" s="165">
        <v>184852234</v>
      </c>
      <c r="D20" s="166" t="s">
        <v>31</v>
      </c>
      <c r="E20" s="157" t="s">
        <v>14</v>
      </c>
      <c r="F20" s="157">
        <v>5</v>
      </c>
      <c r="G20" s="35"/>
      <c r="H20" s="449">
        <f>G20*F20</f>
        <v>0</v>
      </c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</row>
    <row r="21" spans="1:32" s="12" customFormat="1" ht="15" x14ac:dyDescent="0.25">
      <c r="A21" s="159" t="s">
        <v>23</v>
      </c>
      <c r="B21" s="164" t="s">
        <v>32</v>
      </c>
      <c r="C21" s="167" t="s">
        <v>28</v>
      </c>
      <c r="D21" s="168" t="s">
        <v>33</v>
      </c>
      <c r="E21" s="169"/>
      <c r="F21" s="169"/>
      <c r="G21" s="36"/>
      <c r="H21" s="450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</row>
    <row r="22" spans="1:32" s="38" customFormat="1" ht="35.25" customHeight="1" x14ac:dyDescent="0.2">
      <c r="A22" s="159" t="s">
        <v>23</v>
      </c>
      <c r="B22" s="164" t="s">
        <v>34</v>
      </c>
      <c r="C22" s="170" t="s">
        <v>35</v>
      </c>
      <c r="D22" s="171" t="s">
        <v>36</v>
      </c>
      <c r="E22" s="172" t="s">
        <v>14</v>
      </c>
      <c r="F22" s="173">
        <f>SUM(F18:F20)</f>
        <v>6</v>
      </c>
      <c r="G22" s="37"/>
      <c r="H22" s="451">
        <f>G22*F22</f>
        <v>0</v>
      </c>
    </row>
    <row r="23" spans="1:32" s="38" customFormat="1" ht="35.25" customHeight="1" thickBot="1" x14ac:dyDescent="0.25">
      <c r="A23" s="159" t="s">
        <v>23</v>
      </c>
      <c r="B23" s="164" t="s">
        <v>37</v>
      </c>
      <c r="C23" s="174" t="s">
        <v>38</v>
      </c>
      <c r="D23" s="175" t="s">
        <v>39</v>
      </c>
      <c r="E23" s="176" t="s">
        <v>14</v>
      </c>
      <c r="F23" s="177">
        <f>F22</f>
        <v>6</v>
      </c>
      <c r="G23" s="39"/>
      <c r="H23" s="452">
        <f>G23*F23</f>
        <v>0</v>
      </c>
    </row>
    <row r="24" spans="1:32" s="12" customFormat="1" ht="15" x14ac:dyDescent="0.25">
      <c r="A24" s="144" t="s">
        <v>40</v>
      </c>
      <c r="B24" s="145"/>
      <c r="C24" s="146"/>
      <c r="D24" s="146"/>
      <c r="E24" s="147"/>
      <c r="F24" s="148"/>
      <c r="G24" s="27"/>
      <c r="H24" s="446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</row>
    <row r="25" spans="1:32" s="12" customFormat="1" ht="15" x14ac:dyDescent="0.25">
      <c r="A25" s="149">
        <f>F28+F30+F32</f>
        <v>25</v>
      </c>
      <c r="B25" s="150" t="s">
        <v>14</v>
      </c>
      <c r="C25" s="151"/>
      <c r="D25" s="151"/>
      <c r="E25" s="152"/>
      <c r="F25" s="153"/>
      <c r="G25" s="30"/>
      <c r="H25" s="447">
        <f>SUM(H28:H35)</f>
        <v>0</v>
      </c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</row>
    <row r="26" spans="1:32" s="12" customFormat="1" ht="26.25" x14ac:dyDescent="0.25">
      <c r="A26" s="154" t="s">
        <v>15</v>
      </c>
      <c r="B26" s="155" t="s">
        <v>16</v>
      </c>
      <c r="C26" s="156" t="s">
        <v>17</v>
      </c>
      <c r="D26" s="155" t="s">
        <v>18</v>
      </c>
      <c r="E26" s="157" t="s">
        <v>19</v>
      </c>
      <c r="F26" s="158" t="s">
        <v>20</v>
      </c>
      <c r="G26" s="31" t="s">
        <v>21</v>
      </c>
      <c r="H26" s="448" t="s">
        <v>22</v>
      </c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</row>
    <row r="27" spans="1:32" s="12" customFormat="1" ht="15" x14ac:dyDescent="0.25">
      <c r="A27" s="159" t="s">
        <v>23</v>
      </c>
      <c r="B27" s="160" t="s">
        <v>24</v>
      </c>
      <c r="C27" s="161"/>
      <c r="D27" s="160"/>
      <c r="E27" s="162"/>
      <c r="F27" s="163"/>
      <c r="G27" s="33"/>
      <c r="H27" s="449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</row>
    <row r="28" spans="1:32" s="12" customFormat="1" ht="26.25" x14ac:dyDescent="0.25">
      <c r="A28" s="159" t="s">
        <v>23</v>
      </c>
      <c r="B28" s="164" t="s">
        <v>41</v>
      </c>
      <c r="C28" s="165">
        <v>184852234</v>
      </c>
      <c r="D28" s="166" t="s">
        <v>31</v>
      </c>
      <c r="E28" s="157" t="s">
        <v>14</v>
      </c>
      <c r="F28" s="157">
        <v>5</v>
      </c>
      <c r="G28" s="35"/>
      <c r="H28" s="449">
        <f>G28*F28</f>
        <v>0</v>
      </c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</row>
    <row r="29" spans="1:32" s="12" customFormat="1" ht="15" x14ac:dyDescent="0.25">
      <c r="A29" s="159" t="s">
        <v>23</v>
      </c>
      <c r="B29" s="164" t="s">
        <v>42</v>
      </c>
      <c r="C29" s="167" t="s">
        <v>28</v>
      </c>
      <c r="D29" s="168" t="s">
        <v>43</v>
      </c>
      <c r="E29" s="169"/>
      <c r="F29" s="169"/>
      <c r="G29" s="36"/>
      <c r="H29" s="450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</row>
    <row r="30" spans="1:32" s="12" customFormat="1" ht="26.25" x14ac:dyDescent="0.25">
      <c r="A30" s="159" t="s">
        <v>23</v>
      </c>
      <c r="B30" s="164" t="s">
        <v>44</v>
      </c>
      <c r="C30" s="178">
        <v>184852235</v>
      </c>
      <c r="D30" s="179" t="s">
        <v>45</v>
      </c>
      <c r="E30" s="180" t="s">
        <v>14</v>
      </c>
      <c r="F30" s="180">
        <v>17</v>
      </c>
      <c r="G30" s="35"/>
      <c r="H30" s="449">
        <f>G30*F30</f>
        <v>0</v>
      </c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</row>
    <row r="31" spans="1:32" s="12" customFormat="1" ht="15" x14ac:dyDescent="0.25">
      <c r="A31" s="159" t="s">
        <v>23</v>
      </c>
      <c r="B31" s="164" t="s">
        <v>46</v>
      </c>
      <c r="C31" s="167" t="s">
        <v>28</v>
      </c>
      <c r="D31" s="168" t="s">
        <v>47</v>
      </c>
      <c r="E31" s="169"/>
      <c r="F31" s="169"/>
      <c r="G31" s="36"/>
      <c r="H31" s="450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</row>
    <row r="32" spans="1:32" s="12" customFormat="1" ht="26.25" x14ac:dyDescent="0.25">
      <c r="A32" s="159" t="s">
        <v>23</v>
      </c>
      <c r="B32" s="164" t="s">
        <v>48</v>
      </c>
      <c r="C32" s="178">
        <v>184852236</v>
      </c>
      <c r="D32" s="179" t="s">
        <v>49</v>
      </c>
      <c r="E32" s="180" t="s">
        <v>14</v>
      </c>
      <c r="F32" s="180">
        <v>3</v>
      </c>
      <c r="G32" s="35"/>
      <c r="H32" s="449">
        <f>G32*F32</f>
        <v>0</v>
      </c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</row>
    <row r="33" spans="1:32" s="12" customFormat="1" ht="15" x14ac:dyDescent="0.25">
      <c r="A33" s="159" t="s">
        <v>23</v>
      </c>
      <c r="B33" s="164" t="s">
        <v>50</v>
      </c>
      <c r="C33" s="167" t="s">
        <v>28</v>
      </c>
      <c r="D33" s="168" t="s">
        <v>51</v>
      </c>
      <c r="E33" s="169"/>
      <c r="F33" s="169"/>
      <c r="G33" s="36"/>
      <c r="H33" s="450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</row>
    <row r="34" spans="1:32" s="38" customFormat="1" ht="35.25" customHeight="1" x14ac:dyDescent="0.2">
      <c r="A34" s="159" t="s">
        <v>23</v>
      </c>
      <c r="B34" s="164" t="s">
        <v>52</v>
      </c>
      <c r="C34" s="170" t="s">
        <v>35</v>
      </c>
      <c r="D34" s="171" t="s">
        <v>36</v>
      </c>
      <c r="E34" s="172" t="s">
        <v>14</v>
      </c>
      <c r="F34" s="173">
        <f>SUM(F28:F32)</f>
        <v>25</v>
      </c>
      <c r="G34" s="37"/>
      <c r="H34" s="451">
        <f>G34*F34</f>
        <v>0</v>
      </c>
    </row>
    <row r="35" spans="1:32" s="38" customFormat="1" ht="35.25" customHeight="1" thickBot="1" x14ac:dyDescent="0.25">
      <c r="A35" s="159" t="s">
        <v>23</v>
      </c>
      <c r="B35" s="164" t="s">
        <v>53</v>
      </c>
      <c r="C35" s="174" t="s">
        <v>38</v>
      </c>
      <c r="D35" s="175" t="s">
        <v>39</v>
      </c>
      <c r="E35" s="176" t="s">
        <v>14</v>
      </c>
      <c r="F35" s="177">
        <f>F34</f>
        <v>25</v>
      </c>
      <c r="G35" s="39"/>
      <c r="H35" s="452">
        <f>G35*F35</f>
        <v>0</v>
      </c>
    </row>
    <row r="36" spans="1:32" s="12" customFormat="1" ht="15" x14ac:dyDescent="0.25">
      <c r="A36" s="144" t="s">
        <v>54</v>
      </c>
      <c r="B36" s="145"/>
      <c r="C36" s="146"/>
      <c r="D36" s="146"/>
      <c r="E36" s="147"/>
      <c r="F36" s="148"/>
      <c r="G36" s="27"/>
      <c r="H36" s="446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</row>
    <row r="37" spans="1:32" s="12" customFormat="1" ht="15" x14ac:dyDescent="0.25">
      <c r="A37" s="149">
        <f>SUM(F40:F46)</f>
        <v>55</v>
      </c>
      <c r="B37" s="150" t="s">
        <v>14</v>
      </c>
      <c r="C37" s="151"/>
      <c r="D37" s="151"/>
      <c r="E37" s="152"/>
      <c r="F37" s="153"/>
      <c r="G37" s="30"/>
      <c r="H37" s="447">
        <f>SUM(H39:H56)</f>
        <v>0</v>
      </c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</row>
    <row r="38" spans="1:32" s="12" customFormat="1" ht="26.25" x14ac:dyDescent="0.25">
      <c r="A38" s="154" t="s">
        <v>15</v>
      </c>
      <c r="B38" s="155" t="s">
        <v>16</v>
      </c>
      <c r="C38" s="156" t="s">
        <v>17</v>
      </c>
      <c r="D38" s="155" t="s">
        <v>18</v>
      </c>
      <c r="E38" s="157" t="s">
        <v>19</v>
      </c>
      <c r="F38" s="158" t="s">
        <v>20</v>
      </c>
      <c r="G38" s="31" t="s">
        <v>21</v>
      </c>
      <c r="H38" s="448" t="s">
        <v>22</v>
      </c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</row>
    <row r="39" spans="1:32" s="12" customFormat="1" ht="15" x14ac:dyDescent="0.25">
      <c r="A39" s="159" t="s">
        <v>23</v>
      </c>
      <c r="B39" s="160" t="s">
        <v>24</v>
      </c>
      <c r="C39" s="161"/>
      <c r="D39" s="160"/>
      <c r="E39" s="162"/>
      <c r="F39" s="163"/>
      <c r="G39" s="33"/>
      <c r="H39" s="449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</row>
    <row r="40" spans="1:32" s="12" customFormat="1" ht="26.25" x14ac:dyDescent="0.25">
      <c r="A40" s="159" t="s">
        <v>23</v>
      </c>
      <c r="B40" s="164" t="s">
        <v>55</v>
      </c>
      <c r="C40" s="178">
        <v>184852236</v>
      </c>
      <c r="D40" s="179" t="s">
        <v>49</v>
      </c>
      <c r="E40" s="180" t="s">
        <v>14</v>
      </c>
      <c r="F40" s="180">
        <v>12</v>
      </c>
      <c r="G40" s="35"/>
      <c r="H40" s="449">
        <f>G40*F40</f>
        <v>0</v>
      </c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</row>
    <row r="41" spans="1:32" s="12" customFormat="1" ht="15" x14ac:dyDescent="0.25">
      <c r="A41" s="159" t="s">
        <v>23</v>
      </c>
      <c r="B41" s="164" t="s">
        <v>56</v>
      </c>
      <c r="C41" s="167" t="s">
        <v>28</v>
      </c>
      <c r="D41" s="168" t="s">
        <v>57</v>
      </c>
      <c r="E41" s="169"/>
      <c r="F41" s="169"/>
      <c r="G41" s="36"/>
      <c r="H41" s="450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</row>
    <row r="42" spans="1:32" s="12" customFormat="1" ht="26.25" x14ac:dyDescent="0.25">
      <c r="A42" s="159" t="s">
        <v>23</v>
      </c>
      <c r="B42" s="164" t="s">
        <v>58</v>
      </c>
      <c r="C42" s="165">
        <v>184852237</v>
      </c>
      <c r="D42" s="166" t="s">
        <v>59</v>
      </c>
      <c r="E42" s="157" t="s">
        <v>14</v>
      </c>
      <c r="F42" s="180">
        <v>13</v>
      </c>
      <c r="G42" s="35"/>
      <c r="H42" s="449">
        <f>G42*F42</f>
        <v>0</v>
      </c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</row>
    <row r="43" spans="1:32" s="12" customFormat="1" ht="15" x14ac:dyDescent="0.25">
      <c r="A43" s="159" t="s">
        <v>23</v>
      </c>
      <c r="B43" s="164" t="s">
        <v>60</v>
      </c>
      <c r="C43" s="167" t="s">
        <v>28</v>
      </c>
      <c r="D43" s="168" t="s">
        <v>61</v>
      </c>
      <c r="E43" s="169"/>
      <c r="F43" s="169"/>
      <c r="G43" s="36"/>
      <c r="H43" s="450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</row>
    <row r="44" spans="1:32" s="12" customFormat="1" ht="26.25" x14ac:dyDescent="0.25">
      <c r="A44" s="159" t="s">
        <v>23</v>
      </c>
      <c r="B44" s="164" t="s">
        <v>62</v>
      </c>
      <c r="C44" s="165">
        <v>184852238</v>
      </c>
      <c r="D44" s="166" t="s">
        <v>63</v>
      </c>
      <c r="E44" s="157" t="s">
        <v>14</v>
      </c>
      <c r="F44" s="157">
        <f>12+5</f>
        <v>17</v>
      </c>
      <c r="G44" s="35"/>
      <c r="H44" s="449">
        <f>G44*F44</f>
        <v>0</v>
      </c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</row>
    <row r="45" spans="1:32" s="12" customFormat="1" ht="26.25" x14ac:dyDescent="0.25">
      <c r="A45" s="159" t="s">
        <v>23</v>
      </c>
      <c r="B45" s="164" t="s">
        <v>64</v>
      </c>
      <c r="C45" s="167" t="s">
        <v>28</v>
      </c>
      <c r="D45" s="168" t="s">
        <v>65</v>
      </c>
      <c r="E45" s="169"/>
      <c r="F45" s="169"/>
      <c r="G45" s="36"/>
      <c r="H45" s="450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</row>
    <row r="46" spans="1:32" s="12" customFormat="1" ht="26.25" x14ac:dyDescent="0.25">
      <c r="A46" s="159" t="s">
        <v>23</v>
      </c>
      <c r="B46" s="164" t="s">
        <v>66</v>
      </c>
      <c r="C46" s="165">
        <v>184852239</v>
      </c>
      <c r="D46" s="166" t="s">
        <v>67</v>
      </c>
      <c r="E46" s="157" t="s">
        <v>14</v>
      </c>
      <c r="F46" s="180">
        <v>13</v>
      </c>
      <c r="G46" s="35"/>
      <c r="H46" s="449">
        <f>G46*F46</f>
        <v>0</v>
      </c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</row>
    <row r="47" spans="1:32" s="12" customFormat="1" ht="15" x14ac:dyDescent="0.25">
      <c r="A47" s="159" t="s">
        <v>23</v>
      </c>
      <c r="B47" s="164" t="s">
        <v>68</v>
      </c>
      <c r="C47" s="167" t="s">
        <v>28</v>
      </c>
      <c r="D47" s="168" t="s">
        <v>69</v>
      </c>
      <c r="E47" s="169"/>
      <c r="F47" s="169"/>
      <c r="G47" s="36"/>
      <c r="H47" s="450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</row>
    <row r="48" spans="1:32" s="38" customFormat="1" ht="35.25" customHeight="1" x14ac:dyDescent="0.2">
      <c r="A48" s="159" t="s">
        <v>23</v>
      </c>
      <c r="B48" s="164" t="s">
        <v>70</v>
      </c>
      <c r="C48" s="170" t="s">
        <v>35</v>
      </c>
      <c r="D48" s="171" t="s">
        <v>36</v>
      </c>
      <c r="E48" s="172" t="s">
        <v>14</v>
      </c>
      <c r="F48" s="173">
        <v>29</v>
      </c>
      <c r="G48" s="37"/>
      <c r="H48" s="451">
        <f>G48*F48</f>
        <v>0</v>
      </c>
    </row>
    <row r="49" spans="1:32" s="38" customFormat="1" ht="35.25" customHeight="1" x14ac:dyDescent="0.2">
      <c r="A49" s="159" t="s">
        <v>23</v>
      </c>
      <c r="B49" s="164" t="s">
        <v>71</v>
      </c>
      <c r="C49" s="170" t="s">
        <v>38</v>
      </c>
      <c r="D49" s="171" t="s">
        <v>39</v>
      </c>
      <c r="E49" s="172" t="s">
        <v>14</v>
      </c>
      <c r="F49" s="181">
        <f>F48</f>
        <v>29</v>
      </c>
      <c r="G49" s="37"/>
      <c r="H49" s="449">
        <f>G49*F49</f>
        <v>0</v>
      </c>
    </row>
    <row r="50" spans="1:32" s="12" customFormat="1" ht="26.25" x14ac:dyDescent="0.25">
      <c r="A50" s="182" t="s">
        <v>23</v>
      </c>
      <c r="B50" s="164" t="s">
        <v>72</v>
      </c>
      <c r="C50" s="183" t="s">
        <v>28</v>
      </c>
      <c r="D50" s="184" t="s">
        <v>73</v>
      </c>
      <c r="E50" s="185"/>
      <c r="F50" s="185"/>
      <c r="G50" s="40"/>
      <c r="H50" s="453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</row>
    <row r="51" spans="1:32" s="38" customFormat="1" ht="39.75" customHeight="1" x14ac:dyDescent="0.2">
      <c r="A51" s="159" t="s">
        <v>23</v>
      </c>
      <c r="B51" s="164" t="s">
        <v>74</v>
      </c>
      <c r="C51" s="186" t="s">
        <v>75</v>
      </c>
      <c r="D51" s="187" t="s">
        <v>76</v>
      </c>
      <c r="E51" s="157" t="s">
        <v>14</v>
      </c>
      <c r="F51" s="173">
        <v>24</v>
      </c>
      <c r="G51" s="41"/>
      <c r="H51" s="451">
        <f>G51*F51</f>
        <v>0</v>
      </c>
    </row>
    <row r="52" spans="1:32" s="38" customFormat="1" ht="35.25" customHeight="1" x14ac:dyDescent="0.2">
      <c r="A52" s="159" t="s">
        <v>23</v>
      </c>
      <c r="B52" s="164" t="s">
        <v>77</v>
      </c>
      <c r="C52" s="170" t="s">
        <v>78</v>
      </c>
      <c r="D52" s="171" t="s">
        <v>79</v>
      </c>
      <c r="E52" s="172" t="s">
        <v>14</v>
      </c>
      <c r="F52" s="181">
        <f>F51</f>
        <v>24</v>
      </c>
      <c r="G52" s="37"/>
      <c r="H52" s="449">
        <f>G52*F52</f>
        <v>0</v>
      </c>
    </row>
    <row r="53" spans="1:32" s="12" customFormat="1" ht="26.25" x14ac:dyDescent="0.25">
      <c r="A53" s="182" t="s">
        <v>23</v>
      </c>
      <c r="B53" s="164" t="s">
        <v>80</v>
      </c>
      <c r="C53" s="183" t="s">
        <v>28</v>
      </c>
      <c r="D53" s="184" t="s">
        <v>81</v>
      </c>
      <c r="E53" s="185"/>
      <c r="F53" s="185"/>
      <c r="G53" s="40"/>
      <c r="H53" s="453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</row>
    <row r="54" spans="1:32" s="38" customFormat="1" ht="39.75" customHeight="1" x14ac:dyDescent="0.2">
      <c r="A54" s="159" t="s">
        <v>23</v>
      </c>
      <c r="B54" s="164" t="s">
        <v>82</v>
      </c>
      <c r="C54" s="186" t="s">
        <v>83</v>
      </c>
      <c r="D54" s="187" t="s">
        <v>84</v>
      </c>
      <c r="E54" s="157" t="s">
        <v>14</v>
      </c>
      <c r="F54" s="173">
        <v>2</v>
      </c>
      <c r="G54" s="41"/>
      <c r="H54" s="451">
        <f>G54*F54</f>
        <v>0</v>
      </c>
    </row>
    <row r="55" spans="1:32" s="38" customFormat="1" ht="35.25" customHeight="1" x14ac:dyDescent="0.2">
      <c r="A55" s="159" t="s">
        <v>23</v>
      </c>
      <c r="B55" s="164" t="s">
        <v>85</v>
      </c>
      <c r="C55" s="170" t="s">
        <v>86</v>
      </c>
      <c r="D55" s="171" t="s">
        <v>87</v>
      </c>
      <c r="E55" s="172" t="s">
        <v>14</v>
      </c>
      <c r="F55" s="181">
        <f>F54</f>
        <v>2</v>
      </c>
      <c r="G55" s="37"/>
      <c r="H55" s="451">
        <f>G55*F55</f>
        <v>0</v>
      </c>
    </row>
    <row r="56" spans="1:32" s="12" customFormat="1" ht="15.75" thickBot="1" x14ac:dyDescent="0.3">
      <c r="A56" s="159" t="s">
        <v>23</v>
      </c>
      <c r="B56" s="164" t="s">
        <v>88</v>
      </c>
      <c r="C56" s="167" t="s">
        <v>28</v>
      </c>
      <c r="D56" s="168" t="s">
        <v>89</v>
      </c>
      <c r="E56" s="169"/>
      <c r="F56" s="169"/>
      <c r="G56" s="36"/>
      <c r="H56" s="450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</row>
    <row r="57" spans="1:32" s="12" customFormat="1" ht="15" x14ac:dyDescent="0.25">
      <c r="A57" s="144" t="s">
        <v>90</v>
      </c>
      <c r="B57" s="145"/>
      <c r="C57" s="146"/>
      <c r="D57" s="146"/>
      <c r="E57" s="147"/>
      <c r="F57" s="148"/>
      <c r="G57" s="27"/>
      <c r="H57" s="446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</row>
    <row r="58" spans="1:32" s="12" customFormat="1" ht="15" x14ac:dyDescent="0.25">
      <c r="A58" s="149">
        <f>F65+F61+F63+F67</f>
        <v>24</v>
      </c>
      <c r="B58" s="150" t="s">
        <v>14</v>
      </c>
      <c r="C58" s="151"/>
      <c r="D58" s="151"/>
      <c r="E58" s="152"/>
      <c r="F58" s="153"/>
      <c r="G58" s="30"/>
      <c r="H58" s="447">
        <f>SUM(H60:H76)</f>
        <v>0</v>
      </c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</row>
    <row r="59" spans="1:32" s="12" customFormat="1" ht="26.25" x14ac:dyDescent="0.25">
      <c r="A59" s="154" t="s">
        <v>15</v>
      </c>
      <c r="B59" s="155" t="s">
        <v>16</v>
      </c>
      <c r="C59" s="156" t="s">
        <v>17</v>
      </c>
      <c r="D59" s="155" t="s">
        <v>18</v>
      </c>
      <c r="E59" s="157" t="s">
        <v>19</v>
      </c>
      <c r="F59" s="158" t="s">
        <v>20</v>
      </c>
      <c r="G59" s="31" t="s">
        <v>21</v>
      </c>
      <c r="H59" s="448" t="s">
        <v>22</v>
      </c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</row>
    <row r="60" spans="1:32" s="12" customFormat="1" ht="15" x14ac:dyDescent="0.25">
      <c r="A60" s="159" t="s">
        <v>23</v>
      </c>
      <c r="B60" s="160" t="s">
        <v>24</v>
      </c>
      <c r="C60" s="161"/>
      <c r="D60" s="160"/>
      <c r="E60" s="162"/>
      <c r="F60" s="163"/>
      <c r="G60" s="33"/>
      <c r="H60" s="449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</row>
    <row r="61" spans="1:32" s="12" customFormat="1" ht="26.25" x14ac:dyDescent="0.25">
      <c r="A61" s="159" t="s">
        <v>23</v>
      </c>
      <c r="B61" s="164" t="s">
        <v>91</v>
      </c>
      <c r="C61" s="165">
        <v>184852239</v>
      </c>
      <c r="D61" s="166" t="s">
        <v>67</v>
      </c>
      <c r="E61" s="157" t="s">
        <v>14</v>
      </c>
      <c r="F61" s="157">
        <f>2+1</f>
        <v>3</v>
      </c>
      <c r="G61" s="35"/>
      <c r="H61" s="449">
        <f>G61*F61</f>
        <v>0</v>
      </c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</row>
    <row r="62" spans="1:32" s="12" customFormat="1" ht="15" x14ac:dyDescent="0.25">
      <c r="A62" s="159" t="s">
        <v>23</v>
      </c>
      <c r="B62" s="164" t="s">
        <v>92</v>
      </c>
      <c r="C62" s="167" t="s">
        <v>28</v>
      </c>
      <c r="D62" s="168" t="s">
        <v>93</v>
      </c>
      <c r="E62" s="169"/>
      <c r="F62" s="169"/>
      <c r="G62" s="36"/>
      <c r="H62" s="450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</row>
    <row r="63" spans="1:32" s="12" customFormat="1" ht="26.25" x14ac:dyDescent="0.25">
      <c r="A63" s="159" t="s">
        <v>23</v>
      </c>
      <c r="B63" s="164" t="s">
        <v>94</v>
      </c>
      <c r="C63" s="165">
        <v>184852241</v>
      </c>
      <c r="D63" s="166" t="s">
        <v>95</v>
      </c>
      <c r="E63" s="157" t="s">
        <v>14</v>
      </c>
      <c r="F63" s="157">
        <v>12</v>
      </c>
      <c r="G63" s="35"/>
      <c r="H63" s="449">
        <f>G63*F63</f>
        <v>0</v>
      </c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</row>
    <row r="64" spans="1:32" s="12" customFormat="1" ht="15" x14ac:dyDescent="0.25">
      <c r="A64" s="159" t="s">
        <v>23</v>
      </c>
      <c r="B64" s="164" t="s">
        <v>96</v>
      </c>
      <c r="C64" s="167" t="s">
        <v>28</v>
      </c>
      <c r="D64" s="168" t="s">
        <v>97</v>
      </c>
      <c r="E64" s="169"/>
      <c r="F64" s="169"/>
      <c r="G64" s="36"/>
      <c r="H64" s="450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</row>
    <row r="65" spans="1:32" s="12" customFormat="1" ht="26.25" x14ac:dyDescent="0.25">
      <c r="A65" s="159" t="s">
        <v>23</v>
      </c>
      <c r="B65" s="164" t="s">
        <v>98</v>
      </c>
      <c r="C65" s="165">
        <v>184852242</v>
      </c>
      <c r="D65" s="166" t="s">
        <v>99</v>
      </c>
      <c r="E65" s="157" t="s">
        <v>14</v>
      </c>
      <c r="F65" s="157">
        <f>5+1</f>
        <v>6</v>
      </c>
      <c r="G65" s="35"/>
      <c r="H65" s="449">
        <f>G65*F65</f>
        <v>0</v>
      </c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</row>
    <row r="66" spans="1:32" s="12" customFormat="1" ht="15" x14ac:dyDescent="0.25">
      <c r="A66" s="159" t="s">
        <v>23</v>
      </c>
      <c r="B66" s="164" t="s">
        <v>100</v>
      </c>
      <c r="C66" s="167" t="s">
        <v>28</v>
      </c>
      <c r="D66" s="168" t="s">
        <v>101</v>
      </c>
      <c r="E66" s="169"/>
      <c r="F66" s="169"/>
      <c r="G66" s="36"/>
      <c r="H66" s="450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</row>
    <row r="67" spans="1:32" s="12" customFormat="1" ht="26.25" x14ac:dyDescent="0.25">
      <c r="A67" s="159" t="s">
        <v>23</v>
      </c>
      <c r="B67" s="164" t="s">
        <v>102</v>
      </c>
      <c r="C67" s="165">
        <v>184852243</v>
      </c>
      <c r="D67" s="166" t="s">
        <v>103</v>
      </c>
      <c r="E67" s="157" t="s">
        <v>14</v>
      </c>
      <c r="F67" s="157">
        <f>2+1</f>
        <v>3</v>
      </c>
      <c r="G67" s="35"/>
      <c r="H67" s="449">
        <f>G67*F67</f>
        <v>0</v>
      </c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</row>
    <row r="68" spans="1:32" s="12" customFormat="1" ht="15" x14ac:dyDescent="0.25">
      <c r="A68" s="159" t="s">
        <v>23</v>
      </c>
      <c r="B68" s="164" t="s">
        <v>104</v>
      </c>
      <c r="C68" s="167" t="s">
        <v>28</v>
      </c>
      <c r="D68" s="168" t="s">
        <v>105</v>
      </c>
      <c r="E68" s="169"/>
      <c r="F68" s="169"/>
      <c r="G68" s="36"/>
      <c r="H68" s="450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</row>
    <row r="69" spans="1:32" s="38" customFormat="1" ht="35.25" customHeight="1" x14ac:dyDescent="0.2">
      <c r="A69" s="159" t="s">
        <v>23</v>
      </c>
      <c r="B69" s="164" t="s">
        <v>106</v>
      </c>
      <c r="C69" s="170" t="s">
        <v>35</v>
      </c>
      <c r="D69" s="171" t="s">
        <v>36</v>
      </c>
      <c r="E69" s="172" t="s">
        <v>14</v>
      </c>
      <c r="F69" s="173">
        <v>2</v>
      </c>
      <c r="G69" s="37"/>
      <c r="H69" s="451">
        <f>G69*F69</f>
        <v>0</v>
      </c>
    </row>
    <row r="70" spans="1:32" s="38" customFormat="1" ht="35.25" customHeight="1" x14ac:dyDescent="0.2">
      <c r="A70" s="159" t="s">
        <v>23</v>
      </c>
      <c r="B70" s="164" t="s">
        <v>107</v>
      </c>
      <c r="C70" s="170" t="s">
        <v>38</v>
      </c>
      <c r="D70" s="171" t="s">
        <v>39</v>
      </c>
      <c r="E70" s="172" t="s">
        <v>14</v>
      </c>
      <c r="F70" s="181">
        <f>F69</f>
        <v>2</v>
      </c>
      <c r="G70" s="37"/>
      <c r="H70" s="449">
        <f>G70*F70</f>
        <v>0</v>
      </c>
    </row>
    <row r="71" spans="1:32" s="12" customFormat="1" ht="15" x14ac:dyDescent="0.25">
      <c r="A71" s="182" t="s">
        <v>23</v>
      </c>
      <c r="B71" s="164" t="s">
        <v>108</v>
      </c>
      <c r="C71" s="183" t="s">
        <v>28</v>
      </c>
      <c r="D71" s="184" t="s">
        <v>109</v>
      </c>
      <c r="E71" s="185"/>
      <c r="F71" s="185"/>
      <c r="G71" s="40"/>
      <c r="H71" s="453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</row>
    <row r="72" spans="1:32" s="38" customFormat="1" ht="39.75" customHeight="1" x14ac:dyDescent="0.2">
      <c r="A72" s="159" t="s">
        <v>23</v>
      </c>
      <c r="B72" s="164" t="s">
        <v>110</v>
      </c>
      <c r="C72" s="186" t="s">
        <v>75</v>
      </c>
      <c r="D72" s="187" t="s">
        <v>76</v>
      </c>
      <c r="E72" s="157" t="s">
        <v>14</v>
      </c>
      <c r="F72" s="173">
        <v>14</v>
      </c>
      <c r="G72" s="41"/>
      <c r="H72" s="451">
        <f>G72*F72</f>
        <v>0</v>
      </c>
    </row>
    <row r="73" spans="1:32" s="38" customFormat="1" ht="35.25" customHeight="1" x14ac:dyDescent="0.2">
      <c r="A73" s="159" t="s">
        <v>23</v>
      </c>
      <c r="B73" s="164" t="s">
        <v>111</v>
      </c>
      <c r="C73" s="170" t="s">
        <v>78</v>
      </c>
      <c r="D73" s="171" t="s">
        <v>79</v>
      </c>
      <c r="E73" s="172" t="s">
        <v>14</v>
      </c>
      <c r="F73" s="181">
        <f>F72</f>
        <v>14</v>
      </c>
      <c r="G73" s="37"/>
      <c r="H73" s="451">
        <f>G73*F73</f>
        <v>0</v>
      </c>
    </row>
    <row r="74" spans="1:32" s="12" customFormat="1" ht="15" x14ac:dyDescent="0.25">
      <c r="A74" s="159" t="s">
        <v>23</v>
      </c>
      <c r="B74" s="164" t="s">
        <v>112</v>
      </c>
      <c r="C74" s="167" t="s">
        <v>28</v>
      </c>
      <c r="D74" s="168" t="s">
        <v>113</v>
      </c>
      <c r="E74" s="169"/>
      <c r="F74" s="169"/>
      <c r="G74" s="36"/>
      <c r="H74" s="450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</row>
    <row r="75" spans="1:32" s="38" customFormat="1" ht="39.75" customHeight="1" x14ac:dyDescent="0.2">
      <c r="A75" s="159" t="s">
        <v>23</v>
      </c>
      <c r="B75" s="164" t="s">
        <v>114</v>
      </c>
      <c r="C75" s="186" t="s">
        <v>83</v>
      </c>
      <c r="D75" s="187" t="s">
        <v>84</v>
      </c>
      <c r="E75" s="157" t="s">
        <v>14</v>
      </c>
      <c r="F75" s="173">
        <v>8</v>
      </c>
      <c r="G75" s="41"/>
      <c r="H75" s="451">
        <f>G75*F75</f>
        <v>0</v>
      </c>
    </row>
    <row r="76" spans="1:32" s="38" customFormat="1" ht="35.25" customHeight="1" x14ac:dyDescent="0.2">
      <c r="A76" s="159" t="s">
        <v>23</v>
      </c>
      <c r="B76" s="164" t="s">
        <v>115</v>
      </c>
      <c r="C76" s="170" t="s">
        <v>86</v>
      </c>
      <c r="D76" s="171" t="s">
        <v>87</v>
      </c>
      <c r="E76" s="172" t="s">
        <v>14</v>
      </c>
      <c r="F76" s="181">
        <f>F75</f>
        <v>8</v>
      </c>
      <c r="G76" s="37"/>
      <c r="H76" s="451">
        <f>G76*F76</f>
        <v>0</v>
      </c>
    </row>
    <row r="77" spans="1:32" s="12" customFormat="1" ht="15.75" thickBot="1" x14ac:dyDescent="0.3">
      <c r="A77" s="188" t="s">
        <v>23</v>
      </c>
      <c r="B77" s="164" t="s">
        <v>116</v>
      </c>
      <c r="C77" s="189" t="s">
        <v>28</v>
      </c>
      <c r="D77" s="190" t="s">
        <v>117</v>
      </c>
      <c r="E77" s="191"/>
      <c r="F77" s="191"/>
      <c r="G77" s="42"/>
      <c r="H77" s="454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</row>
    <row r="78" spans="1:32" s="12" customFormat="1" ht="15" x14ac:dyDescent="0.25">
      <c r="A78" s="144" t="s">
        <v>118</v>
      </c>
      <c r="B78" s="145"/>
      <c r="C78" s="146"/>
      <c r="D78" s="146"/>
      <c r="E78" s="147"/>
      <c r="F78" s="148"/>
      <c r="G78" s="27"/>
      <c r="H78" s="446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</row>
    <row r="79" spans="1:32" s="12" customFormat="1" ht="15" x14ac:dyDescent="0.25">
      <c r="A79" s="149">
        <f>F82</f>
        <v>6</v>
      </c>
      <c r="B79" s="150" t="s">
        <v>14</v>
      </c>
      <c r="C79" s="151"/>
      <c r="D79" s="151"/>
      <c r="E79" s="152"/>
      <c r="F79" s="153"/>
      <c r="G79" s="30"/>
      <c r="H79" s="447">
        <f>SUM(H80:H91)</f>
        <v>0</v>
      </c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</row>
    <row r="80" spans="1:32" s="12" customFormat="1" ht="26.25" x14ac:dyDescent="0.25">
      <c r="A80" s="154" t="s">
        <v>15</v>
      </c>
      <c r="B80" s="155" t="s">
        <v>16</v>
      </c>
      <c r="C80" s="156" t="s">
        <v>17</v>
      </c>
      <c r="D80" s="155" t="s">
        <v>18</v>
      </c>
      <c r="E80" s="157" t="s">
        <v>19</v>
      </c>
      <c r="F80" s="158" t="s">
        <v>20</v>
      </c>
      <c r="G80" s="31" t="s">
        <v>21</v>
      </c>
      <c r="H80" s="448" t="s">
        <v>22</v>
      </c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</row>
    <row r="81" spans="1:32" s="12" customFormat="1" ht="15" x14ac:dyDescent="0.25">
      <c r="A81" s="159" t="s">
        <v>23</v>
      </c>
      <c r="B81" s="160" t="s">
        <v>24</v>
      </c>
      <c r="C81" s="161"/>
      <c r="D81" s="160"/>
      <c r="E81" s="162"/>
      <c r="F81" s="163"/>
      <c r="G81" s="33"/>
      <c r="H81" s="449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</row>
    <row r="82" spans="1:32" s="12" customFormat="1" ht="26.25" x14ac:dyDescent="0.25">
      <c r="A82" s="159" t="s">
        <v>23</v>
      </c>
      <c r="B82" s="164" t="s">
        <v>119</v>
      </c>
      <c r="C82" s="165">
        <v>184852244</v>
      </c>
      <c r="D82" s="166" t="s">
        <v>120</v>
      </c>
      <c r="E82" s="157" t="s">
        <v>14</v>
      </c>
      <c r="F82" s="157">
        <v>6</v>
      </c>
      <c r="G82" s="35"/>
      <c r="H82" s="449">
        <f>G82*F82</f>
        <v>0</v>
      </c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</row>
    <row r="83" spans="1:32" s="12" customFormat="1" ht="15" x14ac:dyDescent="0.25">
      <c r="A83" s="159" t="s">
        <v>23</v>
      </c>
      <c r="B83" s="164" t="s">
        <v>121</v>
      </c>
      <c r="C83" s="167" t="s">
        <v>28</v>
      </c>
      <c r="D83" s="168" t="s">
        <v>122</v>
      </c>
      <c r="E83" s="169"/>
      <c r="F83" s="169"/>
      <c r="G83" s="36"/>
      <c r="H83" s="450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</row>
    <row r="84" spans="1:32" s="38" customFormat="1" ht="35.25" customHeight="1" x14ac:dyDescent="0.2">
      <c r="A84" s="159" t="s">
        <v>23</v>
      </c>
      <c r="B84" s="164" t="s">
        <v>123</v>
      </c>
      <c r="C84" s="170" t="s">
        <v>35</v>
      </c>
      <c r="D84" s="171" t="s">
        <v>36</v>
      </c>
      <c r="E84" s="172" t="s">
        <v>14</v>
      </c>
      <c r="F84" s="173">
        <v>1</v>
      </c>
      <c r="G84" s="37"/>
      <c r="H84" s="451">
        <f>G84*F84</f>
        <v>0</v>
      </c>
    </row>
    <row r="85" spans="1:32" s="38" customFormat="1" ht="35.25" customHeight="1" x14ac:dyDescent="0.2">
      <c r="A85" s="159" t="s">
        <v>23</v>
      </c>
      <c r="B85" s="164" t="s">
        <v>124</v>
      </c>
      <c r="C85" s="170" t="s">
        <v>38</v>
      </c>
      <c r="D85" s="171" t="s">
        <v>39</v>
      </c>
      <c r="E85" s="172" t="s">
        <v>14</v>
      </c>
      <c r="F85" s="181">
        <f>F84</f>
        <v>1</v>
      </c>
      <c r="G85" s="37"/>
      <c r="H85" s="449">
        <f>G85*F85</f>
        <v>0</v>
      </c>
    </row>
    <row r="86" spans="1:32" s="12" customFormat="1" ht="15" x14ac:dyDescent="0.25">
      <c r="A86" s="182" t="s">
        <v>23</v>
      </c>
      <c r="B86" s="164" t="s">
        <v>125</v>
      </c>
      <c r="C86" s="183" t="s">
        <v>28</v>
      </c>
      <c r="D86" s="184" t="s">
        <v>126</v>
      </c>
      <c r="E86" s="185"/>
      <c r="F86" s="185"/>
      <c r="G86" s="40"/>
      <c r="H86" s="453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</row>
    <row r="87" spans="1:32" s="38" customFormat="1" ht="39.75" customHeight="1" x14ac:dyDescent="0.2">
      <c r="A87" s="159" t="s">
        <v>23</v>
      </c>
      <c r="B87" s="164" t="s">
        <v>127</v>
      </c>
      <c r="C87" s="186" t="s">
        <v>83</v>
      </c>
      <c r="D87" s="187" t="s">
        <v>84</v>
      </c>
      <c r="E87" s="157" t="s">
        <v>14</v>
      </c>
      <c r="F87" s="173">
        <v>3</v>
      </c>
      <c r="G87" s="41"/>
      <c r="H87" s="451">
        <f>G87*F87</f>
        <v>0</v>
      </c>
    </row>
    <row r="88" spans="1:32" s="38" customFormat="1" ht="35.25" customHeight="1" x14ac:dyDescent="0.2">
      <c r="A88" s="159" t="s">
        <v>23</v>
      </c>
      <c r="B88" s="164" t="s">
        <v>128</v>
      </c>
      <c r="C88" s="170" t="s">
        <v>86</v>
      </c>
      <c r="D88" s="171" t="s">
        <v>87</v>
      </c>
      <c r="E88" s="172" t="s">
        <v>14</v>
      </c>
      <c r="F88" s="181">
        <f>F87</f>
        <v>3</v>
      </c>
      <c r="G88" s="37"/>
      <c r="H88" s="451">
        <f>G88*F88</f>
        <v>0</v>
      </c>
    </row>
    <row r="89" spans="1:32" s="12" customFormat="1" ht="15" x14ac:dyDescent="0.25">
      <c r="A89" s="188" t="s">
        <v>23</v>
      </c>
      <c r="B89" s="164" t="s">
        <v>129</v>
      </c>
      <c r="C89" s="192" t="s">
        <v>28</v>
      </c>
      <c r="D89" s="193" t="s">
        <v>130</v>
      </c>
      <c r="E89" s="169"/>
      <c r="F89" s="169"/>
      <c r="G89" s="43"/>
      <c r="H89" s="454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</row>
    <row r="90" spans="1:32" s="38" customFormat="1" ht="39.75" customHeight="1" x14ac:dyDescent="0.2">
      <c r="A90" s="159" t="s">
        <v>23</v>
      </c>
      <c r="B90" s="164" t="s">
        <v>131</v>
      </c>
      <c r="C90" s="186" t="s">
        <v>132</v>
      </c>
      <c r="D90" s="187" t="s">
        <v>133</v>
      </c>
      <c r="E90" s="157" t="s">
        <v>14</v>
      </c>
      <c r="F90" s="173">
        <f>1+1</f>
        <v>2</v>
      </c>
      <c r="G90" s="41"/>
      <c r="H90" s="451">
        <f>G90*F90</f>
        <v>0</v>
      </c>
    </row>
    <row r="91" spans="1:32" s="38" customFormat="1" ht="35.25" customHeight="1" x14ac:dyDescent="0.2">
      <c r="A91" s="159" t="s">
        <v>23</v>
      </c>
      <c r="B91" s="164" t="s">
        <v>134</v>
      </c>
      <c r="C91" s="170" t="s">
        <v>135</v>
      </c>
      <c r="D91" s="171" t="s">
        <v>136</v>
      </c>
      <c r="E91" s="172" t="s">
        <v>14</v>
      </c>
      <c r="F91" s="181">
        <f>F90</f>
        <v>2</v>
      </c>
      <c r="G91" s="37"/>
      <c r="H91" s="451">
        <f>G91*F91</f>
        <v>0</v>
      </c>
    </row>
    <row r="92" spans="1:32" s="12" customFormat="1" ht="15.75" thickBot="1" x14ac:dyDescent="0.3">
      <c r="A92" s="194" t="s">
        <v>23</v>
      </c>
      <c r="B92" s="164" t="s">
        <v>137</v>
      </c>
      <c r="C92" s="195" t="s">
        <v>28</v>
      </c>
      <c r="D92" s="196" t="s">
        <v>138</v>
      </c>
      <c r="E92" s="197"/>
      <c r="F92" s="197"/>
      <c r="G92" s="44"/>
      <c r="H92" s="455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</row>
    <row r="93" spans="1:32" s="12" customFormat="1" ht="15" x14ac:dyDescent="0.25">
      <c r="A93" s="144" t="s">
        <v>139</v>
      </c>
      <c r="B93" s="145"/>
      <c r="C93" s="146"/>
      <c r="D93" s="146"/>
      <c r="E93" s="147"/>
      <c r="F93" s="148"/>
      <c r="G93" s="27"/>
      <c r="H93" s="446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</row>
    <row r="94" spans="1:32" s="12" customFormat="1" ht="15" x14ac:dyDescent="0.25">
      <c r="A94" s="149">
        <f>F97</f>
        <v>2</v>
      </c>
      <c r="B94" s="150" t="s">
        <v>14</v>
      </c>
      <c r="C94" s="151"/>
      <c r="D94" s="151"/>
      <c r="E94" s="152"/>
      <c r="F94" s="153"/>
      <c r="G94" s="30"/>
      <c r="H94" s="447">
        <f>SUM(H95:H100)</f>
        <v>0</v>
      </c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</row>
    <row r="95" spans="1:32" s="12" customFormat="1" ht="26.25" x14ac:dyDescent="0.25">
      <c r="A95" s="154" t="s">
        <v>15</v>
      </c>
      <c r="B95" s="155" t="s">
        <v>16</v>
      </c>
      <c r="C95" s="156" t="s">
        <v>17</v>
      </c>
      <c r="D95" s="155" t="s">
        <v>18</v>
      </c>
      <c r="E95" s="157" t="s">
        <v>19</v>
      </c>
      <c r="F95" s="158" t="s">
        <v>20</v>
      </c>
      <c r="G95" s="31" t="s">
        <v>21</v>
      </c>
      <c r="H95" s="448" t="s">
        <v>22</v>
      </c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</row>
    <row r="96" spans="1:32" s="12" customFormat="1" ht="15" x14ac:dyDescent="0.25">
      <c r="A96" s="159" t="s">
        <v>23</v>
      </c>
      <c r="B96" s="160" t="s">
        <v>24</v>
      </c>
      <c r="C96" s="161"/>
      <c r="D96" s="160"/>
      <c r="E96" s="162"/>
      <c r="F96" s="163"/>
      <c r="G96" s="33"/>
      <c r="H96" s="449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</row>
    <row r="97" spans="1:32" s="12" customFormat="1" ht="26.25" x14ac:dyDescent="0.25">
      <c r="A97" s="159" t="s">
        <v>23</v>
      </c>
      <c r="B97" s="164" t="s">
        <v>140</v>
      </c>
      <c r="C97" s="165">
        <v>184852248</v>
      </c>
      <c r="D97" s="166" t="s">
        <v>141</v>
      </c>
      <c r="E97" s="157" t="s">
        <v>14</v>
      </c>
      <c r="F97" s="157">
        <v>2</v>
      </c>
      <c r="G97" s="35"/>
      <c r="H97" s="449">
        <f>G97*F97</f>
        <v>0</v>
      </c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</row>
    <row r="98" spans="1:32" s="12" customFormat="1" ht="15" x14ac:dyDescent="0.25">
      <c r="A98" s="159" t="s">
        <v>23</v>
      </c>
      <c r="B98" s="164" t="s">
        <v>142</v>
      </c>
      <c r="C98" s="167" t="s">
        <v>28</v>
      </c>
      <c r="D98" s="168" t="s">
        <v>143</v>
      </c>
      <c r="E98" s="169"/>
      <c r="F98" s="169"/>
      <c r="G98" s="36"/>
      <c r="H98" s="450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</row>
    <row r="99" spans="1:32" s="38" customFormat="1" ht="39.75" customHeight="1" x14ac:dyDescent="0.2">
      <c r="A99" s="159" t="s">
        <v>23</v>
      </c>
      <c r="B99" s="164" t="s">
        <v>144</v>
      </c>
      <c r="C99" s="186" t="s">
        <v>83</v>
      </c>
      <c r="D99" s="187" t="s">
        <v>84</v>
      </c>
      <c r="E99" s="157" t="s">
        <v>14</v>
      </c>
      <c r="F99" s="173">
        <v>2</v>
      </c>
      <c r="G99" s="41"/>
      <c r="H99" s="451">
        <f>G99*F99</f>
        <v>0</v>
      </c>
    </row>
    <row r="100" spans="1:32" s="38" customFormat="1" ht="35.25" customHeight="1" thickBot="1" x14ac:dyDescent="0.25">
      <c r="A100" s="188" t="s">
        <v>23</v>
      </c>
      <c r="B100" s="164" t="s">
        <v>145</v>
      </c>
      <c r="C100" s="198" t="s">
        <v>86</v>
      </c>
      <c r="D100" s="199" t="s">
        <v>87</v>
      </c>
      <c r="E100" s="180" t="s">
        <v>14</v>
      </c>
      <c r="F100" s="200">
        <f>F99</f>
        <v>2</v>
      </c>
      <c r="G100" s="45"/>
      <c r="H100" s="451">
        <f>G100*F100</f>
        <v>0</v>
      </c>
    </row>
    <row r="101" spans="1:32" s="12" customFormat="1" ht="15" x14ac:dyDescent="0.25">
      <c r="A101" s="144" t="s">
        <v>146</v>
      </c>
      <c r="B101" s="145"/>
      <c r="C101" s="146"/>
      <c r="D101" s="146"/>
      <c r="E101" s="147"/>
      <c r="F101" s="148"/>
      <c r="G101" s="27"/>
      <c r="H101" s="446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</row>
    <row r="102" spans="1:32" s="12" customFormat="1" ht="15" x14ac:dyDescent="0.25">
      <c r="A102" s="149">
        <f>SUM(F105:F105)</f>
        <v>1</v>
      </c>
      <c r="B102" s="150" t="s">
        <v>14</v>
      </c>
      <c r="C102" s="151"/>
      <c r="D102" s="151"/>
      <c r="E102" s="152"/>
      <c r="F102" s="153"/>
      <c r="G102" s="30"/>
      <c r="H102" s="447">
        <f>SUM(H104:H108)</f>
        <v>0</v>
      </c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</row>
    <row r="103" spans="1:32" s="12" customFormat="1" ht="26.25" x14ac:dyDescent="0.25">
      <c r="A103" s="154" t="s">
        <v>15</v>
      </c>
      <c r="B103" s="155" t="s">
        <v>16</v>
      </c>
      <c r="C103" s="156" t="s">
        <v>17</v>
      </c>
      <c r="D103" s="155" t="s">
        <v>18</v>
      </c>
      <c r="E103" s="157" t="s">
        <v>19</v>
      </c>
      <c r="F103" s="158" t="s">
        <v>20</v>
      </c>
      <c r="G103" s="31" t="s">
        <v>21</v>
      </c>
      <c r="H103" s="448" t="s">
        <v>22</v>
      </c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</row>
    <row r="104" spans="1:32" s="12" customFormat="1" ht="15" x14ac:dyDescent="0.25">
      <c r="A104" s="159" t="s">
        <v>23</v>
      </c>
      <c r="B104" s="160" t="s">
        <v>24</v>
      </c>
      <c r="C104" s="161"/>
      <c r="D104" s="160"/>
      <c r="E104" s="162"/>
      <c r="F104" s="163"/>
      <c r="G104" s="33"/>
      <c r="H104" s="449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</row>
    <row r="105" spans="1:32" s="12" customFormat="1" ht="26.25" x14ac:dyDescent="0.25">
      <c r="A105" s="159" t="s">
        <v>23</v>
      </c>
      <c r="B105" s="164" t="s">
        <v>147</v>
      </c>
      <c r="C105" s="165">
        <v>184852134</v>
      </c>
      <c r="D105" s="166" t="s">
        <v>148</v>
      </c>
      <c r="E105" s="157" t="s">
        <v>14</v>
      </c>
      <c r="F105" s="157">
        <v>1</v>
      </c>
      <c r="G105" s="35"/>
      <c r="H105" s="449">
        <f>G105*F105</f>
        <v>0</v>
      </c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</row>
    <row r="106" spans="1:32" s="12" customFormat="1" ht="15" x14ac:dyDescent="0.25">
      <c r="A106" s="159" t="s">
        <v>23</v>
      </c>
      <c r="B106" s="164" t="s">
        <v>149</v>
      </c>
      <c r="C106" s="167" t="s">
        <v>28</v>
      </c>
      <c r="D106" s="168" t="s">
        <v>150</v>
      </c>
      <c r="E106" s="169"/>
      <c r="F106" s="169"/>
      <c r="G106" s="36"/>
      <c r="H106" s="450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</row>
    <row r="107" spans="1:32" s="38" customFormat="1" ht="35.25" customHeight="1" x14ac:dyDescent="0.2">
      <c r="A107" s="159" t="s">
        <v>23</v>
      </c>
      <c r="B107" s="164" t="s">
        <v>151</v>
      </c>
      <c r="C107" s="170" t="s">
        <v>35</v>
      </c>
      <c r="D107" s="171" t="s">
        <v>36</v>
      </c>
      <c r="E107" s="172" t="s">
        <v>14</v>
      </c>
      <c r="F107" s="173">
        <f>SUM(F105:F105)</f>
        <v>1</v>
      </c>
      <c r="G107" s="37"/>
      <c r="H107" s="451">
        <f>G107*F107</f>
        <v>0</v>
      </c>
    </row>
    <row r="108" spans="1:32" s="38" customFormat="1" ht="35.25" customHeight="1" thickBot="1" x14ac:dyDescent="0.25">
      <c r="A108" s="159" t="s">
        <v>23</v>
      </c>
      <c r="B108" s="164" t="s">
        <v>152</v>
      </c>
      <c r="C108" s="174" t="s">
        <v>38</v>
      </c>
      <c r="D108" s="175" t="s">
        <v>39</v>
      </c>
      <c r="E108" s="176" t="s">
        <v>14</v>
      </c>
      <c r="F108" s="177">
        <f>F107</f>
        <v>1</v>
      </c>
      <c r="G108" s="39"/>
      <c r="H108" s="452">
        <f>G108*F108</f>
        <v>0</v>
      </c>
    </row>
    <row r="109" spans="1:32" s="12" customFormat="1" ht="15" x14ac:dyDescent="0.25">
      <c r="A109" s="144" t="s">
        <v>153</v>
      </c>
      <c r="B109" s="145"/>
      <c r="C109" s="145"/>
      <c r="D109" s="146"/>
      <c r="E109" s="147"/>
      <c r="F109" s="148"/>
      <c r="G109" s="27"/>
      <c r="H109" s="446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</row>
    <row r="110" spans="1:32" s="12" customFormat="1" ht="15" x14ac:dyDescent="0.25">
      <c r="A110" s="149">
        <f>F113</f>
        <v>2</v>
      </c>
      <c r="B110" s="150" t="s">
        <v>14</v>
      </c>
      <c r="C110" s="150"/>
      <c r="D110" s="151"/>
      <c r="E110" s="152"/>
      <c r="F110" s="153"/>
      <c r="G110" s="30"/>
      <c r="H110" s="447">
        <f>SUM(H113:H116)</f>
        <v>0</v>
      </c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</row>
    <row r="111" spans="1:32" s="38" customFormat="1" ht="25.5" x14ac:dyDescent="0.2">
      <c r="A111" s="154" t="s">
        <v>15</v>
      </c>
      <c r="B111" s="155" t="s">
        <v>16</v>
      </c>
      <c r="C111" s="156" t="s">
        <v>17</v>
      </c>
      <c r="D111" s="155" t="s">
        <v>18</v>
      </c>
      <c r="E111" s="157" t="s">
        <v>19</v>
      </c>
      <c r="F111" s="158" t="s">
        <v>20</v>
      </c>
      <c r="G111" s="31" t="s">
        <v>21</v>
      </c>
      <c r="H111" s="448" t="s">
        <v>22</v>
      </c>
    </row>
    <row r="112" spans="1:32" s="12" customFormat="1" ht="15" x14ac:dyDescent="0.25">
      <c r="A112" s="159" t="s">
        <v>23</v>
      </c>
      <c r="B112" s="160" t="s">
        <v>24</v>
      </c>
      <c r="C112" s="161"/>
      <c r="D112" s="160"/>
      <c r="E112" s="162"/>
      <c r="F112" s="163"/>
      <c r="G112" s="33"/>
      <c r="H112" s="449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</row>
    <row r="113" spans="1:32" s="12" customFormat="1" ht="26.25" x14ac:dyDescent="0.25">
      <c r="A113" s="159" t="s">
        <v>23</v>
      </c>
      <c r="B113" s="164" t="s">
        <v>154</v>
      </c>
      <c r="C113" s="201">
        <v>184852438</v>
      </c>
      <c r="D113" s="202" t="s">
        <v>155</v>
      </c>
      <c r="E113" s="172" t="s">
        <v>14</v>
      </c>
      <c r="F113" s="172">
        <v>2</v>
      </c>
      <c r="G113" s="35"/>
      <c r="H113" s="449">
        <f>G113*F113</f>
        <v>0</v>
      </c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</row>
    <row r="114" spans="1:32" s="12" customFormat="1" ht="15" x14ac:dyDescent="0.25">
      <c r="A114" s="159" t="s">
        <v>23</v>
      </c>
      <c r="B114" s="164" t="s">
        <v>156</v>
      </c>
      <c r="C114" s="167" t="s">
        <v>28</v>
      </c>
      <c r="D114" s="168" t="s">
        <v>157</v>
      </c>
      <c r="E114" s="169"/>
      <c r="F114" s="169"/>
      <c r="G114" s="36"/>
      <c r="H114" s="450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</row>
    <row r="115" spans="1:32" s="38" customFormat="1" ht="35.25" customHeight="1" x14ac:dyDescent="0.2">
      <c r="A115" s="159" t="s">
        <v>23</v>
      </c>
      <c r="B115" s="164" t="s">
        <v>158</v>
      </c>
      <c r="C115" s="170" t="s">
        <v>35</v>
      </c>
      <c r="D115" s="171" t="s">
        <v>36</v>
      </c>
      <c r="E115" s="172" t="s">
        <v>14</v>
      </c>
      <c r="F115" s="173">
        <v>2</v>
      </c>
      <c r="G115" s="37"/>
      <c r="H115" s="451">
        <f>G115*F115</f>
        <v>0</v>
      </c>
    </row>
    <row r="116" spans="1:32" s="38" customFormat="1" ht="35.25" customHeight="1" thickBot="1" x14ac:dyDescent="0.25">
      <c r="A116" s="194" t="s">
        <v>23</v>
      </c>
      <c r="B116" s="164" t="s">
        <v>159</v>
      </c>
      <c r="C116" s="174" t="s">
        <v>38</v>
      </c>
      <c r="D116" s="175" t="s">
        <v>39</v>
      </c>
      <c r="E116" s="176" t="s">
        <v>14</v>
      </c>
      <c r="F116" s="177">
        <f>F115</f>
        <v>2</v>
      </c>
      <c r="G116" s="39"/>
      <c r="H116" s="452">
        <f>G116*F116</f>
        <v>0</v>
      </c>
    </row>
    <row r="117" spans="1:32" s="12" customFormat="1" ht="15" x14ac:dyDescent="0.25">
      <c r="A117" s="144" t="s">
        <v>160</v>
      </c>
      <c r="B117" s="145"/>
      <c r="C117" s="145"/>
      <c r="D117" s="146"/>
      <c r="E117" s="147"/>
      <c r="F117" s="148"/>
      <c r="G117" s="27"/>
      <c r="H117" s="446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</row>
    <row r="118" spans="1:32" s="12" customFormat="1" ht="15" x14ac:dyDescent="0.25">
      <c r="A118" s="149">
        <f>F121</f>
        <v>2</v>
      </c>
      <c r="B118" s="150" t="s">
        <v>14</v>
      </c>
      <c r="C118" s="150"/>
      <c r="D118" s="151"/>
      <c r="E118" s="152"/>
      <c r="F118" s="153"/>
      <c r="G118" s="30"/>
      <c r="H118" s="447">
        <f>SUM(H121:H127)</f>
        <v>0</v>
      </c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</row>
    <row r="119" spans="1:32" s="38" customFormat="1" ht="25.5" x14ac:dyDescent="0.2">
      <c r="A119" s="154" t="s">
        <v>15</v>
      </c>
      <c r="B119" s="155" t="s">
        <v>16</v>
      </c>
      <c r="C119" s="156" t="s">
        <v>17</v>
      </c>
      <c r="D119" s="155" t="s">
        <v>18</v>
      </c>
      <c r="E119" s="157" t="s">
        <v>19</v>
      </c>
      <c r="F119" s="158" t="s">
        <v>20</v>
      </c>
      <c r="G119" s="31" t="s">
        <v>21</v>
      </c>
      <c r="H119" s="448" t="s">
        <v>22</v>
      </c>
    </row>
    <row r="120" spans="1:32" s="12" customFormat="1" ht="15" x14ac:dyDescent="0.25">
      <c r="A120" s="159" t="s">
        <v>23</v>
      </c>
      <c r="B120" s="160" t="s">
        <v>24</v>
      </c>
      <c r="C120" s="161"/>
      <c r="D120" s="160"/>
      <c r="E120" s="162"/>
      <c r="F120" s="163"/>
      <c r="G120" s="33"/>
      <c r="H120" s="449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</row>
    <row r="121" spans="1:32" s="12" customFormat="1" ht="26.25" x14ac:dyDescent="0.25">
      <c r="A121" s="159" t="s">
        <v>23</v>
      </c>
      <c r="B121" s="164" t="s">
        <v>161</v>
      </c>
      <c r="C121" s="201">
        <v>184852442</v>
      </c>
      <c r="D121" s="202" t="s">
        <v>162</v>
      </c>
      <c r="E121" s="172" t="s">
        <v>14</v>
      </c>
      <c r="F121" s="172">
        <v>2</v>
      </c>
      <c r="G121" s="35"/>
      <c r="H121" s="449">
        <f>G121*F121</f>
        <v>0</v>
      </c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</row>
    <row r="122" spans="1:32" s="12" customFormat="1" ht="15" x14ac:dyDescent="0.25">
      <c r="A122" s="159" t="s">
        <v>23</v>
      </c>
      <c r="B122" s="164" t="s">
        <v>163</v>
      </c>
      <c r="C122" s="167" t="s">
        <v>28</v>
      </c>
      <c r="D122" s="168" t="s">
        <v>164</v>
      </c>
      <c r="E122" s="169"/>
      <c r="F122" s="169"/>
      <c r="G122" s="36"/>
      <c r="H122" s="450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</row>
    <row r="123" spans="1:32" s="38" customFormat="1" ht="39.75" customHeight="1" x14ac:dyDescent="0.2">
      <c r="A123" s="159" t="s">
        <v>23</v>
      </c>
      <c r="B123" s="164" t="s">
        <v>165</v>
      </c>
      <c r="C123" s="186" t="s">
        <v>75</v>
      </c>
      <c r="D123" s="187" t="s">
        <v>76</v>
      </c>
      <c r="E123" s="157" t="s">
        <v>14</v>
      </c>
      <c r="F123" s="173">
        <v>1</v>
      </c>
      <c r="G123" s="41"/>
      <c r="H123" s="451">
        <f>G123*F123</f>
        <v>0</v>
      </c>
    </row>
    <row r="124" spans="1:32" s="38" customFormat="1" ht="35.25" customHeight="1" x14ac:dyDescent="0.2">
      <c r="A124" s="188" t="s">
        <v>23</v>
      </c>
      <c r="B124" s="164" t="s">
        <v>166</v>
      </c>
      <c r="C124" s="170" t="s">
        <v>78</v>
      </c>
      <c r="D124" s="171" t="s">
        <v>79</v>
      </c>
      <c r="E124" s="172" t="s">
        <v>14</v>
      </c>
      <c r="F124" s="181">
        <f>F123</f>
        <v>1</v>
      </c>
      <c r="G124" s="37"/>
      <c r="H124" s="449">
        <f>G124*F124</f>
        <v>0</v>
      </c>
    </row>
    <row r="125" spans="1:32" s="12" customFormat="1" ht="15" x14ac:dyDescent="0.25">
      <c r="A125" s="182" t="s">
        <v>23</v>
      </c>
      <c r="B125" s="164" t="s">
        <v>167</v>
      </c>
      <c r="C125" s="183" t="s">
        <v>28</v>
      </c>
      <c r="D125" s="184" t="s">
        <v>168</v>
      </c>
      <c r="E125" s="185"/>
      <c r="F125" s="185"/>
      <c r="G125" s="40"/>
      <c r="H125" s="453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</row>
    <row r="126" spans="1:32" s="38" customFormat="1" ht="39.75" customHeight="1" x14ac:dyDescent="0.2">
      <c r="A126" s="159" t="s">
        <v>23</v>
      </c>
      <c r="B126" s="164" t="s">
        <v>169</v>
      </c>
      <c r="C126" s="186" t="s">
        <v>83</v>
      </c>
      <c r="D126" s="187" t="s">
        <v>84</v>
      </c>
      <c r="E126" s="157" t="s">
        <v>14</v>
      </c>
      <c r="F126" s="173">
        <v>1</v>
      </c>
      <c r="G126" s="41"/>
      <c r="H126" s="451">
        <f>G126*F126</f>
        <v>0</v>
      </c>
    </row>
    <row r="127" spans="1:32" s="38" customFormat="1" ht="35.25" customHeight="1" x14ac:dyDescent="0.2">
      <c r="A127" s="159" t="s">
        <v>23</v>
      </c>
      <c r="B127" s="164" t="s">
        <v>170</v>
      </c>
      <c r="C127" s="170" t="s">
        <v>86</v>
      </c>
      <c r="D127" s="171" t="s">
        <v>87</v>
      </c>
      <c r="E127" s="172" t="s">
        <v>14</v>
      </c>
      <c r="F127" s="181">
        <f>F126</f>
        <v>1</v>
      </c>
      <c r="G127" s="37"/>
      <c r="H127" s="451">
        <f>G127*F127</f>
        <v>0</v>
      </c>
    </row>
    <row r="128" spans="1:32" s="12" customFormat="1" ht="15.75" thickBot="1" x14ac:dyDescent="0.3">
      <c r="A128" s="194" t="s">
        <v>23</v>
      </c>
      <c r="B128" s="164" t="s">
        <v>171</v>
      </c>
      <c r="C128" s="195" t="s">
        <v>28</v>
      </c>
      <c r="D128" s="196" t="s">
        <v>172</v>
      </c>
      <c r="E128" s="197"/>
      <c r="F128" s="197"/>
      <c r="G128" s="44"/>
      <c r="H128" s="455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</row>
    <row r="129" spans="1:32" s="12" customFormat="1" ht="15" x14ac:dyDescent="0.25">
      <c r="A129" s="144" t="s">
        <v>173</v>
      </c>
      <c r="B129" s="145"/>
      <c r="C129" s="145"/>
      <c r="D129" s="146"/>
      <c r="E129" s="147"/>
      <c r="F129" s="148"/>
      <c r="G129" s="27"/>
      <c r="H129" s="446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</row>
    <row r="130" spans="1:32" s="12" customFormat="1" ht="15" x14ac:dyDescent="0.25">
      <c r="A130" s="149">
        <f>SUM(F133:F135)</f>
        <v>8</v>
      </c>
      <c r="B130" s="150" t="s">
        <v>14</v>
      </c>
      <c r="C130" s="150"/>
      <c r="D130" s="151"/>
      <c r="E130" s="152"/>
      <c r="F130" s="153"/>
      <c r="G130" s="30"/>
      <c r="H130" s="447">
        <f>SUM(H133:H142)</f>
        <v>0</v>
      </c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</row>
    <row r="131" spans="1:32" s="38" customFormat="1" ht="25.5" x14ac:dyDescent="0.2">
      <c r="A131" s="154" t="s">
        <v>15</v>
      </c>
      <c r="B131" s="155" t="s">
        <v>16</v>
      </c>
      <c r="C131" s="156" t="s">
        <v>17</v>
      </c>
      <c r="D131" s="155" t="s">
        <v>18</v>
      </c>
      <c r="E131" s="157" t="s">
        <v>19</v>
      </c>
      <c r="F131" s="158" t="s">
        <v>20</v>
      </c>
      <c r="G131" s="31" t="s">
        <v>21</v>
      </c>
      <c r="H131" s="448" t="s">
        <v>22</v>
      </c>
    </row>
    <row r="132" spans="1:32" s="12" customFormat="1" ht="15" x14ac:dyDescent="0.25">
      <c r="A132" s="159" t="s">
        <v>23</v>
      </c>
      <c r="B132" s="160" t="s">
        <v>24</v>
      </c>
      <c r="C132" s="161"/>
      <c r="D132" s="160"/>
      <c r="E132" s="162"/>
      <c r="F132" s="163"/>
      <c r="G132" s="33"/>
      <c r="H132" s="449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</row>
    <row r="133" spans="1:32" s="12" customFormat="1" ht="26.25" x14ac:dyDescent="0.25">
      <c r="A133" s="159" t="s">
        <v>23</v>
      </c>
      <c r="B133" s="164" t="s">
        <v>174</v>
      </c>
      <c r="C133" s="201">
        <v>184852438</v>
      </c>
      <c r="D133" s="202" t="s">
        <v>175</v>
      </c>
      <c r="E133" s="172" t="s">
        <v>14</v>
      </c>
      <c r="F133" s="172">
        <v>5</v>
      </c>
      <c r="G133" s="35"/>
      <c r="H133" s="449">
        <f>G133*F133</f>
        <v>0</v>
      </c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</row>
    <row r="134" spans="1:32" s="12" customFormat="1" ht="15" x14ac:dyDescent="0.25">
      <c r="A134" s="159" t="s">
        <v>23</v>
      </c>
      <c r="B134" s="164" t="s">
        <v>176</v>
      </c>
      <c r="C134" s="167" t="s">
        <v>28</v>
      </c>
      <c r="D134" s="168" t="s">
        <v>177</v>
      </c>
      <c r="E134" s="169"/>
      <c r="F134" s="169"/>
      <c r="G134" s="36"/>
      <c r="H134" s="450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</row>
    <row r="135" spans="1:32" s="12" customFormat="1" ht="26.25" x14ac:dyDescent="0.25">
      <c r="A135" s="159" t="s">
        <v>23</v>
      </c>
      <c r="B135" s="164" t="s">
        <v>178</v>
      </c>
      <c r="C135" s="201">
        <v>184852439</v>
      </c>
      <c r="D135" s="202" t="s">
        <v>179</v>
      </c>
      <c r="E135" s="172" t="s">
        <v>14</v>
      </c>
      <c r="F135" s="172">
        <v>3</v>
      </c>
      <c r="G135" s="35"/>
      <c r="H135" s="449">
        <f>G135*F135</f>
        <v>0</v>
      </c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</row>
    <row r="136" spans="1:32" s="12" customFormat="1" ht="15" x14ac:dyDescent="0.25">
      <c r="A136" s="159" t="s">
        <v>23</v>
      </c>
      <c r="B136" s="164" t="s">
        <v>180</v>
      </c>
      <c r="C136" s="167" t="s">
        <v>28</v>
      </c>
      <c r="D136" s="168" t="s">
        <v>181</v>
      </c>
      <c r="E136" s="169"/>
      <c r="F136" s="169"/>
      <c r="G136" s="36"/>
      <c r="H136" s="450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</row>
    <row r="137" spans="1:32" s="38" customFormat="1" ht="35.25" customHeight="1" x14ac:dyDescent="0.2">
      <c r="A137" s="159" t="s">
        <v>23</v>
      </c>
      <c r="B137" s="164" t="s">
        <v>182</v>
      </c>
      <c r="C137" s="170" t="s">
        <v>35</v>
      </c>
      <c r="D137" s="171" t="s">
        <v>36</v>
      </c>
      <c r="E137" s="172" t="s">
        <v>14</v>
      </c>
      <c r="F137" s="173">
        <v>2</v>
      </c>
      <c r="G137" s="37"/>
      <c r="H137" s="451">
        <f>G137*F137</f>
        <v>0</v>
      </c>
    </row>
    <row r="138" spans="1:32" s="38" customFormat="1" ht="35.25" customHeight="1" x14ac:dyDescent="0.2">
      <c r="A138" s="188" t="s">
        <v>23</v>
      </c>
      <c r="B138" s="164" t="s">
        <v>183</v>
      </c>
      <c r="C138" s="198" t="s">
        <v>38</v>
      </c>
      <c r="D138" s="199" t="s">
        <v>39</v>
      </c>
      <c r="E138" s="180" t="s">
        <v>14</v>
      </c>
      <c r="F138" s="200">
        <f>F137</f>
        <v>2</v>
      </c>
      <c r="G138" s="45"/>
      <c r="H138" s="451">
        <f>G138*F138</f>
        <v>0</v>
      </c>
    </row>
    <row r="139" spans="1:32" s="46" customFormat="1" x14ac:dyDescent="0.2">
      <c r="A139" s="159" t="s">
        <v>23</v>
      </c>
      <c r="B139" s="164" t="s">
        <v>184</v>
      </c>
      <c r="C139" s="167" t="s">
        <v>28</v>
      </c>
      <c r="D139" s="168" t="s">
        <v>185</v>
      </c>
      <c r="E139" s="169"/>
      <c r="F139" s="169"/>
      <c r="G139" s="36"/>
      <c r="H139" s="450"/>
    </row>
    <row r="140" spans="1:32" s="38" customFormat="1" ht="39.75" customHeight="1" x14ac:dyDescent="0.2">
      <c r="A140" s="159" t="s">
        <v>23</v>
      </c>
      <c r="B140" s="164" t="s">
        <v>186</v>
      </c>
      <c r="C140" s="186" t="s">
        <v>75</v>
      </c>
      <c r="D140" s="187" t="s">
        <v>76</v>
      </c>
      <c r="E140" s="157" t="s">
        <v>14</v>
      </c>
      <c r="F140" s="173">
        <v>4</v>
      </c>
      <c r="G140" s="41"/>
      <c r="H140" s="451">
        <f>G140*F140</f>
        <v>0</v>
      </c>
    </row>
    <row r="141" spans="1:32" s="38" customFormat="1" ht="35.25" customHeight="1" x14ac:dyDescent="0.2">
      <c r="A141" s="188" t="s">
        <v>23</v>
      </c>
      <c r="B141" s="164" t="s">
        <v>187</v>
      </c>
      <c r="C141" s="170" t="s">
        <v>78</v>
      </c>
      <c r="D141" s="171" t="s">
        <v>79</v>
      </c>
      <c r="E141" s="172" t="s">
        <v>14</v>
      </c>
      <c r="F141" s="181">
        <f>F140</f>
        <v>4</v>
      </c>
      <c r="G141" s="37"/>
      <c r="H141" s="449">
        <f>G141*F141</f>
        <v>0</v>
      </c>
    </row>
    <row r="142" spans="1:32" s="12" customFormat="1" ht="15.75" thickBot="1" x14ac:dyDescent="0.3">
      <c r="A142" s="203" t="s">
        <v>23</v>
      </c>
      <c r="B142" s="164" t="s">
        <v>188</v>
      </c>
      <c r="C142" s="204" t="s">
        <v>28</v>
      </c>
      <c r="D142" s="205" t="s">
        <v>189</v>
      </c>
      <c r="E142" s="206"/>
      <c r="F142" s="206"/>
      <c r="G142" s="47"/>
      <c r="H142" s="456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</row>
    <row r="143" spans="1:32" s="12" customFormat="1" ht="15" x14ac:dyDescent="0.25">
      <c r="A143" s="144" t="s">
        <v>190</v>
      </c>
      <c r="B143" s="145"/>
      <c r="C143" s="145"/>
      <c r="D143" s="146"/>
      <c r="E143" s="147"/>
      <c r="F143" s="148"/>
      <c r="G143" s="27"/>
      <c r="H143" s="446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</row>
    <row r="144" spans="1:32" s="12" customFormat="1" ht="15" x14ac:dyDescent="0.25">
      <c r="A144" s="149">
        <f>SUM(F147:F149)</f>
        <v>2</v>
      </c>
      <c r="B144" s="150" t="s">
        <v>14</v>
      </c>
      <c r="C144" s="150"/>
      <c r="D144" s="151"/>
      <c r="E144" s="152"/>
      <c r="F144" s="153"/>
      <c r="G144" s="30"/>
      <c r="H144" s="447">
        <f>SUM(H146:H155)</f>
        <v>0</v>
      </c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  <c r="AF144" s="8"/>
    </row>
    <row r="145" spans="1:32" s="38" customFormat="1" ht="25.5" x14ac:dyDescent="0.2">
      <c r="A145" s="154" t="s">
        <v>15</v>
      </c>
      <c r="B145" s="155" t="s">
        <v>16</v>
      </c>
      <c r="C145" s="156" t="s">
        <v>17</v>
      </c>
      <c r="D145" s="155" t="s">
        <v>18</v>
      </c>
      <c r="E145" s="157" t="s">
        <v>19</v>
      </c>
      <c r="F145" s="158" t="s">
        <v>20</v>
      </c>
      <c r="G145" s="31" t="s">
        <v>21</v>
      </c>
      <c r="H145" s="448" t="s">
        <v>22</v>
      </c>
    </row>
    <row r="146" spans="1:32" s="12" customFormat="1" ht="15" x14ac:dyDescent="0.25">
      <c r="A146" s="159" t="s">
        <v>23</v>
      </c>
      <c r="B146" s="160" t="s">
        <v>24</v>
      </c>
      <c r="C146" s="161"/>
      <c r="D146" s="160"/>
      <c r="E146" s="162"/>
      <c r="F146" s="163"/>
      <c r="G146" s="33"/>
      <c r="H146" s="449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8"/>
    </row>
    <row r="147" spans="1:32" s="12" customFormat="1" ht="26.25" x14ac:dyDescent="0.25">
      <c r="A147" s="159" t="s">
        <v>23</v>
      </c>
      <c r="B147" s="164" t="s">
        <v>191</v>
      </c>
      <c r="C147" s="201">
        <v>184852439</v>
      </c>
      <c r="D147" s="202" t="s">
        <v>179</v>
      </c>
      <c r="E147" s="172" t="s">
        <v>14</v>
      </c>
      <c r="F147" s="172">
        <v>1</v>
      </c>
      <c r="G147" s="35"/>
      <c r="H147" s="449">
        <f>G147*F147</f>
        <v>0</v>
      </c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</row>
    <row r="148" spans="1:32" s="12" customFormat="1" ht="15" x14ac:dyDescent="0.25">
      <c r="A148" s="159" t="s">
        <v>23</v>
      </c>
      <c r="B148" s="164" t="s">
        <v>192</v>
      </c>
      <c r="C148" s="167" t="s">
        <v>28</v>
      </c>
      <c r="D148" s="168" t="s">
        <v>193</v>
      </c>
      <c r="E148" s="169"/>
      <c r="F148" s="169"/>
      <c r="G148" s="36"/>
      <c r="H148" s="450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  <c r="AF148" s="8"/>
    </row>
    <row r="149" spans="1:32" s="12" customFormat="1" ht="26.25" x14ac:dyDescent="0.25">
      <c r="A149" s="159" t="s">
        <v>23</v>
      </c>
      <c r="B149" s="164" t="s">
        <v>194</v>
      </c>
      <c r="C149" s="201">
        <v>184852441</v>
      </c>
      <c r="D149" s="202" t="s">
        <v>195</v>
      </c>
      <c r="E149" s="172" t="s">
        <v>14</v>
      </c>
      <c r="F149" s="172">
        <v>1</v>
      </c>
      <c r="G149" s="35"/>
      <c r="H149" s="449">
        <f>G149*F149</f>
        <v>0</v>
      </c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8"/>
    </row>
    <row r="150" spans="1:32" s="12" customFormat="1" ht="15" x14ac:dyDescent="0.25">
      <c r="A150" s="159" t="s">
        <v>23</v>
      </c>
      <c r="B150" s="164" t="s">
        <v>196</v>
      </c>
      <c r="C150" s="167" t="s">
        <v>28</v>
      </c>
      <c r="D150" s="168" t="s">
        <v>197</v>
      </c>
      <c r="E150" s="169"/>
      <c r="F150" s="169"/>
      <c r="G150" s="36"/>
      <c r="H150" s="450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  <c r="AE150" s="8"/>
      <c r="AF150" s="8"/>
    </row>
    <row r="151" spans="1:32" s="38" customFormat="1" ht="39.75" customHeight="1" x14ac:dyDescent="0.2">
      <c r="A151" s="159" t="s">
        <v>23</v>
      </c>
      <c r="B151" s="164" t="s">
        <v>198</v>
      </c>
      <c r="C151" s="186" t="s">
        <v>75</v>
      </c>
      <c r="D151" s="187" t="s">
        <v>76</v>
      </c>
      <c r="E151" s="157" t="s">
        <v>14</v>
      </c>
      <c r="F151" s="173">
        <v>1</v>
      </c>
      <c r="G151" s="41"/>
      <c r="H151" s="451">
        <f>G151*F151</f>
        <v>0</v>
      </c>
    </row>
    <row r="152" spans="1:32" s="38" customFormat="1" ht="35.25" customHeight="1" x14ac:dyDescent="0.2">
      <c r="A152" s="188" t="s">
        <v>23</v>
      </c>
      <c r="B152" s="164" t="s">
        <v>199</v>
      </c>
      <c r="C152" s="170" t="s">
        <v>78</v>
      </c>
      <c r="D152" s="171" t="s">
        <v>79</v>
      </c>
      <c r="E152" s="172" t="s">
        <v>14</v>
      </c>
      <c r="F152" s="181">
        <f>F151</f>
        <v>1</v>
      </c>
      <c r="G152" s="37"/>
      <c r="H152" s="449">
        <f>G152*F152</f>
        <v>0</v>
      </c>
    </row>
    <row r="153" spans="1:32" s="12" customFormat="1" ht="15" x14ac:dyDescent="0.25">
      <c r="A153" s="182" t="s">
        <v>23</v>
      </c>
      <c r="B153" s="164" t="s">
        <v>200</v>
      </c>
      <c r="C153" s="183" t="s">
        <v>28</v>
      </c>
      <c r="D153" s="184" t="s">
        <v>193</v>
      </c>
      <c r="E153" s="185"/>
      <c r="F153" s="185"/>
      <c r="G153" s="40"/>
      <c r="H153" s="453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</row>
    <row r="154" spans="1:32" s="38" customFormat="1" ht="39.75" customHeight="1" x14ac:dyDescent="0.2">
      <c r="A154" s="159" t="s">
        <v>23</v>
      </c>
      <c r="B154" s="164" t="s">
        <v>201</v>
      </c>
      <c r="C154" s="186" t="s">
        <v>83</v>
      </c>
      <c r="D154" s="187" t="s">
        <v>84</v>
      </c>
      <c r="E154" s="157" t="s">
        <v>14</v>
      </c>
      <c r="F154" s="173">
        <v>1</v>
      </c>
      <c r="G154" s="41"/>
      <c r="H154" s="451">
        <f>G154*F154</f>
        <v>0</v>
      </c>
    </row>
    <row r="155" spans="1:32" s="38" customFormat="1" ht="35.25" customHeight="1" x14ac:dyDescent="0.2">
      <c r="A155" s="159" t="s">
        <v>23</v>
      </c>
      <c r="B155" s="164" t="s">
        <v>202</v>
      </c>
      <c r="C155" s="170" t="s">
        <v>86</v>
      </c>
      <c r="D155" s="171" t="s">
        <v>87</v>
      </c>
      <c r="E155" s="172" t="s">
        <v>14</v>
      </c>
      <c r="F155" s="181">
        <f>F154</f>
        <v>1</v>
      </c>
      <c r="G155" s="37"/>
      <c r="H155" s="451">
        <f>G155*F155</f>
        <v>0</v>
      </c>
    </row>
    <row r="156" spans="1:32" s="12" customFormat="1" ht="15.75" thickBot="1" x14ac:dyDescent="0.3">
      <c r="A156" s="194" t="s">
        <v>23</v>
      </c>
      <c r="B156" s="164" t="s">
        <v>203</v>
      </c>
      <c r="C156" s="195" t="s">
        <v>28</v>
      </c>
      <c r="D156" s="196" t="s">
        <v>197</v>
      </c>
      <c r="E156" s="197"/>
      <c r="F156" s="197"/>
      <c r="G156" s="44"/>
      <c r="H156" s="455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/>
      <c r="AE156" s="8"/>
      <c r="AF156" s="8"/>
    </row>
    <row r="157" spans="1:32" s="12" customFormat="1" ht="15" x14ac:dyDescent="0.25">
      <c r="A157" s="144" t="s">
        <v>204</v>
      </c>
      <c r="B157" s="145"/>
      <c r="C157" s="145"/>
      <c r="D157" s="146"/>
      <c r="E157" s="147"/>
      <c r="F157" s="148"/>
      <c r="G157" s="27"/>
      <c r="H157" s="446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  <c r="AF157" s="8"/>
    </row>
    <row r="158" spans="1:32" s="12" customFormat="1" ht="15" x14ac:dyDescent="0.25">
      <c r="A158" s="149">
        <f>SUM(F161:F161)</f>
        <v>1</v>
      </c>
      <c r="B158" s="150" t="s">
        <v>14</v>
      </c>
      <c r="C158" s="150"/>
      <c r="D158" s="151"/>
      <c r="E158" s="152"/>
      <c r="F158" s="153"/>
      <c r="G158" s="30"/>
      <c r="H158" s="447">
        <f>SUM(H160:H164)</f>
        <v>0</v>
      </c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  <c r="AF158" s="8"/>
    </row>
    <row r="159" spans="1:32" s="38" customFormat="1" ht="25.5" x14ac:dyDescent="0.2">
      <c r="A159" s="154" t="s">
        <v>15</v>
      </c>
      <c r="B159" s="155" t="s">
        <v>16</v>
      </c>
      <c r="C159" s="156" t="s">
        <v>17</v>
      </c>
      <c r="D159" s="155" t="s">
        <v>18</v>
      </c>
      <c r="E159" s="157" t="s">
        <v>19</v>
      </c>
      <c r="F159" s="158" t="s">
        <v>20</v>
      </c>
      <c r="G159" s="31" t="s">
        <v>21</v>
      </c>
      <c r="H159" s="448" t="s">
        <v>22</v>
      </c>
    </row>
    <row r="160" spans="1:32" s="12" customFormat="1" ht="15" x14ac:dyDescent="0.25">
      <c r="A160" s="159" t="s">
        <v>23</v>
      </c>
      <c r="B160" s="160" t="s">
        <v>24</v>
      </c>
      <c r="C160" s="161"/>
      <c r="D160" s="160"/>
      <c r="E160" s="162"/>
      <c r="F160" s="163"/>
      <c r="G160" s="33"/>
      <c r="H160" s="449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  <c r="AD160" s="8"/>
      <c r="AE160" s="8"/>
      <c r="AF160" s="8"/>
    </row>
    <row r="161" spans="1:32" s="12" customFormat="1" ht="26.25" x14ac:dyDescent="0.25">
      <c r="A161" s="159" t="s">
        <v>23</v>
      </c>
      <c r="B161" s="164" t="s">
        <v>205</v>
      </c>
      <c r="C161" s="201">
        <v>184852444</v>
      </c>
      <c r="D161" s="202" t="s">
        <v>206</v>
      </c>
      <c r="E161" s="172" t="s">
        <v>14</v>
      </c>
      <c r="F161" s="172">
        <v>1</v>
      </c>
      <c r="G161" s="35"/>
      <c r="H161" s="449">
        <f>G161*F161</f>
        <v>0</v>
      </c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  <c r="AD161" s="8"/>
      <c r="AE161" s="8"/>
      <c r="AF161" s="8"/>
    </row>
    <row r="162" spans="1:32" s="12" customFormat="1" ht="15" x14ac:dyDescent="0.25">
      <c r="A162" s="159" t="s">
        <v>23</v>
      </c>
      <c r="B162" s="164" t="s">
        <v>207</v>
      </c>
      <c r="C162" s="167" t="s">
        <v>28</v>
      </c>
      <c r="D162" s="168" t="s">
        <v>208</v>
      </c>
      <c r="E162" s="169"/>
      <c r="F162" s="169"/>
      <c r="G162" s="36"/>
      <c r="H162" s="450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  <c r="AD162" s="8"/>
      <c r="AE162" s="8"/>
      <c r="AF162" s="8"/>
    </row>
    <row r="163" spans="1:32" s="38" customFormat="1" ht="39.75" customHeight="1" x14ac:dyDescent="0.2">
      <c r="A163" s="159" t="s">
        <v>23</v>
      </c>
      <c r="B163" s="164" t="s">
        <v>209</v>
      </c>
      <c r="C163" s="186" t="s">
        <v>83</v>
      </c>
      <c r="D163" s="187" t="s">
        <v>84</v>
      </c>
      <c r="E163" s="157" t="s">
        <v>14</v>
      </c>
      <c r="F163" s="173">
        <v>1</v>
      </c>
      <c r="G163" s="41"/>
      <c r="H163" s="451">
        <f>G163*F163</f>
        <v>0</v>
      </c>
    </row>
    <row r="164" spans="1:32" s="38" customFormat="1" ht="35.25" customHeight="1" x14ac:dyDescent="0.2">
      <c r="A164" s="159" t="s">
        <v>23</v>
      </c>
      <c r="B164" s="164" t="s">
        <v>210</v>
      </c>
      <c r="C164" s="170" t="s">
        <v>86</v>
      </c>
      <c r="D164" s="171" t="s">
        <v>87</v>
      </c>
      <c r="E164" s="172" t="s">
        <v>14</v>
      </c>
      <c r="F164" s="181">
        <f>F163</f>
        <v>1</v>
      </c>
      <c r="G164" s="37"/>
      <c r="H164" s="451">
        <f>G164*F164</f>
        <v>0</v>
      </c>
    </row>
    <row r="165" spans="1:32" s="12" customFormat="1" ht="15.75" thickBot="1" x14ac:dyDescent="0.3">
      <c r="A165" s="194" t="s">
        <v>23</v>
      </c>
      <c r="B165" s="164" t="s">
        <v>211</v>
      </c>
      <c r="C165" s="195" t="s">
        <v>28</v>
      </c>
      <c r="D165" s="196" t="str">
        <f>D162</f>
        <v>Inv.č. dřevin: 313</v>
      </c>
      <c r="E165" s="197"/>
      <c r="F165" s="197"/>
      <c r="G165" s="44"/>
      <c r="H165" s="455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  <c r="AD165" s="8"/>
      <c r="AE165" s="8"/>
      <c r="AF165" s="8"/>
    </row>
    <row r="166" spans="1:32" s="12" customFormat="1" ht="15" x14ac:dyDescent="0.25">
      <c r="A166" s="144" t="s">
        <v>212</v>
      </c>
      <c r="B166" s="145"/>
      <c r="C166" s="145"/>
      <c r="D166" s="146"/>
      <c r="E166" s="147"/>
      <c r="F166" s="148"/>
      <c r="G166" s="27"/>
      <c r="H166" s="446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  <c r="AD166" s="8"/>
      <c r="AE166" s="8"/>
      <c r="AF166" s="8"/>
    </row>
    <row r="167" spans="1:32" s="12" customFormat="1" ht="15" x14ac:dyDescent="0.25">
      <c r="A167" s="149">
        <f>SUM(F170:F172)</f>
        <v>15</v>
      </c>
      <c r="B167" s="150" t="s">
        <v>14</v>
      </c>
      <c r="C167" s="150"/>
      <c r="D167" s="151"/>
      <c r="E167" s="152"/>
      <c r="F167" s="153"/>
      <c r="G167" s="30"/>
      <c r="H167" s="447">
        <f>SUM(H169:H178)</f>
        <v>0</v>
      </c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  <c r="AD167" s="8"/>
      <c r="AE167" s="8"/>
      <c r="AF167" s="8"/>
    </row>
    <row r="168" spans="1:32" s="12" customFormat="1" ht="26.25" x14ac:dyDescent="0.25">
      <c r="A168" s="154" t="s">
        <v>15</v>
      </c>
      <c r="B168" s="155" t="s">
        <v>16</v>
      </c>
      <c r="C168" s="156" t="s">
        <v>17</v>
      </c>
      <c r="D168" s="155" t="s">
        <v>18</v>
      </c>
      <c r="E168" s="157" t="s">
        <v>19</v>
      </c>
      <c r="F168" s="158" t="s">
        <v>20</v>
      </c>
      <c r="G168" s="31" t="s">
        <v>21</v>
      </c>
      <c r="H168" s="448" t="s">
        <v>22</v>
      </c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  <c r="AC168" s="8"/>
      <c r="AD168" s="8"/>
      <c r="AE168" s="8"/>
      <c r="AF168" s="8"/>
    </row>
    <row r="169" spans="1:32" s="12" customFormat="1" ht="15" x14ac:dyDescent="0.25">
      <c r="A169" s="159" t="s">
        <v>23</v>
      </c>
      <c r="B169" s="160" t="s">
        <v>24</v>
      </c>
      <c r="C169" s="161"/>
      <c r="D169" s="160"/>
      <c r="E169" s="162"/>
      <c r="F169" s="163"/>
      <c r="G169" s="33"/>
      <c r="H169" s="449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  <c r="AD169" s="8"/>
      <c r="AE169" s="8"/>
      <c r="AF169" s="8"/>
    </row>
    <row r="170" spans="1:32" s="12" customFormat="1" ht="26.25" x14ac:dyDescent="0.25">
      <c r="A170" s="159" t="s">
        <v>23</v>
      </c>
      <c r="B170" s="164" t="s">
        <v>213</v>
      </c>
      <c r="C170" s="178">
        <v>184852323</v>
      </c>
      <c r="D170" s="179" t="s">
        <v>214</v>
      </c>
      <c r="E170" s="180" t="s">
        <v>14</v>
      </c>
      <c r="F170" s="180">
        <v>13</v>
      </c>
      <c r="G170" s="35"/>
      <c r="H170" s="449">
        <f>G170*F170</f>
        <v>0</v>
      </c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  <c r="AD170" s="8"/>
      <c r="AE170" s="8"/>
      <c r="AF170" s="8"/>
    </row>
    <row r="171" spans="1:32" s="12" customFormat="1" ht="15" x14ac:dyDescent="0.25">
      <c r="A171" s="159" t="s">
        <v>23</v>
      </c>
      <c r="B171" s="164" t="s">
        <v>215</v>
      </c>
      <c r="C171" s="167" t="s">
        <v>28</v>
      </c>
      <c r="D171" s="168" t="s">
        <v>216</v>
      </c>
      <c r="E171" s="169"/>
      <c r="F171" s="169"/>
      <c r="G171" s="36"/>
      <c r="H171" s="450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  <c r="AC171" s="8"/>
      <c r="AD171" s="8"/>
      <c r="AE171" s="8"/>
      <c r="AF171" s="8"/>
    </row>
    <row r="172" spans="1:32" s="12" customFormat="1" ht="26.25" x14ac:dyDescent="0.25">
      <c r="A172" s="159" t="s">
        <v>23</v>
      </c>
      <c r="B172" s="164" t="s">
        <v>217</v>
      </c>
      <c r="C172" s="178">
        <v>184852324</v>
      </c>
      <c r="D172" s="179" t="s">
        <v>218</v>
      </c>
      <c r="E172" s="180" t="s">
        <v>14</v>
      </c>
      <c r="F172" s="180">
        <v>2</v>
      </c>
      <c r="G172" s="35"/>
      <c r="H172" s="449">
        <f>G172*F172</f>
        <v>0</v>
      </c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  <c r="AB172" s="8"/>
      <c r="AC172" s="8"/>
      <c r="AD172" s="8"/>
      <c r="AE172" s="8"/>
      <c r="AF172" s="8"/>
    </row>
    <row r="173" spans="1:32" s="12" customFormat="1" ht="15" x14ac:dyDescent="0.25">
      <c r="A173" s="159" t="s">
        <v>23</v>
      </c>
      <c r="B173" s="164" t="s">
        <v>219</v>
      </c>
      <c r="C173" s="167" t="s">
        <v>28</v>
      </c>
      <c r="D173" s="168" t="s">
        <v>220</v>
      </c>
      <c r="E173" s="169"/>
      <c r="F173" s="169"/>
      <c r="G173" s="36"/>
      <c r="H173" s="450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  <c r="AB173" s="8"/>
      <c r="AC173" s="8"/>
      <c r="AD173" s="8"/>
      <c r="AE173" s="8"/>
      <c r="AF173" s="8"/>
    </row>
    <row r="174" spans="1:32" s="38" customFormat="1" ht="35.25" customHeight="1" x14ac:dyDescent="0.2">
      <c r="A174" s="159" t="s">
        <v>23</v>
      </c>
      <c r="B174" s="164" t="s">
        <v>221</v>
      </c>
      <c r="C174" s="170" t="s">
        <v>222</v>
      </c>
      <c r="D174" s="171" t="s">
        <v>223</v>
      </c>
      <c r="E174" s="157" t="s">
        <v>14</v>
      </c>
      <c r="F174" s="173">
        <v>13</v>
      </c>
      <c r="G174" s="41"/>
      <c r="H174" s="451">
        <f>G174*F174</f>
        <v>0</v>
      </c>
    </row>
    <row r="175" spans="1:32" s="38" customFormat="1" ht="35.25" customHeight="1" x14ac:dyDescent="0.2">
      <c r="A175" s="188" t="s">
        <v>23</v>
      </c>
      <c r="B175" s="164" t="s">
        <v>224</v>
      </c>
      <c r="C175" s="198" t="s">
        <v>225</v>
      </c>
      <c r="D175" s="199" t="s">
        <v>226</v>
      </c>
      <c r="E175" s="180" t="s">
        <v>14</v>
      </c>
      <c r="F175" s="200">
        <f>F174</f>
        <v>13</v>
      </c>
      <c r="G175" s="45"/>
      <c r="H175" s="451">
        <f>G175*F175</f>
        <v>0</v>
      </c>
    </row>
    <row r="176" spans="1:32" s="12" customFormat="1" ht="15" x14ac:dyDescent="0.25">
      <c r="A176" s="159" t="s">
        <v>23</v>
      </c>
      <c r="B176" s="164" t="s">
        <v>227</v>
      </c>
      <c r="C176" s="167" t="s">
        <v>28</v>
      </c>
      <c r="D176" s="168" t="s">
        <v>228</v>
      </c>
      <c r="E176" s="169"/>
      <c r="F176" s="169"/>
      <c r="G176" s="36"/>
      <c r="H176" s="450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  <c r="AB176" s="8"/>
      <c r="AC176" s="8"/>
      <c r="AD176" s="8"/>
      <c r="AE176" s="8"/>
      <c r="AF176" s="8"/>
    </row>
    <row r="177" spans="1:32" s="38" customFormat="1" ht="35.25" customHeight="1" x14ac:dyDescent="0.2">
      <c r="A177" s="159" t="s">
        <v>23</v>
      </c>
      <c r="B177" s="164" t="s">
        <v>229</v>
      </c>
      <c r="C177" s="170" t="s">
        <v>35</v>
      </c>
      <c r="D177" s="171" t="s">
        <v>36</v>
      </c>
      <c r="E177" s="157" t="s">
        <v>14</v>
      </c>
      <c r="F177" s="173">
        <v>2</v>
      </c>
      <c r="G177" s="41"/>
      <c r="H177" s="451">
        <f>G177*F177</f>
        <v>0</v>
      </c>
    </row>
    <row r="178" spans="1:32" s="38" customFormat="1" ht="35.25" customHeight="1" x14ac:dyDescent="0.2">
      <c r="A178" s="188" t="s">
        <v>23</v>
      </c>
      <c r="B178" s="164" t="s">
        <v>230</v>
      </c>
      <c r="C178" s="198" t="s">
        <v>38</v>
      </c>
      <c r="D178" s="199" t="s">
        <v>39</v>
      </c>
      <c r="E178" s="180" t="s">
        <v>14</v>
      </c>
      <c r="F178" s="200">
        <f>F177</f>
        <v>2</v>
      </c>
      <c r="G178" s="45"/>
      <c r="H178" s="451">
        <f>G178*F178</f>
        <v>0</v>
      </c>
    </row>
    <row r="179" spans="1:32" s="12" customFormat="1" ht="15.75" thickBot="1" x14ac:dyDescent="0.3">
      <c r="A179" s="159" t="s">
        <v>23</v>
      </c>
      <c r="B179" s="164" t="s">
        <v>231</v>
      </c>
      <c r="C179" s="167" t="s">
        <v>28</v>
      </c>
      <c r="D179" s="168" t="s">
        <v>232</v>
      </c>
      <c r="E179" s="169"/>
      <c r="F179" s="169"/>
      <c r="G179" s="36"/>
      <c r="H179" s="450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/>
      <c r="AC179" s="8"/>
      <c r="AD179" s="8"/>
      <c r="AE179" s="8"/>
      <c r="AF179" s="8"/>
    </row>
    <row r="180" spans="1:32" s="12" customFormat="1" ht="15" x14ac:dyDescent="0.25">
      <c r="A180" s="144" t="s">
        <v>233</v>
      </c>
      <c r="B180" s="145"/>
      <c r="C180" s="145"/>
      <c r="D180" s="146"/>
      <c r="E180" s="147"/>
      <c r="F180" s="148"/>
      <c r="G180" s="27"/>
      <c r="H180" s="446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  <c r="AD180" s="8"/>
      <c r="AE180" s="8"/>
      <c r="AF180" s="8"/>
    </row>
    <row r="181" spans="1:32" s="12" customFormat="1" ht="15" x14ac:dyDescent="0.25">
      <c r="A181" s="149">
        <f>SUM(F184:F185)</f>
        <v>4</v>
      </c>
      <c r="B181" s="150" t="s">
        <v>14</v>
      </c>
      <c r="C181" s="150"/>
      <c r="D181" s="151"/>
      <c r="E181" s="152"/>
      <c r="F181" s="153"/>
      <c r="G181" s="30"/>
      <c r="H181" s="447">
        <f>SUM(H183:H191)</f>
        <v>0</v>
      </c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  <c r="AD181" s="8"/>
      <c r="AE181" s="8"/>
      <c r="AF181" s="8"/>
    </row>
    <row r="182" spans="1:32" s="12" customFormat="1" ht="26.25" x14ac:dyDescent="0.25">
      <c r="A182" s="154" t="s">
        <v>15</v>
      </c>
      <c r="B182" s="155" t="s">
        <v>16</v>
      </c>
      <c r="C182" s="156" t="s">
        <v>17</v>
      </c>
      <c r="D182" s="155" t="s">
        <v>18</v>
      </c>
      <c r="E182" s="157" t="s">
        <v>19</v>
      </c>
      <c r="F182" s="158" t="s">
        <v>20</v>
      </c>
      <c r="G182" s="31" t="s">
        <v>21</v>
      </c>
      <c r="H182" s="448" t="s">
        <v>22</v>
      </c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  <c r="AD182" s="8"/>
      <c r="AE182" s="8"/>
      <c r="AF182" s="8"/>
    </row>
    <row r="183" spans="1:32" s="12" customFormat="1" ht="15" x14ac:dyDescent="0.25">
      <c r="A183" s="159" t="s">
        <v>23</v>
      </c>
      <c r="B183" s="160" t="s">
        <v>24</v>
      </c>
      <c r="C183" s="161"/>
      <c r="D183" s="160"/>
      <c r="E183" s="162"/>
      <c r="F183" s="163"/>
      <c r="G183" s="33"/>
      <c r="H183" s="449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  <c r="AB183" s="8"/>
      <c r="AC183" s="8"/>
      <c r="AD183" s="8"/>
      <c r="AE183" s="8"/>
      <c r="AF183" s="8"/>
    </row>
    <row r="184" spans="1:32" s="12" customFormat="1" ht="15" x14ac:dyDescent="0.25">
      <c r="A184" s="159" t="s">
        <v>23</v>
      </c>
      <c r="B184" s="164" t="s">
        <v>234</v>
      </c>
      <c r="C184" s="178">
        <v>184852323</v>
      </c>
      <c r="D184" s="179" t="s">
        <v>235</v>
      </c>
      <c r="E184" s="180" t="s">
        <v>14</v>
      </c>
      <c r="F184" s="180">
        <v>4</v>
      </c>
      <c r="G184" s="35"/>
      <c r="H184" s="449">
        <f>G184*F184</f>
        <v>0</v>
      </c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</row>
    <row r="185" spans="1:32" s="12" customFormat="1" ht="15" x14ac:dyDescent="0.25">
      <c r="A185" s="159" t="s">
        <v>23</v>
      </c>
      <c r="B185" s="164" t="s">
        <v>236</v>
      </c>
      <c r="C185" s="167" t="s">
        <v>28</v>
      </c>
      <c r="D185" s="168" t="s">
        <v>237</v>
      </c>
      <c r="E185" s="169"/>
      <c r="F185" s="169"/>
      <c r="G185" s="36"/>
      <c r="H185" s="450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</row>
    <row r="186" spans="1:32" s="38" customFormat="1" ht="35.25" customHeight="1" x14ac:dyDescent="0.2">
      <c r="A186" s="159" t="s">
        <v>23</v>
      </c>
      <c r="B186" s="164" t="s">
        <v>238</v>
      </c>
      <c r="C186" s="170" t="s">
        <v>75</v>
      </c>
      <c r="D186" s="171" t="s">
        <v>239</v>
      </c>
      <c r="E186" s="172" t="s">
        <v>14</v>
      </c>
      <c r="F186" s="173">
        <v>2</v>
      </c>
      <c r="G186" s="37"/>
      <c r="H186" s="451">
        <f>G186*F186</f>
        <v>0</v>
      </c>
    </row>
    <row r="187" spans="1:32" s="38" customFormat="1" ht="35.25" customHeight="1" x14ac:dyDescent="0.2">
      <c r="A187" s="159" t="s">
        <v>23</v>
      </c>
      <c r="B187" s="164" t="s">
        <v>240</v>
      </c>
      <c r="C187" s="170" t="s">
        <v>78</v>
      </c>
      <c r="D187" s="171" t="s">
        <v>79</v>
      </c>
      <c r="E187" s="172" t="s">
        <v>14</v>
      </c>
      <c r="F187" s="181">
        <f>F186</f>
        <v>2</v>
      </c>
      <c r="G187" s="37"/>
      <c r="H187" s="451">
        <f>G187*F187</f>
        <v>0</v>
      </c>
    </row>
    <row r="188" spans="1:32" s="12" customFormat="1" ht="15" x14ac:dyDescent="0.25">
      <c r="A188" s="159" t="s">
        <v>23</v>
      </c>
      <c r="B188" s="164" t="s">
        <v>241</v>
      </c>
      <c r="C188" s="167" t="s">
        <v>28</v>
      </c>
      <c r="D188" s="168" t="s">
        <v>242</v>
      </c>
      <c r="E188" s="169"/>
      <c r="F188" s="169"/>
      <c r="G188" s="36"/>
      <c r="H188" s="450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  <c r="AF188" s="8"/>
    </row>
    <row r="189" spans="1:32" s="38" customFormat="1" ht="39.75" customHeight="1" x14ac:dyDescent="0.2">
      <c r="A189" s="159" t="s">
        <v>23</v>
      </c>
      <c r="B189" s="164" t="s">
        <v>243</v>
      </c>
      <c r="C189" s="186" t="s">
        <v>83</v>
      </c>
      <c r="D189" s="187" t="s">
        <v>84</v>
      </c>
      <c r="E189" s="157" t="s">
        <v>14</v>
      </c>
      <c r="F189" s="173">
        <v>2</v>
      </c>
      <c r="G189" s="41"/>
      <c r="H189" s="451">
        <f>G189*F189</f>
        <v>0</v>
      </c>
    </row>
    <row r="190" spans="1:32" s="38" customFormat="1" ht="35.25" customHeight="1" x14ac:dyDescent="0.2">
      <c r="A190" s="159" t="s">
        <v>23</v>
      </c>
      <c r="B190" s="164" t="s">
        <v>244</v>
      </c>
      <c r="C190" s="170" t="s">
        <v>86</v>
      </c>
      <c r="D190" s="171" t="s">
        <v>87</v>
      </c>
      <c r="E190" s="172" t="s">
        <v>14</v>
      </c>
      <c r="F190" s="181">
        <f>F189</f>
        <v>2</v>
      </c>
      <c r="G190" s="37"/>
      <c r="H190" s="451">
        <f>G190*F190</f>
        <v>0</v>
      </c>
    </row>
    <row r="191" spans="1:32" s="12" customFormat="1" ht="15.75" thickBot="1" x14ac:dyDescent="0.3">
      <c r="A191" s="159" t="s">
        <v>23</v>
      </c>
      <c r="B191" s="164" t="s">
        <v>245</v>
      </c>
      <c r="C191" s="167" t="s">
        <v>28</v>
      </c>
      <c r="D191" s="168" t="s">
        <v>246</v>
      </c>
      <c r="E191" s="169"/>
      <c r="F191" s="169"/>
      <c r="G191" s="36"/>
      <c r="H191" s="450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  <c r="AF191" s="8"/>
    </row>
    <row r="192" spans="1:32" s="12" customFormat="1" ht="15" x14ac:dyDescent="0.25">
      <c r="A192" s="144" t="s">
        <v>247</v>
      </c>
      <c r="B192" s="207"/>
      <c r="C192" s="145"/>
      <c r="D192" s="146"/>
      <c r="E192" s="147"/>
      <c r="F192" s="148"/>
      <c r="G192" s="27"/>
      <c r="H192" s="446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  <c r="AF192" s="8"/>
    </row>
    <row r="193" spans="1:32" s="12" customFormat="1" ht="15" x14ac:dyDescent="0.25">
      <c r="A193" s="149">
        <f>E194+E209+E228+E239+E245+E252+E263+E274+E280+E286+E292+E303+E318+E324+E330+E345+E351+E358+E365+E372</f>
        <v>61</v>
      </c>
      <c r="B193" s="150" t="s">
        <v>14</v>
      </c>
      <c r="C193" s="151"/>
      <c r="D193" s="151"/>
      <c r="E193" s="152"/>
      <c r="F193" s="153"/>
      <c r="G193" s="30"/>
      <c r="H193" s="447">
        <f>SUM(H194:H393)</f>
        <v>0</v>
      </c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8"/>
    </row>
    <row r="194" spans="1:32" s="12" customFormat="1" ht="15.75" customHeight="1" x14ac:dyDescent="0.25">
      <c r="A194" s="208"/>
      <c r="B194" s="209" t="s">
        <v>248</v>
      </c>
      <c r="C194" s="209"/>
      <c r="D194" s="210"/>
      <c r="E194" s="211">
        <f>SUM(F197:F201)</f>
        <v>13</v>
      </c>
      <c r="F194" s="209" t="s">
        <v>14</v>
      </c>
      <c r="G194" s="48"/>
      <c r="H194" s="457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  <c r="AF194" s="8"/>
    </row>
    <row r="195" spans="1:32" s="38" customFormat="1" ht="25.5" x14ac:dyDescent="0.2">
      <c r="A195" s="154" t="s">
        <v>15</v>
      </c>
      <c r="B195" s="155" t="s">
        <v>16</v>
      </c>
      <c r="C195" s="156" t="s">
        <v>17</v>
      </c>
      <c r="D195" s="155" t="s">
        <v>18</v>
      </c>
      <c r="E195" s="157" t="s">
        <v>19</v>
      </c>
      <c r="F195" s="158" t="s">
        <v>20</v>
      </c>
      <c r="G195" s="31" t="s">
        <v>21</v>
      </c>
      <c r="H195" s="448" t="s">
        <v>22</v>
      </c>
    </row>
    <row r="196" spans="1:32" s="38" customFormat="1" x14ac:dyDescent="0.2">
      <c r="A196" s="159" t="s">
        <v>23</v>
      </c>
      <c r="B196" s="160" t="s">
        <v>249</v>
      </c>
      <c r="C196" s="161"/>
      <c r="D196" s="212"/>
      <c r="E196" s="172"/>
      <c r="F196" s="172"/>
      <c r="G196" s="33"/>
      <c r="H196" s="449"/>
    </row>
    <row r="197" spans="1:32" s="12" customFormat="1" ht="26.25" x14ac:dyDescent="0.25">
      <c r="A197" s="159" t="s">
        <v>23</v>
      </c>
      <c r="B197" s="164" t="s">
        <v>250</v>
      </c>
      <c r="C197" s="201">
        <v>184852437</v>
      </c>
      <c r="D197" s="202" t="s">
        <v>251</v>
      </c>
      <c r="E197" s="172" t="s">
        <v>14</v>
      </c>
      <c r="F197" s="172">
        <f>1+1</f>
        <v>2</v>
      </c>
      <c r="G197" s="35"/>
      <c r="H197" s="449">
        <f>G197*F197</f>
        <v>0</v>
      </c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  <c r="AA197" s="8"/>
      <c r="AB197" s="8"/>
      <c r="AC197" s="8"/>
      <c r="AD197" s="8"/>
      <c r="AE197" s="8"/>
      <c r="AF197" s="8"/>
    </row>
    <row r="198" spans="1:32" s="12" customFormat="1" ht="15" x14ac:dyDescent="0.25">
      <c r="A198" s="159" t="s">
        <v>23</v>
      </c>
      <c r="B198" s="164" t="s">
        <v>252</v>
      </c>
      <c r="C198" s="167" t="s">
        <v>28</v>
      </c>
      <c r="D198" s="168" t="s">
        <v>253</v>
      </c>
      <c r="E198" s="169"/>
      <c r="F198" s="169"/>
      <c r="G198" s="36"/>
      <c r="H198" s="450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  <c r="AA198" s="8"/>
      <c r="AB198" s="8"/>
      <c r="AC198" s="8"/>
      <c r="AD198" s="8"/>
      <c r="AE198" s="8"/>
      <c r="AF198" s="8"/>
    </row>
    <row r="199" spans="1:32" s="12" customFormat="1" ht="26.25" x14ac:dyDescent="0.25">
      <c r="A199" s="159" t="s">
        <v>23</v>
      </c>
      <c r="B199" s="164" t="s">
        <v>254</v>
      </c>
      <c r="C199" s="201">
        <v>184852438</v>
      </c>
      <c r="D199" s="202" t="s">
        <v>155</v>
      </c>
      <c r="E199" s="172" t="s">
        <v>14</v>
      </c>
      <c r="F199" s="172">
        <v>7</v>
      </c>
      <c r="G199" s="35"/>
      <c r="H199" s="449">
        <f>G199*F199</f>
        <v>0</v>
      </c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  <c r="AA199" s="8"/>
      <c r="AB199" s="8"/>
      <c r="AC199" s="8"/>
      <c r="AD199" s="8"/>
      <c r="AE199" s="8"/>
      <c r="AF199" s="8"/>
    </row>
    <row r="200" spans="1:32" s="12" customFormat="1" ht="15" x14ac:dyDescent="0.25">
      <c r="A200" s="159" t="s">
        <v>23</v>
      </c>
      <c r="B200" s="164" t="s">
        <v>255</v>
      </c>
      <c r="C200" s="167" t="s">
        <v>28</v>
      </c>
      <c r="D200" s="168" t="s">
        <v>256</v>
      </c>
      <c r="E200" s="169"/>
      <c r="F200" s="169"/>
      <c r="G200" s="36"/>
      <c r="H200" s="450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  <c r="AA200" s="8"/>
      <c r="AB200" s="8"/>
      <c r="AC200" s="8"/>
      <c r="AD200" s="8"/>
      <c r="AE200" s="8"/>
      <c r="AF200" s="8"/>
    </row>
    <row r="201" spans="1:32" s="12" customFormat="1" ht="26.25" x14ac:dyDescent="0.25">
      <c r="A201" s="159" t="s">
        <v>23</v>
      </c>
      <c r="B201" s="164" t="s">
        <v>257</v>
      </c>
      <c r="C201" s="201">
        <v>184852439</v>
      </c>
      <c r="D201" s="202" t="s">
        <v>258</v>
      </c>
      <c r="E201" s="172" t="s">
        <v>14</v>
      </c>
      <c r="F201" s="172">
        <f>3+1</f>
        <v>4</v>
      </c>
      <c r="G201" s="35"/>
      <c r="H201" s="449">
        <f>G201*F201</f>
        <v>0</v>
      </c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  <c r="AA201" s="8"/>
      <c r="AB201" s="8"/>
      <c r="AC201" s="8"/>
      <c r="AD201" s="8"/>
      <c r="AE201" s="8"/>
      <c r="AF201" s="8"/>
    </row>
    <row r="202" spans="1:32" s="12" customFormat="1" ht="15" x14ac:dyDescent="0.25">
      <c r="A202" s="159" t="s">
        <v>23</v>
      </c>
      <c r="B202" s="164" t="s">
        <v>259</v>
      </c>
      <c r="C202" s="167" t="s">
        <v>28</v>
      </c>
      <c r="D202" s="168" t="s">
        <v>260</v>
      </c>
      <c r="E202" s="169"/>
      <c r="F202" s="169"/>
      <c r="G202" s="36"/>
      <c r="H202" s="450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  <c r="AA202" s="8"/>
      <c r="AB202" s="8"/>
      <c r="AC202" s="8"/>
      <c r="AD202" s="8"/>
      <c r="AE202" s="8"/>
      <c r="AF202" s="8"/>
    </row>
    <row r="203" spans="1:32" s="12" customFormat="1" ht="15" x14ac:dyDescent="0.25">
      <c r="A203" s="159" t="s">
        <v>23</v>
      </c>
      <c r="B203" s="164" t="s">
        <v>261</v>
      </c>
      <c r="C203" s="201">
        <v>184852237</v>
      </c>
      <c r="D203" s="202" t="s">
        <v>262</v>
      </c>
      <c r="E203" s="172" t="s">
        <v>14</v>
      </c>
      <c r="F203" s="172">
        <f>F197</f>
        <v>2</v>
      </c>
      <c r="G203" s="35"/>
      <c r="H203" s="449">
        <f>G203*F203</f>
        <v>0</v>
      </c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  <c r="AA203" s="8"/>
      <c r="AB203" s="8"/>
      <c r="AC203" s="8"/>
      <c r="AD203" s="8"/>
      <c r="AE203" s="8"/>
      <c r="AF203" s="8"/>
    </row>
    <row r="204" spans="1:32" s="12" customFormat="1" ht="15" x14ac:dyDescent="0.25">
      <c r="A204" s="159" t="s">
        <v>23</v>
      </c>
      <c r="B204" s="164" t="s">
        <v>263</v>
      </c>
      <c r="C204" s="167" t="s">
        <v>28</v>
      </c>
      <c r="D204" s="168" t="str">
        <f>D198</f>
        <v>Inv.č. dřevin: 102, 475</v>
      </c>
      <c r="E204" s="169"/>
      <c r="F204" s="169"/>
      <c r="G204" s="36"/>
      <c r="H204" s="450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  <c r="AA204" s="8"/>
      <c r="AB204" s="8"/>
      <c r="AC204" s="8"/>
      <c r="AD204" s="8"/>
      <c r="AE204" s="8"/>
      <c r="AF204" s="8"/>
    </row>
    <row r="205" spans="1:32" s="12" customFormat="1" ht="15" x14ac:dyDescent="0.25">
      <c r="A205" s="159" t="s">
        <v>23</v>
      </c>
      <c r="B205" s="164" t="s">
        <v>264</v>
      </c>
      <c r="C205" s="201">
        <v>184852238</v>
      </c>
      <c r="D205" s="202" t="s">
        <v>265</v>
      </c>
      <c r="E205" s="172" t="s">
        <v>14</v>
      </c>
      <c r="F205" s="172">
        <f>F199</f>
        <v>7</v>
      </c>
      <c r="G205" s="35"/>
      <c r="H205" s="449">
        <f>G205*F205</f>
        <v>0</v>
      </c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  <c r="AA205" s="8"/>
      <c r="AB205" s="8"/>
      <c r="AC205" s="8"/>
      <c r="AD205" s="8"/>
      <c r="AE205" s="8"/>
      <c r="AF205" s="8"/>
    </row>
    <row r="206" spans="1:32" s="12" customFormat="1" ht="15" x14ac:dyDescent="0.25">
      <c r="A206" s="159" t="s">
        <v>23</v>
      </c>
      <c r="B206" s="164" t="s">
        <v>266</v>
      </c>
      <c r="C206" s="167" t="s">
        <v>28</v>
      </c>
      <c r="D206" s="168" t="str">
        <f>D200</f>
        <v>Inv.č. dřevin: 7, 105, 107, 118, 302, 409, 447</v>
      </c>
      <c r="E206" s="169"/>
      <c r="F206" s="169"/>
      <c r="G206" s="36"/>
      <c r="H206" s="450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  <c r="AA206" s="8"/>
      <c r="AB206" s="8"/>
      <c r="AC206" s="8"/>
      <c r="AD206" s="8"/>
      <c r="AE206" s="8"/>
      <c r="AF206" s="8"/>
    </row>
    <row r="207" spans="1:32" s="12" customFormat="1" ht="15" x14ac:dyDescent="0.25">
      <c r="A207" s="159" t="s">
        <v>23</v>
      </c>
      <c r="B207" s="164" t="s">
        <v>267</v>
      </c>
      <c r="C207" s="201">
        <v>184852239</v>
      </c>
      <c r="D207" s="202" t="s">
        <v>268</v>
      </c>
      <c r="E207" s="172" t="s">
        <v>14</v>
      </c>
      <c r="F207" s="172">
        <f>F201</f>
        <v>4</v>
      </c>
      <c r="G207" s="35"/>
      <c r="H207" s="449">
        <f>G207*F207</f>
        <v>0</v>
      </c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  <c r="AA207" s="8"/>
      <c r="AB207" s="8"/>
      <c r="AC207" s="8"/>
      <c r="AD207" s="8"/>
      <c r="AE207" s="8"/>
      <c r="AF207" s="8"/>
    </row>
    <row r="208" spans="1:32" s="12" customFormat="1" ht="15" x14ac:dyDescent="0.25">
      <c r="A208" s="159" t="s">
        <v>23</v>
      </c>
      <c r="B208" s="164" t="s">
        <v>269</v>
      </c>
      <c r="C208" s="167" t="s">
        <v>28</v>
      </c>
      <c r="D208" s="168" t="str">
        <f>D202</f>
        <v>Inv.č. dřevin: 70, 129, 237, 401</v>
      </c>
      <c r="E208" s="169"/>
      <c r="F208" s="169"/>
      <c r="G208" s="36"/>
      <c r="H208" s="450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  <c r="AA208" s="8"/>
      <c r="AB208" s="8"/>
      <c r="AC208" s="8"/>
      <c r="AD208" s="8"/>
      <c r="AE208" s="8"/>
      <c r="AF208" s="8"/>
    </row>
    <row r="209" spans="1:32" s="12" customFormat="1" ht="15.75" customHeight="1" x14ac:dyDescent="0.25">
      <c r="A209" s="208"/>
      <c r="B209" s="209" t="s">
        <v>270</v>
      </c>
      <c r="C209" s="209"/>
      <c r="D209" s="210"/>
      <c r="E209" s="211">
        <f>SUM(F212:F218)</f>
        <v>9</v>
      </c>
      <c r="F209" s="209" t="s">
        <v>14</v>
      </c>
      <c r="G209" s="48"/>
      <c r="H209" s="457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  <c r="AA209" s="8"/>
      <c r="AB209" s="8"/>
      <c r="AC209" s="8"/>
      <c r="AD209" s="8"/>
      <c r="AE209" s="8"/>
      <c r="AF209" s="8"/>
    </row>
    <row r="210" spans="1:32" s="38" customFormat="1" ht="25.5" x14ac:dyDescent="0.2">
      <c r="A210" s="154" t="s">
        <v>15</v>
      </c>
      <c r="B210" s="155" t="s">
        <v>16</v>
      </c>
      <c r="C210" s="156" t="s">
        <v>17</v>
      </c>
      <c r="D210" s="155" t="s">
        <v>18</v>
      </c>
      <c r="E210" s="157" t="s">
        <v>19</v>
      </c>
      <c r="F210" s="158" t="s">
        <v>20</v>
      </c>
      <c r="G210" s="31" t="s">
        <v>21</v>
      </c>
      <c r="H210" s="448" t="s">
        <v>22</v>
      </c>
    </row>
    <row r="211" spans="1:32" s="38" customFormat="1" x14ac:dyDescent="0.2">
      <c r="A211" s="159" t="s">
        <v>23</v>
      </c>
      <c r="B211" s="160" t="s">
        <v>249</v>
      </c>
      <c r="C211" s="161"/>
      <c r="D211" s="212"/>
      <c r="E211" s="172"/>
      <c r="F211" s="172"/>
      <c r="G211" s="33"/>
      <c r="H211" s="449"/>
    </row>
    <row r="212" spans="1:32" s="12" customFormat="1" ht="26.25" x14ac:dyDescent="0.25">
      <c r="A212" s="159" t="s">
        <v>23</v>
      </c>
      <c r="B212" s="164" t="s">
        <v>271</v>
      </c>
      <c r="C212" s="201">
        <v>184852439</v>
      </c>
      <c r="D212" s="202" t="s">
        <v>258</v>
      </c>
      <c r="E212" s="172" t="s">
        <v>14</v>
      </c>
      <c r="F212" s="172">
        <v>1</v>
      </c>
      <c r="G212" s="35"/>
      <c r="H212" s="449">
        <f>G212*F212</f>
        <v>0</v>
      </c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  <c r="AA212" s="8"/>
      <c r="AB212" s="8"/>
      <c r="AC212" s="8"/>
      <c r="AD212" s="8"/>
      <c r="AE212" s="8"/>
      <c r="AF212" s="8"/>
    </row>
    <row r="213" spans="1:32" s="12" customFormat="1" ht="15" x14ac:dyDescent="0.25">
      <c r="A213" s="159" t="s">
        <v>23</v>
      </c>
      <c r="B213" s="164" t="s">
        <v>272</v>
      </c>
      <c r="C213" s="167" t="s">
        <v>28</v>
      </c>
      <c r="D213" s="168" t="s">
        <v>273</v>
      </c>
      <c r="E213" s="169"/>
      <c r="F213" s="169"/>
      <c r="G213" s="36"/>
      <c r="H213" s="450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  <c r="AA213" s="8"/>
      <c r="AB213" s="8"/>
      <c r="AC213" s="8"/>
      <c r="AD213" s="8"/>
      <c r="AE213" s="8"/>
      <c r="AF213" s="8"/>
    </row>
    <row r="214" spans="1:32" s="12" customFormat="1" ht="26.25" x14ac:dyDescent="0.25">
      <c r="A214" s="159" t="s">
        <v>23</v>
      </c>
      <c r="B214" s="164" t="s">
        <v>274</v>
      </c>
      <c r="C214" s="201">
        <v>184852441</v>
      </c>
      <c r="D214" s="202" t="s">
        <v>275</v>
      </c>
      <c r="E214" s="172" t="s">
        <v>14</v>
      </c>
      <c r="F214" s="172">
        <v>3</v>
      </c>
      <c r="G214" s="35"/>
      <c r="H214" s="449">
        <f>G214*F214</f>
        <v>0</v>
      </c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  <c r="AA214" s="8"/>
      <c r="AB214" s="8"/>
      <c r="AC214" s="8"/>
      <c r="AD214" s="8"/>
      <c r="AE214" s="8"/>
      <c r="AF214" s="8"/>
    </row>
    <row r="215" spans="1:32" s="12" customFormat="1" ht="15" x14ac:dyDescent="0.25">
      <c r="A215" s="159" t="s">
        <v>23</v>
      </c>
      <c r="B215" s="164" t="s">
        <v>276</v>
      </c>
      <c r="C215" s="167" t="s">
        <v>28</v>
      </c>
      <c r="D215" s="168" t="s">
        <v>277</v>
      </c>
      <c r="E215" s="169"/>
      <c r="F215" s="169"/>
      <c r="G215" s="36"/>
      <c r="H215" s="450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  <c r="AA215" s="8"/>
      <c r="AB215" s="8"/>
      <c r="AC215" s="8"/>
      <c r="AD215" s="8"/>
      <c r="AE215" s="8"/>
      <c r="AF215" s="8"/>
    </row>
    <row r="216" spans="1:32" s="12" customFormat="1" ht="26.25" x14ac:dyDescent="0.25">
      <c r="A216" s="159" t="s">
        <v>23</v>
      </c>
      <c r="B216" s="164" t="s">
        <v>278</v>
      </c>
      <c r="C216" s="201">
        <v>184852442</v>
      </c>
      <c r="D216" s="202" t="s">
        <v>279</v>
      </c>
      <c r="E216" s="172" t="s">
        <v>14</v>
      </c>
      <c r="F216" s="172">
        <v>3</v>
      </c>
      <c r="G216" s="35"/>
      <c r="H216" s="449">
        <f>G216*F216</f>
        <v>0</v>
      </c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  <c r="AA216" s="8"/>
      <c r="AB216" s="8"/>
      <c r="AC216" s="8"/>
      <c r="AD216" s="8"/>
      <c r="AE216" s="8"/>
      <c r="AF216" s="8"/>
    </row>
    <row r="217" spans="1:32" s="12" customFormat="1" ht="15" x14ac:dyDescent="0.25">
      <c r="A217" s="159" t="s">
        <v>23</v>
      </c>
      <c r="B217" s="164" t="s">
        <v>280</v>
      </c>
      <c r="C217" s="167" t="s">
        <v>28</v>
      </c>
      <c r="D217" s="168" t="s">
        <v>281</v>
      </c>
      <c r="E217" s="169"/>
      <c r="F217" s="169"/>
      <c r="G217" s="36"/>
      <c r="H217" s="450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  <c r="AA217" s="8"/>
      <c r="AB217" s="8"/>
      <c r="AC217" s="8"/>
      <c r="AD217" s="8"/>
      <c r="AE217" s="8"/>
      <c r="AF217" s="8"/>
    </row>
    <row r="218" spans="1:32" s="12" customFormat="1" ht="26.25" x14ac:dyDescent="0.25">
      <c r="A218" s="159" t="s">
        <v>23</v>
      </c>
      <c r="B218" s="164" t="s">
        <v>282</v>
      </c>
      <c r="C218" s="201">
        <v>184852443</v>
      </c>
      <c r="D218" s="202" t="s">
        <v>283</v>
      </c>
      <c r="E218" s="172" t="s">
        <v>14</v>
      </c>
      <c r="F218" s="172">
        <v>2</v>
      </c>
      <c r="G218" s="35"/>
      <c r="H218" s="449">
        <f>G218*F218</f>
        <v>0</v>
      </c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  <c r="AA218" s="8"/>
      <c r="AB218" s="8"/>
      <c r="AC218" s="8"/>
      <c r="AD218" s="8"/>
      <c r="AE218" s="8"/>
      <c r="AF218" s="8"/>
    </row>
    <row r="219" spans="1:32" s="12" customFormat="1" ht="15" x14ac:dyDescent="0.25">
      <c r="A219" s="159" t="s">
        <v>23</v>
      </c>
      <c r="B219" s="164" t="s">
        <v>284</v>
      </c>
      <c r="C219" s="167" t="s">
        <v>28</v>
      </c>
      <c r="D219" s="168" t="s">
        <v>285</v>
      </c>
      <c r="E219" s="169"/>
      <c r="F219" s="169"/>
      <c r="G219" s="36"/>
      <c r="H219" s="450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  <c r="AA219" s="8"/>
      <c r="AB219" s="8"/>
      <c r="AC219" s="8"/>
      <c r="AD219" s="8"/>
      <c r="AE219" s="8"/>
      <c r="AF219" s="8"/>
    </row>
    <row r="220" spans="1:32" s="12" customFormat="1" ht="15" x14ac:dyDescent="0.25">
      <c r="A220" s="159" t="s">
        <v>23</v>
      </c>
      <c r="B220" s="164" t="s">
        <v>286</v>
      </c>
      <c r="C220" s="201">
        <v>184852239</v>
      </c>
      <c r="D220" s="202" t="s">
        <v>268</v>
      </c>
      <c r="E220" s="172" t="s">
        <v>14</v>
      </c>
      <c r="F220" s="172">
        <v>1</v>
      </c>
      <c r="G220" s="35"/>
      <c r="H220" s="449">
        <f>G220*F220</f>
        <v>0</v>
      </c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  <c r="AA220" s="8"/>
      <c r="AB220" s="8"/>
      <c r="AC220" s="8"/>
      <c r="AD220" s="8"/>
      <c r="AE220" s="8"/>
      <c r="AF220" s="8"/>
    </row>
    <row r="221" spans="1:32" s="12" customFormat="1" ht="15" x14ac:dyDescent="0.25">
      <c r="A221" s="159" t="s">
        <v>23</v>
      </c>
      <c r="B221" s="164" t="s">
        <v>287</v>
      </c>
      <c r="C221" s="167" t="s">
        <v>28</v>
      </c>
      <c r="D221" s="168" t="s">
        <v>273</v>
      </c>
      <c r="E221" s="169"/>
      <c r="F221" s="169"/>
      <c r="G221" s="36"/>
      <c r="H221" s="450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  <c r="AA221" s="8"/>
      <c r="AB221" s="8"/>
      <c r="AC221" s="8"/>
      <c r="AD221" s="8"/>
      <c r="AE221" s="8"/>
      <c r="AF221" s="8"/>
    </row>
    <row r="222" spans="1:32" s="12" customFormat="1" ht="26.25" x14ac:dyDescent="0.25">
      <c r="A222" s="159" t="s">
        <v>23</v>
      </c>
      <c r="B222" s="164" t="s">
        <v>288</v>
      </c>
      <c r="C222" s="165">
        <v>184852241</v>
      </c>
      <c r="D222" s="166" t="s">
        <v>95</v>
      </c>
      <c r="E222" s="157" t="s">
        <v>14</v>
      </c>
      <c r="F222" s="172">
        <v>3</v>
      </c>
      <c r="G222" s="35"/>
      <c r="H222" s="449">
        <f>G222*F222</f>
        <v>0</v>
      </c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  <c r="AA222" s="8"/>
      <c r="AB222" s="8"/>
      <c r="AC222" s="8"/>
      <c r="AD222" s="8"/>
      <c r="AE222" s="8"/>
      <c r="AF222" s="8"/>
    </row>
    <row r="223" spans="1:32" s="12" customFormat="1" ht="15" x14ac:dyDescent="0.25">
      <c r="A223" s="159" t="s">
        <v>23</v>
      </c>
      <c r="B223" s="164" t="s">
        <v>289</v>
      </c>
      <c r="C223" s="167" t="s">
        <v>28</v>
      </c>
      <c r="D223" s="168" t="s">
        <v>277</v>
      </c>
      <c r="E223" s="169"/>
      <c r="F223" s="169"/>
      <c r="G223" s="36"/>
      <c r="H223" s="450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  <c r="AA223" s="8"/>
      <c r="AB223" s="8"/>
      <c r="AC223" s="8"/>
      <c r="AD223" s="8"/>
      <c r="AE223" s="8"/>
      <c r="AF223" s="8"/>
    </row>
    <row r="224" spans="1:32" s="12" customFormat="1" ht="26.25" x14ac:dyDescent="0.25">
      <c r="A224" s="159" t="s">
        <v>23</v>
      </c>
      <c r="B224" s="164" t="s">
        <v>290</v>
      </c>
      <c r="C224" s="165">
        <v>184852242</v>
      </c>
      <c r="D224" s="166" t="s">
        <v>99</v>
      </c>
      <c r="E224" s="157" t="s">
        <v>14</v>
      </c>
      <c r="F224" s="157">
        <v>3</v>
      </c>
      <c r="G224" s="35"/>
      <c r="H224" s="449">
        <f>G224*F224</f>
        <v>0</v>
      </c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  <c r="AA224" s="8"/>
      <c r="AB224" s="8"/>
      <c r="AC224" s="8"/>
      <c r="AD224" s="8"/>
      <c r="AE224" s="8"/>
      <c r="AF224" s="8"/>
    </row>
    <row r="225" spans="1:32" s="12" customFormat="1" ht="15" x14ac:dyDescent="0.25">
      <c r="A225" s="159" t="s">
        <v>23</v>
      </c>
      <c r="B225" s="164" t="s">
        <v>291</v>
      </c>
      <c r="C225" s="167" t="s">
        <v>28</v>
      </c>
      <c r="D225" s="168" t="s">
        <v>281</v>
      </c>
      <c r="E225" s="169"/>
      <c r="F225" s="169"/>
      <c r="G225" s="36"/>
      <c r="H225" s="450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  <c r="AA225" s="8"/>
      <c r="AB225" s="8"/>
      <c r="AC225" s="8"/>
      <c r="AD225" s="8"/>
      <c r="AE225" s="8"/>
      <c r="AF225" s="8"/>
    </row>
    <row r="226" spans="1:32" s="12" customFormat="1" ht="26.25" x14ac:dyDescent="0.25">
      <c r="A226" s="159" t="s">
        <v>23</v>
      </c>
      <c r="B226" s="164" t="s">
        <v>292</v>
      </c>
      <c r="C226" s="165">
        <v>184852243</v>
      </c>
      <c r="D226" s="166" t="s">
        <v>103</v>
      </c>
      <c r="E226" s="157" t="s">
        <v>14</v>
      </c>
      <c r="F226" s="157">
        <v>2</v>
      </c>
      <c r="G226" s="35"/>
      <c r="H226" s="449">
        <f>G226*F226</f>
        <v>0</v>
      </c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  <c r="AA226" s="8"/>
      <c r="AB226" s="8"/>
      <c r="AC226" s="8"/>
      <c r="AD226" s="8"/>
      <c r="AE226" s="8"/>
      <c r="AF226" s="8"/>
    </row>
    <row r="227" spans="1:32" s="12" customFormat="1" ht="15" x14ac:dyDescent="0.25">
      <c r="A227" s="159" t="s">
        <v>23</v>
      </c>
      <c r="B227" s="164" t="s">
        <v>293</v>
      </c>
      <c r="C227" s="167" t="s">
        <v>28</v>
      </c>
      <c r="D227" s="168" t="s">
        <v>285</v>
      </c>
      <c r="E227" s="169"/>
      <c r="F227" s="169"/>
      <c r="G227" s="36"/>
      <c r="H227" s="450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  <c r="AA227" s="8"/>
      <c r="AB227" s="8"/>
      <c r="AC227" s="8"/>
      <c r="AD227" s="8"/>
      <c r="AE227" s="8"/>
      <c r="AF227" s="8"/>
    </row>
    <row r="228" spans="1:32" s="12" customFormat="1" ht="15.75" customHeight="1" x14ac:dyDescent="0.25">
      <c r="A228" s="208"/>
      <c r="B228" s="209" t="s">
        <v>294</v>
      </c>
      <c r="C228" s="209"/>
      <c r="D228" s="210"/>
      <c r="E228" s="211">
        <f>SUM(F231:F233)</f>
        <v>3</v>
      </c>
      <c r="F228" s="209" t="s">
        <v>14</v>
      </c>
      <c r="G228" s="48"/>
      <c r="H228" s="457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  <c r="AB228" s="8"/>
      <c r="AC228" s="8"/>
      <c r="AD228" s="8"/>
      <c r="AE228" s="8"/>
      <c r="AF228" s="8"/>
    </row>
    <row r="229" spans="1:32" s="38" customFormat="1" ht="25.5" x14ac:dyDescent="0.2">
      <c r="A229" s="154" t="s">
        <v>15</v>
      </c>
      <c r="B229" s="155" t="s">
        <v>16</v>
      </c>
      <c r="C229" s="156" t="s">
        <v>17</v>
      </c>
      <c r="D229" s="155" t="s">
        <v>18</v>
      </c>
      <c r="E229" s="157" t="s">
        <v>19</v>
      </c>
      <c r="F229" s="158" t="s">
        <v>20</v>
      </c>
      <c r="G229" s="31" t="s">
        <v>21</v>
      </c>
      <c r="H229" s="448" t="s">
        <v>22</v>
      </c>
    </row>
    <row r="230" spans="1:32" s="38" customFormat="1" x14ac:dyDescent="0.2">
      <c r="A230" s="159" t="s">
        <v>23</v>
      </c>
      <c r="B230" s="160" t="s">
        <v>249</v>
      </c>
      <c r="C230" s="161"/>
      <c r="D230" s="212"/>
      <c r="E230" s="172"/>
      <c r="F230" s="172"/>
      <c r="G230" s="33"/>
      <c r="H230" s="449"/>
    </row>
    <row r="231" spans="1:32" s="12" customFormat="1" ht="26.25" x14ac:dyDescent="0.25">
      <c r="A231" s="159" t="s">
        <v>23</v>
      </c>
      <c r="B231" s="164" t="s">
        <v>295</v>
      </c>
      <c r="C231" s="201">
        <v>184852444</v>
      </c>
      <c r="D231" s="202" t="s">
        <v>296</v>
      </c>
      <c r="E231" s="172" t="s">
        <v>14</v>
      </c>
      <c r="F231" s="172">
        <v>1</v>
      </c>
      <c r="G231" s="35"/>
      <c r="H231" s="449">
        <f>G231*F231</f>
        <v>0</v>
      </c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  <c r="AB231" s="8"/>
      <c r="AC231" s="8"/>
      <c r="AD231" s="8"/>
      <c r="AE231" s="8"/>
      <c r="AF231" s="8"/>
    </row>
    <row r="232" spans="1:32" s="12" customFormat="1" ht="15" x14ac:dyDescent="0.25">
      <c r="A232" s="159" t="s">
        <v>23</v>
      </c>
      <c r="B232" s="164" t="s">
        <v>297</v>
      </c>
      <c r="C232" s="167" t="s">
        <v>28</v>
      </c>
      <c r="D232" s="168" t="s">
        <v>298</v>
      </c>
      <c r="E232" s="169"/>
      <c r="F232" s="169"/>
      <c r="G232" s="36"/>
      <c r="H232" s="450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  <c r="AB232" s="8"/>
      <c r="AC232" s="8"/>
      <c r="AD232" s="8"/>
      <c r="AE232" s="8"/>
      <c r="AF232" s="8"/>
    </row>
    <row r="233" spans="1:32" s="12" customFormat="1" ht="26.25" x14ac:dyDescent="0.25">
      <c r="A233" s="159" t="s">
        <v>23</v>
      </c>
      <c r="B233" s="164" t="s">
        <v>299</v>
      </c>
      <c r="C233" s="201">
        <v>184852446</v>
      </c>
      <c r="D233" s="202" t="s">
        <v>300</v>
      </c>
      <c r="E233" s="172" t="s">
        <v>14</v>
      </c>
      <c r="F233" s="172">
        <v>2</v>
      </c>
      <c r="G233" s="35"/>
      <c r="H233" s="449">
        <f>G233*F233</f>
        <v>0</v>
      </c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  <c r="AB233" s="8"/>
      <c r="AC233" s="8"/>
      <c r="AD233" s="8"/>
      <c r="AE233" s="8"/>
      <c r="AF233" s="8"/>
    </row>
    <row r="234" spans="1:32" s="12" customFormat="1" ht="15" x14ac:dyDescent="0.25">
      <c r="A234" s="159" t="s">
        <v>23</v>
      </c>
      <c r="B234" s="164" t="s">
        <v>301</v>
      </c>
      <c r="C234" s="167" t="s">
        <v>28</v>
      </c>
      <c r="D234" s="168" t="s">
        <v>302</v>
      </c>
      <c r="E234" s="169"/>
      <c r="F234" s="169"/>
      <c r="G234" s="36"/>
      <c r="H234" s="450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  <c r="AB234" s="8"/>
      <c r="AC234" s="8"/>
      <c r="AD234" s="8"/>
      <c r="AE234" s="8"/>
      <c r="AF234" s="8"/>
    </row>
    <row r="235" spans="1:32" s="12" customFormat="1" ht="15" x14ac:dyDescent="0.25">
      <c r="A235" s="159" t="s">
        <v>23</v>
      </c>
      <c r="B235" s="164" t="s">
        <v>303</v>
      </c>
      <c r="C235" s="201">
        <v>184852244</v>
      </c>
      <c r="D235" s="202" t="s">
        <v>304</v>
      </c>
      <c r="E235" s="172" t="s">
        <v>14</v>
      </c>
      <c r="F235" s="172">
        <f>F231</f>
        <v>1</v>
      </c>
      <c r="G235" s="35"/>
      <c r="H235" s="449">
        <f>G235*F235</f>
        <v>0</v>
      </c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  <c r="AA235" s="8"/>
      <c r="AB235" s="8"/>
      <c r="AC235" s="8"/>
      <c r="AD235" s="8"/>
      <c r="AE235" s="8"/>
      <c r="AF235" s="8"/>
    </row>
    <row r="236" spans="1:32" s="12" customFormat="1" ht="15" x14ac:dyDescent="0.25">
      <c r="A236" s="159" t="s">
        <v>23</v>
      </c>
      <c r="B236" s="164" t="s">
        <v>305</v>
      </c>
      <c r="C236" s="167" t="s">
        <v>28</v>
      </c>
      <c r="D236" s="168" t="s">
        <v>298</v>
      </c>
      <c r="E236" s="169"/>
      <c r="F236" s="169"/>
      <c r="G236" s="36"/>
      <c r="H236" s="450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  <c r="AB236" s="8"/>
      <c r="AC236" s="8"/>
      <c r="AD236" s="8"/>
      <c r="AE236" s="8"/>
      <c r="AF236" s="8"/>
    </row>
    <row r="237" spans="1:32" s="12" customFormat="1" ht="15" x14ac:dyDescent="0.25">
      <c r="A237" s="159" t="s">
        <v>23</v>
      </c>
      <c r="B237" s="164" t="s">
        <v>306</v>
      </c>
      <c r="C237" s="201">
        <v>184852246</v>
      </c>
      <c r="D237" s="202" t="s">
        <v>307</v>
      </c>
      <c r="E237" s="172" t="s">
        <v>14</v>
      </c>
      <c r="F237" s="172">
        <f>F233</f>
        <v>2</v>
      </c>
      <c r="G237" s="35"/>
      <c r="H237" s="449">
        <f>G237*F237</f>
        <v>0</v>
      </c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  <c r="AB237" s="8"/>
      <c r="AC237" s="8"/>
      <c r="AD237" s="8"/>
      <c r="AE237" s="8"/>
      <c r="AF237" s="8"/>
    </row>
    <row r="238" spans="1:32" s="12" customFormat="1" ht="15" x14ac:dyDescent="0.25">
      <c r="A238" s="159" t="s">
        <v>23</v>
      </c>
      <c r="B238" s="164" t="s">
        <v>308</v>
      </c>
      <c r="C238" s="167" t="s">
        <v>28</v>
      </c>
      <c r="D238" s="168" t="str">
        <f>D234</f>
        <v>Inv.č. dřevin:17, 64</v>
      </c>
      <c r="E238" s="169"/>
      <c r="F238" s="169"/>
      <c r="G238" s="36"/>
      <c r="H238" s="450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  <c r="AB238" s="8"/>
      <c r="AC238" s="8"/>
      <c r="AD238" s="8"/>
      <c r="AE238" s="8"/>
      <c r="AF238" s="8"/>
    </row>
    <row r="239" spans="1:32" s="12" customFormat="1" ht="15.75" customHeight="1" x14ac:dyDescent="0.25">
      <c r="A239" s="208"/>
      <c r="B239" s="209" t="s">
        <v>309</v>
      </c>
      <c r="C239" s="209"/>
      <c r="D239" s="210"/>
      <c r="E239" s="211">
        <f>F242</f>
        <v>1</v>
      </c>
      <c r="F239" s="209" t="s">
        <v>14</v>
      </c>
      <c r="G239" s="48"/>
      <c r="H239" s="457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  <c r="AA239" s="8"/>
      <c r="AB239" s="8"/>
      <c r="AC239" s="8"/>
      <c r="AD239" s="8"/>
      <c r="AE239" s="8"/>
      <c r="AF239" s="8"/>
    </row>
    <row r="240" spans="1:32" s="38" customFormat="1" ht="25.5" x14ac:dyDescent="0.2">
      <c r="A240" s="154" t="s">
        <v>15</v>
      </c>
      <c r="B240" s="155" t="s">
        <v>16</v>
      </c>
      <c r="C240" s="156" t="s">
        <v>17</v>
      </c>
      <c r="D240" s="155" t="s">
        <v>18</v>
      </c>
      <c r="E240" s="157" t="s">
        <v>19</v>
      </c>
      <c r="F240" s="158" t="s">
        <v>20</v>
      </c>
      <c r="G240" s="31" t="s">
        <v>21</v>
      </c>
      <c r="H240" s="448" t="s">
        <v>22</v>
      </c>
    </row>
    <row r="241" spans="1:32" s="38" customFormat="1" x14ac:dyDescent="0.2">
      <c r="A241" s="159" t="s">
        <v>23</v>
      </c>
      <c r="B241" s="160" t="s">
        <v>249</v>
      </c>
      <c r="C241" s="161"/>
      <c r="D241" s="212"/>
      <c r="E241" s="172"/>
      <c r="F241" s="172"/>
      <c r="G241" s="33"/>
      <c r="H241" s="449"/>
    </row>
    <row r="242" spans="1:32" s="12" customFormat="1" ht="26.25" x14ac:dyDescent="0.25">
      <c r="A242" s="159" t="s">
        <v>23</v>
      </c>
      <c r="B242" s="164" t="s">
        <v>310</v>
      </c>
      <c r="C242" s="201">
        <v>184852449</v>
      </c>
      <c r="D242" s="202" t="s">
        <v>311</v>
      </c>
      <c r="E242" s="172" t="s">
        <v>14</v>
      </c>
      <c r="F242" s="172">
        <v>1</v>
      </c>
      <c r="G242" s="35"/>
      <c r="H242" s="449">
        <f>G242*F242</f>
        <v>0</v>
      </c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  <c r="AA242" s="8"/>
      <c r="AB242" s="8"/>
      <c r="AC242" s="8"/>
      <c r="AD242" s="8"/>
      <c r="AE242" s="8"/>
      <c r="AF242" s="8"/>
    </row>
    <row r="243" spans="1:32" s="12" customFormat="1" ht="15" x14ac:dyDescent="0.25">
      <c r="A243" s="159" t="s">
        <v>23</v>
      </c>
      <c r="B243" s="164" t="s">
        <v>312</v>
      </c>
      <c r="C243" s="201">
        <v>184852249</v>
      </c>
      <c r="D243" s="202" t="s">
        <v>313</v>
      </c>
      <c r="E243" s="172" t="s">
        <v>14</v>
      </c>
      <c r="F243" s="172">
        <f>F242</f>
        <v>1</v>
      </c>
      <c r="G243" s="35"/>
      <c r="H243" s="449">
        <f>G243*F243</f>
        <v>0</v>
      </c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  <c r="AA243" s="8"/>
      <c r="AB243" s="8"/>
      <c r="AC243" s="8"/>
      <c r="AD243" s="8"/>
      <c r="AE243" s="8"/>
      <c r="AF243" s="8"/>
    </row>
    <row r="244" spans="1:32" s="12" customFormat="1" ht="15" x14ac:dyDescent="0.25">
      <c r="A244" s="159" t="s">
        <v>23</v>
      </c>
      <c r="B244" s="164" t="s">
        <v>314</v>
      </c>
      <c r="C244" s="167" t="s">
        <v>28</v>
      </c>
      <c r="D244" s="168" t="s">
        <v>315</v>
      </c>
      <c r="E244" s="169"/>
      <c r="F244" s="169"/>
      <c r="G244" s="36"/>
      <c r="H244" s="450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  <c r="AA244" s="8"/>
      <c r="AB244" s="8"/>
      <c r="AC244" s="8"/>
      <c r="AD244" s="8"/>
      <c r="AE244" s="8"/>
      <c r="AF244" s="8"/>
    </row>
    <row r="245" spans="1:32" s="12" customFormat="1" ht="15.75" customHeight="1" x14ac:dyDescent="0.25">
      <c r="A245" s="208"/>
      <c r="B245" s="209" t="s">
        <v>316</v>
      </c>
      <c r="C245" s="209"/>
      <c r="D245" s="210"/>
      <c r="E245" s="211">
        <f>F248</f>
        <v>2</v>
      </c>
      <c r="F245" s="209" t="s">
        <v>14</v>
      </c>
      <c r="G245" s="48"/>
      <c r="H245" s="457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  <c r="AA245" s="8"/>
      <c r="AB245" s="8"/>
      <c r="AC245" s="8"/>
      <c r="AD245" s="8"/>
      <c r="AE245" s="8"/>
      <c r="AF245" s="8"/>
    </row>
    <row r="246" spans="1:32" s="38" customFormat="1" ht="25.5" x14ac:dyDescent="0.2">
      <c r="A246" s="154" t="s">
        <v>15</v>
      </c>
      <c r="B246" s="155" t="s">
        <v>16</v>
      </c>
      <c r="C246" s="156" t="s">
        <v>17</v>
      </c>
      <c r="D246" s="155" t="s">
        <v>18</v>
      </c>
      <c r="E246" s="157" t="s">
        <v>19</v>
      </c>
      <c r="F246" s="158" t="s">
        <v>20</v>
      </c>
      <c r="G246" s="31" t="s">
        <v>21</v>
      </c>
      <c r="H246" s="448" t="s">
        <v>22</v>
      </c>
    </row>
    <row r="247" spans="1:32" s="38" customFormat="1" x14ac:dyDescent="0.2">
      <c r="A247" s="159" t="s">
        <v>23</v>
      </c>
      <c r="B247" s="160" t="s">
        <v>249</v>
      </c>
      <c r="C247" s="161"/>
      <c r="D247" s="212"/>
      <c r="E247" s="172"/>
      <c r="F247" s="172"/>
      <c r="G247" s="33"/>
      <c r="H247" s="449"/>
    </row>
    <row r="248" spans="1:32" s="12" customFormat="1" ht="26.25" x14ac:dyDescent="0.25">
      <c r="A248" s="159" t="s">
        <v>23</v>
      </c>
      <c r="B248" s="164" t="s">
        <v>317</v>
      </c>
      <c r="C248" s="201">
        <v>184852438</v>
      </c>
      <c r="D248" s="202" t="s">
        <v>175</v>
      </c>
      <c r="E248" s="172" t="s">
        <v>14</v>
      </c>
      <c r="F248" s="172">
        <v>2</v>
      </c>
      <c r="G248" s="35"/>
      <c r="H248" s="449">
        <f>G248*F248</f>
        <v>0</v>
      </c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  <c r="AA248" s="8"/>
      <c r="AB248" s="8"/>
      <c r="AC248" s="8"/>
      <c r="AD248" s="8"/>
      <c r="AE248" s="8"/>
      <c r="AF248" s="8"/>
    </row>
    <row r="249" spans="1:32" s="12" customFormat="1" ht="15" x14ac:dyDescent="0.25">
      <c r="A249" s="159" t="s">
        <v>23</v>
      </c>
      <c r="B249" s="164" t="s">
        <v>318</v>
      </c>
      <c r="C249" s="167" t="s">
        <v>28</v>
      </c>
      <c r="D249" s="168" t="s">
        <v>319</v>
      </c>
      <c r="E249" s="169"/>
      <c r="F249" s="169"/>
      <c r="G249" s="36"/>
      <c r="H249" s="450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  <c r="AA249" s="8"/>
      <c r="AB249" s="8"/>
      <c r="AC249" s="8"/>
      <c r="AD249" s="8"/>
      <c r="AE249" s="8"/>
      <c r="AF249" s="8"/>
    </row>
    <row r="250" spans="1:32" s="12" customFormat="1" ht="15" x14ac:dyDescent="0.25">
      <c r="A250" s="159" t="s">
        <v>23</v>
      </c>
      <c r="B250" s="164" t="s">
        <v>320</v>
      </c>
      <c r="C250" s="201">
        <v>184852238</v>
      </c>
      <c r="D250" s="202" t="s">
        <v>265</v>
      </c>
      <c r="E250" s="172" t="s">
        <v>14</v>
      </c>
      <c r="F250" s="172">
        <v>2</v>
      </c>
      <c r="G250" s="35"/>
      <c r="H250" s="449">
        <f>G250*F250</f>
        <v>0</v>
      </c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  <c r="AA250" s="8"/>
      <c r="AB250" s="8"/>
      <c r="AC250" s="8"/>
      <c r="AD250" s="8"/>
      <c r="AE250" s="8"/>
      <c r="AF250" s="8"/>
    </row>
    <row r="251" spans="1:32" s="12" customFormat="1" ht="15" x14ac:dyDescent="0.25">
      <c r="A251" s="159" t="s">
        <v>23</v>
      </c>
      <c r="B251" s="164" t="s">
        <v>321</v>
      </c>
      <c r="C251" s="167" t="s">
        <v>28</v>
      </c>
      <c r="D251" s="168" t="s">
        <v>319</v>
      </c>
      <c r="E251" s="169"/>
      <c r="F251" s="169"/>
      <c r="G251" s="36"/>
      <c r="H251" s="450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  <c r="AA251" s="8"/>
      <c r="AB251" s="8"/>
      <c r="AC251" s="8"/>
      <c r="AD251" s="8"/>
      <c r="AE251" s="8"/>
      <c r="AF251" s="8"/>
    </row>
    <row r="252" spans="1:32" s="12" customFormat="1" ht="15.75" customHeight="1" x14ac:dyDescent="0.25">
      <c r="A252" s="208"/>
      <c r="B252" s="209" t="s">
        <v>322</v>
      </c>
      <c r="C252" s="209"/>
      <c r="D252" s="210"/>
      <c r="E252" s="211">
        <f>SUM(F255:F257)</f>
        <v>5</v>
      </c>
      <c r="F252" s="209" t="s">
        <v>14</v>
      </c>
      <c r="G252" s="48"/>
      <c r="H252" s="457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  <c r="AA252" s="8"/>
      <c r="AB252" s="8"/>
      <c r="AC252" s="8"/>
      <c r="AD252" s="8"/>
      <c r="AE252" s="8"/>
      <c r="AF252" s="8"/>
    </row>
    <row r="253" spans="1:32" s="38" customFormat="1" ht="25.5" x14ac:dyDescent="0.2">
      <c r="A253" s="154" t="s">
        <v>15</v>
      </c>
      <c r="B253" s="155" t="s">
        <v>16</v>
      </c>
      <c r="C253" s="156" t="s">
        <v>17</v>
      </c>
      <c r="D253" s="155" t="s">
        <v>18</v>
      </c>
      <c r="E253" s="157" t="s">
        <v>19</v>
      </c>
      <c r="F253" s="158" t="s">
        <v>20</v>
      </c>
      <c r="G253" s="31" t="s">
        <v>21</v>
      </c>
      <c r="H253" s="448" t="s">
        <v>22</v>
      </c>
    </row>
    <row r="254" spans="1:32" s="38" customFormat="1" x14ac:dyDescent="0.2">
      <c r="A254" s="159" t="s">
        <v>23</v>
      </c>
      <c r="B254" s="160" t="s">
        <v>249</v>
      </c>
      <c r="C254" s="161"/>
      <c r="D254" s="212"/>
      <c r="E254" s="172"/>
      <c r="F254" s="172"/>
      <c r="G254" s="33"/>
      <c r="H254" s="449"/>
    </row>
    <row r="255" spans="1:32" s="12" customFormat="1" ht="26.25" x14ac:dyDescent="0.25">
      <c r="A255" s="159" t="s">
        <v>23</v>
      </c>
      <c r="B255" s="164" t="s">
        <v>323</v>
      </c>
      <c r="C255" s="201">
        <v>184852441</v>
      </c>
      <c r="D255" s="202" t="s">
        <v>195</v>
      </c>
      <c r="E255" s="172" t="s">
        <v>14</v>
      </c>
      <c r="F255" s="172">
        <v>2</v>
      </c>
      <c r="G255" s="35"/>
      <c r="H255" s="449">
        <f>G255*F255</f>
        <v>0</v>
      </c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  <c r="AA255" s="8"/>
      <c r="AB255" s="8"/>
      <c r="AC255" s="8"/>
      <c r="AD255" s="8"/>
      <c r="AE255" s="8"/>
      <c r="AF255" s="8"/>
    </row>
    <row r="256" spans="1:32" s="12" customFormat="1" ht="15" x14ac:dyDescent="0.25">
      <c r="A256" s="159" t="s">
        <v>23</v>
      </c>
      <c r="B256" s="164" t="s">
        <v>324</v>
      </c>
      <c r="C256" s="167" t="s">
        <v>28</v>
      </c>
      <c r="D256" s="168" t="s">
        <v>325</v>
      </c>
      <c r="E256" s="169"/>
      <c r="F256" s="169"/>
      <c r="G256" s="36"/>
      <c r="H256" s="450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  <c r="AB256" s="8"/>
      <c r="AC256" s="8"/>
      <c r="AD256" s="8"/>
      <c r="AE256" s="8"/>
      <c r="AF256" s="8"/>
    </row>
    <row r="257" spans="1:32" s="12" customFormat="1" ht="26.25" x14ac:dyDescent="0.25">
      <c r="A257" s="159" t="s">
        <v>23</v>
      </c>
      <c r="B257" s="164" t="s">
        <v>326</v>
      </c>
      <c r="C257" s="201">
        <v>184852443</v>
      </c>
      <c r="D257" s="202" t="s">
        <v>327</v>
      </c>
      <c r="E257" s="172" t="s">
        <v>14</v>
      </c>
      <c r="F257" s="172">
        <v>3</v>
      </c>
      <c r="G257" s="35"/>
      <c r="H257" s="449">
        <f>G257*F257</f>
        <v>0</v>
      </c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  <c r="AB257" s="8"/>
      <c r="AC257" s="8"/>
      <c r="AD257" s="8"/>
      <c r="AE257" s="8"/>
      <c r="AF257" s="8"/>
    </row>
    <row r="258" spans="1:32" s="12" customFormat="1" ht="15" x14ac:dyDescent="0.25">
      <c r="A258" s="159" t="s">
        <v>23</v>
      </c>
      <c r="B258" s="164" t="s">
        <v>328</v>
      </c>
      <c r="C258" s="167" t="s">
        <v>28</v>
      </c>
      <c r="D258" s="168" t="s">
        <v>329</v>
      </c>
      <c r="E258" s="169"/>
      <c r="F258" s="169"/>
      <c r="G258" s="36"/>
      <c r="H258" s="450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  <c r="AA258" s="8"/>
      <c r="AB258" s="8"/>
      <c r="AC258" s="8"/>
      <c r="AD258" s="8"/>
      <c r="AE258" s="8"/>
      <c r="AF258" s="8"/>
    </row>
    <row r="259" spans="1:32" s="12" customFormat="1" ht="26.25" x14ac:dyDescent="0.25">
      <c r="A259" s="159" t="s">
        <v>23</v>
      </c>
      <c r="B259" s="164" t="s">
        <v>330</v>
      </c>
      <c r="C259" s="165">
        <v>184852241</v>
      </c>
      <c r="D259" s="166" t="s">
        <v>95</v>
      </c>
      <c r="E259" s="157" t="s">
        <v>14</v>
      </c>
      <c r="F259" s="172">
        <f>F255</f>
        <v>2</v>
      </c>
      <c r="G259" s="35"/>
      <c r="H259" s="449">
        <f>G259*F259</f>
        <v>0</v>
      </c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  <c r="AA259" s="8"/>
      <c r="AB259" s="8"/>
      <c r="AC259" s="8"/>
      <c r="AD259" s="8"/>
      <c r="AE259" s="8"/>
      <c r="AF259" s="8"/>
    </row>
    <row r="260" spans="1:32" s="12" customFormat="1" ht="15" x14ac:dyDescent="0.25">
      <c r="A260" s="159" t="s">
        <v>23</v>
      </c>
      <c r="B260" s="164" t="s">
        <v>331</v>
      </c>
      <c r="C260" s="167" t="s">
        <v>28</v>
      </c>
      <c r="D260" s="168" t="str">
        <f>D256</f>
        <v>Inv.č. dřevin: 5, 30</v>
      </c>
      <c r="E260" s="169"/>
      <c r="F260" s="169"/>
      <c r="G260" s="36"/>
      <c r="H260" s="450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  <c r="AA260" s="8"/>
      <c r="AB260" s="8"/>
      <c r="AC260" s="8"/>
      <c r="AD260" s="8"/>
      <c r="AE260" s="8"/>
      <c r="AF260" s="8"/>
    </row>
    <row r="261" spans="1:32" s="12" customFormat="1" ht="15" x14ac:dyDescent="0.25">
      <c r="A261" s="159" t="s">
        <v>23</v>
      </c>
      <c r="B261" s="164" t="s">
        <v>332</v>
      </c>
      <c r="C261" s="201">
        <v>184852243</v>
      </c>
      <c r="D261" s="202" t="s">
        <v>333</v>
      </c>
      <c r="E261" s="172" t="s">
        <v>14</v>
      </c>
      <c r="F261" s="172">
        <f>F257</f>
        <v>3</v>
      </c>
      <c r="G261" s="35"/>
      <c r="H261" s="449">
        <f>G261*F261</f>
        <v>0</v>
      </c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  <c r="AA261" s="8"/>
      <c r="AB261" s="8"/>
      <c r="AC261" s="8"/>
      <c r="AD261" s="8"/>
      <c r="AE261" s="8"/>
      <c r="AF261" s="8"/>
    </row>
    <row r="262" spans="1:32" s="12" customFormat="1" ht="15" x14ac:dyDescent="0.25">
      <c r="A262" s="159" t="s">
        <v>23</v>
      </c>
      <c r="B262" s="164" t="s">
        <v>334</v>
      </c>
      <c r="C262" s="167" t="s">
        <v>28</v>
      </c>
      <c r="D262" s="168" t="s">
        <v>329</v>
      </c>
      <c r="E262" s="169"/>
      <c r="F262" s="169"/>
      <c r="G262" s="36"/>
      <c r="H262" s="450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  <c r="AA262" s="8"/>
      <c r="AB262" s="8"/>
      <c r="AC262" s="8"/>
      <c r="AD262" s="8"/>
      <c r="AE262" s="8"/>
      <c r="AF262" s="8"/>
    </row>
    <row r="263" spans="1:32" s="12" customFormat="1" ht="15.75" customHeight="1" x14ac:dyDescent="0.25">
      <c r="A263" s="208"/>
      <c r="B263" s="209" t="s">
        <v>335</v>
      </c>
      <c r="C263" s="209"/>
      <c r="D263" s="210"/>
      <c r="E263" s="211">
        <f>SUM(F266:F268)</f>
        <v>3</v>
      </c>
      <c r="F263" s="209" t="s">
        <v>14</v>
      </c>
      <c r="G263" s="48"/>
      <c r="H263" s="457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  <c r="AA263" s="8"/>
      <c r="AB263" s="8"/>
      <c r="AC263" s="8"/>
      <c r="AD263" s="8"/>
      <c r="AE263" s="8"/>
      <c r="AF263" s="8"/>
    </row>
    <row r="264" spans="1:32" s="38" customFormat="1" ht="25.5" x14ac:dyDescent="0.2">
      <c r="A264" s="154" t="s">
        <v>15</v>
      </c>
      <c r="B264" s="155" t="s">
        <v>16</v>
      </c>
      <c r="C264" s="156" t="s">
        <v>17</v>
      </c>
      <c r="D264" s="155" t="s">
        <v>18</v>
      </c>
      <c r="E264" s="157" t="s">
        <v>19</v>
      </c>
      <c r="F264" s="158" t="s">
        <v>20</v>
      </c>
      <c r="G264" s="31" t="s">
        <v>21</v>
      </c>
      <c r="H264" s="448" t="s">
        <v>22</v>
      </c>
    </row>
    <row r="265" spans="1:32" s="38" customFormat="1" x14ac:dyDescent="0.2">
      <c r="A265" s="159" t="s">
        <v>23</v>
      </c>
      <c r="B265" s="160" t="s">
        <v>249</v>
      </c>
      <c r="C265" s="161"/>
      <c r="D265" s="212"/>
      <c r="E265" s="172"/>
      <c r="F265" s="172"/>
      <c r="G265" s="33"/>
      <c r="H265" s="449"/>
    </row>
    <row r="266" spans="1:32" s="12" customFormat="1" ht="26.25" x14ac:dyDescent="0.25">
      <c r="A266" s="159" t="s">
        <v>23</v>
      </c>
      <c r="B266" s="164" t="s">
        <v>336</v>
      </c>
      <c r="C266" s="201">
        <v>184852444</v>
      </c>
      <c r="D266" s="202" t="s">
        <v>337</v>
      </c>
      <c r="E266" s="172" t="s">
        <v>14</v>
      </c>
      <c r="F266" s="172">
        <v>1</v>
      </c>
      <c r="G266" s="35"/>
      <c r="H266" s="449">
        <f>G266*F266</f>
        <v>0</v>
      </c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  <c r="AA266" s="8"/>
      <c r="AB266" s="8"/>
      <c r="AC266" s="8"/>
      <c r="AD266" s="8"/>
      <c r="AE266" s="8"/>
      <c r="AF266" s="8"/>
    </row>
    <row r="267" spans="1:32" s="12" customFormat="1" ht="15" x14ac:dyDescent="0.25">
      <c r="A267" s="159" t="s">
        <v>23</v>
      </c>
      <c r="B267" s="164" t="s">
        <v>338</v>
      </c>
      <c r="C267" s="167" t="s">
        <v>28</v>
      </c>
      <c r="D267" s="168" t="s">
        <v>339</v>
      </c>
      <c r="E267" s="169"/>
      <c r="F267" s="169"/>
      <c r="G267" s="36"/>
      <c r="H267" s="450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  <c r="AA267" s="8"/>
      <c r="AB267" s="8"/>
      <c r="AC267" s="8"/>
      <c r="AD267" s="8"/>
      <c r="AE267" s="8"/>
      <c r="AF267" s="8"/>
    </row>
    <row r="268" spans="1:32" s="12" customFormat="1" ht="26.25" x14ac:dyDescent="0.25">
      <c r="A268" s="159" t="s">
        <v>23</v>
      </c>
      <c r="B268" s="164" t="s">
        <v>340</v>
      </c>
      <c r="C268" s="201">
        <v>184852445</v>
      </c>
      <c r="D268" s="202" t="s">
        <v>341</v>
      </c>
      <c r="E268" s="172" t="s">
        <v>14</v>
      </c>
      <c r="F268" s="172">
        <v>2</v>
      </c>
      <c r="G268" s="35"/>
      <c r="H268" s="449">
        <f>G268*F268</f>
        <v>0</v>
      </c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  <c r="AA268" s="8"/>
      <c r="AB268" s="8"/>
      <c r="AC268" s="8"/>
      <c r="AD268" s="8"/>
      <c r="AE268" s="8"/>
      <c r="AF268" s="8"/>
    </row>
    <row r="269" spans="1:32" s="12" customFormat="1" ht="15" x14ac:dyDescent="0.25">
      <c r="A269" s="159" t="s">
        <v>23</v>
      </c>
      <c r="B269" s="164" t="s">
        <v>342</v>
      </c>
      <c r="C269" s="167" t="s">
        <v>28</v>
      </c>
      <c r="D269" s="168" t="s">
        <v>343</v>
      </c>
      <c r="E269" s="169"/>
      <c r="F269" s="169"/>
      <c r="G269" s="36"/>
      <c r="H269" s="450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  <c r="AA269" s="8"/>
      <c r="AB269" s="8"/>
      <c r="AC269" s="8"/>
      <c r="AD269" s="8"/>
      <c r="AE269" s="8"/>
      <c r="AF269" s="8"/>
    </row>
    <row r="270" spans="1:32" s="12" customFormat="1" ht="15" x14ac:dyDescent="0.25">
      <c r="A270" s="159" t="s">
        <v>23</v>
      </c>
      <c r="B270" s="164" t="s">
        <v>344</v>
      </c>
      <c r="C270" s="201">
        <v>184852244</v>
      </c>
      <c r="D270" s="202" t="s">
        <v>304</v>
      </c>
      <c r="E270" s="172" t="s">
        <v>14</v>
      </c>
      <c r="F270" s="172">
        <f>F266</f>
        <v>1</v>
      </c>
      <c r="G270" s="35"/>
      <c r="H270" s="449">
        <f>G270*F270</f>
        <v>0</v>
      </c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  <c r="AA270" s="8"/>
      <c r="AB270" s="8"/>
      <c r="AC270" s="8"/>
      <c r="AD270" s="8"/>
      <c r="AE270" s="8"/>
      <c r="AF270" s="8"/>
    </row>
    <row r="271" spans="1:32" s="12" customFormat="1" ht="15" x14ac:dyDescent="0.25">
      <c r="A271" s="159" t="s">
        <v>23</v>
      </c>
      <c r="B271" s="164" t="s">
        <v>345</v>
      </c>
      <c r="C271" s="167" t="s">
        <v>28</v>
      </c>
      <c r="D271" s="168" t="s">
        <v>339</v>
      </c>
      <c r="E271" s="169"/>
      <c r="F271" s="169"/>
      <c r="G271" s="36"/>
      <c r="H271" s="450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  <c r="AA271" s="8"/>
      <c r="AB271" s="8"/>
      <c r="AC271" s="8"/>
      <c r="AD271" s="8"/>
      <c r="AE271" s="8"/>
      <c r="AF271" s="8"/>
    </row>
    <row r="272" spans="1:32" s="12" customFormat="1" ht="15" x14ac:dyDescent="0.25">
      <c r="A272" s="159" t="s">
        <v>23</v>
      </c>
      <c r="B272" s="164" t="s">
        <v>346</v>
      </c>
      <c r="C272" s="201">
        <v>184852245</v>
      </c>
      <c r="D272" s="202" t="s">
        <v>347</v>
      </c>
      <c r="E272" s="172" t="s">
        <v>14</v>
      </c>
      <c r="F272" s="172">
        <f>F268</f>
        <v>2</v>
      </c>
      <c r="G272" s="35"/>
      <c r="H272" s="449">
        <f>G272*F272</f>
        <v>0</v>
      </c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  <c r="AA272" s="8"/>
      <c r="AB272" s="8"/>
      <c r="AC272" s="8"/>
      <c r="AD272" s="8"/>
      <c r="AE272" s="8"/>
      <c r="AF272" s="8"/>
    </row>
    <row r="273" spans="1:32" s="12" customFormat="1" ht="15" x14ac:dyDescent="0.25">
      <c r="A273" s="159" t="s">
        <v>23</v>
      </c>
      <c r="B273" s="164" t="s">
        <v>348</v>
      </c>
      <c r="C273" s="167" t="s">
        <v>28</v>
      </c>
      <c r="D273" s="168" t="str">
        <f>D269</f>
        <v>Inv.č. dřevin: 63, 559</v>
      </c>
      <c r="E273" s="169"/>
      <c r="F273" s="169"/>
      <c r="G273" s="36"/>
      <c r="H273" s="450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  <c r="AA273" s="8"/>
      <c r="AB273" s="8"/>
      <c r="AC273" s="8"/>
      <c r="AD273" s="8"/>
      <c r="AE273" s="8"/>
      <c r="AF273" s="8"/>
    </row>
    <row r="274" spans="1:32" s="12" customFormat="1" ht="15.75" customHeight="1" x14ac:dyDescent="0.25">
      <c r="A274" s="208"/>
      <c r="B274" s="209" t="s">
        <v>349</v>
      </c>
      <c r="C274" s="209"/>
      <c r="D274" s="210"/>
      <c r="E274" s="211">
        <f>F277</f>
        <v>1</v>
      </c>
      <c r="F274" s="209" t="s">
        <v>14</v>
      </c>
      <c r="G274" s="48"/>
      <c r="H274" s="457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  <c r="AA274" s="8"/>
      <c r="AB274" s="8"/>
      <c r="AC274" s="8"/>
      <c r="AD274" s="8"/>
      <c r="AE274" s="8"/>
      <c r="AF274" s="8"/>
    </row>
    <row r="275" spans="1:32" s="38" customFormat="1" ht="25.5" x14ac:dyDescent="0.2">
      <c r="A275" s="154" t="s">
        <v>15</v>
      </c>
      <c r="B275" s="155" t="s">
        <v>16</v>
      </c>
      <c r="C275" s="156" t="s">
        <v>17</v>
      </c>
      <c r="D275" s="155" t="s">
        <v>18</v>
      </c>
      <c r="E275" s="157" t="s">
        <v>19</v>
      </c>
      <c r="F275" s="158" t="s">
        <v>20</v>
      </c>
      <c r="G275" s="31" t="s">
        <v>21</v>
      </c>
      <c r="H275" s="448" t="s">
        <v>22</v>
      </c>
    </row>
    <row r="276" spans="1:32" s="38" customFormat="1" x14ac:dyDescent="0.2">
      <c r="A276" s="159" t="s">
        <v>23</v>
      </c>
      <c r="B276" s="160" t="s">
        <v>249</v>
      </c>
      <c r="C276" s="161"/>
      <c r="D276" s="212"/>
      <c r="E276" s="172"/>
      <c r="F276" s="172"/>
      <c r="G276" s="33"/>
      <c r="H276" s="449"/>
    </row>
    <row r="277" spans="1:32" s="12" customFormat="1" ht="26.25" x14ac:dyDescent="0.25">
      <c r="A277" s="159" t="s">
        <v>23</v>
      </c>
      <c r="B277" s="164" t="s">
        <v>350</v>
      </c>
      <c r="C277" s="201">
        <v>184852441</v>
      </c>
      <c r="D277" s="202" t="s">
        <v>351</v>
      </c>
      <c r="E277" s="172" t="s">
        <v>14</v>
      </c>
      <c r="F277" s="172">
        <v>1</v>
      </c>
      <c r="G277" s="35"/>
      <c r="H277" s="449">
        <f>G277*F277</f>
        <v>0</v>
      </c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  <c r="AA277" s="8"/>
      <c r="AB277" s="8"/>
      <c r="AC277" s="8"/>
      <c r="AD277" s="8"/>
      <c r="AE277" s="8"/>
      <c r="AF277" s="8"/>
    </row>
    <row r="278" spans="1:32" s="12" customFormat="1" ht="26.25" x14ac:dyDescent="0.25">
      <c r="A278" s="159" t="s">
        <v>23</v>
      </c>
      <c r="B278" s="164" t="s">
        <v>352</v>
      </c>
      <c r="C278" s="165">
        <v>184852241</v>
      </c>
      <c r="D278" s="166" t="s">
        <v>95</v>
      </c>
      <c r="E278" s="172" t="s">
        <v>14</v>
      </c>
      <c r="F278" s="172">
        <f>F277</f>
        <v>1</v>
      </c>
      <c r="G278" s="35"/>
      <c r="H278" s="449">
        <f>G278*F278</f>
        <v>0</v>
      </c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  <c r="AA278" s="8"/>
      <c r="AB278" s="8"/>
      <c r="AC278" s="8"/>
      <c r="AD278" s="8"/>
      <c r="AE278" s="8"/>
      <c r="AF278" s="8"/>
    </row>
    <row r="279" spans="1:32" s="12" customFormat="1" ht="15" x14ac:dyDescent="0.25">
      <c r="A279" s="159" t="s">
        <v>23</v>
      </c>
      <c r="B279" s="164" t="s">
        <v>353</v>
      </c>
      <c r="C279" s="167" t="s">
        <v>28</v>
      </c>
      <c r="D279" s="168" t="s">
        <v>354</v>
      </c>
      <c r="E279" s="169"/>
      <c r="F279" s="169"/>
      <c r="G279" s="36"/>
      <c r="H279" s="450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  <c r="AA279" s="8"/>
      <c r="AB279" s="8"/>
      <c r="AC279" s="8"/>
      <c r="AD279" s="8"/>
      <c r="AE279" s="8"/>
      <c r="AF279" s="8"/>
    </row>
    <row r="280" spans="1:32" s="12" customFormat="1" ht="15.75" customHeight="1" x14ac:dyDescent="0.25">
      <c r="A280" s="208"/>
      <c r="B280" s="209" t="s">
        <v>355</v>
      </c>
      <c r="C280" s="209"/>
      <c r="D280" s="210"/>
      <c r="E280" s="211">
        <f>F283</f>
        <v>1</v>
      </c>
      <c r="F280" s="209" t="s">
        <v>14</v>
      </c>
      <c r="G280" s="48"/>
      <c r="H280" s="457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  <c r="AA280" s="8"/>
      <c r="AB280" s="8"/>
      <c r="AC280" s="8"/>
      <c r="AD280" s="8"/>
      <c r="AE280" s="8"/>
      <c r="AF280" s="8"/>
    </row>
    <row r="281" spans="1:32" s="38" customFormat="1" ht="25.5" x14ac:dyDescent="0.2">
      <c r="A281" s="154" t="s">
        <v>15</v>
      </c>
      <c r="B281" s="155" t="s">
        <v>16</v>
      </c>
      <c r="C281" s="156" t="s">
        <v>17</v>
      </c>
      <c r="D281" s="155" t="s">
        <v>18</v>
      </c>
      <c r="E281" s="157" t="s">
        <v>19</v>
      </c>
      <c r="F281" s="158" t="s">
        <v>20</v>
      </c>
      <c r="G281" s="31" t="s">
        <v>21</v>
      </c>
      <c r="H281" s="448" t="s">
        <v>22</v>
      </c>
    </row>
    <row r="282" spans="1:32" s="38" customFormat="1" x14ac:dyDescent="0.2">
      <c r="A282" s="159" t="s">
        <v>23</v>
      </c>
      <c r="B282" s="160" t="s">
        <v>249</v>
      </c>
      <c r="C282" s="161"/>
      <c r="D282" s="212"/>
      <c r="E282" s="172"/>
      <c r="F282" s="172"/>
      <c r="G282" s="33"/>
      <c r="H282" s="449"/>
    </row>
    <row r="283" spans="1:32" s="12" customFormat="1" ht="26.25" x14ac:dyDescent="0.25">
      <c r="A283" s="159" t="s">
        <v>23</v>
      </c>
      <c r="B283" s="164" t="s">
        <v>356</v>
      </c>
      <c r="C283" s="201">
        <v>184852445</v>
      </c>
      <c r="D283" s="202" t="s">
        <v>357</v>
      </c>
      <c r="E283" s="172" t="s">
        <v>14</v>
      </c>
      <c r="F283" s="172">
        <v>1</v>
      </c>
      <c r="G283" s="35"/>
      <c r="H283" s="449">
        <f>G283*F283</f>
        <v>0</v>
      </c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  <c r="AA283" s="8"/>
      <c r="AB283" s="8"/>
      <c r="AC283" s="8"/>
      <c r="AD283" s="8"/>
      <c r="AE283" s="8"/>
      <c r="AF283" s="8"/>
    </row>
    <row r="284" spans="1:32" s="12" customFormat="1" ht="15" x14ac:dyDescent="0.25">
      <c r="A284" s="159" t="s">
        <v>23</v>
      </c>
      <c r="B284" s="164" t="s">
        <v>358</v>
      </c>
      <c r="C284" s="201">
        <v>184852245</v>
      </c>
      <c r="D284" s="202" t="s">
        <v>347</v>
      </c>
      <c r="E284" s="172" t="s">
        <v>14</v>
      </c>
      <c r="F284" s="172">
        <f>F283</f>
        <v>1</v>
      </c>
      <c r="G284" s="35"/>
      <c r="H284" s="449">
        <f>G284*F284</f>
        <v>0</v>
      </c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  <c r="AA284" s="8"/>
      <c r="AB284" s="8"/>
      <c r="AC284" s="8"/>
      <c r="AD284" s="8"/>
      <c r="AE284" s="8"/>
      <c r="AF284" s="8"/>
    </row>
    <row r="285" spans="1:32" s="12" customFormat="1" ht="15" x14ac:dyDescent="0.25">
      <c r="A285" s="159" t="s">
        <v>23</v>
      </c>
      <c r="B285" s="164" t="s">
        <v>359</v>
      </c>
      <c r="C285" s="167" t="s">
        <v>28</v>
      </c>
      <c r="D285" s="168" t="s">
        <v>360</v>
      </c>
      <c r="E285" s="169"/>
      <c r="F285" s="169"/>
      <c r="G285" s="36"/>
      <c r="H285" s="450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  <c r="AA285" s="8"/>
      <c r="AB285" s="8"/>
      <c r="AC285" s="8"/>
      <c r="AD285" s="8"/>
      <c r="AE285" s="8"/>
      <c r="AF285" s="8"/>
    </row>
    <row r="286" spans="1:32" s="12" customFormat="1" ht="15.75" customHeight="1" x14ac:dyDescent="0.25">
      <c r="A286" s="208"/>
      <c r="B286" s="209" t="s">
        <v>361</v>
      </c>
      <c r="C286" s="209"/>
      <c r="D286" s="210"/>
      <c r="E286" s="211">
        <f>F289</f>
        <v>1</v>
      </c>
      <c r="F286" s="209" t="s">
        <v>14</v>
      </c>
      <c r="G286" s="48"/>
      <c r="H286" s="457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  <c r="AA286" s="8"/>
      <c r="AB286" s="8"/>
      <c r="AC286" s="8"/>
      <c r="AD286" s="8"/>
      <c r="AE286" s="8"/>
      <c r="AF286" s="8"/>
    </row>
    <row r="287" spans="1:32" s="38" customFormat="1" ht="25.5" x14ac:dyDescent="0.2">
      <c r="A287" s="154" t="s">
        <v>15</v>
      </c>
      <c r="B287" s="155" t="s">
        <v>16</v>
      </c>
      <c r="C287" s="156" t="s">
        <v>17</v>
      </c>
      <c r="D287" s="155" t="s">
        <v>18</v>
      </c>
      <c r="E287" s="157" t="s">
        <v>19</v>
      </c>
      <c r="F287" s="158" t="s">
        <v>20</v>
      </c>
      <c r="G287" s="31" t="s">
        <v>21</v>
      </c>
      <c r="H287" s="448" t="s">
        <v>22</v>
      </c>
    </row>
    <row r="288" spans="1:32" s="38" customFormat="1" x14ac:dyDescent="0.2">
      <c r="A288" s="159" t="s">
        <v>23</v>
      </c>
      <c r="B288" s="160" t="s">
        <v>249</v>
      </c>
      <c r="C288" s="161"/>
      <c r="D288" s="212"/>
      <c r="E288" s="172"/>
      <c r="F288" s="172"/>
      <c r="G288" s="33"/>
      <c r="H288" s="449"/>
    </row>
    <row r="289" spans="1:32" s="12" customFormat="1" ht="26.25" x14ac:dyDescent="0.25">
      <c r="A289" s="159" t="s">
        <v>23</v>
      </c>
      <c r="B289" s="164" t="s">
        <v>362</v>
      </c>
      <c r="C289" s="201">
        <v>184852448</v>
      </c>
      <c r="D289" s="202" t="s">
        <v>363</v>
      </c>
      <c r="E289" s="172" t="s">
        <v>14</v>
      </c>
      <c r="F289" s="172">
        <v>1</v>
      </c>
      <c r="G289" s="35"/>
      <c r="H289" s="449">
        <f>G289*F289</f>
        <v>0</v>
      </c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  <c r="AA289" s="8"/>
      <c r="AB289" s="8"/>
      <c r="AC289" s="8"/>
      <c r="AD289" s="8"/>
      <c r="AE289" s="8"/>
      <c r="AF289" s="8"/>
    </row>
    <row r="290" spans="1:32" s="12" customFormat="1" ht="15" x14ac:dyDescent="0.25">
      <c r="A290" s="159" t="s">
        <v>23</v>
      </c>
      <c r="B290" s="164" t="s">
        <v>364</v>
      </c>
      <c r="C290" s="201">
        <v>184852248</v>
      </c>
      <c r="D290" s="202" t="s">
        <v>365</v>
      </c>
      <c r="E290" s="172" t="s">
        <v>14</v>
      </c>
      <c r="F290" s="172">
        <f>F289</f>
        <v>1</v>
      </c>
      <c r="G290" s="35"/>
      <c r="H290" s="449">
        <f>G290*F290</f>
        <v>0</v>
      </c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  <c r="AA290" s="8"/>
      <c r="AB290" s="8"/>
      <c r="AC290" s="8"/>
      <c r="AD290" s="8"/>
      <c r="AE290" s="8"/>
      <c r="AF290" s="8"/>
    </row>
    <row r="291" spans="1:32" s="12" customFormat="1" ht="15" x14ac:dyDescent="0.25">
      <c r="A291" s="159" t="s">
        <v>23</v>
      </c>
      <c r="B291" s="164" t="s">
        <v>366</v>
      </c>
      <c r="C291" s="167" t="s">
        <v>28</v>
      </c>
      <c r="D291" s="168" t="s">
        <v>367</v>
      </c>
      <c r="E291" s="169"/>
      <c r="F291" s="169"/>
      <c r="G291" s="36"/>
      <c r="H291" s="450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  <c r="AA291" s="8"/>
      <c r="AB291" s="8"/>
      <c r="AC291" s="8"/>
      <c r="AD291" s="8"/>
      <c r="AE291" s="8"/>
      <c r="AF291" s="8"/>
    </row>
    <row r="292" spans="1:32" s="12" customFormat="1" ht="15.75" customHeight="1" x14ac:dyDescent="0.25">
      <c r="A292" s="208"/>
      <c r="B292" s="209" t="s">
        <v>368</v>
      </c>
      <c r="C292" s="209"/>
      <c r="D292" s="210"/>
      <c r="E292" s="211">
        <f>SUM(F295:F297)</f>
        <v>4</v>
      </c>
      <c r="F292" s="209" t="s">
        <v>14</v>
      </c>
      <c r="G292" s="48"/>
      <c r="H292" s="457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  <c r="AA292" s="8"/>
      <c r="AB292" s="8"/>
      <c r="AC292" s="8"/>
      <c r="AD292" s="8"/>
      <c r="AE292" s="8"/>
      <c r="AF292" s="8"/>
    </row>
    <row r="293" spans="1:32" s="38" customFormat="1" ht="25.5" x14ac:dyDescent="0.2">
      <c r="A293" s="154" t="s">
        <v>15</v>
      </c>
      <c r="B293" s="155" t="s">
        <v>16</v>
      </c>
      <c r="C293" s="156" t="s">
        <v>17</v>
      </c>
      <c r="D293" s="155" t="s">
        <v>18</v>
      </c>
      <c r="E293" s="157" t="s">
        <v>19</v>
      </c>
      <c r="F293" s="158" t="s">
        <v>20</v>
      </c>
      <c r="G293" s="31" t="s">
        <v>21</v>
      </c>
      <c r="H293" s="448" t="s">
        <v>22</v>
      </c>
    </row>
    <row r="294" spans="1:32" s="38" customFormat="1" x14ac:dyDescent="0.2">
      <c r="A294" s="159" t="s">
        <v>23</v>
      </c>
      <c r="B294" s="160" t="s">
        <v>249</v>
      </c>
      <c r="C294" s="161"/>
      <c r="D294" s="212"/>
      <c r="E294" s="172"/>
      <c r="F294" s="172"/>
      <c r="G294" s="33"/>
      <c r="H294" s="449"/>
    </row>
    <row r="295" spans="1:32" s="12" customFormat="1" ht="15" x14ac:dyDescent="0.25">
      <c r="A295" s="159" t="s">
        <v>23</v>
      </c>
      <c r="B295" s="164" t="s">
        <v>369</v>
      </c>
      <c r="C295" s="201">
        <v>184852237</v>
      </c>
      <c r="D295" s="202" t="s">
        <v>262</v>
      </c>
      <c r="E295" s="172" t="s">
        <v>14</v>
      </c>
      <c r="F295" s="172">
        <v>1</v>
      </c>
      <c r="G295" s="35"/>
      <c r="H295" s="449">
        <f>G295*F295</f>
        <v>0</v>
      </c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  <c r="AA295" s="8"/>
      <c r="AB295" s="8"/>
      <c r="AC295" s="8"/>
      <c r="AD295" s="8"/>
      <c r="AE295" s="8"/>
      <c r="AF295" s="8"/>
    </row>
    <row r="296" spans="1:32" s="12" customFormat="1" ht="15" x14ac:dyDescent="0.25">
      <c r="A296" s="159" t="s">
        <v>23</v>
      </c>
      <c r="B296" s="164" t="s">
        <v>370</v>
      </c>
      <c r="C296" s="167" t="s">
        <v>28</v>
      </c>
      <c r="D296" s="168" t="s">
        <v>371</v>
      </c>
      <c r="E296" s="169"/>
      <c r="F296" s="169"/>
      <c r="G296" s="36"/>
      <c r="H296" s="450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  <c r="AA296" s="8"/>
      <c r="AB296" s="8"/>
      <c r="AC296" s="8"/>
      <c r="AD296" s="8"/>
      <c r="AE296" s="8"/>
      <c r="AF296" s="8"/>
    </row>
    <row r="297" spans="1:32" s="12" customFormat="1" ht="15" x14ac:dyDescent="0.25">
      <c r="A297" s="159" t="s">
        <v>23</v>
      </c>
      <c r="B297" s="164" t="s">
        <v>372</v>
      </c>
      <c r="C297" s="201">
        <v>184852238</v>
      </c>
      <c r="D297" s="202" t="s">
        <v>265</v>
      </c>
      <c r="E297" s="172" t="s">
        <v>14</v>
      </c>
      <c r="F297" s="172">
        <v>3</v>
      </c>
      <c r="G297" s="35"/>
      <c r="H297" s="449">
        <f>G297*F297</f>
        <v>0</v>
      </c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  <c r="AA297" s="8"/>
      <c r="AB297" s="8"/>
      <c r="AC297" s="8"/>
      <c r="AD297" s="8"/>
      <c r="AE297" s="8"/>
      <c r="AF297" s="8"/>
    </row>
    <row r="298" spans="1:32" s="12" customFormat="1" ht="15" x14ac:dyDescent="0.25">
      <c r="A298" s="159" t="s">
        <v>23</v>
      </c>
      <c r="B298" s="164" t="s">
        <v>373</v>
      </c>
      <c r="C298" s="167" t="s">
        <v>28</v>
      </c>
      <c r="D298" s="168" t="s">
        <v>374</v>
      </c>
      <c r="E298" s="169"/>
      <c r="F298" s="169"/>
      <c r="G298" s="36"/>
      <c r="H298" s="450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  <c r="AA298" s="8"/>
      <c r="AB298" s="8"/>
      <c r="AC298" s="8"/>
      <c r="AD298" s="8"/>
      <c r="AE298" s="8"/>
      <c r="AF298" s="8"/>
    </row>
    <row r="299" spans="1:32" s="12" customFormat="1" ht="26.25" x14ac:dyDescent="0.25">
      <c r="A299" s="159" t="s">
        <v>23</v>
      </c>
      <c r="B299" s="164" t="s">
        <v>375</v>
      </c>
      <c r="C299" s="201">
        <v>184852437</v>
      </c>
      <c r="D299" s="202" t="s">
        <v>376</v>
      </c>
      <c r="E299" s="172" t="s">
        <v>14</v>
      </c>
      <c r="F299" s="172">
        <f>F295</f>
        <v>1</v>
      </c>
      <c r="G299" s="35"/>
      <c r="H299" s="449">
        <f>G299*F299</f>
        <v>0</v>
      </c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  <c r="AA299" s="8"/>
      <c r="AB299" s="8"/>
      <c r="AC299" s="8"/>
      <c r="AD299" s="8"/>
      <c r="AE299" s="8"/>
      <c r="AF299" s="8"/>
    </row>
    <row r="300" spans="1:32" s="12" customFormat="1" ht="15" x14ac:dyDescent="0.25">
      <c r="A300" s="159" t="s">
        <v>23</v>
      </c>
      <c r="B300" s="164" t="s">
        <v>377</v>
      </c>
      <c r="C300" s="167" t="s">
        <v>28</v>
      </c>
      <c r="D300" s="168" t="str">
        <f>D296</f>
        <v>Inv.č. dřevin: 103</v>
      </c>
      <c r="E300" s="169"/>
      <c r="F300" s="169"/>
      <c r="G300" s="36"/>
      <c r="H300" s="450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  <c r="AA300" s="8"/>
      <c r="AB300" s="8"/>
      <c r="AC300" s="8"/>
      <c r="AD300" s="8"/>
      <c r="AE300" s="8"/>
      <c r="AF300" s="8"/>
    </row>
    <row r="301" spans="1:32" s="12" customFormat="1" ht="26.25" x14ac:dyDescent="0.25">
      <c r="A301" s="159" t="s">
        <v>23</v>
      </c>
      <c r="B301" s="164" t="s">
        <v>378</v>
      </c>
      <c r="C301" s="201">
        <v>184852438</v>
      </c>
      <c r="D301" s="202" t="s">
        <v>379</v>
      </c>
      <c r="E301" s="172" t="s">
        <v>14</v>
      </c>
      <c r="F301" s="172">
        <f>F297</f>
        <v>3</v>
      </c>
      <c r="G301" s="35"/>
      <c r="H301" s="449">
        <f>G301*F301</f>
        <v>0</v>
      </c>
      <c r="I301" s="8"/>
      <c r="J301" s="8"/>
      <c r="K301" s="8"/>
      <c r="L301" s="8"/>
      <c r="M301" s="8"/>
      <c r="N301" s="8"/>
      <c r="O301" s="8"/>
      <c r="P301" s="8"/>
      <c r="Q301" s="8"/>
      <c r="R301" s="8"/>
      <c r="S301" s="8"/>
      <c r="T301" s="8"/>
      <c r="U301" s="8"/>
      <c r="V301" s="8"/>
      <c r="W301" s="8"/>
      <c r="X301" s="8"/>
      <c r="Y301" s="8"/>
      <c r="Z301" s="8"/>
      <c r="AA301" s="8"/>
      <c r="AB301" s="8"/>
      <c r="AC301" s="8"/>
      <c r="AD301" s="8"/>
      <c r="AE301" s="8"/>
      <c r="AF301" s="8"/>
    </row>
    <row r="302" spans="1:32" s="12" customFormat="1" ht="15" x14ac:dyDescent="0.25">
      <c r="A302" s="159" t="s">
        <v>23</v>
      </c>
      <c r="B302" s="164" t="s">
        <v>380</v>
      </c>
      <c r="C302" s="167" t="s">
        <v>28</v>
      </c>
      <c r="D302" s="168" t="s">
        <v>374</v>
      </c>
      <c r="E302" s="169"/>
      <c r="F302" s="169"/>
      <c r="G302" s="36"/>
      <c r="H302" s="450"/>
      <c r="I302" s="8"/>
      <c r="J302" s="8"/>
      <c r="K302" s="8"/>
      <c r="L302" s="8"/>
      <c r="M302" s="8"/>
      <c r="N302" s="8"/>
      <c r="O302" s="8"/>
      <c r="P302" s="8"/>
      <c r="Q302" s="8"/>
      <c r="R302" s="8"/>
      <c r="S302" s="8"/>
      <c r="T302" s="8"/>
      <c r="U302" s="8"/>
      <c r="V302" s="8"/>
      <c r="W302" s="8"/>
      <c r="X302" s="8"/>
      <c r="Y302" s="8"/>
      <c r="Z302" s="8"/>
      <c r="AA302" s="8"/>
      <c r="AB302" s="8"/>
      <c r="AC302" s="8"/>
      <c r="AD302" s="8"/>
      <c r="AE302" s="8"/>
      <c r="AF302" s="8"/>
    </row>
    <row r="303" spans="1:32" s="12" customFormat="1" ht="15.75" customHeight="1" x14ac:dyDescent="0.25">
      <c r="A303" s="208"/>
      <c r="B303" s="209" t="s">
        <v>381</v>
      </c>
      <c r="C303" s="209"/>
      <c r="D303" s="210"/>
      <c r="E303" s="211">
        <f>SUM(F306:F310)</f>
        <v>7</v>
      </c>
      <c r="F303" s="209" t="s">
        <v>14</v>
      </c>
      <c r="G303" s="48"/>
      <c r="H303" s="457"/>
      <c r="I303" s="8"/>
      <c r="J303" s="8"/>
      <c r="K303" s="8"/>
      <c r="L303" s="8"/>
      <c r="M303" s="8"/>
      <c r="N303" s="8"/>
      <c r="O303" s="8"/>
      <c r="P303" s="8"/>
      <c r="Q303" s="8"/>
      <c r="R303" s="8"/>
      <c r="S303" s="8"/>
      <c r="T303" s="8"/>
      <c r="U303" s="8"/>
      <c r="V303" s="8"/>
      <c r="W303" s="8"/>
      <c r="X303" s="8"/>
      <c r="Y303" s="8"/>
      <c r="Z303" s="8"/>
      <c r="AA303" s="8"/>
      <c r="AB303" s="8"/>
      <c r="AC303" s="8"/>
      <c r="AD303" s="8"/>
      <c r="AE303" s="8"/>
      <c r="AF303" s="8"/>
    </row>
    <row r="304" spans="1:32" s="38" customFormat="1" ht="25.5" x14ac:dyDescent="0.2">
      <c r="A304" s="154" t="s">
        <v>15</v>
      </c>
      <c r="B304" s="155" t="s">
        <v>16</v>
      </c>
      <c r="C304" s="156" t="s">
        <v>17</v>
      </c>
      <c r="D304" s="155" t="s">
        <v>18</v>
      </c>
      <c r="E304" s="157" t="s">
        <v>19</v>
      </c>
      <c r="F304" s="158" t="s">
        <v>20</v>
      </c>
      <c r="G304" s="31" t="s">
        <v>21</v>
      </c>
      <c r="H304" s="448" t="s">
        <v>22</v>
      </c>
    </row>
    <row r="305" spans="1:32" s="38" customFormat="1" x14ac:dyDescent="0.2">
      <c r="A305" s="159" t="s">
        <v>23</v>
      </c>
      <c r="B305" s="160" t="s">
        <v>249</v>
      </c>
      <c r="C305" s="161"/>
      <c r="D305" s="212"/>
      <c r="E305" s="172"/>
      <c r="F305" s="172"/>
      <c r="G305" s="33"/>
      <c r="H305" s="449"/>
    </row>
    <row r="306" spans="1:32" s="12" customFormat="1" ht="15" x14ac:dyDescent="0.25">
      <c r="A306" s="159" t="s">
        <v>23</v>
      </c>
      <c r="B306" s="164" t="s">
        <v>382</v>
      </c>
      <c r="C306" s="201">
        <v>184852239</v>
      </c>
      <c r="D306" s="202" t="s">
        <v>268</v>
      </c>
      <c r="E306" s="172" t="s">
        <v>14</v>
      </c>
      <c r="F306" s="172">
        <v>2</v>
      </c>
      <c r="G306" s="35"/>
      <c r="H306" s="449">
        <f>G306*F306</f>
        <v>0</v>
      </c>
      <c r="I306" s="8"/>
      <c r="J306" s="8"/>
      <c r="K306" s="8"/>
      <c r="L306" s="8"/>
      <c r="M306" s="8"/>
      <c r="N306" s="8"/>
      <c r="O306" s="8"/>
      <c r="P306" s="8"/>
      <c r="Q306" s="8"/>
      <c r="R306" s="8"/>
      <c r="S306" s="8"/>
      <c r="T306" s="8"/>
      <c r="U306" s="8"/>
      <c r="V306" s="8"/>
      <c r="W306" s="8"/>
      <c r="X306" s="8"/>
      <c r="Y306" s="8"/>
      <c r="Z306" s="8"/>
      <c r="AA306" s="8"/>
      <c r="AB306" s="8"/>
      <c r="AC306" s="8"/>
      <c r="AD306" s="8"/>
      <c r="AE306" s="8"/>
      <c r="AF306" s="8"/>
    </row>
    <row r="307" spans="1:32" s="12" customFormat="1" ht="15" x14ac:dyDescent="0.25">
      <c r="A307" s="159" t="s">
        <v>23</v>
      </c>
      <c r="B307" s="164" t="s">
        <v>383</v>
      </c>
      <c r="C307" s="167" t="s">
        <v>28</v>
      </c>
      <c r="D307" s="168" t="s">
        <v>384</v>
      </c>
      <c r="E307" s="169"/>
      <c r="F307" s="169"/>
      <c r="G307" s="36"/>
      <c r="H307" s="450"/>
      <c r="I307" s="8"/>
      <c r="J307" s="8"/>
      <c r="K307" s="8"/>
      <c r="L307" s="8"/>
      <c r="M307" s="8"/>
      <c r="N307" s="8"/>
      <c r="O307" s="8"/>
      <c r="P307" s="8"/>
      <c r="Q307" s="8"/>
      <c r="R307" s="8"/>
      <c r="S307" s="8"/>
      <c r="T307" s="8"/>
      <c r="U307" s="8"/>
      <c r="V307" s="8"/>
      <c r="W307" s="8"/>
      <c r="X307" s="8"/>
      <c r="Y307" s="8"/>
      <c r="Z307" s="8"/>
      <c r="AA307" s="8"/>
      <c r="AB307" s="8"/>
      <c r="AC307" s="8"/>
      <c r="AD307" s="8"/>
      <c r="AE307" s="8"/>
      <c r="AF307" s="8"/>
    </row>
    <row r="308" spans="1:32" s="12" customFormat="1" ht="26.25" x14ac:dyDescent="0.25">
      <c r="A308" s="159" t="s">
        <v>23</v>
      </c>
      <c r="B308" s="164" t="s">
        <v>385</v>
      </c>
      <c r="C308" s="165">
        <v>184852241</v>
      </c>
      <c r="D308" s="166" t="s">
        <v>95</v>
      </c>
      <c r="E308" s="172" t="s">
        <v>14</v>
      </c>
      <c r="F308" s="172">
        <v>1</v>
      </c>
      <c r="G308" s="35"/>
      <c r="H308" s="449">
        <f>G308*F308</f>
        <v>0</v>
      </c>
      <c r="I308" s="8"/>
      <c r="J308" s="8"/>
      <c r="K308" s="8"/>
      <c r="L308" s="8"/>
      <c r="M308" s="8"/>
      <c r="N308" s="8"/>
      <c r="O308" s="8"/>
      <c r="P308" s="8"/>
      <c r="Q308" s="8"/>
      <c r="R308" s="8"/>
      <c r="S308" s="8"/>
      <c r="T308" s="8"/>
      <c r="U308" s="8"/>
      <c r="V308" s="8"/>
      <c r="W308" s="8"/>
      <c r="X308" s="8"/>
      <c r="Y308" s="8"/>
      <c r="Z308" s="8"/>
      <c r="AA308" s="8"/>
      <c r="AB308" s="8"/>
      <c r="AC308" s="8"/>
      <c r="AD308" s="8"/>
      <c r="AE308" s="8"/>
      <c r="AF308" s="8"/>
    </row>
    <row r="309" spans="1:32" s="12" customFormat="1" ht="15" x14ac:dyDescent="0.25">
      <c r="A309" s="159" t="s">
        <v>23</v>
      </c>
      <c r="B309" s="164" t="s">
        <v>386</v>
      </c>
      <c r="C309" s="167" t="s">
        <v>28</v>
      </c>
      <c r="D309" s="168" t="s">
        <v>387</v>
      </c>
      <c r="E309" s="169"/>
      <c r="F309" s="169"/>
      <c r="G309" s="36"/>
      <c r="H309" s="450"/>
      <c r="I309" s="8"/>
      <c r="J309" s="8"/>
      <c r="K309" s="8"/>
      <c r="L309" s="8"/>
      <c r="M309" s="8"/>
      <c r="N309" s="8"/>
      <c r="O309" s="8"/>
      <c r="P309" s="8"/>
      <c r="Q309" s="8"/>
      <c r="R309" s="8"/>
      <c r="S309" s="8"/>
      <c r="T309" s="8"/>
      <c r="U309" s="8"/>
      <c r="V309" s="8"/>
      <c r="W309" s="8"/>
      <c r="X309" s="8"/>
      <c r="Y309" s="8"/>
      <c r="Z309" s="8"/>
      <c r="AA309" s="8"/>
      <c r="AB309" s="8"/>
      <c r="AC309" s="8"/>
      <c r="AD309" s="8"/>
      <c r="AE309" s="8"/>
      <c r="AF309" s="8"/>
    </row>
    <row r="310" spans="1:32" s="12" customFormat="1" ht="26.25" x14ac:dyDescent="0.25">
      <c r="A310" s="159" t="s">
        <v>23</v>
      </c>
      <c r="B310" s="164" t="s">
        <v>388</v>
      </c>
      <c r="C310" s="165">
        <v>184852242</v>
      </c>
      <c r="D310" s="166" t="s">
        <v>99</v>
      </c>
      <c r="E310" s="157" t="s">
        <v>14</v>
      </c>
      <c r="F310" s="157">
        <f>1+3</f>
        <v>4</v>
      </c>
      <c r="G310" s="35"/>
      <c r="H310" s="449">
        <f>G310*F310</f>
        <v>0</v>
      </c>
      <c r="I310" s="8"/>
      <c r="J310" s="8"/>
      <c r="K310" s="8"/>
      <c r="L310" s="8"/>
      <c r="M310" s="8"/>
      <c r="N310" s="8"/>
      <c r="O310" s="8"/>
      <c r="P310" s="8"/>
      <c r="Q310" s="8"/>
      <c r="R310" s="8"/>
      <c r="S310" s="8"/>
      <c r="T310" s="8"/>
      <c r="U310" s="8"/>
      <c r="V310" s="8"/>
      <c r="W310" s="8"/>
      <c r="X310" s="8"/>
      <c r="Y310" s="8"/>
      <c r="Z310" s="8"/>
      <c r="AA310" s="8"/>
      <c r="AB310" s="8"/>
      <c r="AC310" s="8"/>
      <c r="AD310" s="8"/>
      <c r="AE310" s="8"/>
      <c r="AF310" s="8"/>
    </row>
    <row r="311" spans="1:32" s="12" customFormat="1" ht="15" x14ac:dyDescent="0.25">
      <c r="A311" s="159" t="s">
        <v>23</v>
      </c>
      <c r="B311" s="164" t="s">
        <v>389</v>
      </c>
      <c r="C311" s="167" t="s">
        <v>28</v>
      </c>
      <c r="D311" s="168" t="s">
        <v>390</v>
      </c>
      <c r="E311" s="169"/>
      <c r="F311" s="169"/>
      <c r="G311" s="36"/>
      <c r="H311" s="450"/>
      <c r="I311" s="8"/>
      <c r="J311" s="8"/>
      <c r="K311" s="8"/>
      <c r="L311" s="8"/>
      <c r="M311" s="8"/>
      <c r="N311" s="8"/>
      <c r="O311" s="8"/>
      <c r="P311" s="8"/>
      <c r="Q311" s="8"/>
      <c r="R311" s="8"/>
      <c r="S311" s="8"/>
      <c r="T311" s="8"/>
      <c r="U311" s="8"/>
      <c r="V311" s="8"/>
      <c r="W311" s="8"/>
      <c r="X311" s="8"/>
      <c r="Y311" s="8"/>
      <c r="Z311" s="8"/>
      <c r="AA311" s="8"/>
      <c r="AB311" s="8"/>
      <c r="AC311" s="8"/>
      <c r="AD311" s="8"/>
      <c r="AE311" s="8"/>
      <c r="AF311" s="8"/>
    </row>
    <row r="312" spans="1:32" s="12" customFormat="1" ht="26.25" x14ac:dyDescent="0.25">
      <c r="A312" s="159" t="s">
        <v>23</v>
      </c>
      <c r="B312" s="164" t="s">
        <v>391</v>
      </c>
      <c r="C312" s="201">
        <v>184852439</v>
      </c>
      <c r="D312" s="202" t="s">
        <v>392</v>
      </c>
      <c r="E312" s="172" t="s">
        <v>14</v>
      </c>
      <c r="F312" s="172">
        <f>F306</f>
        <v>2</v>
      </c>
      <c r="G312" s="35"/>
      <c r="H312" s="449">
        <f>G312*F312</f>
        <v>0</v>
      </c>
      <c r="I312" s="8"/>
      <c r="J312" s="8"/>
      <c r="K312" s="8"/>
      <c r="L312" s="8"/>
      <c r="M312" s="8"/>
      <c r="N312" s="8"/>
      <c r="O312" s="8"/>
      <c r="P312" s="8"/>
      <c r="Q312" s="8"/>
      <c r="R312" s="8"/>
      <c r="S312" s="8"/>
      <c r="T312" s="8"/>
      <c r="U312" s="8"/>
      <c r="V312" s="8"/>
      <c r="W312" s="8"/>
      <c r="X312" s="8"/>
      <c r="Y312" s="8"/>
      <c r="Z312" s="8"/>
      <c r="AA312" s="8"/>
      <c r="AB312" s="8"/>
      <c r="AC312" s="8"/>
      <c r="AD312" s="8"/>
      <c r="AE312" s="8"/>
      <c r="AF312" s="8"/>
    </row>
    <row r="313" spans="1:32" s="12" customFormat="1" ht="15" x14ac:dyDescent="0.25">
      <c r="A313" s="159" t="s">
        <v>23</v>
      </c>
      <c r="B313" s="164" t="s">
        <v>393</v>
      </c>
      <c r="C313" s="167" t="s">
        <v>28</v>
      </c>
      <c r="D313" s="168" t="s">
        <v>384</v>
      </c>
      <c r="E313" s="169"/>
      <c r="F313" s="169"/>
      <c r="G313" s="36"/>
      <c r="H313" s="450"/>
      <c r="I313" s="8"/>
      <c r="J313" s="8"/>
      <c r="K313" s="8"/>
      <c r="L313" s="8"/>
      <c r="M313" s="8"/>
      <c r="N313" s="8"/>
      <c r="O313" s="8"/>
      <c r="P313" s="8"/>
      <c r="Q313" s="8"/>
      <c r="R313" s="8"/>
      <c r="S313" s="8"/>
      <c r="T313" s="8"/>
      <c r="U313" s="8"/>
      <c r="V313" s="8"/>
      <c r="W313" s="8"/>
      <c r="X313" s="8"/>
      <c r="Y313" s="8"/>
      <c r="Z313" s="8"/>
      <c r="AA313" s="8"/>
      <c r="AB313" s="8"/>
      <c r="AC313" s="8"/>
      <c r="AD313" s="8"/>
      <c r="AE313" s="8"/>
      <c r="AF313" s="8"/>
    </row>
    <row r="314" spans="1:32" s="12" customFormat="1" ht="26.25" x14ac:dyDescent="0.25">
      <c r="A314" s="159" t="s">
        <v>23</v>
      </c>
      <c r="B314" s="164" t="s">
        <v>394</v>
      </c>
      <c r="C314" s="201">
        <v>184852441</v>
      </c>
      <c r="D314" s="202" t="s">
        <v>395</v>
      </c>
      <c r="E314" s="172" t="s">
        <v>14</v>
      </c>
      <c r="F314" s="172">
        <f>F308</f>
        <v>1</v>
      </c>
      <c r="G314" s="35"/>
      <c r="H314" s="449">
        <f>G314*F314</f>
        <v>0</v>
      </c>
      <c r="I314" s="8"/>
      <c r="J314" s="8"/>
      <c r="K314" s="8"/>
      <c r="L314" s="8"/>
      <c r="M314" s="8"/>
      <c r="N314" s="8"/>
      <c r="O314" s="8"/>
      <c r="P314" s="8"/>
      <c r="Q314" s="8"/>
      <c r="R314" s="8"/>
      <c r="S314" s="8"/>
      <c r="T314" s="8"/>
      <c r="U314" s="8"/>
      <c r="V314" s="8"/>
      <c r="W314" s="8"/>
      <c r="X314" s="8"/>
      <c r="Y314" s="8"/>
      <c r="Z314" s="8"/>
      <c r="AA314" s="8"/>
      <c r="AB314" s="8"/>
      <c r="AC314" s="8"/>
      <c r="AD314" s="8"/>
      <c r="AE314" s="8"/>
      <c r="AF314" s="8"/>
    </row>
    <row r="315" spans="1:32" s="12" customFormat="1" ht="15" x14ac:dyDescent="0.25">
      <c r="A315" s="159" t="s">
        <v>23</v>
      </c>
      <c r="B315" s="164" t="s">
        <v>396</v>
      </c>
      <c r="C315" s="167" t="s">
        <v>28</v>
      </c>
      <c r="D315" s="168" t="s">
        <v>387</v>
      </c>
      <c r="E315" s="169"/>
      <c r="F315" s="169"/>
      <c r="G315" s="36"/>
      <c r="H315" s="450"/>
      <c r="I315" s="8"/>
      <c r="J315" s="8"/>
      <c r="K315" s="8"/>
      <c r="L315" s="8"/>
      <c r="M315" s="8"/>
      <c r="N315" s="8"/>
      <c r="O315" s="8"/>
      <c r="P315" s="8"/>
      <c r="Q315" s="8"/>
      <c r="R315" s="8"/>
      <c r="S315" s="8"/>
      <c r="T315" s="8"/>
      <c r="U315" s="8"/>
      <c r="V315" s="8"/>
      <c r="W315" s="8"/>
      <c r="X315" s="8"/>
      <c r="Y315" s="8"/>
      <c r="Z315" s="8"/>
      <c r="AA315" s="8"/>
      <c r="AB315" s="8"/>
      <c r="AC315" s="8"/>
      <c r="AD315" s="8"/>
      <c r="AE315" s="8"/>
      <c r="AF315" s="8"/>
    </row>
    <row r="316" spans="1:32" s="12" customFormat="1" ht="26.25" x14ac:dyDescent="0.25">
      <c r="A316" s="159" t="s">
        <v>23</v>
      </c>
      <c r="B316" s="164" t="s">
        <v>397</v>
      </c>
      <c r="C316" s="201">
        <v>184852442</v>
      </c>
      <c r="D316" s="202" t="s">
        <v>398</v>
      </c>
      <c r="E316" s="172" t="s">
        <v>14</v>
      </c>
      <c r="F316" s="172">
        <f>F310</f>
        <v>4</v>
      </c>
      <c r="G316" s="35"/>
      <c r="H316" s="449">
        <f>G316*F316</f>
        <v>0</v>
      </c>
      <c r="I316" s="8"/>
      <c r="J316" s="8"/>
      <c r="K316" s="8"/>
      <c r="L316" s="8"/>
      <c r="M316" s="8"/>
      <c r="N316" s="8"/>
      <c r="O316" s="8"/>
      <c r="P316" s="8"/>
      <c r="Q316" s="8"/>
      <c r="R316" s="8"/>
      <c r="S316" s="8"/>
      <c r="T316" s="8"/>
      <c r="U316" s="8"/>
      <c r="V316" s="8"/>
      <c r="W316" s="8"/>
      <c r="X316" s="8"/>
      <c r="Y316" s="8"/>
      <c r="Z316" s="8"/>
      <c r="AA316" s="8"/>
      <c r="AB316" s="8"/>
      <c r="AC316" s="8"/>
      <c r="AD316" s="8"/>
      <c r="AE316" s="8"/>
      <c r="AF316" s="8"/>
    </row>
    <row r="317" spans="1:32" s="12" customFormat="1" ht="15" x14ac:dyDescent="0.25">
      <c r="A317" s="159" t="s">
        <v>23</v>
      </c>
      <c r="B317" s="164" t="s">
        <v>399</v>
      </c>
      <c r="C317" s="167" t="s">
        <v>28</v>
      </c>
      <c r="D317" s="168" t="str">
        <f>D311</f>
        <v>Inv.č. dřevin: 131, 555, 558, 560</v>
      </c>
      <c r="E317" s="169"/>
      <c r="F317" s="169"/>
      <c r="G317" s="36"/>
      <c r="H317" s="450"/>
      <c r="I317" s="8"/>
      <c r="J317" s="8"/>
      <c r="K317" s="8"/>
      <c r="L317" s="8"/>
      <c r="M317" s="8"/>
      <c r="N317" s="8"/>
      <c r="O317" s="8"/>
      <c r="P317" s="8"/>
      <c r="Q317" s="8"/>
      <c r="R317" s="8"/>
      <c r="S317" s="8"/>
      <c r="T317" s="8"/>
      <c r="U317" s="8"/>
      <c r="V317" s="8"/>
      <c r="W317" s="8"/>
      <c r="X317" s="8"/>
      <c r="Y317" s="8"/>
      <c r="Z317" s="8"/>
      <c r="AA317" s="8"/>
      <c r="AB317" s="8"/>
      <c r="AC317" s="8"/>
      <c r="AD317" s="8"/>
      <c r="AE317" s="8"/>
      <c r="AF317" s="8"/>
    </row>
    <row r="318" spans="1:32" s="12" customFormat="1" ht="15.75" customHeight="1" x14ac:dyDescent="0.25">
      <c r="A318" s="208"/>
      <c r="B318" s="209" t="s">
        <v>400</v>
      </c>
      <c r="C318" s="209"/>
      <c r="D318" s="210"/>
      <c r="E318" s="211">
        <f>F321</f>
        <v>1</v>
      </c>
      <c r="F318" s="209" t="s">
        <v>14</v>
      </c>
      <c r="G318" s="48"/>
      <c r="H318" s="457"/>
      <c r="I318" s="8"/>
      <c r="J318" s="8"/>
      <c r="K318" s="8"/>
      <c r="L318" s="8"/>
      <c r="M318" s="8"/>
      <c r="N318" s="8"/>
      <c r="O318" s="8"/>
      <c r="P318" s="8"/>
      <c r="Q318" s="8"/>
      <c r="R318" s="8"/>
      <c r="S318" s="8"/>
      <c r="T318" s="8"/>
      <c r="U318" s="8"/>
      <c r="V318" s="8"/>
      <c r="W318" s="8"/>
      <c r="X318" s="8"/>
      <c r="Y318" s="8"/>
      <c r="Z318" s="8"/>
      <c r="AA318" s="8"/>
      <c r="AB318" s="8"/>
      <c r="AC318" s="8"/>
      <c r="AD318" s="8"/>
      <c r="AE318" s="8"/>
      <c r="AF318" s="8"/>
    </row>
    <row r="319" spans="1:32" s="38" customFormat="1" ht="25.5" x14ac:dyDescent="0.2">
      <c r="A319" s="154" t="s">
        <v>15</v>
      </c>
      <c r="B319" s="155" t="s">
        <v>16</v>
      </c>
      <c r="C319" s="156" t="s">
        <v>17</v>
      </c>
      <c r="D319" s="155" t="s">
        <v>18</v>
      </c>
      <c r="E319" s="157" t="s">
        <v>19</v>
      </c>
      <c r="F319" s="158" t="s">
        <v>20</v>
      </c>
      <c r="G319" s="31" t="s">
        <v>21</v>
      </c>
      <c r="H319" s="448" t="s">
        <v>22</v>
      </c>
    </row>
    <row r="320" spans="1:32" s="38" customFormat="1" x14ac:dyDescent="0.2">
      <c r="A320" s="159" t="s">
        <v>23</v>
      </c>
      <c r="B320" s="160" t="s">
        <v>249</v>
      </c>
      <c r="C320" s="161"/>
      <c r="D320" s="212"/>
      <c r="E320" s="172"/>
      <c r="F320" s="172"/>
      <c r="G320" s="33"/>
      <c r="H320" s="449"/>
    </row>
    <row r="321" spans="1:32" s="12" customFormat="1" ht="15" x14ac:dyDescent="0.25">
      <c r="A321" s="159" t="s">
        <v>23</v>
      </c>
      <c r="B321" s="164" t="s">
        <v>401</v>
      </c>
      <c r="C321" s="201">
        <v>184852244</v>
      </c>
      <c r="D321" s="202" t="s">
        <v>304</v>
      </c>
      <c r="E321" s="172" t="s">
        <v>14</v>
      </c>
      <c r="F321" s="172">
        <v>1</v>
      </c>
      <c r="G321" s="35"/>
      <c r="H321" s="449">
        <f>G321*F321</f>
        <v>0</v>
      </c>
      <c r="I321" s="8"/>
      <c r="J321" s="8"/>
      <c r="K321" s="8"/>
      <c r="L321" s="8"/>
      <c r="M321" s="8"/>
      <c r="N321" s="8"/>
      <c r="O321" s="8"/>
      <c r="P321" s="8"/>
      <c r="Q321" s="8"/>
      <c r="R321" s="8"/>
      <c r="S321" s="8"/>
      <c r="T321" s="8"/>
      <c r="U321" s="8"/>
      <c r="V321" s="8"/>
      <c r="W321" s="8"/>
      <c r="X321" s="8"/>
      <c r="Y321" s="8"/>
      <c r="Z321" s="8"/>
      <c r="AA321" s="8"/>
      <c r="AB321" s="8"/>
      <c r="AC321" s="8"/>
      <c r="AD321" s="8"/>
      <c r="AE321" s="8"/>
      <c r="AF321" s="8"/>
    </row>
    <row r="322" spans="1:32" s="12" customFormat="1" ht="26.25" x14ac:dyDescent="0.25">
      <c r="A322" s="159" t="s">
        <v>23</v>
      </c>
      <c r="B322" s="164" t="s">
        <v>402</v>
      </c>
      <c r="C322" s="201">
        <v>184852444</v>
      </c>
      <c r="D322" s="202" t="s">
        <v>403</v>
      </c>
      <c r="E322" s="172" t="s">
        <v>14</v>
      </c>
      <c r="F322" s="172">
        <f>F321</f>
        <v>1</v>
      </c>
      <c r="G322" s="35"/>
      <c r="H322" s="449">
        <f>G322*F322</f>
        <v>0</v>
      </c>
      <c r="I322" s="8"/>
      <c r="J322" s="8"/>
      <c r="K322" s="8"/>
      <c r="L322" s="8"/>
      <c r="M322" s="8"/>
      <c r="N322" s="8"/>
      <c r="O322" s="8"/>
      <c r="P322" s="8"/>
      <c r="Q322" s="8"/>
      <c r="R322" s="8"/>
      <c r="S322" s="8"/>
      <c r="T322" s="8"/>
      <c r="U322" s="8"/>
      <c r="V322" s="8"/>
      <c r="W322" s="8"/>
      <c r="X322" s="8"/>
      <c r="Y322" s="8"/>
      <c r="Z322" s="8"/>
      <c r="AA322" s="8"/>
      <c r="AB322" s="8"/>
      <c r="AC322" s="8"/>
      <c r="AD322" s="8"/>
      <c r="AE322" s="8"/>
      <c r="AF322" s="8"/>
    </row>
    <row r="323" spans="1:32" s="12" customFormat="1" ht="15" x14ac:dyDescent="0.25">
      <c r="A323" s="159" t="s">
        <v>23</v>
      </c>
      <c r="B323" s="164" t="s">
        <v>404</v>
      </c>
      <c r="C323" s="167" t="s">
        <v>28</v>
      </c>
      <c r="D323" s="168" t="s">
        <v>405</v>
      </c>
      <c r="E323" s="169"/>
      <c r="F323" s="169"/>
      <c r="G323" s="36"/>
      <c r="H323" s="450"/>
      <c r="I323" s="8"/>
      <c r="J323" s="8"/>
      <c r="K323" s="8"/>
      <c r="L323" s="8"/>
      <c r="M323" s="8"/>
      <c r="N323" s="8"/>
      <c r="O323" s="8"/>
      <c r="P323" s="8"/>
      <c r="Q323" s="8"/>
      <c r="R323" s="8"/>
      <c r="S323" s="8"/>
      <c r="T323" s="8"/>
      <c r="U323" s="8"/>
      <c r="V323" s="8"/>
      <c r="W323" s="8"/>
      <c r="X323" s="8"/>
      <c r="Y323" s="8"/>
      <c r="Z323" s="8"/>
      <c r="AA323" s="8"/>
      <c r="AB323" s="8"/>
      <c r="AC323" s="8"/>
      <c r="AD323" s="8"/>
      <c r="AE323" s="8"/>
      <c r="AF323" s="8"/>
    </row>
    <row r="324" spans="1:32" s="12" customFormat="1" ht="15.75" customHeight="1" x14ac:dyDescent="0.25">
      <c r="A324" s="208"/>
      <c r="B324" s="209" t="s">
        <v>406</v>
      </c>
      <c r="C324" s="209"/>
      <c r="D324" s="210"/>
      <c r="E324" s="211">
        <f>F327</f>
        <v>1</v>
      </c>
      <c r="F324" s="209" t="s">
        <v>14</v>
      </c>
      <c r="G324" s="48"/>
      <c r="H324" s="457"/>
      <c r="I324" s="8"/>
      <c r="J324" s="8"/>
      <c r="K324" s="8"/>
      <c r="L324" s="8"/>
      <c r="M324" s="8"/>
      <c r="N324" s="8"/>
      <c r="O324" s="8"/>
      <c r="P324" s="8"/>
      <c r="Q324" s="8"/>
      <c r="R324" s="8"/>
      <c r="S324" s="8"/>
      <c r="T324" s="8"/>
      <c r="U324" s="8"/>
      <c r="V324" s="8"/>
      <c r="W324" s="8"/>
      <c r="X324" s="8"/>
      <c r="Y324" s="8"/>
      <c r="Z324" s="8"/>
      <c r="AA324" s="8"/>
      <c r="AB324" s="8"/>
      <c r="AC324" s="8"/>
      <c r="AD324" s="8"/>
      <c r="AE324" s="8"/>
      <c r="AF324" s="8"/>
    </row>
    <row r="325" spans="1:32" s="38" customFormat="1" ht="25.5" x14ac:dyDescent="0.2">
      <c r="A325" s="154" t="s">
        <v>15</v>
      </c>
      <c r="B325" s="155" t="s">
        <v>16</v>
      </c>
      <c r="C325" s="156" t="s">
        <v>17</v>
      </c>
      <c r="D325" s="155" t="s">
        <v>18</v>
      </c>
      <c r="E325" s="157" t="s">
        <v>19</v>
      </c>
      <c r="F325" s="158" t="s">
        <v>20</v>
      </c>
      <c r="G325" s="31" t="s">
        <v>21</v>
      </c>
      <c r="H325" s="448" t="s">
        <v>22</v>
      </c>
    </row>
    <row r="326" spans="1:32" s="38" customFormat="1" x14ac:dyDescent="0.2">
      <c r="A326" s="159" t="s">
        <v>23</v>
      </c>
      <c r="B326" s="160" t="s">
        <v>249</v>
      </c>
      <c r="C326" s="161"/>
      <c r="D326" s="212"/>
      <c r="E326" s="172"/>
      <c r="F326" s="172"/>
      <c r="G326" s="33"/>
      <c r="H326" s="449"/>
    </row>
    <row r="327" spans="1:32" s="12" customFormat="1" ht="15" x14ac:dyDescent="0.25">
      <c r="A327" s="159" t="s">
        <v>23</v>
      </c>
      <c r="B327" s="164" t="s">
        <v>407</v>
      </c>
      <c r="C327" s="201">
        <v>184852248</v>
      </c>
      <c r="D327" s="202" t="s">
        <v>365</v>
      </c>
      <c r="E327" s="172" t="s">
        <v>14</v>
      </c>
      <c r="F327" s="172">
        <v>1</v>
      </c>
      <c r="G327" s="35"/>
      <c r="H327" s="449">
        <f>G327*F327</f>
        <v>0</v>
      </c>
      <c r="I327" s="8"/>
      <c r="J327" s="8"/>
      <c r="K327" s="8"/>
      <c r="L327" s="8"/>
      <c r="M327" s="8"/>
      <c r="N327" s="8"/>
      <c r="O327" s="8"/>
      <c r="P327" s="8"/>
      <c r="Q327" s="8"/>
      <c r="R327" s="8"/>
      <c r="S327" s="8"/>
      <c r="T327" s="8"/>
      <c r="U327" s="8"/>
      <c r="V327" s="8"/>
      <c r="W327" s="8"/>
      <c r="X327" s="8"/>
      <c r="Y327" s="8"/>
      <c r="Z327" s="8"/>
      <c r="AA327" s="8"/>
      <c r="AB327" s="8"/>
      <c r="AC327" s="8"/>
      <c r="AD327" s="8"/>
      <c r="AE327" s="8"/>
      <c r="AF327" s="8"/>
    </row>
    <row r="328" spans="1:32" s="12" customFormat="1" ht="26.25" x14ac:dyDescent="0.25">
      <c r="A328" s="159" t="s">
        <v>23</v>
      </c>
      <c r="B328" s="164" t="s">
        <v>408</v>
      </c>
      <c r="C328" s="201">
        <v>184852448</v>
      </c>
      <c r="D328" s="202" t="s">
        <v>409</v>
      </c>
      <c r="E328" s="172" t="s">
        <v>14</v>
      </c>
      <c r="F328" s="172">
        <f>F327</f>
        <v>1</v>
      </c>
      <c r="G328" s="35"/>
      <c r="H328" s="449">
        <f>G328*F328</f>
        <v>0</v>
      </c>
      <c r="I328" s="8"/>
      <c r="J328" s="8"/>
      <c r="K328" s="8"/>
      <c r="L328" s="8"/>
      <c r="M328" s="8"/>
      <c r="N328" s="8"/>
      <c r="O328" s="8"/>
      <c r="P328" s="8"/>
      <c r="Q328" s="8"/>
      <c r="R328" s="8"/>
      <c r="S328" s="8"/>
      <c r="T328" s="8"/>
      <c r="U328" s="8"/>
      <c r="V328" s="8"/>
      <c r="W328" s="8"/>
      <c r="X328" s="8"/>
      <c r="Y328" s="8"/>
      <c r="Z328" s="8"/>
      <c r="AA328" s="8"/>
      <c r="AB328" s="8"/>
      <c r="AC328" s="8"/>
      <c r="AD328" s="8"/>
      <c r="AE328" s="8"/>
      <c r="AF328" s="8"/>
    </row>
    <row r="329" spans="1:32" s="12" customFormat="1" ht="15" x14ac:dyDescent="0.25">
      <c r="A329" s="159" t="s">
        <v>23</v>
      </c>
      <c r="B329" s="164" t="s">
        <v>410</v>
      </c>
      <c r="C329" s="167" t="s">
        <v>28</v>
      </c>
      <c r="D329" s="168" t="s">
        <v>411</v>
      </c>
      <c r="E329" s="169"/>
      <c r="F329" s="169"/>
      <c r="G329" s="36"/>
      <c r="H329" s="450"/>
      <c r="I329" s="8"/>
      <c r="J329" s="8"/>
      <c r="K329" s="8"/>
      <c r="L329" s="8"/>
      <c r="M329" s="8"/>
      <c r="N329" s="8"/>
      <c r="O329" s="8"/>
      <c r="P329" s="8"/>
      <c r="Q329" s="8"/>
      <c r="R329" s="8"/>
      <c r="S329" s="8"/>
      <c r="T329" s="8"/>
      <c r="U329" s="8"/>
      <c r="V329" s="8"/>
      <c r="W329" s="8"/>
      <c r="X329" s="8"/>
      <c r="Y329" s="8"/>
      <c r="Z329" s="8"/>
      <c r="AA329" s="8"/>
      <c r="AB329" s="8"/>
      <c r="AC329" s="8"/>
      <c r="AD329" s="8"/>
      <c r="AE329" s="8"/>
      <c r="AF329" s="8"/>
    </row>
    <row r="330" spans="1:32" s="12" customFormat="1" ht="15.75" customHeight="1" x14ac:dyDescent="0.25">
      <c r="A330" s="208"/>
      <c r="B330" s="209" t="s">
        <v>412</v>
      </c>
      <c r="C330" s="209"/>
      <c r="D330" s="210"/>
      <c r="E330" s="211">
        <f>SUM(F333:F337)</f>
        <v>3</v>
      </c>
      <c r="F330" s="209" t="s">
        <v>14</v>
      </c>
      <c r="G330" s="48"/>
      <c r="H330" s="457"/>
      <c r="I330" s="8"/>
      <c r="J330" s="8"/>
      <c r="K330" s="8"/>
      <c r="L330" s="8"/>
      <c r="M330" s="8"/>
      <c r="N330" s="8"/>
      <c r="O330" s="8"/>
      <c r="P330" s="8"/>
      <c r="Q330" s="8"/>
      <c r="R330" s="8"/>
      <c r="S330" s="8"/>
      <c r="T330" s="8"/>
      <c r="U330" s="8"/>
      <c r="V330" s="8"/>
      <c r="W330" s="8"/>
      <c r="X330" s="8"/>
      <c r="Y330" s="8"/>
      <c r="Z330" s="8"/>
      <c r="AA330" s="8"/>
      <c r="AB330" s="8"/>
      <c r="AC330" s="8"/>
      <c r="AD330" s="8"/>
      <c r="AE330" s="8"/>
      <c r="AF330" s="8"/>
    </row>
    <row r="331" spans="1:32" s="38" customFormat="1" ht="25.5" x14ac:dyDescent="0.2">
      <c r="A331" s="154" t="s">
        <v>15</v>
      </c>
      <c r="B331" s="155" t="s">
        <v>16</v>
      </c>
      <c r="C331" s="156" t="s">
        <v>17</v>
      </c>
      <c r="D331" s="155" t="s">
        <v>18</v>
      </c>
      <c r="E331" s="157" t="s">
        <v>19</v>
      </c>
      <c r="F331" s="158" t="s">
        <v>20</v>
      </c>
      <c r="G331" s="31" t="s">
        <v>21</v>
      </c>
      <c r="H331" s="448" t="s">
        <v>22</v>
      </c>
    </row>
    <row r="332" spans="1:32" s="38" customFormat="1" x14ac:dyDescent="0.2">
      <c r="A332" s="159" t="s">
        <v>23</v>
      </c>
      <c r="B332" s="160" t="s">
        <v>249</v>
      </c>
      <c r="C332" s="161"/>
      <c r="D332" s="212"/>
      <c r="E332" s="172"/>
      <c r="F332" s="172"/>
      <c r="G332" s="33"/>
      <c r="H332" s="449"/>
    </row>
    <row r="333" spans="1:32" s="12" customFormat="1" ht="26.25" x14ac:dyDescent="0.25">
      <c r="A333" s="159" t="s">
        <v>23</v>
      </c>
      <c r="B333" s="164" t="s">
        <v>413</v>
      </c>
      <c r="C333" s="178">
        <v>184852236</v>
      </c>
      <c r="D333" s="179" t="s">
        <v>49</v>
      </c>
      <c r="E333" s="180" t="s">
        <v>14</v>
      </c>
      <c r="F333" s="180">
        <v>1</v>
      </c>
      <c r="G333" s="35"/>
      <c r="H333" s="449">
        <f>G333*F333</f>
        <v>0</v>
      </c>
      <c r="I333" s="8"/>
      <c r="J333" s="8"/>
      <c r="K333" s="8"/>
      <c r="L333" s="8"/>
      <c r="M333" s="8"/>
      <c r="N333" s="8"/>
      <c r="O333" s="8"/>
      <c r="P333" s="8"/>
      <c r="Q333" s="8"/>
      <c r="R333" s="8"/>
      <c r="S333" s="8"/>
      <c r="T333" s="8"/>
      <c r="U333" s="8"/>
      <c r="V333" s="8"/>
      <c r="W333" s="8"/>
      <c r="X333" s="8"/>
      <c r="Y333" s="8"/>
      <c r="Z333" s="8"/>
      <c r="AA333" s="8"/>
      <c r="AB333" s="8"/>
      <c r="AC333" s="8"/>
      <c r="AD333" s="8"/>
      <c r="AE333" s="8"/>
      <c r="AF333" s="8"/>
    </row>
    <row r="334" spans="1:32" s="12" customFormat="1" ht="15" x14ac:dyDescent="0.25">
      <c r="A334" s="159" t="s">
        <v>23</v>
      </c>
      <c r="B334" s="164" t="s">
        <v>414</v>
      </c>
      <c r="C334" s="167" t="s">
        <v>28</v>
      </c>
      <c r="D334" s="168" t="s">
        <v>415</v>
      </c>
      <c r="E334" s="169"/>
      <c r="F334" s="169"/>
      <c r="G334" s="36"/>
      <c r="H334" s="450"/>
      <c r="I334" s="8"/>
      <c r="J334" s="8"/>
      <c r="K334" s="8"/>
      <c r="L334" s="8"/>
      <c r="M334" s="8"/>
      <c r="N334" s="8"/>
      <c r="O334" s="8"/>
      <c r="P334" s="8"/>
      <c r="Q334" s="8"/>
      <c r="R334" s="8"/>
      <c r="S334" s="8"/>
      <c r="T334" s="8"/>
      <c r="U334" s="8"/>
      <c r="V334" s="8"/>
      <c r="W334" s="8"/>
      <c r="X334" s="8"/>
      <c r="Y334" s="8"/>
      <c r="Z334" s="8"/>
      <c r="AA334" s="8"/>
      <c r="AB334" s="8"/>
      <c r="AC334" s="8"/>
      <c r="AD334" s="8"/>
      <c r="AE334" s="8"/>
      <c r="AF334" s="8"/>
    </row>
    <row r="335" spans="1:32" s="12" customFormat="1" ht="15" x14ac:dyDescent="0.25">
      <c r="A335" s="159" t="s">
        <v>23</v>
      </c>
      <c r="B335" s="164" t="s">
        <v>416</v>
      </c>
      <c r="C335" s="201">
        <v>184852238</v>
      </c>
      <c r="D335" s="202" t="s">
        <v>265</v>
      </c>
      <c r="E335" s="172" t="s">
        <v>14</v>
      </c>
      <c r="F335" s="172">
        <v>1</v>
      </c>
      <c r="G335" s="35"/>
      <c r="H335" s="449">
        <f>G335*F335</f>
        <v>0</v>
      </c>
      <c r="I335" s="8"/>
      <c r="J335" s="8"/>
      <c r="K335" s="8"/>
      <c r="L335" s="8"/>
      <c r="M335" s="8"/>
      <c r="N335" s="8"/>
      <c r="O335" s="8"/>
      <c r="P335" s="8"/>
      <c r="Q335" s="8"/>
      <c r="R335" s="8"/>
      <c r="S335" s="8"/>
      <c r="T335" s="8"/>
      <c r="U335" s="8"/>
      <c r="V335" s="8"/>
      <c r="W335" s="8"/>
      <c r="X335" s="8"/>
      <c r="Y335" s="8"/>
      <c r="Z335" s="8"/>
      <c r="AA335" s="8"/>
      <c r="AB335" s="8"/>
      <c r="AC335" s="8"/>
      <c r="AD335" s="8"/>
      <c r="AE335" s="8"/>
      <c r="AF335" s="8"/>
    </row>
    <row r="336" spans="1:32" s="12" customFormat="1" ht="15" x14ac:dyDescent="0.25">
      <c r="A336" s="159" t="s">
        <v>23</v>
      </c>
      <c r="B336" s="164" t="s">
        <v>417</v>
      </c>
      <c r="C336" s="167" t="s">
        <v>28</v>
      </c>
      <c r="D336" s="168" t="s">
        <v>418</v>
      </c>
      <c r="E336" s="169"/>
      <c r="F336" s="169"/>
      <c r="G336" s="36"/>
      <c r="H336" s="450"/>
      <c r="I336" s="8"/>
      <c r="J336" s="8"/>
      <c r="K336" s="8"/>
      <c r="L336" s="8"/>
      <c r="M336" s="8"/>
      <c r="N336" s="8"/>
      <c r="O336" s="8"/>
      <c r="P336" s="8"/>
      <c r="Q336" s="8"/>
      <c r="R336" s="8"/>
      <c r="S336" s="8"/>
      <c r="T336" s="8"/>
      <c r="U336" s="8"/>
      <c r="V336" s="8"/>
      <c r="W336" s="8"/>
      <c r="X336" s="8"/>
      <c r="Y336" s="8"/>
      <c r="Z336" s="8"/>
      <c r="AA336" s="8"/>
      <c r="AB336" s="8"/>
      <c r="AC336" s="8"/>
      <c r="AD336" s="8"/>
      <c r="AE336" s="8"/>
      <c r="AF336" s="8"/>
    </row>
    <row r="337" spans="1:32" s="12" customFormat="1" ht="15" x14ac:dyDescent="0.25">
      <c r="A337" s="159" t="s">
        <v>23</v>
      </c>
      <c r="B337" s="164" t="s">
        <v>419</v>
      </c>
      <c r="C337" s="201">
        <v>184852239</v>
      </c>
      <c r="D337" s="202" t="s">
        <v>268</v>
      </c>
      <c r="E337" s="172" t="s">
        <v>14</v>
      </c>
      <c r="F337" s="172">
        <v>1</v>
      </c>
      <c r="G337" s="35"/>
      <c r="H337" s="449">
        <f>G337*F337</f>
        <v>0</v>
      </c>
      <c r="I337" s="8"/>
      <c r="J337" s="8"/>
      <c r="K337" s="8"/>
      <c r="L337" s="8"/>
      <c r="M337" s="8"/>
      <c r="N337" s="8"/>
      <c r="O337" s="8"/>
      <c r="P337" s="8"/>
      <c r="Q337" s="8"/>
      <c r="R337" s="8"/>
      <c r="S337" s="8"/>
      <c r="T337" s="8"/>
      <c r="U337" s="8"/>
      <c r="V337" s="8"/>
      <c r="W337" s="8"/>
      <c r="X337" s="8"/>
      <c r="Y337" s="8"/>
      <c r="Z337" s="8"/>
      <c r="AA337" s="8"/>
      <c r="AB337" s="8"/>
      <c r="AC337" s="8"/>
      <c r="AD337" s="8"/>
      <c r="AE337" s="8"/>
      <c r="AF337" s="8"/>
    </row>
    <row r="338" spans="1:32" s="12" customFormat="1" ht="15" x14ac:dyDescent="0.25">
      <c r="A338" s="159" t="s">
        <v>23</v>
      </c>
      <c r="B338" s="164" t="s">
        <v>420</v>
      </c>
      <c r="C338" s="167" t="s">
        <v>28</v>
      </c>
      <c r="D338" s="168" t="s">
        <v>421</v>
      </c>
      <c r="E338" s="169"/>
      <c r="F338" s="169"/>
      <c r="G338" s="36"/>
      <c r="H338" s="450"/>
      <c r="I338" s="8"/>
      <c r="J338" s="8"/>
      <c r="K338" s="8"/>
      <c r="L338" s="8"/>
      <c r="M338" s="8"/>
      <c r="N338" s="8"/>
      <c r="O338" s="8"/>
      <c r="P338" s="8"/>
      <c r="Q338" s="8"/>
      <c r="R338" s="8"/>
      <c r="S338" s="8"/>
      <c r="T338" s="8"/>
      <c r="U338" s="8"/>
      <c r="V338" s="8"/>
      <c r="W338" s="8"/>
      <c r="X338" s="8"/>
      <c r="Y338" s="8"/>
      <c r="Z338" s="8"/>
      <c r="AA338" s="8"/>
      <c r="AB338" s="8"/>
      <c r="AC338" s="8"/>
      <c r="AD338" s="8"/>
      <c r="AE338" s="8"/>
      <c r="AF338" s="8"/>
    </row>
    <row r="339" spans="1:32" s="12" customFormat="1" ht="26.25" x14ac:dyDescent="0.25">
      <c r="A339" s="159" t="s">
        <v>23</v>
      </c>
      <c r="B339" s="164" t="s">
        <v>422</v>
      </c>
      <c r="C339" s="201">
        <v>184852436</v>
      </c>
      <c r="D339" s="202" t="s">
        <v>423</v>
      </c>
      <c r="E339" s="172" t="s">
        <v>14</v>
      </c>
      <c r="F339" s="172">
        <f>F333</f>
        <v>1</v>
      </c>
      <c r="G339" s="35"/>
      <c r="H339" s="449">
        <f>G339*F339</f>
        <v>0</v>
      </c>
      <c r="I339" s="8"/>
      <c r="J339" s="8"/>
      <c r="K339" s="8"/>
      <c r="L339" s="8"/>
      <c r="M339" s="8"/>
      <c r="N339" s="8"/>
      <c r="O339" s="8"/>
      <c r="P339" s="8"/>
      <c r="Q339" s="8"/>
      <c r="R339" s="8"/>
      <c r="S339" s="8"/>
      <c r="T339" s="8"/>
      <c r="U339" s="8"/>
      <c r="V339" s="8"/>
      <c r="W339" s="8"/>
      <c r="X339" s="8"/>
      <c r="Y339" s="8"/>
      <c r="Z339" s="8"/>
      <c r="AA339" s="8"/>
      <c r="AB339" s="8"/>
      <c r="AC339" s="8"/>
      <c r="AD339" s="8"/>
      <c r="AE339" s="8"/>
      <c r="AF339" s="8"/>
    </row>
    <row r="340" spans="1:32" s="12" customFormat="1" ht="15" x14ac:dyDescent="0.25">
      <c r="A340" s="159" t="s">
        <v>23</v>
      </c>
      <c r="B340" s="164" t="s">
        <v>424</v>
      </c>
      <c r="C340" s="167" t="s">
        <v>28</v>
      </c>
      <c r="D340" s="168" t="s">
        <v>415</v>
      </c>
      <c r="E340" s="169"/>
      <c r="F340" s="169"/>
      <c r="G340" s="36"/>
      <c r="H340" s="450"/>
      <c r="I340" s="8"/>
      <c r="J340" s="8"/>
      <c r="K340" s="8"/>
      <c r="L340" s="8"/>
      <c r="M340" s="8"/>
      <c r="N340" s="8"/>
      <c r="O340" s="8"/>
      <c r="P340" s="8"/>
      <c r="Q340" s="8"/>
      <c r="R340" s="8"/>
      <c r="S340" s="8"/>
      <c r="T340" s="8"/>
      <c r="U340" s="8"/>
      <c r="V340" s="8"/>
      <c r="W340" s="8"/>
      <c r="X340" s="8"/>
      <c r="Y340" s="8"/>
      <c r="Z340" s="8"/>
      <c r="AA340" s="8"/>
      <c r="AB340" s="8"/>
      <c r="AC340" s="8"/>
      <c r="AD340" s="8"/>
      <c r="AE340" s="8"/>
      <c r="AF340" s="8"/>
    </row>
    <row r="341" spans="1:32" s="12" customFormat="1" ht="26.25" x14ac:dyDescent="0.25">
      <c r="A341" s="159" t="s">
        <v>23</v>
      </c>
      <c r="B341" s="164" t="s">
        <v>425</v>
      </c>
      <c r="C341" s="201">
        <v>184852438</v>
      </c>
      <c r="D341" s="202" t="s">
        <v>426</v>
      </c>
      <c r="E341" s="172" t="s">
        <v>14</v>
      </c>
      <c r="F341" s="172">
        <f>F335</f>
        <v>1</v>
      </c>
      <c r="G341" s="35"/>
      <c r="H341" s="449">
        <f>G341*F341</f>
        <v>0</v>
      </c>
      <c r="I341" s="8"/>
      <c r="J341" s="8"/>
      <c r="K341" s="8"/>
      <c r="L341" s="8"/>
      <c r="M341" s="8"/>
      <c r="N341" s="8"/>
      <c r="O341" s="8"/>
      <c r="P341" s="8"/>
      <c r="Q341" s="8"/>
      <c r="R341" s="8"/>
      <c r="S341" s="8"/>
      <c r="T341" s="8"/>
      <c r="U341" s="8"/>
      <c r="V341" s="8"/>
      <c r="W341" s="8"/>
      <c r="X341" s="8"/>
      <c r="Y341" s="8"/>
      <c r="Z341" s="8"/>
      <c r="AA341" s="8"/>
      <c r="AB341" s="8"/>
      <c r="AC341" s="8"/>
      <c r="AD341" s="8"/>
      <c r="AE341" s="8"/>
      <c r="AF341" s="8"/>
    </row>
    <row r="342" spans="1:32" s="12" customFormat="1" ht="15" x14ac:dyDescent="0.25">
      <c r="A342" s="159" t="s">
        <v>23</v>
      </c>
      <c r="B342" s="164" t="s">
        <v>427</v>
      </c>
      <c r="C342" s="167" t="s">
        <v>28</v>
      </c>
      <c r="D342" s="168" t="s">
        <v>418</v>
      </c>
      <c r="E342" s="169"/>
      <c r="F342" s="169"/>
      <c r="G342" s="36"/>
      <c r="H342" s="450"/>
      <c r="I342" s="8"/>
      <c r="J342" s="8"/>
      <c r="K342" s="8"/>
      <c r="L342" s="8"/>
      <c r="M342" s="8"/>
      <c r="N342" s="8"/>
      <c r="O342" s="8"/>
      <c r="P342" s="8"/>
      <c r="Q342" s="8"/>
      <c r="R342" s="8"/>
      <c r="S342" s="8"/>
      <c r="T342" s="8"/>
      <c r="U342" s="8"/>
      <c r="V342" s="8"/>
      <c r="W342" s="8"/>
      <c r="X342" s="8"/>
      <c r="Y342" s="8"/>
      <c r="Z342" s="8"/>
      <c r="AA342" s="8"/>
      <c r="AB342" s="8"/>
      <c r="AC342" s="8"/>
      <c r="AD342" s="8"/>
      <c r="AE342" s="8"/>
      <c r="AF342" s="8"/>
    </row>
    <row r="343" spans="1:32" s="12" customFormat="1" ht="26.25" x14ac:dyDescent="0.25">
      <c r="A343" s="159" t="s">
        <v>23</v>
      </c>
      <c r="B343" s="164" t="s">
        <v>428</v>
      </c>
      <c r="C343" s="201">
        <v>184852439</v>
      </c>
      <c r="D343" s="202" t="s">
        <v>429</v>
      </c>
      <c r="E343" s="172" t="s">
        <v>14</v>
      </c>
      <c r="F343" s="172">
        <f>F337</f>
        <v>1</v>
      </c>
      <c r="G343" s="35"/>
      <c r="H343" s="449">
        <f>G343*F343</f>
        <v>0</v>
      </c>
      <c r="I343" s="8"/>
      <c r="J343" s="8"/>
      <c r="K343" s="8"/>
      <c r="L343" s="8"/>
      <c r="M343" s="8"/>
      <c r="N343" s="8"/>
      <c r="O343" s="8"/>
      <c r="P343" s="8"/>
      <c r="Q343" s="8"/>
      <c r="R343" s="8"/>
      <c r="S343" s="8"/>
      <c r="T343" s="8"/>
      <c r="U343" s="8"/>
      <c r="V343" s="8"/>
      <c r="W343" s="8"/>
      <c r="X343" s="8"/>
      <c r="Y343" s="8"/>
      <c r="Z343" s="8"/>
      <c r="AA343" s="8"/>
      <c r="AB343" s="8"/>
      <c r="AC343" s="8"/>
      <c r="AD343" s="8"/>
      <c r="AE343" s="8"/>
      <c r="AF343" s="8"/>
    </row>
    <row r="344" spans="1:32" s="12" customFormat="1" ht="15" x14ac:dyDescent="0.25">
      <c r="A344" s="159" t="s">
        <v>23</v>
      </c>
      <c r="B344" s="164" t="s">
        <v>430</v>
      </c>
      <c r="C344" s="167" t="s">
        <v>28</v>
      </c>
      <c r="D344" s="168" t="str">
        <f>D338</f>
        <v>Inv.č. dřevin: 40</v>
      </c>
      <c r="E344" s="169"/>
      <c r="F344" s="169"/>
      <c r="G344" s="36"/>
      <c r="H344" s="450"/>
      <c r="I344" s="8"/>
      <c r="J344" s="8"/>
      <c r="K344" s="8"/>
      <c r="L344" s="8"/>
      <c r="M344" s="8"/>
      <c r="N344" s="8"/>
      <c r="O344" s="8"/>
      <c r="P344" s="8"/>
      <c r="Q344" s="8"/>
      <c r="R344" s="8"/>
      <c r="S344" s="8"/>
      <c r="T344" s="8"/>
      <c r="U344" s="8"/>
      <c r="V344" s="8"/>
      <c r="W344" s="8"/>
      <c r="X344" s="8"/>
      <c r="Y344" s="8"/>
      <c r="Z344" s="8"/>
      <c r="AA344" s="8"/>
      <c r="AB344" s="8"/>
      <c r="AC344" s="8"/>
      <c r="AD344" s="8"/>
      <c r="AE344" s="8"/>
      <c r="AF344" s="8"/>
    </row>
    <row r="345" spans="1:32" s="12" customFormat="1" ht="15" x14ac:dyDescent="0.25">
      <c r="A345" s="208"/>
      <c r="B345" s="209" t="s">
        <v>431</v>
      </c>
      <c r="C345" s="210"/>
      <c r="D345" s="210"/>
      <c r="E345" s="211">
        <f>F348</f>
        <v>1</v>
      </c>
      <c r="F345" s="209" t="s">
        <v>14</v>
      </c>
      <c r="G345" s="49"/>
      <c r="H345" s="457"/>
      <c r="I345" s="8"/>
      <c r="J345" s="8"/>
      <c r="K345" s="8"/>
      <c r="L345" s="8"/>
      <c r="M345" s="8"/>
      <c r="N345" s="8"/>
      <c r="O345" s="8"/>
      <c r="P345" s="8"/>
      <c r="Q345" s="8"/>
      <c r="R345" s="8"/>
      <c r="S345" s="8"/>
      <c r="T345" s="8"/>
      <c r="U345" s="8"/>
      <c r="V345" s="8"/>
      <c r="W345" s="8"/>
      <c r="X345" s="8"/>
      <c r="Y345" s="8"/>
      <c r="Z345" s="8"/>
      <c r="AA345" s="8"/>
      <c r="AB345" s="8"/>
      <c r="AC345" s="8"/>
      <c r="AD345" s="8"/>
      <c r="AE345" s="8"/>
      <c r="AF345" s="8"/>
    </row>
    <row r="346" spans="1:32" s="12" customFormat="1" ht="26.25" x14ac:dyDescent="0.25">
      <c r="A346" s="154" t="s">
        <v>15</v>
      </c>
      <c r="B346" s="155" t="s">
        <v>16</v>
      </c>
      <c r="C346" s="156" t="s">
        <v>17</v>
      </c>
      <c r="D346" s="155" t="s">
        <v>18</v>
      </c>
      <c r="E346" s="157" t="s">
        <v>19</v>
      </c>
      <c r="F346" s="158" t="s">
        <v>20</v>
      </c>
      <c r="G346" s="31" t="s">
        <v>21</v>
      </c>
      <c r="H346" s="448" t="s">
        <v>22</v>
      </c>
      <c r="I346" s="8"/>
      <c r="J346" s="8"/>
      <c r="K346" s="8"/>
      <c r="L346" s="8"/>
      <c r="M346" s="8"/>
      <c r="N346" s="8"/>
      <c r="O346" s="8"/>
      <c r="P346" s="8"/>
      <c r="Q346" s="8"/>
      <c r="R346" s="8"/>
      <c r="S346" s="8"/>
      <c r="T346" s="8"/>
      <c r="U346" s="8"/>
      <c r="V346" s="8"/>
      <c r="W346" s="8"/>
      <c r="X346" s="8"/>
      <c r="Y346" s="8"/>
      <c r="Z346" s="8"/>
      <c r="AA346" s="8"/>
      <c r="AB346" s="8"/>
      <c r="AC346" s="8"/>
      <c r="AD346" s="8"/>
      <c r="AE346" s="8"/>
      <c r="AF346" s="8"/>
    </row>
    <row r="347" spans="1:32" s="12" customFormat="1" ht="15" x14ac:dyDescent="0.25">
      <c r="A347" s="159" t="s">
        <v>23</v>
      </c>
      <c r="B347" s="160" t="s">
        <v>24</v>
      </c>
      <c r="C347" s="161"/>
      <c r="D347" s="160"/>
      <c r="E347" s="162"/>
      <c r="F347" s="163"/>
      <c r="G347" s="33"/>
      <c r="H347" s="449"/>
      <c r="I347" s="8"/>
      <c r="J347" s="8"/>
      <c r="K347" s="8"/>
      <c r="L347" s="8"/>
      <c r="M347" s="8"/>
      <c r="N347" s="8"/>
      <c r="O347" s="8"/>
      <c r="P347" s="8"/>
      <c r="Q347" s="8"/>
      <c r="R347" s="8"/>
      <c r="S347" s="8"/>
      <c r="T347" s="8"/>
      <c r="U347" s="8"/>
      <c r="V347" s="8"/>
      <c r="W347" s="8"/>
      <c r="X347" s="8"/>
      <c r="Y347" s="8"/>
      <c r="Z347" s="8"/>
      <c r="AA347" s="8"/>
      <c r="AB347" s="8"/>
      <c r="AC347" s="8"/>
      <c r="AD347" s="8"/>
      <c r="AE347" s="8"/>
      <c r="AF347" s="8"/>
    </row>
    <row r="348" spans="1:32" s="12" customFormat="1" ht="26.25" x14ac:dyDescent="0.25">
      <c r="A348" s="159" t="s">
        <v>23</v>
      </c>
      <c r="B348" s="164" t="s">
        <v>432</v>
      </c>
      <c r="C348" s="165">
        <v>184852149</v>
      </c>
      <c r="D348" s="166" t="s">
        <v>433</v>
      </c>
      <c r="E348" s="157" t="s">
        <v>14</v>
      </c>
      <c r="F348" s="157">
        <v>1</v>
      </c>
      <c r="G348" s="35"/>
      <c r="H348" s="449">
        <f>G348*F348</f>
        <v>0</v>
      </c>
      <c r="I348" s="8"/>
      <c r="J348" s="8"/>
      <c r="K348" s="8"/>
      <c r="L348" s="8"/>
      <c r="M348" s="8"/>
      <c r="N348" s="8"/>
      <c r="O348" s="8"/>
      <c r="P348" s="8"/>
      <c r="Q348" s="8"/>
      <c r="R348" s="8"/>
      <c r="S348" s="8"/>
      <c r="T348" s="8"/>
      <c r="U348" s="8"/>
      <c r="V348" s="8"/>
      <c r="W348" s="8"/>
      <c r="X348" s="8"/>
      <c r="Y348" s="8"/>
      <c r="Z348" s="8"/>
      <c r="AA348" s="8"/>
      <c r="AB348" s="8"/>
      <c r="AC348" s="8"/>
      <c r="AD348" s="8"/>
      <c r="AE348" s="8"/>
      <c r="AF348" s="8"/>
    </row>
    <row r="349" spans="1:32" s="12" customFormat="1" ht="26.25" x14ac:dyDescent="0.25">
      <c r="A349" s="159" t="s">
        <v>23</v>
      </c>
      <c r="B349" s="164" t="s">
        <v>434</v>
      </c>
      <c r="C349" s="201">
        <v>184852449</v>
      </c>
      <c r="D349" s="202" t="s">
        <v>435</v>
      </c>
      <c r="E349" s="172" t="s">
        <v>14</v>
      </c>
      <c r="F349" s="172">
        <v>1</v>
      </c>
      <c r="G349" s="35"/>
      <c r="H349" s="449">
        <f>G349*F349</f>
        <v>0</v>
      </c>
      <c r="I349" s="8"/>
      <c r="J349" s="8"/>
      <c r="K349" s="8"/>
      <c r="L349" s="8"/>
      <c r="M349" s="8"/>
      <c r="N349" s="8"/>
      <c r="O349" s="8"/>
      <c r="P349" s="8"/>
      <c r="Q349" s="8"/>
      <c r="R349" s="8"/>
      <c r="S349" s="8"/>
      <c r="T349" s="8"/>
      <c r="U349" s="8"/>
      <c r="V349" s="8"/>
      <c r="W349" s="8"/>
      <c r="X349" s="8"/>
      <c r="Y349" s="8"/>
      <c r="Z349" s="8"/>
      <c r="AA349" s="8"/>
      <c r="AB349" s="8"/>
      <c r="AC349" s="8"/>
      <c r="AD349" s="8"/>
      <c r="AE349" s="8"/>
      <c r="AF349" s="8"/>
    </row>
    <row r="350" spans="1:32" s="12" customFormat="1" ht="15" x14ac:dyDescent="0.25">
      <c r="A350" s="159" t="s">
        <v>23</v>
      </c>
      <c r="B350" s="164" t="s">
        <v>436</v>
      </c>
      <c r="C350" s="167" t="s">
        <v>28</v>
      </c>
      <c r="D350" s="168" t="s">
        <v>437</v>
      </c>
      <c r="E350" s="169"/>
      <c r="F350" s="169"/>
      <c r="G350" s="36"/>
      <c r="H350" s="450"/>
      <c r="I350" s="8"/>
      <c r="J350" s="8"/>
      <c r="K350" s="8"/>
      <c r="L350" s="8"/>
      <c r="M350" s="8"/>
      <c r="N350" s="8"/>
      <c r="O350" s="8"/>
      <c r="P350" s="8"/>
      <c r="Q350" s="8"/>
      <c r="R350" s="8"/>
      <c r="S350" s="8"/>
      <c r="T350" s="8"/>
      <c r="U350" s="8"/>
      <c r="V350" s="8"/>
      <c r="W350" s="8"/>
      <c r="X350" s="8"/>
      <c r="Y350" s="8"/>
      <c r="Z350" s="8"/>
      <c r="AA350" s="8"/>
      <c r="AB350" s="8"/>
      <c r="AC350" s="8"/>
      <c r="AD350" s="8"/>
      <c r="AE350" s="8"/>
      <c r="AF350" s="8"/>
    </row>
    <row r="351" spans="1:32" s="12" customFormat="1" ht="15.75" customHeight="1" x14ac:dyDescent="0.25">
      <c r="A351" s="208"/>
      <c r="B351" s="209" t="s">
        <v>438</v>
      </c>
      <c r="C351" s="209"/>
      <c r="D351" s="210"/>
      <c r="E351" s="211">
        <f>F354</f>
        <v>2</v>
      </c>
      <c r="F351" s="209" t="s">
        <v>14</v>
      </c>
      <c r="G351" s="48"/>
      <c r="H351" s="457"/>
      <c r="I351" s="8"/>
      <c r="J351" s="8"/>
      <c r="K351" s="8"/>
      <c r="L351" s="8"/>
      <c r="M351" s="8"/>
      <c r="N351" s="8"/>
      <c r="O351" s="8"/>
      <c r="P351" s="8"/>
      <c r="Q351" s="8"/>
      <c r="R351" s="8"/>
      <c r="S351" s="8"/>
      <c r="T351" s="8"/>
      <c r="U351" s="8"/>
      <c r="V351" s="8"/>
      <c r="W351" s="8"/>
      <c r="X351" s="8"/>
      <c r="Y351" s="8"/>
      <c r="Z351" s="8"/>
      <c r="AA351" s="8"/>
      <c r="AB351" s="8"/>
      <c r="AC351" s="8"/>
      <c r="AD351" s="8"/>
      <c r="AE351" s="8"/>
      <c r="AF351" s="8"/>
    </row>
    <row r="352" spans="1:32" s="38" customFormat="1" ht="25.5" x14ac:dyDescent="0.2">
      <c r="A352" s="154" t="s">
        <v>15</v>
      </c>
      <c r="B352" s="155" t="s">
        <v>16</v>
      </c>
      <c r="C352" s="156" t="s">
        <v>17</v>
      </c>
      <c r="D352" s="155" t="s">
        <v>18</v>
      </c>
      <c r="E352" s="157" t="s">
        <v>19</v>
      </c>
      <c r="F352" s="158" t="s">
        <v>20</v>
      </c>
      <c r="G352" s="31" t="s">
        <v>21</v>
      </c>
      <c r="H352" s="448" t="s">
        <v>22</v>
      </c>
    </row>
    <row r="353" spans="1:32" s="38" customFormat="1" x14ac:dyDescent="0.2">
      <c r="A353" s="159" t="s">
        <v>23</v>
      </c>
      <c r="B353" s="160" t="s">
        <v>249</v>
      </c>
      <c r="C353" s="161"/>
      <c r="D353" s="212"/>
      <c r="E353" s="172"/>
      <c r="F353" s="172"/>
      <c r="G353" s="33"/>
      <c r="H353" s="449"/>
    </row>
    <row r="354" spans="1:32" s="12" customFormat="1" ht="26.25" x14ac:dyDescent="0.25">
      <c r="A354" s="159" t="s">
        <v>23</v>
      </c>
      <c r="B354" s="164" t="s">
        <v>439</v>
      </c>
      <c r="C354" s="201">
        <v>184852446</v>
      </c>
      <c r="D354" s="202" t="s">
        <v>300</v>
      </c>
      <c r="E354" s="172" t="s">
        <v>14</v>
      </c>
      <c r="F354" s="172">
        <v>2</v>
      </c>
      <c r="G354" s="35"/>
      <c r="H354" s="449">
        <f>G354*F354</f>
        <v>0</v>
      </c>
      <c r="I354" s="8"/>
      <c r="J354" s="8"/>
      <c r="K354" s="8"/>
      <c r="L354" s="8"/>
      <c r="M354" s="8"/>
      <c r="N354" s="8"/>
      <c r="O354" s="8"/>
      <c r="P354" s="8"/>
      <c r="Q354" s="8"/>
      <c r="R354" s="8"/>
      <c r="S354" s="8"/>
      <c r="T354" s="8"/>
      <c r="U354" s="8"/>
      <c r="V354" s="8"/>
      <c r="W354" s="8"/>
      <c r="X354" s="8"/>
      <c r="Y354" s="8"/>
      <c r="Z354" s="8"/>
      <c r="AA354" s="8"/>
      <c r="AB354" s="8"/>
      <c r="AC354" s="8"/>
      <c r="AD354" s="8"/>
      <c r="AE354" s="8"/>
      <c r="AF354" s="8"/>
    </row>
    <row r="355" spans="1:32" s="12" customFormat="1" ht="15" x14ac:dyDescent="0.25">
      <c r="A355" s="159" t="s">
        <v>23</v>
      </c>
      <c r="B355" s="164" t="s">
        <v>440</v>
      </c>
      <c r="C355" s="201">
        <v>184852246</v>
      </c>
      <c r="D355" s="202" t="s">
        <v>441</v>
      </c>
      <c r="E355" s="172" t="s">
        <v>14</v>
      </c>
      <c r="F355" s="172">
        <f>F354</f>
        <v>2</v>
      </c>
      <c r="G355" s="35"/>
      <c r="H355" s="449">
        <f>G355*F355</f>
        <v>0</v>
      </c>
      <c r="I355" s="8"/>
      <c r="J355" s="8"/>
      <c r="K355" s="8"/>
      <c r="L355" s="8"/>
      <c r="M355" s="8"/>
      <c r="N355" s="8"/>
      <c r="O355" s="8"/>
      <c r="P355" s="8"/>
      <c r="Q355" s="8"/>
      <c r="R355" s="8"/>
      <c r="S355" s="8"/>
      <c r="T355" s="8"/>
      <c r="U355" s="8"/>
      <c r="V355" s="8"/>
      <c r="W355" s="8"/>
      <c r="X355" s="8"/>
      <c r="Y355" s="8"/>
      <c r="Z355" s="8"/>
      <c r="AA355" s="8"/>
      <c r="AB355" s="8"/>
      <c r="AC355" s="8"/>
      <c r="AD355" s="8"/>
      <c r="AE355" s="8"/>
      <c r="AF355" s="8"/>
    </row>
    <row r="356" spans="1:32" s="12" customFormat="1" ht="26.25" x14ac:dyDescent="0.25">
      <c r="A356" s="159" t="s">
        <v>23</v>
      </c>
      <c r="B356" s="164" t="s">
        <v>442</v>
      </c>
      <c r="C356" s="201">
        <v>184852446</v>
      </c>
      <c r="D356" s="202" t="s">
        <v>443</v>
      </c>
      <c r="E356" s="172" t="s">
        <v>14</v>
      </c>
      <c r="F356" s="172">
        <f>F355</f>
        <v>2</v>
      </c>
      <c r="G356" s="35"/>
      <c r="H356" s="449">
        <f>G356*F356</f>
        <v>0</v>
      </c>
      <c r="I356" s="8"/>
      <c r="J356" s="8"/>
      <c r="K356" s="8"/>
      <c r="L356" s="8"/>
      <c r="M356" s="8"/>
      <c r="N356" s="8"/>
      <c r="O356" s="8"/>
      <c r="P356" s="8"/>
      <c r="Q356" s="8"/>
      <c r="R356" s="8"/>
      <c r="S356" s="8"/>
      <c r="T356" s="8"/>
      <c r="U356" s="8"/>
      <c r="V356" s="8"/>
      <c r="W356" s="8"/>
      <c r="X356" s="8"/>
      <c r="Y356" s="8"/>
      <c r="Z356" s="8"/>
      <c r="AA356" s="8"/>
      <c r="AB356" s="8"/>
      <c r="AC356" s="8"/>
      <c r="AD356" s="8"/>
      <c r="AE356" s="8"/>
      <c r="AF356" s="8"/>
    </row>
    <row r="357" spans="1:32" s="12" customFormat="1" ht="15" x14ac:dyDescent="0.25">
      <c r="A357" s="159" t="s">
        <v>23</v>
      </c>
      <c r="B357" s="164" t="s">
        <v>444</v>
      </c>
      <c r="C357" s="167" t="s">
        <v>28</v>
      </c>
      <c r="D357" s="168" t="s">
        <v>445</v>
      </c>
      <c r="E357" s="169"/>
      <c r="F357" s="169"/>
      <c r="G357" s="36"/>
      <c r="H357" s="450"/>
      <c r="I357" s="8"/>
      <c r="J357" s="8"/>
      <c r="K357" s="8"/>
      <c r="L357" s="8"/>
      <c r="M357" s="8"/>
      <c r="N357" s="8"/>
      <c r="O357" s="8"/>
      <c r="P357" s="8"/>
      <c r="Q357" s="8"/>
      <c r="R357" s="8"/>
      <c r="S357" s="8"/>
      <c r="T357" s="8"/>
      <c r="U357" s="8"/>
      <c r="V357" s="8"/>
      <c r="W357" s="8"/>
      <c r="X357" s="8"/>
      <c r="Y357" s="8"/>
      <c r="Z357" s="8"/>
      <c r="AA357" s="8"/>
      <c r="AB357" s="8"/>
      <c r="AC357" s="8"/>
      <c r="AD357" s="8"/>
      <c r="AE357" s="8"/>
      <c r="AF357" s="8"/>
    </row>
    <row r="358" spans="1:32" s="12" customFormat="1" ht="15.75" customHeight="1" x14ac:dyDescent="0.25">
      <c r="A358" s="208"/>
      <c r="B358" s="209" t="s">
        <v>446</v>
      </c>
      <c r="C358" s="209"/>
      <c r="D358" s="210"/>
      <c r="E358" s="211">
        <f>F361</f>
        <v>1</v>
      </c>
      <c r="F358" s="209" t="s">
        <v>14</v>
      </c>
      <c r="G358" s="48"/>
      <c r="H358" s="457"/>
      <c r="I358" s="8"/>
      <c r="J358" s="8"/>
      <c r="K358" s="8"/>
      <c r="L358" s="8"/>
      <c r="M358" s="8"/>
      <c r="N358" s="8"/>
      <c r="O358" s="8"/>
      <c r="P358" s="8"/>
      <c r="Q358" s="8"/>
      <c r="R358" s="8"/>
      <c r="S358" s="8"/>
      <c r="T358" s="8"/>
      <c r="U358" s="8"/>
      <c r="V358" s="8"/>
      <c r="W358" s="8"/>
      <c r="X358" s="8"/>
      <c r="Y358" s="8"/>
      <c r="Z358" s="8"/>
      <c r="AA358" s="8"/>
      <c r="AB358" s="8"/>
      <c r="AC358" s="8"/>
      <c r="AD358" s="8"/>
      <c r="AE358" s="8"/>
      <c r="AF358" s="8"/>
    </row>
    <row r="359" spans="1:32" s="38" customFormat="1" ht="25.5" x14ac:dyDescent="0.2">
      <c r="A359" s="154" t="s">
        <v>15</v>
      </c>
      <c r="B359" s="155" t="s">
        <v>16</v>
      </c>
      <c r="C359" s="156" t="s">
        <v>17</v>
      </c>
      <c r="D359" s="155" t="s">
        <v>18</v>
      </c>
      <c r="E359" s="157" t="s">
        <v>19</v>
      </c>
      <c r="F359" s="158" t="s">
        <v>20</v>
      </c>
      <c r="G359" s="31" t="s">
        <v>21</v>
      </c>
      <c r="H359" s="448" t="s">
        <v>22</v>
      </c>
    </row>
    <row r="360" spans="1:32" s="38" customFormat="1" x14ac:dyDescent="0.2">
      <c r="A360" s="159" t="s">
        <v>23</v>
      </c>
      <c r="B360" s="160" t="s">
        <v>249</v>
      </c>
      <c r="C360" s="161"/>
      <c r="D360" s="212"/>
      <c r="E360" s="172"/>
      <c r="F360" s="172"/>
      <c r="G360" s="33"/>
      <c r="H360" s="449"/>
    </row>
    <row r="361" spans="1:32" s="12" customFormat="1" ht="26.25" x14ac:dyDescent="0.25">
      <c r="A361" s="159" t="s">
        <v>23</v>
      </c>
      <c r="B361" s="164" t="s">
        <v>447</v>
      </c>
      <c r="C361" s="201">
        <v>184852441</v>
      </c>
      <c r="D361" s="202" t="s">
        <v>275</v>
      </c>
      <c r="E361" s="172" t="s">
        <v>14</v>
      </c>
      <c r="F361" s="172">
        <v>1</v>
      </c>
      <c r="G361" s="35"/>
      <c r="H361" s="449">
        <f>G361*F361</f>
        <v>0</v>
      </c>
      <c r="I361" s="8"/>
      <c r="J361" s="8"/>
      <c r="K361" s="8"/>
      <c r="L361" s="8"/>
      <c r="M361" s="8"/>
      <c r="N361" s="8"/>
      <c r="O361" s="8"/>
      <c r="P361" s="8"/>
      <c r="Q361" s="8"/>
      <c r="R361" s="8"/>
      <c r="S361" s="8"/>
      <c r="T361" s="8"/>
      <c r="U361" s="8"/>
      <c r="V361" s="8"/>
      <c r="W361" s="8"/>
      <c r="X361" s="8"/>
      <c r="Y361" s="8"/>
      <c r="Z361" s="8"/>
      <c r="AA361" s="8"/>
      <c r="AB361" s="8"/>
      <c r="AC361" s="8"/>
      <c r="AD361" s="8"/>
      <c r="AE361" s="8"/>
      <c r="AF361" s="8"/>
    </row>
    <row r="362" spans="1:32" s="12" customFormat="1" ht="27.75" customHeight="1" x14ac:dyDescent="0.25">
      <c r="A362" s="159" t="s">
        <v>23</v>
      </c>
      <c r="B362" s="164" t="s">
        <v>448</v>
      </c>
      <c r="C362" s="201">
        <v>184852241</v>
      </c>
      <c r="D362" s="202" t="s">
        <v>449</v>
      </c>
      <c r="E362" s="172" t="s">
        <v>14</v>
      </c>
      <c r="F362" s="172">
        <f>F361</f>
        <v>1</v>
      </c>
      <c r="G362" s="35"/>
      <c r="H362" s="449">
        <f>G362*F362</f>
        <v>0</v>
      </c>
      <c r="I362" s="8"/>
      <c r="J362" s="8"/>
      <c r="K362" s="8"/>
      <c r="L362" s="8"/>
      <c r="M362" s="8"/>
      <c r="N362" s="8"/>
      <c r="O362" s="8"/>
      <c r="P362" s="8"/>
      <c r="Q362" s="8"/>
      <c r="R362" s="8"/>
      <c r="S362" s="8"/>
      <c r="T362" s="8"/>
      <c r="U362" s="8"/>
      <c r="V362" s="8"/>
      <c r="W362" s="8"/>
      <c r="X362" s="8"/>
      <c r="Y362" s="8"/>
      <c r="Z362" s="8"/>
      <c r="AA362" s="8"/>
      <c r="AB362" s="8"/>
      <c r="AC362" s="8"/>
      <c r="AD362" s="8"/>
      <c r="AE362" s="8"/>
      <c r="AF362" s="8"/>
    </row>
    <row r="363" spans="1:32" s="12" customFormat="1" ht="26.25" x14ac:dyDescent="0.25">
      <c r="A363" s="159" t="s">
        <v>23</v>
      </c>
      <c r="B363" s="164" t="s">
        <v>450</v>
      </c>
      <c r="C363" s="201">
        <v>184852441</v>
      </c>
      <c r="D363" s="202" t="s">
        <v>451</v>
      </c>
      <c r="E363" s="172" t="s">
        <v>14</v>
      </c>
      <c r="F363" s="172">
        <f>F362</f>
        <v>1</v>
      </c>
      <c r="G363" s="35"/>
      <c r="H363" s="449">
        <f>G363*F363</f>
        <v>0</v>
      </c>
      <c r="I363" s="8"/>
      <c r="J363" s="8"/>
      <c r="K363" s="8"/>
      <c r="L363" s="8"/>
      <c r="M363" s="8"/>
      <c r="N363" s="8"/>
      <c r="O363" s="8"/>
      <c r="P363" s="8"/>
      <c r="Q363" s="8"/>
      <c r="R363" s="8"/>
      <c r="S363" s="8"/>
      <c r="T363" s="8"/>
      <c r="U363" s="8"/>
      <c r="V363" s="8"/>
      <c r="W363" s="8"/>
      <c r="X363" s="8"/>
      <c r="Y363" s="8"/>
      <c r="Z363" s="8"/>
      <c r="AA363" s="8"/>
      <c r="AB363" s="8"/>
      <c r="AC363" s="8"/>
      <c r="AD363" s="8"/>
      <c r="AE363" s="8"/>
      <c r="AF363" s="8"/>
    </row>
    <row r="364" spans="1:32" s="12" customFormat="1" ht="17.25" customHeight="1" x14ac:dyDescent="0.25">
      <c r="A364" s="159" t="s">
        <v>23</v>
      </c>
      <c r="B364" s="164" t="s">
        <v>452</v>
      </c>
      <c r="C364" s="167" t="s">
        <v>28</v>
      </c>
      <c r="D364" s="168" t="s">
        <v>453</v>
      </c>
      <c r="E364" s="169"/>
      <c r="F364" s="169"/>
      <c r="G364" s="36"/>
      <c r="H364" s="450"/>
      <c r="I364" s="8"/>
      <c r="J364" s="8"/>
      <c r="K364" s="8"/>
      <c r="L364" s="8"/>
      <c r="M364" s="8"/>
      <c r="N364" s="8"/>
      <c r="O364" s="8"/>
      <c r="P364" s="8"/>
      <c r="Q364" s="8"/>
      <c r="R364" s="8"/>
      <c r="S364" s="8"/>
      <c r="T364" s="8"/>
      <c r="U364" s="8"/>
      <c r="V364" s="8"/>
      <c r="W364" s="8"/>
      <c r="X364" s="8"/>
      <c r="Y364" s="8"/>
      <c r="Z364" s="8"/>
      <c r="AA364" s="8"/>
      <c r="AB364" s="8"/>
      <c r="AC364" s="8"/>
      <c r="AD364" s="8"/>
      <c r="AE364" s="8"/>
      <c r="AF364" s="8"/>
    </row>
    <row r="365" spans="1:32" s="12" customFormat="1" ht="15.75" customHeight="1" x14ac:dyDescent="0.25">
      <c r="A365" s="208"/>
      <c r="B365" s="209" t="s">
        <v>454</v>
      </c>
      <c r="C365" s="209"/>
      <c r="D365" s="210"/>
      <c r="E365" s="211">
        <f>F368</f>
        <v>1</v>
      </c>
      <c r="F365" s="209" t="s">
        <v>14</v>
      </c>
      <c r="G365" s="48"/>
      <c r="H365" s="457"/>
      <c r="I365" s="8"/>
      <c r="J365" s="8"/>
      <c r="K365" s="8"/>
      <c r="L365" s="8"/>
      <c r="M365" s="8"/>
      <c r="N365" s="8"/>
      <c r="O365" s="8"/>
      <c r="P365" s="8"/>
      <c r="Q365" s="8"/>
      <c r="R365" s="8"/>
      <c r="S365" s="8"/>
      <c r="T365" s="8"/>
      <c r="U365" s="8"/>
      <c r="V365" s="8"/>
      <c r="W365" s="8"/>
      <c r="X365" s="8"/>
      <c r="Y365" s="8"/>
      <c r="Z365" s="8"/>
      <c r="AA365" s="8"/>
      <c r="AB365" s="8"/>
      <c r="AC365" s="8"/>
      <c r="AD365" s="8"/>
      <c r="AE365" s="8"/>
      <c r="AF365" s="8"/>
    </row>
    <row r="366" spans="1:32" s="38" customFormat="1" ht="25.5" x14ac:dyDescent="0.2">
      <c r="A366" s="154" t="s">
        <v>15</v>
      </c>
      <c r="B366" s="155" t="s">
        <v>16</v>
      </c>
      <c r="C366" s="156" t="s">
        <v>17</v>
      </c>
      <c r="D366" s="155" t="s">
        <v>18</v>
      </c>
      <c r="E366" s="157" t="s">
        <v>19</v>
      </c>
      <c r="F366" s="158" t="s">
        <v>20</v>
      </c>
      <c r="G366" s="31" t="s">
        <v>21</v>
      </c>
      <c r="H366" s="448" t="s">
        <v>22</v>
      </c>
    </row>
    <row r="367" spans="1:32" s="38" customFormat="1" x14ac:dyDescent="0.2">
      <c r="A367" s="159" t="s">
        <v>23</v>
      </c>
      <c r="B367" s="160" t="s">
        <v>249</v>
      </c>
      <c r="C367" s="161"/>
      <c r="D367" s="212"/>
      <c r="E367" s="172"/>
      <c r="F367" s="172"/>
      <c r="G367" s="33"/>
      <c r="H367" s="449"/>
    </row>
    <row r="368" spans="1:32" s="12" customFormat="1" ht="26.25" x14ac:dyDescent="0.25">
      <c r="A368" s="159" t="s">
        <v>23</v>
      </c>
      <c r="B368" s="164" t="s">
        <v>455</v>
      </c>
      <c r="C368" s="201">
        <v>184852442</v>
      </c>
      <c r="D368" s="202" t="s">
        <v>279</v>
      </c>
      <c r="E368" s="172" t="s">
        <v>14</v>
      </c>
      <c r="F368" s="172">
        <v>1</v>
      </c>
      <c r="G368" s="35"/>
      <c r="H368" s="449">
        <f>G368*F368</f>
        <v>0</v>
      </c>
      <c r="I368" s="8"/>
      <c r="J368" s="8"/>
      <c r="K368" s="8"/>
      <c r="L368" s="8"/>
      <c r="M368" s="8"/>
      <c r="N368" s="8"/>
      <c r="O368" s="8"/>
      <c r="P368" s="8"/>
      <c r="Q368" s="8"/>
      <c r="R368" s="8"/>
      <c r="S368" s="8"/>
      <c r="T368" s="8"/>
      <c r="U368" s="8"/>
      <c r="V368" s="8"/>
      <c r="W368" s="8"/>
      <c r="X368" s="8"/>
      <c r="Y368" s="8"/>
      <c r="Z368" s="8"/>
      <c r="AA368" s="8"/>
      <c r="AB368" s="8"/>
      <c r="AC368" s="8"/>
      <c r="AD368" s="8"/>
      <c r="AE368" s="8"/>
      <c r="AF368" s="8"/>
    </row>
    <row r="369" spans="1:32" s="12" customFormat="1" ht="26.25" x14ac:dyDescent="0.25">
      <c r="A369" s="159" t="s">
        <v>23</v>
      </c>
      <c r="B369" s="164" t="s">
        <v>456</v>
      </c>
      <c r="C369" s="165">
        <v>184852142</v>
      </c>
      <c r="D369" s="202" t="s">
        <v>457</v>
      </c>
      <c r="E369" s="172" t="s">
        <v>14</v>
      </c>
      <c r="F369" s="172">
        <f>F368</f>
        <v>1</v>
      </c>
      <c r="G369" s="35"/>
      <c r="H369" s="449">
        <f>G369*F369</f>
        <v>0</v>
      </c>
      <c r="I369" s="8"/>
      <c r="J369" s="8"/>
      <c r="K369" s="8"/>
      <c r="L369" s="8"/>
      <c r="M369" s="8"/>
      <c r="N369" s="8"/>
      <c r="O369" s="8"/>
      <c r="P369" s="8"/>
      <c r="Q369" s="8"/>
      <c r="R369" s="8"/>
      <c r="S369" s="8"/>
      <c r="T369" s="8"/>
      <c r="U369" s="8"/>
      <c r="V369" s="8"/>
      <c r="W369" s="8"/>
      <c r="X369" s="8"/>
      <c r="Y369" s="8"/>
      <c r="Z369" s="8"/>
      <c r="AA369" s="8"/>
      <c r="AB369" s="8"/>
      <c r="AC369" s="8"/>
      <c r="AD369" s="8"/>
      <c r="AE369" s="8"/>
      <c r="AF369" s="8"/>
    </row>
    <row r="370" spans="1:32" s="12" customFormat="1" ht="26.25" x14ac:dyDescent="0.25">
      <c r="A370" s="159" t="s">
        <v>23</v>
      </c>
      <c r="B370" s="164" t="s">
        <v>458</v>
      </c>
      <c r="C370" s="201">
        <v>184852442</v>
      </c>
      <c r="D370" s="202" t="s">
        <v>459</v>
      </c>
      <c r="E370" s="172" t="s">
        <v>14</v>
      </c>
      <c r="F370" s="172">
        <f>F369</f>
        <v>1</v>
      </c>
      <c r="G370" s="35"/>
      <c r="H370" s="449">
        <f>G370*F370</f>
        <v>0</v>
      </c>
      <c r="I370" s="8"/>
      <c r="J370" s="8"/>
      <c r="K370" s="8"/>
      <c r="L370" s="8"/>
      <c r="M370" s="8"/>
      <c r="N370" s="8"/>
      <c r="O370" s="8"/>
      <c r="P370" s="8"/>
      <c r="Q370" s="8"/>
      <c r="R370" s="8"/>
      <c r="S370" s="8"/>
      <c r="T370" s="8"/>
      <c r="U370" s="8"/>
      <c r="V370" s="8"/>
      <c r="W370" s="8"/>
      <c r="X370" s="8"/>
      <c r="Y370" s="8"/>
      <c r="Z370" s="8"/>
      <c r="AA370" s="8"/>
      <c r="AB370" s="8"/>
      <c r="AC370" s="8"/>
      <c r="AD370" s="8"/>
      <c r="AE370" s="8"/>
      <c r="AF370" s="8"/>
    </row>
    <row r="371" spans="1:32" s="12" customFormat="1" ht="15" x14ac:dyDescent="0.25">
      <c r="A371" s="159" t="s">
        <v>23</v>
      </c>
      <c r="B371" s="164" t="s">
        <v>460</v>
      </c>
      <c r="C371" s="167" t="s">
        <v>28</v>
      </c>
      <c r="D371" s="168" t="s">
        <v>461</v>
      </c>
      <c r="E371" s="169"/>
      <c r="F371" s="169"/>
      <c r="G371" s="36"/>
      <c r="H371" s="450"/>
      <c r="I371" s="8"/>
      <c r="J371" s="8"/>
      <c r="K371" s="8"/>
      <c r="L371" s="8"/>
      <c r="M371" s="8"/>
      <c r="N371" s="8"/>
      <c r="O371" s="8"/>
      <c r="P371" s="8"/>
      <c r="Q371" s="8"/>
      <c r="R371" s="8"/>
      <c r="S371" s="8"/>
      <c r="T371" s="8"/>
      <c r="U371" s="8"/>
      <c r="V371" s="8"/>
      <c r="W371" s="8"/>
      <c r="X371" s="8"/>
      <c r="Y371" s="8"/>
      <c r="Z371" s="8"/>
      <c r="AA371" s="8"/>
      <c r="AB371" s="8"/>
      <c r="AC371" s="8"/>
      <c r="AD371" s="8"/>
      <c r="AE371" s="8"/>
      <c r="AF371" s="8"/>
    </row>
    <row r="372" spans="1:32" s="12" customFormat="1" ht="15.75" customHeight="1" x14ac:dyDescent="0.25">
      <c r="A372" s="208"/>
      <c r="B372" s="209" t="s">
        <v>462</v>
      </c>
      <c r="C372" s="209"/>
      <c r="D372" s="210"/>
      <c r="E372" s="211">
        <f>F375</f>
        <v>1</v>
      </c>
      <c r="F372" s="209" t="s">
        <v>14</v>
      </c>
      <c r="G372" s="48"/>
      <c r="H372" s="457"/>
      <c r="I372" s="8"/>
      <c r="J372" s="8"/>
      <c r="K372" s="8"/>
      <c r="L372" s="8"/>
      <c r="M372" s="8"/>
      <c r="N372" s="8"/>
      <c r="O372" s="8"/>
      <c r="P372" s="8"/>
      <c r="Q372" s="8"/>
      <c r="R372" s="8"/>
      <c r="S372" s="8"/>
      <c r="T372" s="8"/>
      <c r="U372" s="8"/>
      <c r="V372" s="8"/>
      <c r="W372" s="8"/>
      <c r="X372" s="8"/>
      <c r="Y372" s="8"/>
      <c r="Z372" s="8"/>
      <c r="AA372" s="8"/>
      <c r="AB372" s="8"/>
      <c r="AC372" s="8"/>
      <c r="AD372" s="8"/>
      <c r="AE372" s="8"/>
      <c r="AF372" s="8"/>
    </row>
    <row r="373" spans="1:32" s="38" customFormat="1" ht="25.5" x14ac:dyDescent="0.2">
      <c r="A373" s="154" t="s">
        <v>15</v>
      </c>
      <c r="B373" s="155" t="s">
        <v>16</v>
      </c>
      <c r="C373" s="156" t="s">
        <v>17</v>
      </c>
      <c r="D373" s="155" t="s">
        <v>18</v>
      </c>
      <c r="E373" s="157" t="s">
        <v>19</v>
      </c>
      <c r="F373" s="158" t="s">
        <v>20</v>
      </c>
      <c r="G373" s="31" t="s">
        <v>21</v>
      </c>
      <c r="H373" s="448" t="s">
        <v>22</v>
      </c>
    </row>
    <row r="374" spans="1:32" s="38" customFormat="1" x14ac:dyDescent="0.2">
      <c r="A374" s="159" t="s">
        <v>23</v>
      </c>
      <c r="B374" s="160" t="s">
        <v>249</v>
      </c>
      <c r="C374" s="161"/>
      <c r="D374" s="212"/>
      <c r="E374" s="172"/>
      <c r="F374" s="172"/>
      <c r="G374" s="33"/>
      <c r="H374" s="449"/>
    </row>
    <row r="375" spans="1:32" s="12" customFormat="1" ht="26.25" x14ac:dyDescent="0.25">
      <c r="A375" s="159" t="s">
        <v>23</v>
      </c>
      <c r="B375" s="164" t="s">
        <v>463</v>
      </c>
      <c r="C375" s="201">
        <v>184852442</v>
      </c>
      <c r="D375" s="202" t="s">
        <v>464</v>
      </c>
      <c r="E375" s="172" t="s">
        <v>14</v>
      </c>
      <c r="F375" s="172">
        <v>1</v>
      </c>
      <c r="G375" s="35"/>
      <c r="H375" s="449">
        <f>G375*F375</f>
        <v>0</v>
      </c>
      <c r="I375" s="8"/>
      <c r="J375" s="8"/>
      <c r="K375" s="8"/>
      <c r="L375" s="8"/>
      <c r="M375" s="8"/>
      <c r="N375" s="8"/>
      <c r="O375" s="8"/>
      <c r="P375" s="8"/>
      <c r="Q375" s="8"/>
      <c r="R375" s="8"/>
      <c r="S375" s="8"/>
      <c r="T375" s="8"/>
      <c r="U375" s="8"/>
      <c r="V375" s="8"/>
      <c r="W375" s="8"/>
      <c r="X375" s="8"/>
      <c r="Y375" s="8"/>
      <c r="Z375" s="8"/>
      <c r="AA375" s="8"/>
      <c r="AB375" s="8"/>
      <c r="AC375" s="8"/>
      <c r="AD375" s="8"/>
      <c r="AE375" s="8"/>
      <c r="AF375" s="8"/>
    </row>
    <row r="376" spans="1:32" s="12" customFormat="1" ht="26.25" x14ac:dyDescent="0.25">
      <c r="A376" s="159" t="s">
        <v>23</v>
      </c>
      <c r="B376" s="164" t="s">
        <v>465</v>
      </c>
      <c r="C376" s="165">
        <v>184852242</v>
      </c>
      <c r="D376" s="166" t="s">
        <v>99</v>
      </c>
      <c r="E376" s="157" t="s">
        <v>14</v>
      </c>
      <c r="F376" s="157">
        <v>1</v>
      </c>
      <c r="G376" s="35"/>
      <c r="H376" s="449">
        <f>G376*F376</f>
        <v>0</v>
      </c>
      <c r="I376" s="8"/>
      <c r="J376" s="8"/>
      <c r="K376" s="8"/>
      <c r="L376" s="8"/>
      <c r="M376" s="8"/>
      <c r="N376" s="8"/>
      <c r="O376" s="8"/>
      <c r="P376" s="8"/>
      <c r="Q376" s="8"/>
      <c r="R376" s="8"/>
      <c r="S376" s="8"/>
      <c r="T376" s="8"/>
      <c r="U376" s="8"/>
      <c r="V376" s="8"/>
      <c r="W376" s="8"/>
      <c r="X376" s="8"/>
      <c r="Y376" s="8"/>
      <c r="Z376" s="8"/>
      <c r="AA376" s="8"/>
      <c r="AB376" s="8"/>
      <c r="AC376" s="8"/>
      <c r="AD376" s="8"/>
      <c r="AE376" s="8"/>
      <c r="AF376" s="8"/>
    </row>
    <row r="377" spans="1:32" s="12" customFormat="1" ht="26.25" x14ac:dyDescent="0.25">
      <c r="A377" s="159" t="s">
        <v>23</v>
      </c>
      <c r="B377" s="164" t="s">
        <v>466</v>
      </c>
      <c r="C377" s="201">
        <v>184852442</v>
      </c>
      <c r="D377" s="202" t="s">
        <v>459</v>
      </c>
      <c r="E377" s="172" t="s">
        <v>14</v>
      </c>
      <c r="F377" s="172">
        <v>1</v>
      </c>
      <c r="G377" s="35"/>
      <c r="H377" s="449">
        <f>G377*F377</f>
        <v>0</v>
      </c>
      <c r="I377" s="8"/>
      <c r="J377" s="8"/>
      <c r="K377" s="8"/>
      <c r="L377" s="8"/>
      <c r="M377" s="8"/>
      <c r="N377" s="8"/>
      <c r="O377" s="8"/>
      <c r="P377" s="8"/>
      <c r="Q377" s="8"/>
      <c r="R377" s="8"/>
      <c r="S377" s="8"/>
      <c r="T377" s="8"/>
      <c r="U377" s="8"/>
      <c r="V377" s="8"/>
      <c r="W377" s="8"/>
      <c r="X377" s="8"/>
      <c r="Y377" s="8"/>
      <c r="Z377" s="8"/>
      <c r="AA377" s="8"/>
      <c r="AB377" s="8"/>
      <c r="AC377" s="8"/>
      <c r="AD377" s="8"/>
      <c r="AE377" s="8"/>
      <c r="AF377" s="8"/>
    </row>
    <row r="378" spans="1:32" s="12" customFormat="1" ht="15" x14ac:dyDescent="0.25">
      <c r="A378" s="159" t="s">
        <v>23</v>
      </c>
      <c r="B378" s="164" t="s">
        <v>467</v>
      </c>
      <c r="C378" s="167" t="s">
        <v>28</v>
      </c>
      <c r="D378" s="168" t="s">
        <v>468</v>
      </c>
      <c r="E378" s="169"/>
      <c r="F378" s="169"/>
      <c r="G378" s="36"/>
      <c r="H378" s="450"/>
      <c r="I378" s="8"/>
      <c r="J378" s="8"/>
      <c r="K378" s="8"/>
      <c r="L378" s="8"/>
      <c r="M378" s="8"/>
      <c r="N378" s="8"/>
      <c r="O378" s="8"/>
      <c r="P378" s="8"/>
      <c r="Q378" s="8"/>
      <c r="R378" s="8"/>
      <c r="S378" s="8"/>
      <c r="T378" s="8"/>
      <c r="U378" s="8"/>
      <c r="V378" s="8"/>
      <c r="W378" s="8"/>
      <c r="X378" s="8"/>
      <c r="Y378" s="8"/>
      <c r="Z378" s="8"/>
      <c r="AA378" s="8"/>
      <c r="AB378" s="8"/>
      <c r="AC378" s="8"/>
      <c r="AD378" s="8"/>
      <c r="AE378" s="8"/>
      <c r="AF378" s="8"/>
    </row>
    <row r="379" spans="1:32" s="12" customFormat="1" ht="18" customHeight="1" x14ac:dyDescent="0.25">
      <c r="A379" s="208"/>
      <c r="B379" s="209" t="s">
        <v>469</v>
      </c>
      <c r="C379" s="209"/>
      <c r="D379" s="210"/>
      <c r="E379" s="213"/>
      <c r="F379" s="214"/>
      <c r="G379" s="51"/>
      <c r="H379" s="457"/>
      <c r="I379" s="8"/>
      <c r="J379" s="8"/>
      <c r="K379" s="8"/>
      <c r="L379" s="8"/>
      <c r="M379" s="8"/>
      <c r="N379" s="8"/>
      <c r="O379" s="8"/>
      <c r="P379" s="8"/>
      <c r="Q379" s="8"/>
      <c r="R379" s="8"/>
      <c r="S379" s="8"/>
      <c r="T379" s="8"/>
      <c r="U379" s="8"/>
      <c r="V379" s="8"/>
      <c r="W379" s="8"/>
      <c r="X379" s="8"/>
      <c r="Y379" s="8"/>
      <c r="Z379" s="8"/>
      <c r="AA379" s="8"/>
      <c r="AB379" s="8"/>
      <c r="AC379" s="8"/>
      <c r="AD379" s="8"/>
      <c r="AE379" s="8"/>
      <c r="AF379" s="8"/>
    </row>
    <row r="380" spans="1:32" s="38" customFormat="1" ht="25.5" x14ac:dyDescent="0.2">
      <c r="A380" s="154" t="s">
        <v>15</v>
      </c>
      <c r="B380" s="155" t="s">
        <v>16</v>
      </c>
      <c r="C380" s="156" t="s">
        <v>17</v>
      </c>
      <c r="D380" s="155" t="s">
        <v>18</v>
      </c>
      <c r="E380" s="157" t="s">
        <v>19</v>
      </c>
      <c r="F380" s="158" t="s">
        <v>20</v>
      </c>
      <c r="G380" s="31" t="s">
        <v>21</v>
      </c>
      <c r="H380" s="448" t="s">
        <v>22</v>
      </c>
    </row>
    <row r="381" spans="1:32" s="12" customFormat="1" ht="15" x14ac:dyDescent="0.25">
      <c r="A381" s="159" t="s">
        <v>23</v>
      </c>
      <c r="B381" s="215" t="s">
        <v>470</v>
      </c>
      <c r="C381" s="161"/>
      <c r="D381" s="160"/>
      <c r="E381" s="162"/>
      <c r="F381" s="162"/>
      <c r="G381" s="52"/>
      <c r="H381" s="458"/>
      <c r="I381" s="8"/>
      <c r="J381" s="8"/>
      <c r="K381" s="8"/>
      <c r="L381" s="8"/>
      <c r="M381" s="8"/>
      <c r="N381" s="8"/>
      <c r="O381" s="8"/>
      <c r="P381" s="8"/>
      <c r="Q381" s="8"/>
      <c r="R381" s="8"/>
      <c r="S381" s="8"/>
      <c r="T381" s="8"/>
      <c r="U381" s="8"/>
      <c r="V381" s="8"/>
      <c r="W381" s="8"/>
      <c r="X381" s="8"/>
      <c r="Y381" s="8"/>
      <c r="Z381" s="8"/>
      <c r="AA381" s="8"/>
      <c r="AB381" s="8"/>
      <c r="AC381" s="8"/>
      <c r="AD381" s="8"/>
      <c r="AE381" s="8"/>
      <c r="AF381" s="8"/>
    </row>
    <row r="382" spans="1:32" s="38" customFormat="1" ht="35.25" customHeight="1" x14ac:dyDescent="0.2">
      <c r="A382" s="159" t="s">
        <v>23</v>
      </c>
      <c r="B382" s="164" t="s">
        <v>471</v>
      </c>
      <c r="C382" s="170" t="s">
        <v>35</v>
      </c>
      <c r="D382" s="171" t="s">
        <v>36</v>
      </c>
      <c r="E382" s="172" t="s">
        <v>14</v>
      </c>
      <c r="F382" s="173">
        <v>2</v>
      </c>
      <c r="G382" s="37"/>
      <c r="H382" s="451">
        <f>G382*F382</f>
        <v>0</v>
      </c>
    </row>
    <row r="383" spans="1:32" s="38" customFormat="1" ht="35.25" customHeight="1" x14ac:dyDescent="0.2">
      <c r="A383" s="188" t="s">
        <v>23</v>
      </c>
      <c r="B383" s="164" t="s">
        <v>472</v>
      </c>
      <c r="C383" s="198" t="s">
        <v>38</v>
      </c>
      <c r="D383" s="199" t="s">
        <v>39</v>
      </c>
      <c r="E383" s="180" t="s">
        <v>14</v>
      </c>
      <c r="F383" s="200">
        <f>F382</f>
        <v>2</v>
      </c>
      <c r="G383" s="45"/>
      <c r="H383" s="451">
        <f>G383*F383</f>
        <v>0</v>
      </c>
    </row>
    <row r="384" spans="1:32" s="46" customFormat="1" x14ac:dyDescent="0.2">
      <c r="A384" s="159" t="s">
        <v>23</v>
      </c>
      <c r="B384" s="164" t="s">
        <v>473</v>
      </c>
      <c r="C384" s="167" t="s">
        <v>28</v>
      </c>
      <c r="D384" s="168" t="s">
        <v>474</v>
      </c>
      <c r="E384" s="169"/>
      <c r="F384" s="169"/>
      <c r="G384" s="36"/>
      <c r="H384" s="450"/>
    </row>
    <row r="385" spans="1:32" s="38" customFormat="1" ht="35.25" customHeight="1" x14ac:dyDescent="0.2">
      <c r="A385" s="159" t="s">
        <v>23</v>
      </c>
      <c r="B385" s="164" t="s">
        <v>475</v>
      </c>
      <c r="C385" s="170" t="s">
        <v>75</v>
      </c>
      <c r="D385" s="171" t="s">
        <v>239</v>
      </c>
      <c r="E385" s="172" t="s">
        <v>14</v>
      </c>
      <c r="F385" s="173">
        <v>20</v>
      </c>
      <c r="G385" s="37"/>
      <c r="H385" s="451">
        <f>G385*F385</f>
        <v>0</v>
      </c>
    </row>
    <row r="386" spans="1:32" s="38" customFormat="1" ht="35.25" customHeight="1" x14ac:dyDescent="0.2">
      <c r="A386" s="159" t="s">
        <v>23</v>
      </c>
      <c r="B386" s="164" t="s">
        <v>476</v>
      </c>
      <c r="C386" s="170" t="s">
        <v>78</v>
      </c>
      <c r="D386" s="171" t="s">
        <v>79</v>
      </c>
      <c r="E386" s="172" t="s">
        <v>14</v>
      </c>
      <c r="F386" s="181">
        <f>F385</f>
        <v>20</v>
      </c>
      <c r="G386" s="37"/>
      <c r="H386" s="451">
        <f>G386*F386</f>
        <v>0</v>
      </c>
    </row>
    <row r="387" spans="1:32" s="12" customFormat="1" ht="26.25" x14ac:dyDescent="0.25">
      <c r="A387" s="159" t="s">
        <v>23</v>
      </c>
      <c r="B387" s="164" t="s">
        <v>477</v>
      </c>
      <c r="C387" s="167" t="s">
        <v>28</v>
      </c>
      <c r="D387" s="168" t="s">
        <v>478</v>
      </c>
      <c r="E387" s="169"/>
      <c r="F387" s="169"/>
      <c r="G387" s="36"/>
      <c r="H387" s="450"/>
      <c r="I387" s="8"/>
      <c r="J387" s="8"/>
      <c r="K387" s="8"/>
      <c r="L387" s="8"/>
      <c r="M387" s="8"/>
      <c r="N387" s="8"/>
      <c r="O387" s="8"/>
      <c r="P387" s="8"/>
      <c r="Q387" s="8"/>
      <c r="R387" s="8"/>
      <c r="S387" s="8"/>
      <c r="T387" s="8"/>
      <c r="U387" s="8"/>
      <c r="V387" s="8"/>
      <c r="W387" s="8"/>
      <c r="X387" s="8"/>
      <c r="Y387" s="8"/>
      <c r="Z387" s="8"/>
      <c r="AA387" s="8"/>
      <c r="AB387" s="8"/>
      <c r="AC387" s="8"/>
      <c r="AD387" s="8"/>
      <c r="AE387" s="8"/>
      <c r="AF387" s="8"/>
    </row>
    <row r="388" spans="1:32" s="38" customFormat="1" ht="39.75" customHeight="1" x14ac:dyDescent="0.2">
      <c r="A388" s="159" t="s">
        <v>23</v>
      </c>
      <c r="B388" s="164" t="s">
        <v>479</v>
      </c>
      <c r="C388" s="186" t="s">
        <v>83</v>
      </c>
      <c r="D388" s="187" t="s">
        <v>84</v>
      </c>
      <c r="E388" s="157" t="s">
        <v>14</v>
      </c>
      <c r="F388" s="173">
        <v>26</v>
      </c>
      <c r="G388" s="41"/>
      <c r="H388" s="451">
        <f>G388*F388</f>
        <v>0</v>
      </c>
    </row>
    <row r="389" spans="1:32" s="38" customFormat="1" ht="35.25" customHeight="1" x14ac:dyDescent="0.2">
      <c r="A389" s="159" t="s">
        <v>23</v>
      </c>
      <c r="B389" s="164" t="s">
        <v>480</v>
      </c>
      <c r="C389" s="170" t="s">
        <v>86</v>
      </c>
      <c r="D389" s="171" t="s">
        <v>87</v>
      </c>
      <c r="E389" s="172" t="s">
        <v>14</v>
      </c>
      <c r="F389" s="181">
        <f>F388</f>
        <v>26</v>
      </c>
      <c r="G389" s="37"/>
      <c r="H389" s="451">
        <f>G389*F389</f>
        <v>0</v>
      </c>
    </row>
    <row r="390" spans="1:32" s="12" customFormat="1" ht="26.25" x14ac:dyDescent="0.25">
      <c r="A390" s="159" t="s">
        <v>23</v>
      </c>
      <c r="B390" s="164" t="s">
        <v>481</v>
      </c>
      <c r="C390" s="167" t="s">
        <v>28</v>
      </c>
      <c r="D390" s="168" t="s">
        <v>482</v>
      </c>
      <c r="E390" s="169"/>
      <c r="F390" s="169"/>
      <c r="G390" s="36"/>
      <c r="H390" s="450"/>
      <c r="I390" s="8"/>
      <c r="J390" s="8"/>
      <c r="K390" s="8"/>
      <c r="L390" s="8"/>
      <c r="M390" s="8"/>
      <c r="N390" s="8"/>
      <c r="O390" s="8"/>
      <c r="P390" s="8"/>
      <c r="Q390" s="8"/>
      <c r="R390" s="8"/>
      <c r="S390" s="8"/>
      <c r="T390" s="8"/>
      <c r="U390" s="8"/>
      <c r="V390" s="8"/>
      <c r="W390" s="8"/>
      <c r="X390" s="8"/>
      <c r="Y390" s="8"/>
      <c r="Z390" s="8"/>
      <c r="AA390" s="8"/>
      <c r="AB390" s="8"/>
      <c r="AC390" s="8"/>
      <c r="AD390" s="8"/>
      <c r="AE390" s="8"/>
      <c r="AF390" s="8"/>
    </row>
    <row r="391" spans="1:32" s="38" customFormat="1" ht="39.75" customHeight="1" x14ac:dyDescent="0.2">
      <c r="A391" s="159" t="s">
        <v>23</v>
      </c>
      <c r="B391" s="164" t="s">
        <v>483</v>
      </c>
      <c r="C391" s="186" t="s">
        <v>132</v>
      </c>
      <c r="D391" s="187" t="s">
        <v>484</v>
      </c>
      <c r="E391" s="157" t="s">
        <v>14</v>
      </c>
      <c r="F391" s="173">
        <f>10+8-5</f>
        <v>13</v>
      </c>
      <c r="G391" s="41"/>
      <c r="H391" s="451">
        <f>G391*F391</f>
        <v>0</v>
      </c>
    </row>
    <row r="392" spans="1:32" s="38" customFormat="1" ht="35.25" customHeight="1" x14ac:dyDescent="0.2">
      <c r="A392" s="159" t="s">
        <v>23</v>
      </c>
      <c r="B392" s="164" t="s">
        <v>485</v>
      </c>
      <c r="C392" s="170" t="s">
        <v>135</v>
      </c>
      <c r="D392" s="171" t="s">
        <v>486</v>
      </c>
      <c r="E392" s="172" t="s">
        <v>14</v>
      </c>
      <c r="F392" s="181">
        <f>F391</f>
        <v>13</v>
      </c>
      <c r="G392" s="37"/>
      <c r="H392" s="451">
        <f>G392*F392</f>
        <v>0</v>
      </c>
    </row>
    <row r="393" spans="1:32" s="12" customFormat="1" ht="15.75" thickBot="1" x14ac:dyDescent="0.3">
      <c r="A393" s="194" t="s">
        <v>23</v>
      </c>
      <c r="B393" s="164" t="s">
        <v>487</v>
      </c>
      <c r="C393" s="195" t="s">
        <v>28</v>
      </c>
      <c r="D393" s="196" t="s">
        <v>488</v>
      </c>
      <c r="E393" s="197"/>
      <c r="F393" s="197"/>
      <c r="G393" s="44"/>
      <c r="H393" s="455"/>
      <c r="I393" s="8"/>
      <c r="J393" s="8"/>
      <c r="K393" s="8"/>
      <c r="L393" s="8"/>
      <c r="M393" s="8"/>
      <c r="N393" s="8"/>
      <c r="O393" s="8"/>
      <c r="P393" s="8"/>
      <c r="Q393" s="8"/>
      <c r="R393" s="8"/>
      <c r="S393" s="8"/>
      <c r="T393" s="8"/>
      <c r="U393" s="8"/>
      <c r="V393" s="8"/>
      <c r="W393" s="8"/>
      <c r="X393" s="8"/>
      <c r="Y393" s="8"/>
      <c r="Z393" s="8"/>
      <c r="AA393" s="8"/>
      <c r="AB393" s="8"/>
      <c r="AC393" s="8"/>
      <c r="AD393" s="8"/>
      <c r="AE393" s="8"/>
      <c r="AF393" s="8"/>
    </row>
    <row r="394" spans="1:32" s="12" customFormat="1" ht="15" x14ac:dyDescent="0.25">
      <c r="A394" s="144"/>
      <c r="B394" s="216" t="s">
        <v>489</v>
      </c>
      <c r="C394" s="145"/>
      <c r="D394" s="146"/>
      <c r="E394" s="147"/>
      <c r="F394" s="148"/>
      <c r="G394" s="27"/>
      <c r="H394" s="446"/>
      <c r="I394" s="8"/>
      <c r="J394" s="8"/>
      <c r="K394" s="8"/>
      <c r="L394" s="8"/>
      <c r="M394" s="8"/>
      <c r="N394" s="8"/>
      <c r="O394" s="8"/>
      <c r="P394" s="8"/>
      <c r="Q394" s="8"/>
      <c r="R394" s="8"/>
      <c r="S394" s="8"/>
      <c r="T394" s="8"/>
      <c r="U394" s="8"/>
      <c r="V394" s="8"/>
      <c r="W394" s="8"/>
      <c r="X394" s="8"/>
      <c r="Y394" s="8"/>
      <c r="Z394" s="8"/>
      <c r="AA394" s="8"/>
      <c r="AB394" s="8"/>
      <c r="AC394" s="8"/>
      <c r="AD394" s="8"/>
      <c r="AE394" s="8"/>
      <c r="AF394" s="8"/>
    </row>
    <row r="395" spans="1:32" s="12" customFormat="1" ht="15" x14ac:dyDescent="0.25">
      <c r="A395" s="149"/>
      <c r="B395" s="217">
        <f>F400+F398+F402</f>
        <v>45</v>
      </c>
      <c r="C395" s="150" t="s">
        <v>14</v>
      </c>
      <c r="D395" s="151"/>
      <c r="E395" s="152"/>
      <c r="F395" s="153"/>
      <c r="G395" s="30"/>
      <c r="H395" s="447">
        <f>SUM(H397:H404)</f>
        <v>0</v>
      </c>
      <c r="I395" s="8"/>
      <c r="J395" s="8"/>
      <c r="K395" s="8"/>
      <c r="L395" s="8"/>
      <c r="M395" s="8"/>
      <c r="N395" s="8"/>
      <c r="O395" s="8"/>
      <c r="P395" s="8"/>
      <c r="Q395" s="8"/>
      <c r="R395" s="8"/>
      <c r="S395" s="8"/>
      <c r="T395" s="8"/>
      <c r="U395" s="8"/>
      <c r="V395" s="8"/>
      <c r="W395" s="8"/>
      <c r="X395" s="8"/>
      <c r="Y395" s="8"/>
      <c r="Z395" s="8"/>
      <c r="AA395" s="8"/>
      <c r="AB395" s="8"/>
      <c r="AC395" s="8"/>
      <c r="AD395" s="8"/>
      <c r="AE395" s="8"/>
      <c r="AF395" s="8"/>
    </row>
    <row r="396" spans="1:32" s="12" customFormat="1" ht="26.25" x14ac:dyDescent="0.25">
      <c r="A396" s="154" t="s">
        <v>15</v>
      </c>
      <c r="B396" s="155" t="s">
        <v>16</v>
      </c>
      <c r="C396" s="156" t="s">
        <v>17</v>
      </c>
      <c r="D396" s="155" t="s">
        <v>18</v>
      </c>
      <c r="E396" s="157" t="s">
        <v>19</v>
      </c>
      <c r="F396" s="158" t="s">
        <v>20</v>
      </c>
      <c r="G396" s="31" t="s">
        <v>21</v>
      </c>
      <c r="H396" s="448" t="s">
        <v>22</v>
      </c>
      <c r="I396" s="8"/>
      <c r="J396" s="8"/>
      <c r="K396" s="8"/>
      <c r="L396" s="8"/>
      <c r="M396" s="8"/>
      <c r="N396" s="8"/>
      <c r="O396" s="8"/>
      <c r="P396" s="8"/>
      <c r="Q396" s="8"/>
      <c r="R396" s="8"/>
      <c r="S396" s="8"/>
      <c r="T396" s="8"/>
      <c r="U396" s="8"/>
      <c r="V396" s="8"/>
      <c r="W396" s="8"/>
      <c r="X396" s="8"/>
      <c r="Y396" s="8"/>
      <c r="Z396" s="8"/>
      <c r="AA396" s="8"/>
      <c r="AB396" s="8"/>
      <c r="AC396" s="8"/>
      <c r="AD396" s="8"/>
      <c r="AE396" s="8"/>
      <c r="AF396" s="8"/>
    </row>
    <row r="397" spans="1:32" s="12" customFormat="1" ht="15" x14ac:dyDescent="0.25">
      <c r="A397" s="159" t="s">
        <v>23</v>
      </c>
      <c r="B397" s="160" t="s">
        <v>249</v>
      </c>
      <c r="C397" s="161"/>
      <c r="D397" s="160"/>
      <c r="E397" s="162"/>
      <c r="F397" s="163"/>
      <c r="G397" s="33"/>
      <c r="H397" s="449"/>
      <c r="I397" s="8"/>
      <c r="J397" s="8"/>
      <c r="K397" s="8"/>
      <c r="L397" s="8"/>
      <c r="M397" s="8"/>
      <c r="N397" s="8"/>
      <c r="O397" s="8"/>
      <c r="P397" s="8"/>
      <c r="Q397" s="8"/>
      <c r="R397" s="8"/>
      <c r="S397" s="8"/>
      <c r="T397" s="8"/>
      <c r="U397" s="8"/>
      <c r="V397" s="8"/>
      <c r="W397" s="8"/>
      <c r="X397" s="8"/>
      <c r="Y397" s="8"/>
      <c r="Z397" s="8"/>
      <c r="AA397" s="8"/>
      <c r="AB397" s="8"/>
      <c r="AC397" s="8"/>
      <c r="AD397" s="8"/>
      <c r="AE397" s="8"/>
      <c r="AF397" s="8"/>
    </row>
    <row r="398" spans="1:32" s="12" customFormat="1" ht="26.25" x14ac:dyDescent="0.25">
      <c r="A398" s="159" t="s">
        <v>23</v>
      </c>
      <c r="B398" s="164" t="s">
        <v>490</v>
      </c>
      <c r="C398" s="178">
        <v>184818311</v>
      </c>
      <c r="D398" s="179" t="s">
        <v>491</v>
      </c>
      <c r="E398" s="180" t="s">
        <v>14</v>
      </c>
      <c r="F398" s="180">
        <v>16</v>
      </c>
      <c r="G398" s="35"/>
      <c r="H398" s="449">
        <f>G398*F398</f>
        <v>0</v>
      </c>
      <c r="I398" s="8"/>
      <c r="J398" s="8"/>
      <c r="K398" s="8"/>
      <c r="L398" s="8"/>
      <c r="M398" s="8"/>
      <c r="N398" s="8"/>
      <c r="O398" s="8"/>
      <c r="P398" s="8"/>
      <c r="Q398" s="8"/>
      <c r="R398" s="8"/>
      <c r="S398" s="8"/>
      <c r="T398" s="8"/>
      <c r="U398" s="8"/>
      <c r="V398" s="8"/>
      <c r="W398" s="8"/>
      <c r="X398" s="8"/>
      <c r="Y398" s="8"/>
      <c r="Z398" s="8"/>
      <c r="AA398" s="8"/>
      <c r="AB398" s="8"/>
      <c r="AC398" s="8"/>
      <c r="AD398" s="8"/>
      <c r="AE398" s="8"/>
      <c r="AF398" s="8"/>
    </row>
    <row r="399" spans="1:32" s="12" customFormat="1" ht="15" x14ac:dyDescent="0.25">
      <c r="A399" s="159" t="s">
        <v>23</v>
      </c>
      <c r="B399" s="164" t="s">
        <v>492</v>
      </c>
      <c r="C399" s="167" t="s">
        <v>28</v>
      </c>
      <c r="D399" s="168" t="s">
        <v>493</v>
      </c>
      <c r="E399" s="169"/>
      <c r="F399" s="169"/>
      <c r="G399" s="40"/>
      <c r="H399" s="450"/>
      <c r="I399" s="8"/>
      <c r="J399" s="8"/>
      <c r="K399" s="8"/>
      <c r="L399" s="8"/>
      <c r="M399" s="8"/>
      <c r="N399" s="8"/>
      <c r="O399" s="8"/>
      <c r="P399" s="8"/>
      <c r="Q399" s="8"/>
      <c r="R399" s="8"/>
      <c r="S399" s="8"/>
      <c r="T399" s="8"/>
      <c r="U399" s="8"/>
      <c r="V399" s="8"/>
      <c r="W399" s="8"/>
      <c r="X399" s="8"/>
      <c r="Y399" s="8"/>
      <c r="Z399" s="8"/>
      <c r="AA399" s="8"/>
      <c r="AB399" s="8"/>
      <c r="AC399" s="8"/>
      <c r="AD399" s="8"/>
      <c r="AE399" s="8"/>
      <c r="AF399" s="8"/>
    </row>
    <row r="400" spans="1:32" s="12" customFormat="1" ht="39" x14ac:dyDescent="0.25">
      <c r="A400" s="159" t="s">
        <v>23</v>
      </c>
      <c r="B400" s="164" t="s">
        <v>494</v>
      </c>
      <c r="C400" s="178">
        <v>184818312</v>
      </c>
      <c r="D400" s="179" t="s">
        <v>495</v>
      </c>
      <c r="E400" s="180" t="s">
        <v>14</v>
      </c>
      <c r="F400" s="180">
        <f>3+3+3+3+2+3+3</f>
        <v>20</v>
      </c>
      <c r="G400" s="35"/>
      <c r="H400" s="449">
        <f>G400*F400</f>
        <v>0</v>
      </c>
      <c r="I400" s="8"/>
      <c r="J400" s="8"/>
      <c r="K400" s="8"/>
      <c r="L400" s="8"/>
      <c r="M400" s="8"/>
      <c r="N400" s="8"/>
      <c r="O400" s="8"/>
      <c r="P400" s="8"/>
      <c r="Q400" s="8"/>
      <c r="R400" s="8"/>
      <c r="S400" s="8"/>
      <c r="T400" s="8"/>
      <c r="U400" s="8"/>
      <c r="V400" s="8"/>
      <c r="W400" s="8"/>
      <c r="X400" s="8"/>
      <c r="Y400" s="8"/>
      <c r="Z400" s="8"/>
      <c r="AA400" s="8"/>
      <c r="AB400" s="8"/>
      <c r="AC400" s="8"/>
      <c r="AD400" s="8"/>
      <c r="AE400" s="8"/>
      <c r="AF400" s="8"/>
    </row>
    <row r="401" spans="1:32" s="12" customFormat="1" ht="26.25" x14ac:dyDescent="0.25">
      <c r="A401" s="159" t="s">
        <v>23</v>
      </c>
      <c r="B401" s="164" t="s">
        <v>496</v>
      </c>
      <c r="C401" s="167" t="s">
        <v>28</v>
      </c>
      <c r="D401" s="168" t="s">
        <v>497</v>
      </c>
      <c r="E401" s="169"/>
      <c r="F401" s="169"/>
      <c r="G401" s="40"/>
      <c r="H401" s="450"/>
      <c r="I401" s="8"/>
      <c r="J401" s="8"/>
      <c r="K401" s="8"/>
      <c r="L401" s="8"/>
      <c r="M401" s="8"/>
      <c r="N401" s="8"/>
      <c r="O401" s="8"/>
      <c r="P401" s="8"/>
      <c r="Q401" s="8"/>
      <c r="R401" s="8"/>
      <c r="S401" s="8"/>
      <c r="T401" s="8"/>
      <c r="U401" s="8"/>
      <c r="V401" s="8"/>
      <c r="W401" s="8"/>
      <c r="X401" s="8"/>
      <c r="Y401" s="8"/>
      <c r="Z401" s="8"/>
      <c r="AA401" s="8"/>
      <c r="AB401" s="8"/>
      <c r="AC401" s="8"/>
      <c r="AD401" s="8"/>
      <c r="AE401" s="8"/>
      <c r="AF401" s="8"/>
    </row>
    <row r="402" spans="1:32" s="12" customFormat="1" ht="26.25" x14ac:dyDescent="0.25">
      <c r="A402" s="159" t="s">
        <v>23</v>
      </c>
      <c r="B402" s="164" t="s">
        <v>498</v>
      </c>
      <c r="C402" s="178">
        <v>184818313</v>
      </c>
      <c r="D402" s="179" t="s">
        <v>499</v>
      </c>
      <c r="E402" s="180" t="s">
        <v>14</v>
      </c>
      <c r="F402" s="180">
        <f>5+4</f>
        <v>9</v>
      </c>
      <c r="G402" s="35"/>
      <c r="H402" s="449">
        <f>G402*F402</f>
        <v>0</v>
      </c>
      <c r="I402" s="8"/>
      <c r="J402" s="8"/>
      <c r="K402" s="8"/>
      <c r="L402" s="8"/>
      <c r="M402" s="8"/>
      <c r="N402" s="8"/>
      <c r="O402" s="8"/>
      <c r="P402" s="8"/>
      <c r="Q402" s="8"/>
      <c r="R402" s="8"/>
      <c r="S402" s="8"/>
      <c r="T402" s="8"/>
      <c r="U402" s="8"/>
      <c r="V402" s="8"/>
      <c r="W402" s="8"/>
      <c r="X402" s="8"/>
      <c r="Y402" s="8"/>
      <c r="Z402" s="8"/>
      <c r="AA402" s="8"/>
      <c r="AB402" s="8"/>
      <c r="AC402" s="8"/>
      <c r="AD402" s="8"/>
      <c r="AE402" s="8"/>
      <c r="AF402" s="8"/>
    </row>
    <row r="403" spans="1:32" s="12" customFormat="1" ht="15" x14ac:dyDescent="0.25">
      <c r="A403" s="159" t="s">
        <v>23</v>
      </c>
      <c r="B403" s="164" t="s">
        <v>500</v>
      </c>
      <c r="C403" s="167" t="s">
        <v>28</v>
      </c>
      <c r="D403" s="168" t="s">
        <v>501</v>
      </c>
      <c r="E403" s="169"/>
      <c r="F403" s="169"/>
      <c r="G403" s="40"/>
      <c r="H403" s="450"/>
      <c r="I403" s="8"/>
      <c r="J403" s="8"/>
      <c r="K403" s="8"/>
      <c r="L403" s="8"/>
      <c r="M403" s="8"/>
      <c r="N403" s="8"/>
      <c r="O403" s="8"/>
      <c r="P403" s="8"/>
      <c r="Q403" s="8"/>
      <c r="R403" s="8"/>
      <c r="S403" s="8"/>
      <c r="T403" s="8"/>
      <c r="U403" s="8"/>
      <c r="V403" s="8"/>
      <c r="W403" s="8"/>
      <c r="X403" s="8"/>
      <c r="Y403" s="8"/>
      <c r="Z403" s="8"/>
      <c r="AA403" s="8"/>
      <c r="AB403" s="8"/>
      <c r="AC403" s="8"/>
      <c r="AD403" s="8"/>
      <c r="AE403" s="8"/>
      <c r="AF403" s="8"/>
    </row>
    <row r="404" spans="1:32" s="12" customFormat="1" ht="15.75" thickBot="1" x14ac:dyDescent="0.3">
      <c r="A404" s="194" t="s">
        <v>23</v>
      </c>
      <c r="B404" s="164" t="s">
        <v>502</v>
      </c>
      <c r="C404" s="218">
        <v>67543204</v>
      </c>
      <c r="D404" s="219" t="s">
        <v>503</v>
      </c>
      <c r="E404" s="176" t="s">
        <v>504</v>
      </c>
      <c r="F404" s="176">
        <f>SUM(F398:F402)</f>
        <v>45</v>
      </c>
      <c r="G404" s="53"/>
      <c r="H404" s="452">
        <f>G404*F404</f>
        <v>0</v>
      </c>
      <c r="I404" s="8"/>
      <c r="J404" s="8"/>
      <c r="K404" s="8"/>
      <c r="L404" s="8"/>
      <c r="M404" s="8"/>
      <c r="N404" s="8"/>
      <c r="O404" s="8"/>
      <c r="P404" s="8"/>
      <c r="Q404" s="8"/>
      <c r="R404" s="8"/>
      <c r="S404" s="8"/>
      <c r="T404" s="8"/>
      <c r="U404" s="8"/>
      <c r="V404" s="8"/>
      <c r="W404" s="8"/>
      <c r="X404" s="8"/>
      <c r="Y404" s="8"/>
      <c r="Z404" s="8"/>
      <c r="AA404" s="8"/>
      <c r="AB404" s="8"/>
      <c r="AC404" s="8"/>
      <c r="AD404" s="8"/>
      <c r="AE404" s="8"/>
      <c r="AF404" s="8"/>
    </row>
    <row r="405" spans="1:32" s="12" customFormat="1" ht="15" x14ac:dyDescent="0.25">
      <c r="A405" s="144"/>
      <c r="B405" s="216" t="s">
        <v>505</v>
      </c>
      <c r="C405" s="145"/>
      <c r="D405" s="146"/>
      <c r="E405" s="147"/>
      <c r="F405" s="148"/>
      <c r="G405" s="27"/>
      <c r="H405" s="446"/>
      <c r="I405" s="8"/>
      <c r="J405" s="8"/>
      <c r="K405" s="8"/>
      <c r="L405" s="8"/>
      <c r="M405" s="8"/>
      <c r="N405" s="8"/>
      <c r="O405" s="8"/>
      <c r="P405" s="8"/>
      <c r="Q405" s="8"/>
      <c r="R405" s="8"/>
      <c r="S405" s="8"/>
      <c r="T405" s="8"/>
      <c r="U405" s="8"/>
      <c r="V405" s="8"/>
      <c r="W405" s="8"/>
      <c r="X405" s="8"/>
      <c r="Y405" s="8"/>
      <c r="Z405" s="8"/>
      <c r="AA405" s="8"/>
      <c r="AB405" s="8"/>
      <c r="AC405" s="8"/>
      <c r="AD405" s="8"/>
      <c r="AE405" s="8"/>
      <c r="AF405" s="8"/>
    </row>
    <row r="406" spans="1:32" s="12" customFormat="1" ht="15" x14ac:dyDescent="0.25">
      <c r="A406" s="149"/>
      <c r="B406" s="217">
        <v>1</v>
      </c>
      <c r="C406" s="150" t="s">
        <v>14</v>
      </c>
      <c r="D406" s="151"/>
      <c r="E406" s="152"/>
      <c r="F406" s="153"/>
      <c r="G406" s="30"/>
      <c r="H406" s="447">
        <f>SUM(H408:H410)</f>
        <v>0</v>
      </c>
      <c r="I406" s="8"/>
      <c r="J406" s="8"/>
      <c r="K406" s="8"/>
      <c r="L406" s="8"/>
      <c r="M406" s="8"/>
      <c r="N406" s="8"/>
      <c r="O406" s="8"/>
      <c r="P406" s="8"/>
      <c r="Q406" s="8"/>
      <c r="R406" s="8"/>
      <c r="S406" s="8"/>
      <c r="T406" s="8"/>
      <c r="U406" s="8"/>
      <c r="V406" s="8"/>
      <c r="W406" s="8"/>
      <c r="X406" s="8"/>
      <c r="Y406" s="8"/>
      <c r="Z406" s="8"/>
      <c r="AA406" s="8"/>
      <c r="AB406" s="8"/>
      <c r="AC406" s="8"/>
      <c r="AD406" s="8"/>
      <c r="AE406" s="8"/>
      <c r="AF406" s="8"/>
    </row>
    <row r="407" spans="1:32" s="12" customFormat="1" ht="26.25" x14ac:dyDescent="0.25">
      <c r="A407" s="154" t="s">
        <v>15</v>
      </c>
      <c r="B407" s="155" t="s">
        <v>16</v>
      </c>
      <c r="C407" s="156" t="s">
        <v>17</v>
      </c>
      <c r="D407" s="155" t="s">
        <v>18</v>
      </c>
      <c r="E407" s="157" t="s">
        <v>19</v>
      </c>
      <c r="F407" s="158" t="s">
        <v>20</v>
      </c>
      <c r="G407" s="31" t="s">
        <v>21</v>
      </c>
      <c r="H407" s="448" t="s">
        <v>22</v>
      </c>
      <c r="I407" s="8"/>
      <c r="J407" s="8"/>
      <c r="K407" s="8"/>
      <c r="L407" s="8"/>
      <c r="M407" s="8"/>
      <c r="N407" s="8"/>
      <c r="O407" s="8"/>
      <c r="P407" s="8"/>
      <c r="Q407" s="8"/>
      <c r="R407" s="8"/>
      <c r="S407" s="8"/>
      <c r="T407" s="8"/>
      <c r="U407" s="8"/>
      <c r="V407" s="8"/>
      <c r="W407" s="8"/>
      <c r="X407" s="8"/>
      <c r="Y407" s="8"/>
      <c r="Z407" s="8"/>
      <c r="AA407" s="8"/>
      <c r="AB407" s="8"/>
      <c r="AC407" s="8"/>
      <c r="AD407" s="8"/>
      <c r="AE407" s="8"/>
      <c r="AF407" s="8"/>
    </row>
    <row r="408" spans="1:32" s="12" customFormat="1" ht="15" x14ac:dyDescent="0.25">
      <c r="A408" s="159" t="s">
        <v>23</v>
      </c>
      <c r="B408" s="160" t="s">
        <v>249</v>
      </c>
      <c r="C408" s="161"/>
      <c r="D408" s="160"/>
      <c r="E408" s="162"/>
      <c r="F408" s="163"/>
      <c r="G408" s="33"/>
      <c r="H408" s="449"/>
      <c r="I408" s="8"/>
      <c r="J408" s="8"/>
      <c r="K408" s="8"/>
      <c r="L408" s="8"/>
      <c r="M408" s="8"/>
      <c r="N408" s="8"/>
      <c r="O408" s="8"/>
      <c r="P408" s="8"/>
      <c r="Q408" s="8"/>
      <c r="R408" s="8"/>
      <c r="S408" s="8"/>
      <c r="T408" s="8"/>
      <c r="U408" s="8"/>
      <c r="V408" s="8"/>
      <c r="W408" s="8"/>
      <c r="X408" s="8"/>
      <c r="Y408" s="8"/>
      <c r="Z408" s="8"/>
      <c r="AA408" s="8"/>
      <c r="AB408" s="8"/>
      <c r="AC408" s="8"/>
      <c r="AD408" s="8"/>
      <c r="AE408" s="8"/>
      <c r="AF408" s="8"/>
    </row>
    <row r="409" spans="1:32" s="12" customFormat="1" ht="15" x14ac:dyDescent="0.25">
      <c r="A409" s="159" t="s">
        <v>23</v>
      </c>
      <c r="B409" s="164" t="s">
        <v>506</v>
      </c>
      <c r="C409" s="178" t="s">
        <v>507</v>
      </c>
      <c r="D409" s="179" t="s">
        <v>508</v>
      </c>
      <c r="E409" s="180" t="s">
        <v>14</v>
      </c>
      <c r="F409" s="180">
        <v>1</v>
      </c>
      <c r="G409" s="35"/>
      <c r="H409" s="449">
        <f>G409*F409</f>
        <v>0</v>
      </c>
      <c r="I409" s="8"/>
      <c r="J409" s="8"/>
      <c r="K409" s="8"/>
      <c r="L409" s="8"/>
      <c r="M409" s="8"/>
      <c r="N409" s="8"/>
      <c r="O409" s="8"/>
      <c r="P409" s="8"/>
      <c r="Q409" s="8"/>
      <c r="R409" s="8"/>
      <c r="S409" s="8"/>
      <c r="T409" s="8"/>
      <c r="U409" s="8"/>
      <c r="V409" s="8"/>
      <c r="W409" s="8"/>
      <c r="X409" s="8"/>
      <c r="Y409" s="8"/>
      <c r="Z409" s="8"/>
      <c r="AA409" s="8"/>
      <c r="AB409" s="8"/>
      <c r="AC409" s="8"/>
      <c r="AD409" s="8"/>
      <c r="AE409" s="8"/>
      <c r="AF409" s="8"/>
    </row>
    <row r="410" spans="1:32" s="12" customFormat="1" ht="15.75" thickBot="1" x14ac:dyDescent="0.3">
      <c r="A410" s="159" t="s">
        <v>23</v>
      </c>
      <c r="B410" s="164" t="s">
        <v>509</v>
      </c>
      <c r="C410" s="167" t="s">
        <v>28</v>
      </c>
      <c r="D410" s="168" t="s">
        <v>510</v>
      </c>
      <c r="E410" s="169"/>
      <c r="F410" s="169"/>
      <c r="G410" s="36"/>
      <c r="H410" s="450"/>
      <c r="I410" s="8"/>
      <c r="J410" s="8"/>
      <c r="K410" s="8"/>
      <c r="L410" s="8"/>
      <c r="M410" s="8"/>
      <c r="N410" s="8"/>
      <c r="O410" s="8"/>
      <c r="P410" s="8"/>
      <c r="Q410" s="8"/>
      <c r="R410" s="8"/>
      <c r="S410" s="8"/>
      <c r="T410" s="8"/>
      <c r="U410" s="8"/>
      <c r="V410" s="8"/>
      <c r="W410" s="8"/>
      <c r="X410" s="8"/>
      <c r="Y410" s="8"/>
      <c r="Z410" s="8"/>
      <c r="AA410" s="8"/>
      <c r="AB410" s="8"/>
      <c r="AC410" s="8"/>
      <c r="AD410" s="8"/>
      <c r="AE410" s="8"/>
      <c r="AF410" s="8"/>
    </row>
    <row r="411" spans="1:32" s="12" customFormat="1" ht="25.5" customHeight="1" x14ac:dyDescent="0.25">
      <c r="A411" s="220" t="s">
        <v>511</v>
      </c>
      <c r="B411" s="146"/>
      <c r="C411" s="145"/>
      <c r="D411" s="221"/>
      <c r="E411" s="147"/>
      <c r="F411" s="147"/>
      <c r="G411" s="25"/>
      <c r="H411" s="446">
        <f>H395+H193+H167+H144+H130+H118+H110+H94+H79+H58+H37+H25+H15+H406+H158+H102+H181</f>
        <v>0</v>
      </c>
      <c r="I411" s="8"/>
      <c r="J411" s="8"/>
      <c r="K411" s="8"/>
      <c r="L411" s="8"/>
      <c r="M411" s="8"/>
      <c r="N411" s="8"/>
      <c r="O411" s="8"/>
      <c r="P411" s="8"/>
      <c r="Q411" s="8"/>
      <c r="R411" s="8"/>
      <c r="S411" s="8"/>
      <c r="T411" s="8"/>
      <c r="U411" s="8"/>
      <c r="V411" s="8"/>
      <c r="W411" s="8"/>
      <c r="X411" s="8"/>
      <c r="Y411" s="8"/>
      <c r="Z411" s="8"/>
      <c r="AA411" s="8"/>
      <c r="AB411" s="8"/>
      <c r="AC411" s="8"/>
      <c r="AD411" s="8"/>
      <c r="AE411" s="8"/>
      <c r="AF411" s="8"/>
    </row>
    <row r="412" spans="1:32" s="12" customFormat="1" ht="25.5" customHeight="1" x14ac:dyDescent="0.25">
      <c r="A412" s="222" t="s">
        <v>512</v>
      </c>
      <c r="B412" s="151"/>
      <c r="C412" s="223"/>
      <c r="D412" s="151"/>
      <c r="E412" s="152"/>
      <c r="F412" s="152"/>
      <c r="G412" s="28"/>
      <c r="H412" s="459">
        <f>H411/100*30</f>
        <v>0</v>
      </c>
      <c r="I412" s="8"/>
      <c r="J412" s="8"/>
      <c r="K412" s="8"/>
      <c r="L412" s="8"/>
      <c r="M412" s="8"/>
      <c r="N412" s="8"/>
      <c r="O412" s="8"/>
      <c r="P412" s="8"/>
      <c r="Q412" s="8"/>
      <c r="R412" s="8"/>
      <c r="S412" s="8"/>
      <c r="T412" s="8"/>
      <c r="U412" s="8"/>
      <c r="V412" s="8"/>
      <c r="W412" s="8"/>
      <c r="X412" s="8"/>
      <c r="Y412" s="8"/>
      <c r="Z412" s="8"/>
      <c r="AA412" s="8"/>
      <c r="AB412" s="8"/>
      <c r="AC412" s="8"/>
      <c r="AD412" s="8"/>
      <c r="AE412" s="8"/>
      <c r="AF412" s="8"/>
    </row>
    <row r="413" spans="1:32" s="12" customFormat="1" ht="25.5" customHeight="1" thickBot="1" x14ac:dyDescent="0.3">
      <c r="A413" s="224" t="s">
        <v>513</v>
      </c>
      <c r="B413" s="225"/>
      <c r="C413" s="226"/>
      <c r="D413" s="227"/>
      <c r="E413" s="228"/>
      <c r="F413" s="228"/>
      <c r="G413" s="54"/>
      <c r="H413" s="460">
        <f>SUM(H411:H412)</f>
        <v>0</v>
      </c>
      <c r="I413" s="8"/>
      <c r="J413" s="8"/>
      <c r="K413" s="8"/>
      <c r="L413" s="8"/>
      <c r="M413" s="8"/>
      <c r="N413" s="8"/>
      <c r="O413" s="8"/>
      <c r="P413" s="8"/>
      <c r="Q413" s="8"/>
      <c r="R413" s="8"/>
      <c r="S413" s="8"/>
      <c r="T413" s="8"/>
      <c r="U413" s="8"/>
      <c r="V413" s="8"/>
      <c r="W413" s="8"/>
      <c r="X413" s="8"/>
      <c r="Y413" s="8"/>
      <c r="Z413" s="8"/>
      <c r="AA413" s="8"/>
      <c r="AB413" s="8"/>
      <c r="AC413" s="8"/>
      <c r="AD413" s="8"/>
      <c r="AE413" s="8"/>
      <c r="AF413" s="8"/>
    </row>
    <row r="414" spans="1:32" s="38" customFormat="1" x14ac:dyDescent="0.2">
      <c r="A414" s="102"/>
      <c r="B414" s="101"/>
      <c r="C414" s="110"/>
      <c r="D414" s="101"/>
      <c r="E414" s="137"/>
      <c r="F414" s="137"/>
      <c r="G414" s="55"/>
      <c r="H414" s="138"/>
    </row>
    <row r="415" spans="1:32" s="38" customFormat="1" ht="13.5" thickBot="1" x14ac:dyDescent="0.25">
      <c r="A415" s="101"/>
      <c r="B415" s="101"/>
      <c r="C415" s="110"/>
      <c r="D415" s="101"/>
      <c r="E415" s="137"/>
      <c r="F415" s="137"/>
      <c r="G415" s="55"/>
      <c r="H415" s="138"/>
    </row>
    <row r="416" spans="1:32" s="12" customFormat="1" ht="27" customHeight="1" thickBot="1" x14ac:dyDescent="0.3">
      <c r="A416" s="229" t="s">
        <v>514</v>
      </c>
      <c r="B416" s="230"/>
      <c r="C416" s="231"/>
      <c r="D416" s="232"/>
      <c r="E416" s="233"/>
      <c r="F416" s="234"/>
      <c r="G416" s="57"/>
      <c r="H416" s="461"/>
      <c r="I416" s="8"/>
      <c r="J416" s="8"/>
      <c r="K416" s="8"/>
      <c r="L416" s="8"/>
      <c r="M416" s="8"/>
      <c r="N416" s="8"/>
      <c r="O416" s="8"/>
      <c r="P416" s="8"/>
      <c r="Q416" s="8"/>
      <c r="R416" s="8"/>
      <c r="S416" s="8"/>
      <c r="T416" s="8"/>
      <c r="U416" s="8"/>
      <c r="V416" s="8"/>
      <c r="W416" s="8"/>
      <c r="X416" s="8"/>
      <c r="Y416" s="8"/>
      <c r="Z416" s="8"/>
      <c r="AA416" s="8"/>
      <c r="AB416" s="8"/>
      <c r="AC416" s="8"/>
      <c r="AD416" s="8"/>
      <c r="AE416" s="8"/>
      <c r="AF416" s="8"/>
    </row>
    <row r="417" spans="1:32" s="12" customFormat="1" ht="15" x14ac:dyDescent="0.25">
      <c r="A417" s="235"/>
      <c r="B417" s="216" t="s">
        <v>515</v>
      </c>
      <c r="C417" s="145"/>
      <c r="D417" s="146"/>
      <c r="E417" s="147"/>
      <c r="F417" s="236"/>
      <c r="G417" s="58"/>
      <c r="H417" s="462"/>
      <c r="I417" s="8"/>
      <c r="J417" s="8"/>
      <c r="K417" s="8"/>
      <c r="L417" s="8"/>
      <c r="M417" s="8"/>
      <c r="N417" s="8"/>
      <c r="O417" s="8"/>
      <c r="P417" s="8"/>
      <c r="Q417" s="8"/>
      <c r="R417" s="8"/>
      <c r="S417" s="8"/>
      <c r="T417" s="8"/>
      <c r="U417" s="8"/>
      <c r="V417" s="8"/>
      <c r="W417" s="8"/>
      <c r="X417" s="8"/>
      <c r="Y417" s="8"/>
      <c r="Z417" s="8"/>
      <c r="AA417" s="8"/>
      <c r="AB417" s="8"/>
      <c r="AC417" s="8"/>
      <c r="AD417" s="8"/>
      <c r="AE417" s="8"/>
      <c r="AF417" s="8"/>
    </row>
    <row r="418" spans="1:32" s="12" customFormat="1" ht="15" x14ac:dyDescent="0.25">
      <c r="A418" s="222"/>
      <c r="B418" s="237">
        <f>SUM(F421:F436)</f>
        <v>48</v>
      </c>
      <c r="C418" s="150" t="s">
        <v>14</v>
      </c>
      <c r="D418" s="151"/>
      <c r="E418" s="152"/>
      <c r="F418" s="238"/>
      <c r="G418" s="59"/>
      <c r="H418" s="447">
        <f>SUM(H420:H457)</f>
        <v>0</v>
      </c>
      <c r="I418" s="8"/>
      <c r="J418" s="8"/>
      <c r="K418" s="8"/>
      <c r="L418" s="8"/>
      <c r="M418" s="8"/>
      <c r="N418" s="8"/>
      <c r="O418" s="8"/>
      <c r="P418" s="8"/>
      <c r="Q418" s="8"/>
      <c r="R418" s="8"/>
      <c r="S418" s="8"/>
      <c r="T418" s="8"/>
      <c r="U418" s="8"/>
      <c r="V418" s="8"/>
      <c r="W418" s="8"/>
      <c r="X418" s="8"/>
      <c r="Y418" s="8"/>
      <c r="Z418" s="8"/>
      <c r="AA418" s="8"/>
      <c r="AB418" s="8"/>
      <c r="AC418" s="8"/>
      <c r="AD418" s="8"/>
      <c r="AE418" s="8"/>
      <c r="AF418" s="8"/>
    </row>
    <row r="419" spans="1:32" s="12" customFormat="1" ht="26.25" x14ac:dyDescent="0.25">
      <c r="A419" s="154" t="s">
        <v>15</v>
      </c>
      <c r="B419" s="239" t="s">
        <v>16</v>
      </c>
      <c r="C419" s="240" t="s">
        <v>17</v>
      </c>
      <c r="D419" s="241" t="s">
        <v>18</v>
      </c>
      <c r="E419" s="242" t="s">
        <v>19</v>
      </c>
      <c r="F419" s="243" t="s">
        <v>20</v>
      </c>
      <c r="G419" s="60" t="s">
        <v>21</v>
      </c>
      <c r="H419" s="463" t="s">
        <v>22</v>
      </c>
      <c r="I419" s="8"/>
      <c r="J419" s="8"/>
      <c r="K419" s="8"/>
      <c r="L419" s="8"/>
      <c r="M419" s="8"/>
      <c r="N419" s="8"/>
      <c r="O419" s="8"/>
      <c r="P419" s="8"/>
      <c r="Q419" s="8"/>
      <c r="R419" s="8"/>
      <c r="S419" s="8"/>
      <c r="T419" s="8"/>
      <c r="U419" s="8"/>
      <c r="V419" s="8"/>
      <c r="W419" s="8"/>
      <c r="X419" s="8"/>
      <c r="Y419" s="8"/>
      <c r="Z419" s="8"/>
      <c r="AA419" s="8"/>
      <c r="AB419" s="8"/>
      <c r="AC419" s="8"/>
      <c r="AD419" s="8"/>
      <c r="AE419" s="8"/>
      <c r="AF419" s="8"/>
    </row>
    <row r="420" spans="1:32" s="12" customFormat="1" ht="15" x14ac:dyDescent="0.25">
      <c r="A420" s="159" t="s">
        <v>516</v>
      </c>
      <c r="B420" s="160" t="s">
        <v>249</v>
      </c>
      <c r="C420" s="201"/>
      <c r="D420" s="244"/>
      <c r="E420" s="172"/>
      <c r="F420" s="245"/>
      <c r="G420" s="33"/>
      <c r="H420" s="449"/>
      <c r="I420" s="8"/>
      <c r="J420" s="8"/>
      <c r="K420" s="8"/>
      <c r="L420" s="8"/>
      <c r="M420" s="8"/>
      <c r="N420" s="8"/>
      <c r="O420" s="8"/>
      <c r="P420" s="8"/>
      <c r="Q420" s="8"/>
      <c r="R420" s="8"/>
      <c r="S420" s="8"/>
      <c r="T420" s="8"/>
      <c r="U420" s="8"/>
      <c r="V420" s="8"/>
      <c r="W420" s="8"/>
      <c r="X420" s="8"/>
      <c r="Y420" s="8"/>
      <c r="Z420" s="8"/>
      <c r="AA420" s="8"/>
      <c r="AB420" s="8"/>
      <c r="AC420" s="8"/>
      <c r="AD420" s="8"/>
      <c r="AE420" s="8"/>
      <c r="AF420" s="8"/>
    </row>
    <row r="421" spans="1:32" s="12" customFormat="1" ht="15" x14ac:dyDescent="0.25">
      <c r="A421" s="159" t="s">
        <v>516</v>
      </c>
      <c r="B421" s="246" t="s">
        <v>517</v>
      </c>
      <c r="C421" s="247" t="s">
        <v>518</v>
      </c>
      <c r="D421" s="248" t="s">
        <v>519</v>
      </c>
      <c r="E421" s="172" t="s">
        <v>14</v>
      </c>
      <c r="F421" s="249">
        <v>3</v>
      </c>
      <c r="G421" s="61"/>
      <c r="H421" s="449">
        <f t="shared" ref="H421:H438" si="0">G421*F421</f>
        <v>0</v>
      </c>
      <c r="I421" s="8"/>
      <c r="J421" s="8"/>
      <c r="K421" s="8"/>
      <c r="L421" s="8"/>
      <c r="M421" s="8"/>
      <c r="N421" s="8"/>
      <c r="O421" s="8"/>
      <c r="P421" s="8"/>
      <c r="Q421" s="8"/>
      <c r="R421" s="8"/>
      <c r="S421" s="8"/>
      <c r="T421" s="8"/>
      <c r="U421" s="8"/>
      <c r="V421" s="8"/>
      <c r="W421" s="8"/>
      <c r="X421" s="8"/>
      <c r="Y421" s="8"/>
      <c r="Z421" s="8"/>
      <c r="AA421" s="8"/>
      <c r="AB421" s="8"/>
      <c r="AC421" s="8"/>
      <c r="AD421" s="8"/>
      <c r="AE421" s="8"/>
      <c r="AF421" s="8"/>
    </row>
    <row r="422" spans="1:32" s="12" customFormat="1" ht="15" x14ac:dyDescent="0.25">
      <c r="A422" s="159" t="s">
        <v>516</v>
      </c>
      <c r="B422" s="246" t="s">
        <v>520</v>
      </c>
      <c r="C422" s="250" t="s">
        <v>521</v>
      </c>
      <c r="D422" s="248" t="s">
        <v>522</v>
      </c>
      <c r="E422" s="172" t="s">
        <v>14</v>
      </c>
      <c r="F422" s="251">
        <v>5</v>
      </c>
      <c r="G422" s="61"/>
      <c r="H422" s="449">
        <f t="shared" si="0"/>
        <v>0</v>
      </c>
      <c r="I422" s="8"/>
      <c r="J422" s="8"/>
      <c r="K422" s="8"/>
      <c r="L422" s="8"/>
      <c r="M422" s="8"/>
      <c r="N422" s="8"/>
      <c r="O422" s="8"/>
      <c r="P422" s="8"/>
      <c r="Q422" s="8"/>
      <c r="R422" s="8"/>
      <c r="S422" s="8"/>
      <c r="T422" s="8"/>
      <c r="U422" s="8"/>
      <c r="V422" s="8"/>
      <c r="W422" s="8"/>
      <c r="X422" s="8"/>
      <c r="Y422" s="8"/>
      <c r="Z422" s="8"/>
      <c r="AA422" s="8"/>
      <c r="AB422" s="8"/>
      <c r="AC422" s="8"/>
      <c r="AD422" s="8"/>
      <c r="AE422" s="8"/>
      <c r="AF422" s="8"/>
    </row>
    <row r="423" spans="1:32" s="12" customFormat="1" ht="15" x14ac:dyDescent="0.25">
      <c r="A423" s="159" t="s">
        <v>516</v>
      </c>
      <c r="B423" s="246" t="s">
        <v>523</v>
      </c>
      <c r="C423" s="252" t="s">
        <v>524</v>
      </c>
      <c r="D423" s="253" t="s">
        <v>525</v>
      </c>
      <c r="E423" s="172" t="s">
        <v>14</v>
      </c>
      <c r="F423" s="249">
        <v>1</v>
      </c>
      <c r="G423" s="61"/>
      <c r="H423" s="449">
        <f t="shared" si="0"/>
        <v>0</v>
      </c>
      <c r="I423" s="8"/>
      <c r="J423" s="8"/>
      <c r="K423" s="8"/>
      <c r="L423" s="8"/>
      <c r="M423" s="8"/>
      <c r="N423" s="8"/>
      <c r="O423" s="8"/>
      <c r="P423" s="8"/>
      <c r="Q423" s="8"/>
      <c r="R423" s="8"/>
      <c r="S423" s="8"/>
      <c r="T423" s="8"/>
      <c r="U423" s="8"/>
      <c r="V423" s="8"/>
      <c r="W423" s="8"/>
      <c r="X423" s="8"/>
      <c r="Y423" s="8"/>
      <c r="Z423" s="8"/>
      <c r="AA423" s="8"/>
      <c r="AB423" s="8"/>
      <c r="AC423" s="8"/>
      <c r="AD423" s="8"/>
      <c r="AE423" s="8"/>
      <c r="AF423" s="8"/>
    </row>
    <row r="424" spans="1:32" s="12" customFormat="1" ht="15" x14ac:dyDescent="0.25">
      <c r="A424" s="159" t="s">
        <v>516</v>
      </c>
      <c r="B424" s="246" t="s">
        <v>526</v>
      </c>
      <c r="C424" s="250" t="s">
        <v>527</v>
      </c>
      <c r="D424" s="248" t="s">
        <v>528</v>
      </c>
      <c r="E424" s="172" t="s">
        <v>14</v>
      </c>
      <c r="F424" s="251">
        <v>2</v>
      </c>
      <c r="G424" s="61"/>
      <c r="H424" s="449">
        <f t="shared" si="0"/>
        <v>0</v>
      </c>
      <c r="I424" s="8"/>
      <c r="J424" s="8"/>
      <c r="K424" s="8"/>
      <c r="L424" s="8"/>
      <c r="M424" s="8"/>
      <c r="N424" s="8"/>
      <c r="O424" s="8"/>
      <c r="P424" s="8"/>
      <c r="Q424" s="8"/>
      <c r="R424" s="8"/>
      <c r="S424" s="8"/>
      <c r="T424" s="8"/>
      <c r="U424" s="8"/>
      <c r="V424" s="8"/>
      <c r="W424" s="8"/>
      <c r="X424" s="8"/>
      <c r="Y424" s="8"/>
      <c r="Z424" s="8"/>
      <c r="AA424" s="8"/>
      <c r="AB424" s="8"/>
      <c r="AC424" s="8"/>
      <c r="AD424" s="8"/>
      <c r="AE424" s="8"/>
      <c r="AF424" s="8"/>
    </row>
    <row r="425" spans="1:32" s="12" customFormat="1" ht="15" x14ac:dyDescent="0.25">
      <c r="A425" s="159" t="s">
        <v>516</v>
      </c>
      <c r="B425" s="246" t="s">
        <v>529</v>
      </c>
      <c r="C425" s="252" t="s">
        <v>530</v>
      </c>
      <c r="D425" s="253" t="s">
        <v>531</v>
      </c>
      <c r="E425" s="172" t="s">
        <v>14</v>
      </c>
      <c r="F425" s="249">
        <v>1</v>
      </c>
      <c r="G425" s="61"/>
      <c r="H425" s="449">
        <f t="shared" si="0"/>
        <v>0</v>
      </c>
      <c r="I425" s="8"/>
      <c r="J425" s="8"/>
      <c r="K425" s="8"/>
      <c r="L425" s="8"/>
      <c r="M425" s="8"/>
      <c r="N425" s="8"/>
      <c r="O425" s="8"/>
      <c r="P425" s="8"/>
      <c r="Q425" s="8"/>
      <c r="R425" s="8"/>
      <c r="S425" s="8"/>
      <c r="T425" s="8"/>
      <c r="U425" s="8"/>
      <c r="V425" s="8"/>
      <c r="W425" s="8"/>
      <c r="X425" s="8"/>
      <c r="Y425" s="8"/>
      <c r="Z425" s="8"/>
      <c r="AA425" s="8"/>
      <c r="AB425" s="8"/>
      <c r="AC425" s="8"/>
      <c r="AD425" s="8"/>
      <c r="AE425" s="8"/>
      <c r="AF425" s="8"/>
    </row>
    <row r="426" spans="1:32" s="12" customFormat="1" ht="15" x14ac:dyDescent="0.25">
      <c r="A426" s="159" t="s">
        <v>516</v>
      </c>
      <c r="B426" s="246" t="s">
        <v>532</v>
      </c>
      <c r="C426" s="252" t="s">
        <v>533</v>
      </c>
      <c r="D426" s="253" t="s">
        <v>534</v>
      </c>
      <c r="E426" s="172" t="s">
        <v>14</v>
      </c>
      <c r="F426" s="249">
        <v>7</v>
      </c>
      <c r="G426" s="61"/>
      <c r="H426" s="449">
        <f t="shared" si="0"/>
        <v>0</v>
      </c>
      <c r="I426" s="8"/>
      <c r="J426" s="8"/>
      <c r="K426" s="8"/>
      <c r="L426" s="8"/>
      <c r="M426" s="8"/>
      <c r="N426" s="8"/>
      <c r="O426" s="8"/>
      <c r="P426" s="8"/>
      <c r="Q426" s="8"/>
      <c r="R426" s="8"/>
      <c r="S426" s="8"/>
      <c r="T426" s="8"/>
      <c r="U426" s="8"/>
      <c r="V426" s="8"/>
      <c r="W426" s="8"/>
      <c r="X426" s="8"/>
      <c r="Y426" s="8"/>
      <c r="Z426" s="8"/>
      <c r="AA426" s="8"/>
      <c r="AB426" s="8"/>
      <c r="AC426" s="8"/>
      <c r="AD426" s="8"/>
      <c r="AE426" s="8"/>
      <c r="AF426" s="8"/>
    </row>
    <row r="427" spans="1:32" s="12" customFormat="1" ht="15" x14ac:dyDescent="0.25">
      <c r="A427" s="159" t="s">
        <v>516</v>
      </c>
      <c r="B427" s="246" t="s">
        <v>535</v>
      </c>
      <c r="C427" s="252" t="s">
        <v>536</v>
      </c>
      <c r="D427" s="253" t="s">
        <v>537</v>
      </c>
      <c r="E427" s="172" t="s">
        <v>14</v>
      </c>
      <c r="F427" s="249">
        <v>2</v>
      </c>
      <c r="G427" s="61"/>
      <c r="H427" s="449">
        <f t="shared" si="0"/>
        <v>0</v>
      </c>
      <c r="I427" s="8"/>
      <c r="J427" s="8"/>
      <c r="K427" s="8"/>
      <c r="L427" s="8"/>
      <c r="M427" s="8"/>
      <c r="N427" s="8"/>
      <c r="O427" s="8"/>
      <c r="P427" s="8"/>
      <c r="Q427" s="8"/>
      <c r="R427" s="8"/>
      <c r="S427" s="8"/>
      <c r="T427" s="8"/>
      <c r="U427" s="8"/>
      <c r="V427" s="8"/>
      <c r="W427" s="8"/>
      <c r="X427" s="8"/>
      <c r="Y427" s="8"/>
      <c r="Z427" s="8"/>
      <c r="AA427" s="8"/>
      <c r="AB427" s="8"/>
      <c r="AC427" s="8"/>
      <c r="AD427" s="8"/>
      <c r="AE427" s="8"/>
      <c r="AF427" s="8"/>
    </row>
    <row r="428" spans="1:32" s="12" customFormat="1" ht="15" x14ac:dyDescent="0.25">
      <c r="A428" s="159" t="s">
        <v>516</v>
      </c>
      <c r="B428" s="246" t="s">
        <v>538</v>
      </c>
      <c r="C428" s="247" t="s">
        <v>539</v>
      </c>
      <c r="D428" s="253" t="s">
        <v>540</v>
      </c>
      <c r="E428" s="172" t="s">
        <v>14</v>
      </c>
      <c r="F428" s="251">
        <v>1</v>
      </c>
      <c r="G428" s="61"/>
      <c r="H428" s="449">
        <f t="shared" si="0"/>
        <v>0</v>
      </c>
      <c r="I428" s="8"/>
      <c r="J428" s="8"/>
      <c r="K428" s="8"/>
      <c r="L428" s="8"/>
      <c r="M428" s="8"/>
      <c r="N428" s="8"/>
      <c r="O428" s="8"/>
      <c r="P428" s="8"/>
      <c r="Q428" s="8"/>
      <c r="R428" s="8"/>
      <c r="S428" s="8"/>
      <c r="T428" s="8"/>
      <c r="U428" s="8"/>
      <c r="V428" s="8"/>
      <c r="W428" s="8"/>
      <c r="X428" s="8"/>
      <c r="Y428" s="8"/>
      <c r="Z428" s="8"/>
      <c r="AA428" s="8"/>
      <c r="AB428" s="8"/>
      <c r="AC428" s="8"/>
      <c r="AD428" s="8"/>
      <c r="AE428" s="8"/>
      <c r="AF428" s="8"/>
    </row>
    <row r="429" spans="1:32" s="12" customFormat="1" ht="15" x14ac:dyDescent="0.25">
      <c r="A429" s="159" t="s">
        <v>516</v>
      </c>
      <c r="B429" s="246" t="s">
        <v>541</v>
      </c>
      <c r="C429" s="252" t="s">
        <v>542</v>
      </c>
      <c r="D429" s="253" t="s">
        <v>543</v>
      </c>
      <c r="E429" s="172" t="s">
        <v>14</v>
      </c>
      <c r="F429" s="254">
        <v>1</v>
      </c>
      <c r="G429" s="61"/>
      <c r="H429" s="449">
        <f t="shared" si="0"/>
        <v>0</v>
      </c>
      <c r="I429" s="8"/>
      <c r="J429" s="8"/>
      <c r="K429" s="8"/>
      <c r="L429" s="8"/>
      <c r="M429" s="8"/>
      <c r="N429" s="8"/>
      <c r="O429" s="8"/>
      <c r="P429" s="8"/>
      <c r="Q429" s="8"/>
      <c r="R429" s="8"/>
      <c r="S429" s="8"/>
      <c r="T429" s="8"/>
      <c r="U429" s="8"/>
      <c r="V429" s="8"/>
      <c r="W429" s="8"/>
      <c r="X429" s="8"/>
      <c r="Y429" s="8"/>
      <c r="Z429" s="8"/>
      <c r="AA429" s="8"/>
      <c r="AB429" s="8"/>
      <c r="AC429" s="8"/>
      <c r="AD429" s="8"/>
      <c r="AE429" s="8"/>
      <c r="AF429" s="8"/>
    </row>
    <row r="430" spans="1:32" s="12" customFormat="1" ht="15" x14ac:dyDescent="0.25">
      <c r="A430" s="159" t="s">
        <v>516</v>
      </c>
      <c r="B430" s="246" t="s">
        <v>544</v>
      </c>
      <c r="C430" s="247" t="s">
        <v>545</v>
      </c>
      <c r="D430" s="253" t="s">
        <v>546</v>
      </c>
      <c r="E430" s="172" t="s">
        <v>14</v>
      </c>
      <c r="F430" s="251">
        <v>1</v>
      </c>
      <c r="G430" s="61"/>
      <c r="H430" s="449">
        <f t="shared" si="0"/>
        <v>0</v>
      </c>
      <c r="I430" s="8"/>
      <c r="J430" s="8"/>
      <c r="K430" s="8"/>
      <c r="L430" s="8"/>
      <c r="M430" s="8"/>
      <c r="N430" s="8"/>
      <c r="O430" s="8"/>
      <c r="P430" s="8"/>
      <c r="Q430" s="8"/>
      <c r="R430" s="8"/>
      <c r="S430" s="8"/>
      <c r="T430" s="8"/>
      <c r="U430" s="8"/>
      <c r="V430" s="8"/>
      <c r="W430" s="8"/>
      <c r="X430" s="8"/>
      <c r="Y430" s="8"/>
      <c r="Z430" s="8"/>
      <c r="AA430" s="8"/>
      <c r="AB430" s="8"/>
      <c r="AC430" s="8"/>
      <c r="AD430" s="8"/>
      <c r="AE430" s="8"/>
      <c r="AF430" s="8"/>
    </row>
    <row r="431" spans="1:32" s="12" customFormat="1" ht="15" x14ac:dyDescent="0.25">
      <c r="A431" s="159" t="s">
        <v>516</v>
      </c>
      <c r="B431" s="246" t="s">
        <v>547</v>
      </c>
      <c r="C431" s="255" t="s">
        <v>548</v>
      </c>
      <c r="D431" s="256" t="s">
        <v>549</v>
      </c>
      <c r="E431" s="172" t="s">
        <v>14</v>
      </c>
      <c r="F431" s="257">
        <v>1</v>
      </c>
      <c r="G431" s="61"/>
      <c r="H431" s="449">
        <f t="shared" si="0"/>
        <v>0</v>
      </c>
      <c r="I431" s="8"/>
      <c r="J431" s="8"/>
      <c r="K431" s="8"/>
      <c r="L431" s="8"/>
      <c r="M431" s="8"/>
      <c r="N431" s="8"/>
      <c r="O431" s="8"/>
      <c r="P431" s="8"/>
      <c r="Q431" s="8"/>
      <c r="R431" s="8"/>
      <c r="S431" s="8"/>
      <c r="T431" s="8"/>
      <c r="U431" s="8"/>
      <c r="V431" s="8"/>
      <c r="W431" s="8"/>
      <c r="X431" s="8"/>
      <c r="Y431" s="8"/>
      <c r="Z431" s="8"/>
      <c r="AA431" s="8"/>
      <c r="AB431" s="8"/>
      <c r="AC431" s="8"/>
      <c r="AD431" s="8"/>
      <c r="AE431" s="8"/>
      <c r="AF431" s="8"/>
    </row>
    <row r="432" spans="1:32" s="12" customFormat="1" ht="15" x14ac:dyDescent="0.25">
      <c r="A432" s="159" t="s">
        <v>516</v>
      </c>
      <c r="B432" s="246" t="s">
        <v>550</v>
      </c>
      <c r="C432" s="255" t="s">
        <v>551</v>
      </c>
      <c r="D432" s="256" t="s">
        <v>552</v>
      </c>
      <c r="E432" s="172" t="s">
        <v>14</v>
      </c>
      <c r="F432" s="249">
        <f>1+1</f>
        <v>2</v>
      </c>
      <c r="G432" s="61"/>
      <c r="H432" s="449">
        <f t="shared" si="0"/>
        <v>0</v>
      </c>
      <c r="I432" s="8"/>
      <c r="J432" s="8"/>
      <c r="K432" s="8"/>
      <c r="L432" s="8"/>
      <c r="M432" s="8"/>
      <c r="N432" s="8"/>
      <c r="O432" s="8"/>
      <c r="P432" s="8"/>
      <c r="Q432" s="8"/>
      <c r="R432" s="8"/>
      <c r="S432" s="8"/>
      <c r="T432" s="8"/>
      <c r="U432" s="8"/>
      <c r="V432" s="8"/>
      <c r="W432" s="8"/>
      <c r="X432" s="8"/>
      <c r="Y432" s="8"/>
      <c r="Z432" s="8"/>
      <c r="AA432" s="8"/>
      <c r="AB432" s="8"/>
      <c r="AC432" s="8"/>
      <c r="AD432" s="8"/>
      <c r="AE432" s="8"/>
      <c r="AF432" s="8"/>
    </row>
    <row r="433" spans="1:32" s="12" customFormat="1" ht="15" x14ac:dyDescent="0.25">
      <c r="A433" s="159" t="s">
        <v>516</v>
      </c>
      <c r="B433" s="246" t="s">
        <v>553</v>
      </c>
      <c r="C433" s="258" t="s">
        <v>554</v>
      </c>
      <c r="D433" s="259" t="s">
        <v>555</v>
      </c>
      <c r="E433" s="172" t="s">
        <v>14</v>
      </c>
      <c r="F433" s="249">
        <v>11</v>
      </c>
      <c r="G433" s="61"/>
      <c r="H433" s="449">
        <f t="shared" si="0"/>
        <v>0</v>
      </c>
      <c r="I433" s="8"/>
      <c r="J433" s="8"/>
      <c r="K433" s="8"/>
      <c r="L433" s="8"/>
      <c r="M433" s="8"/>
      <c r="N433" s="8"/>
      <c r="O433" s="8"/>
      <c r="P433" s="8"/>
      <c r="Q433" s="8"/>
      <c r="R433" s="8"/>
      <c r="S433" s="8"/>
      <c r="T433" s="8"/>
      <c r="U433" s="8"/>
      <c r="V433" s="8"/>
      <c r="W433" s="8"/>
      <c r="X433" s="8"/>
      <c r="Y433" s="8"/>
      <c r="Z433" s="8"/>
      <c r="AA433" s="8"/>
      <c r="AB433" s="8"/>
      <c r="AC433" s="8"/>
      <c r="AD433" s="8"/>
      <c r="AE433" s="8"/>
      <c r="AF433" s="8"/>
    </row>
    <row r="434" spans="1:32" s="12" customFormat="1" ht="15" x14ac:dyDescent="0.25">
      <c r="A434" s="159" t="s">
        <v>516</v>
      </c>
      <c r="B434" s="246" t="s">
        <v>556</v>
      </c>
      <c r="C434" s="252" t="s">
        <v>557</v>
      </c>
      <c r="D434" s="253" t="s">
        <v>558</v>
      </c>
      <c r="E434" s="172" t="s">
        <v>14</v>
      </c>
      <c r="F434" s="249">
        <f>2+4</f>
        <v>6</v>
      </c>
      <c r="G434" s="61"/>
      <c r="H434" s="449">
        <f t="shared" si="0"/>
        <v>0</v>
      </c>
      <c r="I434" s="8"/>
      <c r="J434" s="8"/>
      <c r="K434" s="8"/>
      <c r="L434" s="8"/>
      <c r="M434" s="8"/>
      <c r="N434" s="8"/>
      <c r="O434" s="8"/>
      <c r="P434" s="8"/>
      <c r="Q434" s="8"/>
      <c r="R434" s="8"/>
      <c r="S434" s="8"/>
      <c r="T434" s="8"/>
      <c r="U434" s="8"/>
      <c r="V434" s="8"/>
      <c r="W434" s="8"/>
      <c r="X434" s="8"/>
      <c r="Y434" s="8"/>
      <c r="Z434" s="8"/>
      <c r="AA434" s="8"/>
      <c r="AB434" s="8"/>
      <c r="AC434" s="8"/>
      <c r="AD434" s="8"/>
      <c r="AE434" s="8"/>
      <c r="AF434" s="8"/>
    </row>
    <row r="435" spans="1:32" s="12" customFormat="1" ht="15" x14ac:dyDescent="0.25">
      <c r="A435" s="159" t="s">
        <v>516</v>
      </c>
      <c r="B435" s="246" t="s">
        <v>559</v>
      </c>
      <c r="C435" s="252" t="s">
        <v>560</v>
      </c>
      <c r="D435" s="253" t="s">
        <v>561</v>
      </c>
      <c r="E435" s="172" t="s">
        <v>14</v>
      </c>
      <c r="F435" s="249">
        <v>1</v>
      </c>
      <c r="G435" s="61"/>
      <c r="H435" s="449">
        <f t="shared" si="0"/>
        <v>0</v>
      </c>
      <c r="I435" s="8"/>
      <c r="J435" s="8"/>
      <c r="K435" s="8"/>
      <c r="L435" s="8"/>
      <c r="M435" s="8"/>
      <c r="N435" s="8"/>
      <c r="O435" s="8"/>
      <c r="P435" s="8"/>
      <c r="Q435" s="8"/>
      <c r="R435" s="8"/>
      <c r="S435" s="8"/>
      <c r="T435" s="8"/>
      <c r="U435" s="8"/>
      <c r="V435" s="8"/>
      <c r="W435" s="8"/>
      <c r="X435" s="8"/>
      <c r="Y435" s="8"/>
      <c r="Z435" s="8"/>
      <c r="AA435" s="8"/>
      <c r="AB435" s="8"/>
      <c r="AC435" s="8"/>
      <c r="AD435" s="8"/>
      <c r="AE435" s="8"/>
      <c r="AF435" s="8"/>
    </row>
    <row r="436" spans="1:32" s="12" customFormat="1" ht="15" x14ac:dyDescent="0.25">
      <c r="A436" s="159" t="s">
        <v>516</v>
      </c>
      <c r="B436" s="246" t="s">
        <v>562</v>
      </c>
      <c r="C436" s="252" t="s">
        <v>563</v>
      </c>
      <c r="D436" s="253" t="s">
        <v>564</v>
      </c>
      <c r="E436" s="172" t="s">
        <v>14</v>
      </c>
      <c r="F436" s="249">
        <v>3</v>
      </c>
      <c r="G436" s="61"/>
      <c r="H436" s="449">
        <f t="shared" si="0"/>
        <v>0</v>
      </c>
      <c r="I436" s="8"/>
      <c r="J436" s="8"/>
      <c r="K436" s="8"/>
      <c r="L436" s="8"/>
      <c r="M436" s="8"/>
      <c r="N436" s="8"/>
      <c r="O436" s="8"/>
      <c r="P436" s="8"/>
      <c r="Q436" s="8"/>
      <c r="R436" s="8"/>
      <c r="S436" s="8"/>
      <c r="T436" s="8"/>
      <c r="U436" s="8"/>
      <c r="V436" s="8"/>
      <c r="W436" s="8"/>
      <c r="X436" s="8"/>
      <c r="Y436" s="8"/>
      <c r="Z436" s="8"/>
      <c r="AA436" s="8"/>
      <c r="AB436" s="8"/>
      <c r="AC436" s="8"/>
      <c r="AD436" s="8"/>
      <c r="AE436" s="8"/>
      <c r="AF436" s="8"/>
    </row>
    <row r="437" spans="1:32" s="12" customFormat="1" ht="26.25" x14ac:dyDescent="0.25">
      <c r="A437" s="159" t="s">
        <v>516</v>
      </c>
      <c r="B437" s="246" t="s">
        <v>565</v>
      </c>
      <c r="C437" s="201">
        <v>183151115</v>
      </c>
      <c r="D437" s="260" t="s">
        <v>566</v>
      </c>
      <c r="E437" s="172" t="s">
        <v>14</v>
      </c>
      <c r="F437" s="245">
        <f>SUM(F421:F436)-F438</f>
        <v>43</v>
      </c>
      <c r="G437" s="62"/>
      <c r="H437" s="449">
        <f t="shared" si="0"/>
        <v>0</v>
      </c>
      <c r="I437" s="8"/>
      <c r="J437" s="8"/>
      <c r="K437" s="8"/>
      <c r="L437" s="8"/>
      <c r="M437" s="8"/>
      <c r="N437" s="8"/>
      <c r="O437" s="8"/>
      <c r="P437" s="8"/>
      <c r="Q437" s="8"/>
      <c r="R437" s="8"/>
      <c r="S437" s="8"/>
      <c r="T437" s="8"/>
      <c r="U437" s="8"/>
      <c r="V437" s="8"/>
      <c r="W437" s="8"/>
      <c r="X437" s="8"/>
      <c r="Y437" s="8"/>
      <c r="Z437" s="8"/>
      <c r="AA437" s="8"/>
      <c r="AB437" s="8"/>
      <c r="AC437" s="8"/>
      <c r="AD437" s="8"/>
      <c r="AE437" s="8"/>
      <c r="AF437" s="8"/>
    </row>
    <row r="438" spans="1:32" s="12" customFormat="1" ht="26.25" x14ac:dyDescent="0.25">
      <c r="A438" s="159" t="s">
        <v>516</v>
      </c>
      <c r="B438" s="246" t="s">
        <v>567</v>
      </c>
      <c r="C438" s="201">
        <v>183151135</v>
      </c>
      <c r="D438" s="260" t="s">
        <v>568</v>
      </c>
      <c r="E438" s="172" t="s">
        <v>14</v>
      </c>
      <c r="F438" s="245">
        <v>5</v>
      </c>
      <c r="G438" s="62"/>
      <c r="H438" s="449">
        <f t="shared" si="0"/>
        <v>0</v>
      </c>
      <c r="I438" s="8"/>
      <c r="J438" s="8"/>
      <c r="K438" s="8"/>
      <c r="L438" s="8"/>
      <c r="M438" s="8"/>
      <c r="N438" s="8"/>
      <c r="O438" s="8"/>
      <c r="P438" s="8"/>
      <c r="Q438" s="8"/>
      <c r="R438" s="8"/>
      <c r="S438" s="8"/>
      <c r="T438" s="8"/>
      <c r="U438" s="8"/>
      <c r="V438" s="8"/>
      <c r="W438" s="8"/>
      <c r="X438" s="8"/>
      <c r="Y438" s="8"/>
      <c r="Z438" s="8"/>
      <c r="AA438" s="8"/>
      <c r="AB438" s="8"/>
      <c r="AC438" s="8"/>
      <c r="AD438" s="8"/>
      <c r="AE438" s="8"/>
      <c r="AF438" s="8"/>
    </row>
    <row r="439" spans="1:32" s="12" customFormat="1" ht="15" x14ac:dyDescent="0.25">
      <c r="A439" s="159" t="s">
        <v>516</v>
      </c>
      <c r="B439" s="246" t="s">
        <v>569</v>
      </c>
      <c r="C439" s="167" t="s">
        <v>28</v>
      </c>
      <c r="D439" s="261" t="s">
        <v>570</v>
      </c>
      <c r="E439" s="262"/>
      <c r="F439" s="263"/>
      <c r="G439" s="63"/>
      <c r="H439" s="464"/>
      <c r="I439" s="8"/>
      <c r="J439" s="8"/>
      <c r="K439" s="8"/>
      <c r="L439" s="8"/>
      <c r="M439" s="8"/>
      <c r="N439" s="8"/>
      <c r="O439" s="8"/>
      <c r="P439" s="8"/>
      <c r="Q439" s="8"/>
      <c r="R439" s="8"/>
      <c r="S439" s="8"/>
      <c r="T439" s="8"/>
      <c r="U439" s="8"/>
      <c r="V439" s="8"/>
      <c r="W439" s="8"/>
      <c r="X439" s="8"/>
      <c r="Y439" s="8"/>
      <c r="Z439" s="8"/>
      <c r="AA439" s="8"/>
      <c r="AB439" s="8"/>
      <c r="AC439" s="8"/>
      <c r="AD439" s="8"/>
      <c r="AE439" s="8"/>
      <c r="AF439" s="8"/>
    </row>
    <row r="440" spans="1:32" s="12" customFormat="1" ht="15" x14ac:dyDescent="0.25">
      <c r="A440" s="159" t="s">
        <v>516</v>
      </c>
      <c r="B440" s="246" t="s">
        <v>571</v>
      </c>
      <c r="C440" s="264">
        <v>10321100</v>
      </c>
      <c r="D440" s="265" t="s">
        <v>572</v>
      </c>
      <c r="E440" s="180" t="s">
        <v>573</v>
      </c>
      <c r="F440" s="266">
        <f>0.6*B418*0.5</f>
        <v>14.399999999999999</v>
      </c>
      <c r="G440" s="62"/>
      <c r="H440" s="449">
        <f>G440*F440</f>
        <v>0</v>
      </c>
      <c r="I440" s="8"/>
      <c r="J440" s="8"/>
      <c r="K440" s="8"/>
      <c r="L440" s="8"/>
      <c r="M440" s="8"/>
      <c r="N440" s="8"/>
      <c r="O440" s="8"/>
      <c r="P440" s="8"/>
      <c r="Q440" s="8"/>
      <c r="R440" s="8"/>
      <c r="S440" s="8"/>
      <c r="T440" s="8"/>
      <c r="U440" s="8"/>
      <c r="V440" s="8"/>
      <c r="W440" s="8"/>
      <c r="X440" s="8"/>
      <c r="Y440" s="8"/>
      <c r="Z440" s="8"/>
      <c r="AA440" s="8"/>
      <c r="AB440" s="8"/>
      <c r="AC440" s="8"/>
      <c r="AD440" s="8"/>
      <c r="AE440" s="8"/>
      <c r="AF440" s="8"/>
    </row>
    <row r="441" spans="1:32" s="12" customFormat="1" ht="15" x14ac:dyDescent="0.25">
      <c r="A441" s="159" t="s">
        <v>516</v>
      </c>
      <c r="B441" s="246" t="s">
        <v>574</v>
      </c>
      <c r="C441" s="167" t="s">
        <v>28</v>
      </c>
      <c r="D441" s="267" t="s">
        <v>575</v>
      </c>
      <c r="E441" s="268"/>
      <c r="F441" s="269"/>
      <c r="G441" s="64"/>
      <c r="H441" s="465"/>
      <c r="I441" s="8"/>
      <c r="J441" s="8"/>
      <c r="K441" s="8"/>
      <c r="L441" s="8"/>
      <c r="M441" s="8"/>
      <c r="N441" s="8"/>
      <c r="O441" s="8"/>
      <c r="P441" s="8"/>
      <c r="Q441" s="8"/>
      <c r="R441" s="8"/>
      <c r="S441" s="8"/>
      <c r="T441" s="8"/>
      <c r="U441" s="8"/>
      <c r="V441" s="8"/>
      <c r="W441" s="8"/>
      <c r="X441" s="8"/>
      <c r="Y441" s="8"/>
      <c r="Z441" s="8"/>
      <c r="AA441" s="8"/>
      <c r="AB441" s="8"/>
      <c r="AC441" s="8"/>
      <c r="AD441" s="8"/>
      <c r="AE441" s="8"/>
      <c r="AF441" s="8"/>
    </row>
    <row r="442" spans="1:32" s="12" customFormat="1" ht="30" customHeight="1" x14ac:dyDescent="0.25">
      <c r="A442" s="159" t="s">
        <v>516</v>
      </c>
      <c r="B442" s="246" t="s">
        <v>576</v>
      </c>
      <c r="C442" s="240">
        <v>184102115</v>
      </c>
      <c r="D442" s="270" t="s">
        <v>577</v>
      </c>
      <c r="E442" s="242" t="s">
        <v>14</v>
      </c>
      <c r="F442" s="243">
        <f>F437</f>
        <v>43</v>
      </c>
      <c r="G442" s="65"/>
      <c r="H442" s="449">
        <f t="shared" ref="H442:H457" si="1">G442*F442</f>
        <v>0</v>
      </c>
      <c r="I442" s="8"/>
      <c r="J442" s="8"/>
      <c r="K442" s="8"/>
      <c r="L442" s="8"/>
      <c r="M442" s="8"/>
      <c r="N442" s="8"/>
      <c r="O442" s="8"/>
      <c r="P442" s="8"/>
      <c r="Q442" s="8"/>
      <c r="R442" s="8"/>
      <c r="S442" s="8"/>
      <c r="T442" s="8"/>
      <c r="U442" s="8"/>
      <c r="V442" s="8"/>
      <c r="W442" s="8"/>
      <c r="X442" s="8"/>
      <c r="Y442" s="8"/>
      <c r="Z442" s="8"/>
      <c r="AA442" s="8"/>
      <c r="AB442" s="8"/>
      <c r="AC442" s="8"/>
      <c r="AD442" s="8"/>
      <c r="AE442" s="8"/>
      <c r="AF442" s="8"/>
    </row>
    <row r="443" spans="1:32" s="12" customFormat="1" ht="30" customHeight="1" x14ac:dyDescent="0.25">
      <c r="A443" s="159" t="s">
        <v>516</v>
      </c>
      <c r="B443" s="246" t="s">
        <v>578</v>
      </c>
      <c r="C443" s="240">
        <v>184102125</v>
      </c>
      <c r="D443" s="270" t="s">
        <v>579</v>
      </c>
      <c r="E443" s="242" t="s">
        <v>14</v>
      </c>
      <c r="F443" s="243">
        <f>F438</f>
        <v>5</v>
      </c>
      <c r="G443" s="65"/>
      <c r="H443" s="449">
        <f t="shared" si="1"/>
        <v>0</v>
      </c>
      <c r="I443" s="8"/>
      <c r="J443" s="8"/>
      <c r="K443" s="8"/>
      <c r="L443" s="8"/>
      <c r="M443" s="8"/>
      <c r="N443" s="8"/>
      <c r="O443" s="8"/>
      <c r="P443" s="8"/>
      <c r="Q443" s="8"/>
      <c r="R443" s="8"/>
      <c r="S443" s="8"/>
      <c r="T443" s="8"/>
      <c r="U443" s="8"/>
      <c r="V443" s="8"/>
      <c r="W443" s="8"/>
      <c r="X443" s="8"/>
      <c r="Y443" s="8"/>
      <c r="Z443" s="8"/>
      <c r="AA443" s="8"/>
      <c r="AB443" s="8"/>
      <c r="AC443" s="8"/>
      <c r="AD443" s="8"/>
      <c r="AE443" s="8"/>
      <c r="AF443" s="8"/>
    </row>
    <row r="444" spans="1:32" s="12" customFormat="1" ht="26.25" x14ac:dyDescent="0.25">
      <c r="A444" s="159" t="s">
        <v>516</v>
      </c>
      <c r="B444" s="246" t="s">
        <v>580</v>
      </c>
      <c r="C444" s="201">
        <v>184215132</v>
      </c>
      <c r="D444" s="260" t="s">
        <v>581</v>
      </c>
      <c r="E444" s="172" t="s">
        <v>14</v>
      </c>
      <c r="F444" s="245">
        <f>B418</f>
        <v>48</v>
      </c>
      <c r="G444" s="65"/>
      <c r="H444" s="449">
        <f t="shared" si="1"/>
        <v>0</v>
      </c>
      <c r="I444" s="8"/>
      <c r="J444" s="8"/>
      <c r="K444" s="8"/>
      <c r="L444" s="8"/>
      <c r="M444" s="8"/>
      <c r="N444" s="8"/>
      <c r="O444" s="8"/>
      <c r="P444" s="8"/>
      <c r="Q444" s="8"/>
      <c r="R444" s="8"/>
      <c r="S444" s="8"/>
      <c r="T444" s="8"/>
      <c r="U444" s="8"/>
      <c r="V444" s="8"/>
      <c r="W444" s="8"/>
      <c r="X444" s="8"/>
      <c r="Y444" s="8"/>
      <c r="Z444" s="8"/>
      <c r="AA444" s="8"/>
      <c r="AB444" s="8"/>
      <c r="AC444" s="8"/>
      <c r="AD444" s="8"/>
      <c r="AE444" s="8"/>
      <c r="AF444" s="8"/>
    </row>
    <row r="445" spans="1:32" s="12" customFormat="1" ht="15" x14ac:dyDescent="0.25">
      <c r="A445" s="159" t="s">
        <v>516</v>
      </c>
      <c r="B445" s="246" t="s">
        <v>582</v>
      </c>
      <c r="C445" s="201">
        <v>60591253</v>
      </c>
      <c r="D445" s="244" t="s">
        <v>583</v>
      </c>
      <c r="E445" s="172" t="s">
        <v>14</v>
      </c>
      <c r="F445" s="245">
        <f>3*B418</f>
        <v>144</v>
      </c>
      <c r="G445" s="62"/>
      <c r="H445" s="449">
        <f t="shared" si="1"/>
        <v>0</v>
      </c>
      <c r="I445" s="8"/>
      <c r="J445" s="8"/>
      <c r="K445" s="8"/>
      <c r="L445" s="8"/>
      <c r="M445" s="8"/>
      <c r="N445" s="8"/>
      <c r="O445" s="8"/>
      <c r="P445" s="8"/>
      <c r="Q445" s="8"/>
      <c r="R445" s="8"/>
      <c r="S445" s="8"/>
      <c r="T445" s="8"/>
      <c r="U445" s="8"/>
      <c r="V445" s="8"/>
      <c r="W445" s="8"/>
      <c r="X445" s="8"/>
      <c r="Y445" s="8"/>
      <c r="Z445" s="8"/>
      <c r="AA445" s="8"/>
      <c r="AB445" s="8"/>
      <c r="AC445" s="8"/>
      <c r="AD445" s="8"/>
      <c r="AE445" s="8"/>
      <c r="AF445" s="8"/>
    </row>
    <row r="446" spans="1:32" s="12" customFormat="1" ht="15" x14ac:dyDescent="0.25">
      <c r="A446" s="159" t="s">
        <v>516</v>
      </c>
      <c r="B446" s="246" t="s">
        <v>584</v>
      </c>
      <c r="C446" s="201" t="s">
        <v>585</v>
      </c>
      <c r="D446" s="244" t="s">
        <v>586</v>
      </c>
      <c r="E446" s="172" t="s">
        <v>14</v>
      </c>
      <c r="F446" s="245">
        <f>F444*6</f>
        <v>288</v>
      </c>
      <c r="G446" s="62"/>
      <c r="H446" s="449">
        <f t="shared" si="1"/>
        <v>0</v>
      </c>
      <c r="I446" s="8"/>
      <c r="J446" s="8"/>
      <c r="K446" s="8"/>
      <c r="L446" s="8"/>
      <c r="M446" s="8"/>
      <c r="N446" s="8"/>
      <c r="O446" s="8"/>
      <c r="P446" s="8"/>
      <c r="Q446" s="8"/>
      <c r="R446" s="8"/>
      <c r="S446" s="8"/>
      <c r="T446" s="8"/>
      <c r="U446" s="8"/>
      <c r="V446" s="8"/>
      <c r="W446" s="8"/>
      <c r="X446" s="8"/>
      <c r="Y446" s="8"/>
      <c r="Z446" s="8"/>
      <c r="AA446" s="8"/>
      <c r="AB446" s="8"/>
      <c r="AC446" s="8"/>
      <c r="AD446" s="8"/>
      <c r="AE446" s="8"/>
      <c r="AF446" s="8"/>
    </row>
    <row r="447" spans="1:32" s="12" customFormat="1" ht="15" x14ac:dyDescent="0.25">
      <c r="A447" s="159" t="s">
        <v>516</v>
      </c>
      <c r="B447" s="246" t="s">
        <v>587</v>
      </c>
      <c r="C447" s="201" t="s">
        <v>585</v>
      </c>
      <c r="D447" s="244" t="s">
        <v>588</v>
      </c>
      <c r="E447" s="172" t="s">
        <v>589</v>
      </c>
      <c r="F447" s="245">
        <f>2*B418</f>
        <v>96</v>
      </c>
      <c r="G447" s="62"/>
      <c r="H447" s="449">
        <f t="shared" si="1"/>
        <v>0</v>
      </c>
      <c r="I447" s="8"/>
      <c r="J447" s="8"/>
      <c r="K447" s="8"/>
      <c r="L447" s="8"/>
      <c r="M447" s="8"/>
      <c r="N447" s="8"/>
      <c r="O447" s="8"/>
      <c r="P447" s="8"/>
      <c r="Q447" s="8"/>
      <c r="R447" s="8"/>
      <c r="S447" s="8"/>
      <c r="T447" s="8"/>
      <c r="U447" s="8"/>
      <c r="V447" s="8"/>
      <c r="W447" s="8"/>
      <c r="X447" s="8"/>
      <c r="Y447" s="8"/>
      <c r="Z447" s="8"/>
      <c r="AA447" s="8"/>
      <c r="AB447" s="8"/>
      <c r="AC447" s="8"/>
      <c r="AD447" s="8"/>
      <c r="AE447" s="8"/>
      <c r="AF447" s="8"/>
    </row>
    <row r="448" spans="1:32" s="12" customFormat="1" ht="27.75" customHeight="1" x14ac:dyDescent="0.25">
      <c r="A448" s="159" t="s">
        <v>516</v>
      </c>
      <c r="B448" s="246" t="s">
        <v>590</v>
      </c>
      <c r="C448" s="201">
        <v>184813161</v>
      </c>
      <c r="D448" s="271" t="s">
        <v>591</v>
      </c>
      <c r="E448" s="172" t="s">
        <v>14</v>
      </c>
      <c r="F448" s="245">
        <f>B418</f>
        <v>48</v>
      </c>
      <c r="G448" s="62"/>
      <c r="H448" s="449">
        <f t="shared" si="1"/>
        <v>0</v>
      </c>
      <c r="I448" s="8"/>
      <c r="J448" s="8"/>
      <c r="K448" s="8"/>
      <c r="L448" s="8"/>
      <c r="M448" s="8"/>
      <c r="N448" s="8"/>
      <c r="O448" s="8"/>
      <c r="P448" s="8"/>
      <c r="Q448" s="8"/>
      <c r="R448" s="8"/>
      <c r="S448" s="8"/>
      <c r="T448" s="8"/>
      <c r="U448" s="8"/>
      <c r="V448" s="8"/>
      <c r="W448" s="8"/>
      <c r="X448" s="8"/>
      <c r="Y448" s="8"/>
      <c r="Z448" s="8"/>
      <c r="AA448" s="8"/>
      <c r="AB448" s="8"/>
      <c r="AC448" s="8"/>
      <c r="AD448" s="8"/>
      <c r="AE448" s="8"/>
      <c r="AF448" s="8"/>
    </row>
    <row r="449" spans="1:32" s="12" customFormat="1" ht="15" x14ac:dyDescent="0.25">
      <c r="A449" s="159" t="s">
        <v>516</v>
      </c>
      <c r="B449" s="246" t="s">
        <v>592</v>
      </c>
      <c r="C449" s="201" t="s">
        <v>585</v>
      </c>
      <c r="D449" s="244" t="s">
        <v>593</v>
      </c>
      <c r="E449" s="172" t="s">
        <v>594</v>
      </c>
      <c r="F449" s="245">
        <f>F448*0.25</f>
        <v>12</v>
      </c>
      <c r="G449" s="37"/>
      <c r="H449" s="449">
        <f t="shared" si="1"/>
        <v>0</v>
      </c>
      <c r="I449" s="8"/>
      <c r="J449" s="8"/>
      <c r="K449" s="8"/>
      <c r="L449" s="8"/>
      <c r="M449" s="8"/>
      <c r="N449" s="8"/>
      <c r="O449" s="8"/>
      <c r="P449" s="8"/>
      <c r="Q449" s="8"/>
      <c r="R449" s="8"/>
      <c r="S449" s="8"/>
      <c r="T449" s="8"/>
      <c r="U449" s="8"/>
      <c r="V449" s="8"/>
      <c r="W449" s="8"/>
      <c r="X449" s="8"/>
      <c r="Y449" s="8"/>
      <c r="Z449" s="8"/>
      <c r="AA449" s="8"/>
      <c r="AB449" s="8"/>
      <c r="AC449" s="8"/>
      <c r="AD449" s="8"/>
      <c r="AE449" s="8"/>
      <c r="AF449" s="8"/>
    </row>
    <row r="450" spans="1:32" s="12" customFormat="1" ht="26.25" x14ac:dyDescent="0.25">
      <c r="A450" s="159" t="s">
        <v>516</v>
      </c>
      <c r="B450" s="246" t="s">
        <v>595</v>
      </c>
      <c r="C450" s="240">
        <v>184215412</v>
      </c>
      <c r="D450" s="270" t="s">
        <v>596</v>
      </c>
      <c r="E450" s="242" t="s">
        <v>14</v>
      </c>
      <c r="F450" s="243">
        <f>F437</f>
        <v>43</v>
      </c>
      <c r="G450" s="65"/>
      <c r="H450" s="449">
        <f t="shared" si="1"/>
        <v>0</v>
      </c>
      <c r="I450" s="8"/>
      <c r="J450" s="8"/>
      <c r="K450" s="8"/>
      <c r="L450" s="8"/>
      <c r="M450" s="8"/>
      <c r="N450" s="8"/>
      <c r="O450" s="8"/>
      <c r="P450" s="8"/>
      <c r="Q450" s="8"/>
      <c r="R450" s="8"/>
      <c r="S450" s="8"/>
      <c r="T450" s="8"/>
      <c r="U450" s="8"/>
      <c r="V450" s="8"/>
      <c r="W450" s="8"/>
      <c r="X450" s="8"/>
      <c r="Y450" s="8"/>
      <c r="Z450" s="8"/>
      <c r="AA450" s="8"/>
      <c r="AB450" s="8"/>
      <c r="AC450" s="8"/>
      <c r="AD450" s="8"/>
      <c r="AE450" s="8"/>
      <c r="AF450" s="8"/>
    </row>
    <row r="451" spans="1:32" s="12" customFormat="1" ht="26.25" x14ac:dyDescent="0.25">
      <c r="A451" s="159" t="s">
        <v>516</v>
      </c>
      <c r="B451" s="246" t="s">
        <v>597</v>
      </c>
      <c r="C451" s="240">
        <v>184215422</v>
      </c>
      <c r="D451" s="270" t="s">
        <v>598</v>
      </c>
      <c r="E451" s="242" t="s">
        <v>14</v>
      </c>
      <c r="F451" s="243">
        <f>F438</f>
        <v>5</v>
      </c>
      <c r="G451" s="65"/>
      <c r="H451" s="449">
        <f t="shared" si="1"/>
        <v>0</v>
      </c>
      <c r="I451" s="8"/>
      <c r="J451" s="8"/>
      <c r="K451" s="8"/>
      <c r="L451" s="8"/>
      <c r="M451" s="8"/>
      <c r="N451" s="8"/>
      <c r="O451" s="8"/>
      <c r="P451" s="8"/>
      <c r="Q451" s="8"/>
      <c r="R451" s="8"/>
      <c r="S451" s="8"/>
      <c r="T451" s="8"/>
      <c r="U451" s="8"/>
      <c r="V451" s="8"/>
      <c r="W451" s="8"/>
      <c r="X451" s="8"/>
      <c r="Y451" s="8"/>
      <c r="Z451" s="8"/>
      <c r="AA451" s="8"/>
      <c r="AB451" s="8"/>
      <c r="AC451" s="8"/>
      <c r="AD451" s="8"/>
      <c r="AE451" s="8"/>
      <c r="AF451" s="8"/>
    </row>
    <row r="452" spans="1:32" s="12" customFormat="1" ht="25.5" customHeight="1" x14ac:dyDescent="0.25">
      <c r="A452" s="159" t="s">
        <v>516</v>
      </c>
      <c r="B452" s="246" t="s">
        <v>599</v>
      </c>
      <c r="C452" s="201">
        <v>184911421</v>
      </c>
      <c r="D452" s="260" t="s">
        <v>600</v>
      </c>
      <c r="E452" s="172" t="s">
        <v>601</v>
      </c>
      <c r="F452" s="245">
        <f>F437</f>
        <v>43</v>
      </c>
      <c r="G452" s="65"/>
      <c r="H452" s="449">
        <f t="shared" si="1"/>
        <v>0</v>
      </c>
      <c r="I452" s="8"/>
      <c r="J452" s="8"/>
      <c r="K452" s="8"/>
      <c r="L452" s="8"/>
      <c r="M452" s="8"/>
      <c r="N452" s="8"/>
      <c r="O452" s="8"/>
      <c r="P452" s="8"/>
      <c r="Q452" s="8"/>
      <c r="R452" s="8"/>
      <c r="S452" s="8"/>
      <c r="T452" s="8"/>
      <c r="U452" s="8"/>
      <c r="V452" s="8"/>
      <c r="W452" s="8"/>
      <c r="X452" s="8"/>
      <c r="Y452" s="8"/>
      <c r="Z452" s="8"/>
      <c r="AA452" s="8"/>
      <c r="AB452" s="8"/>
      <c r="AC452" s="8"/>
      <c r="AD452" s="8"/>
      <c r="AE452" s="8"/>
      <c r="AF452" s="8"/>
    </row>
    <row r="453" spans="1:32" s="12" customFormat="1" ht="25.5" customHeight="1" x14ac:dyDescent="0.25">
      <c r="A453" s="159" t="s">
        <v>516</v>
      </c>
      <c r="B453" s="246" t="s">
        <v>602</v>
      </c>
      <c r="C453" s="201">
        <v>184911422</v>
      </c>
      <c r="D453" s="260" t="s">
        <v>603</v>
      </c>
      <c r="E453" s="172" t="s">
        <v>601</v>
      </c>
      <c r="F453" s="245">
        <f>F438</f>
        <v>5</v>
      </c>
      <c r="G453" s="65"/>
      <c r="H453" s="449">
        <f t="shared" si="1"/>
        <v>0</v>
      </c>
      <c r="I453" s="8"/>
      <c r="J453" s="8"/>
      <c r="K453" s="8"/>
      <c r="L453" s="8"/>
      <c r="M453" s="8"/>
      <c r="N453" s="8"/>
      <c r="O453" s="8"/>
      <c r="P453" s="8"/>
      <c r="Q453" s="8"/>
      <c r="R453" s="8"/>
      <c r="S453" s="8"/>
      <c r="T453" s="8"/>
      <c r="U453" s="8"/>
      <c r="V453" s="8"/>
      <c r="W453" s="8"/>
      <c r="X453" s="8"/>
      <c r="Y453" s="8"/>
      <c r="Z453" s="8"/>
      <c r="AA453" s="8"/>
      <c r="AB453" s="8"/>
      <c r="AC453" s="8"/>
      <c r="AD453" s="8"/>
      <c r="AE453" s="8"/>
      <c r="AF453" s="8"/>
    </row>
    <row r="454" spans="1:32" s="12" customFormat="1" ht="15" x14ac:dyDescent="0.25">
      <c r="A454" s="159" t="s">
        <v>516</v>
      </c>
      <c r="B454" s="246" t="s">
        <v>604</v>
      </c>
      <c r="C454" s="240" t="s">
        <v>585</v>
      </c>
      <c r="D454" s="187" t="s">
        <v>605</v>
      </c>
      <c r="E454" s="242" t="s">
        <v>573</v>
      </c>
      <c r="F454" s="243">
        <f>0.08*B418</f>
        <v>3.84</v>
      </c>
      <c r="G454" s="62"/>
      <c r="H454" s="449">
        <f t="shared" si="1"/>
        <v>0</v>
      </c>
      <c r="I454" s="8"/>
      <c r="J454" s="8"/>
      <c r="K454" s="8"/>
      <c r="L454" s="8"/>
      <c r="M454" s="8"/>
      <c r="N454" s="8"/>
      <c r="O454" s="8"/>
      <c r="P454" s="8"/>
      <c r="Q454" s="8"/>
      <c r="R454" s="8"/>
      <c r="S454" s="8"/>
      <c r="T454" s="8"/>
      <c r="U454" s="8"/>
      <c r="V454" s="8"/>
      <c r="W454" s="8"/>
      <c r="X454" s="8"/>
      <c r="Y454" s="8"/>
      <c r="Z454" s="8"/>
      <c r="AA454" s="8"/>
      <c r="AB454" s="8"/>
      <c r="AC454" s="8"/>
      <c r="AD454" s="8"/>
      <c r="AE454" s="8"/>
      <c r="AF454" s="8"/>
    </row>
    <row r="455" spans="1:32" s="12" customFormat="1" ht="15" x14ac:dyDescent="0.25">
      <c r="A455" s="159" t="s">
        <v>516</v>
      </c>
      <c r="B455" s="246" t="s">
        <v>606</v>
      </c>
      <c r="C455" s="201">
        <v>185804311</v>
      </c>
      <c r="D455" s="244" t="s">
        <v>607</v>
      </c>
      <c r="E455" s="172" t="s">
        <v>573</v>
      </c>
      <c r="F455" s="245">
        <f>B418*0.06*4</f>
        <v>11.52</v>
      </c>
      <c r="G455" s="62"/>
      <c r="H455" s="449">
        <f t="shared" si="1"/>
        <v>0</v>
      </c>
      <c r="I455" s="8"/>
      <c r="J455" s="8"/>
      <c r="K455" s="8"/>
      <c r="L455" s="8"/>
      <c r="M455" s="8"/>
      <c r="N455" s="8"/>
      <c r="O455" s="8"/>
      <c r="P455" s="8"/>
      <c r="Q455" s="8"/>
      <c r="R455" s="8"/>
      <c r="S455" s="8"/>
      <c r="T455" s="8"/>
      <c r="U455" s="8"/>
      <c r="V455" s="8"/>
      <c r="W455" s="8"/>
      <c r="X455" s="8"/>
      <c r="Y455" s="8"/>
      <c r="Z455" s="8"/>
      <c r="AA455" s="8"/>
      <c r="AB455" s="8"/>
      <c r="AC455" s="8"/>
      <c r="AD455" s="8"/>
      <c r="AE455" s="8"/>
      <c r="AF455" s="8"/>
    </row>
    <row r="456" spans="1:32" s="12" customFormat="1" ht="15" x14ac:dyDescent="0.25">
      <c r="A456" s="159" t="s">
        <v>516</v>
      </c>
      <c r="B456" s="246" t="s">
        <v>608</v>
      </c>
      <c r="C456" s="201">
        <v>185851121</v>
      </c>
      <c r="D456" s="244" t="s">
        <v>609</v>
      </c>
      <c r="E456" s="172" t="s">
        <v>573</v>
      </c>
      <c r="F456" s="245">
        <f>F455</f>
        <v>11.52</v>
      </c>
      <c r="G456" s="62"/>
      <c r="H456" s="449">
        <f t="shared" si="1"/>
        <v>0</v>
      </c>
      <c r="I456" s="8"/>
      <c r="J456" s="8"/>
      <c r="K456" s="8"/>
      <c r="L456" s="8"/>
      <c r="M456" s="8"/>
      <c r="N456" s="8"/>
      <c r="O456" s="8"/>
      <c r="P456" s="8"/>
      <c r="Q456" s="8"/>
      <c r="R456" s="8"/>
      <c r="S456" s="8"/>
      <c r="T456" s="8"/>
      <c r="U456" s="8"/>
      <c r="V456" s="8"/>
      <c r="W456" s="8"/>
      <c r="X456" s="8"/>
      <c r="Y456" s="8"/>
      <c r="Z456" s="8"/>
      <c r="AA456" s="8"/>
      <c r="AB456" s="8"/>
      <c r="AC456" s="8"/>
      <c r="AD456" s="8"/>
      <c r="AE456" s="8"/>
      <c r="AF456" s="8"/>
    </row>
    <row r="457" spans="1:32" s="12" customFormat="1" ht="15.75" thickBot="1" x14ac:dyDescent="0.3">
      <c r="A457" s="159" t="s">
        <v>516</v>
      </c>
      <c r="B457" s="246" t="s">
        <v>610</v>
      </c>
      <c r="C457" s="272">
        <v>8211320</v>
      </c>
      <c r="D457" s="273" t="s">
        <v>611</v>
      </c>
      <c r="E457" s="176" t="s">
        <v>573</v>
      </c>
      <c r="F457" s="274">
        <f>F455</f>
        <v>11.52</v>
      </c>
      <c r="G457" s="66"/>
      <c r="H457" s="449">
        <f t="shared" si="1"/>
        <v>0</v>
      </c>
      <c r="I457" s="8"/>
      <c r="J457" s="8"/>
      <c r="K457" s="8"/>
      <c r="L457" s="8"/>
      <c r="M457" s="8"/>
      <c r="N457" s="8"/>
      <c r="O457" s="8"/>
      <c r="P457" s="8"/>
      <c r="Q457" s="8"/>
      <c r="R457" s="8"/>
      <c r="S457" s="8"/>
      <c r="T457" s="8"/>
      <c r="U457" s="8"/>
      <c r="V457" s="8"/>
      <c r="W457" s="8"/>
      <c r="X457" s="8"/>
      <c r="Y457" s="8"/>
      <c r="Z457" s="8"/>
      <c r="AA457" s="8"/>
      <c r="AB457" s="8"/>
      <c r="AC457" s="8"/>
      <c r="AD457" s="8"/>
      <c r="AE457" s="8"/>
      <c r="AF457" s="8"/>
    </row>
    <row r="458" spans="1:32" s="12" customFormat="1" ht="15" x14ac:dyDescent="0.25">
      <c r="A458" s="275"/>
      <c r="B458" s="216" t="s">
        <v>612</v>
      </c>
      <c r="C458" s="216"/>
      <c r="D458" s="146"/>
      <c r="E458" s="146"/>
      <c r="F458" s="236"/>
      <c r="G458" s="58"/>
      <c r="H458" s="462"/>
      <c r="I458" s="8"/>
      <c r="J458" s="8"/>
      <c r="K458" s="8"/>
      <c r="L458" s="8"/>
      <c r="M458" s="8"/>
      <c r="N458" s="8"/>
      <c r="O458" s="8"/>
      <c r="P458" s="8"/>
      <c r="Q458" s="8"/>
      <c r="R458" s="8"/>
      <c r="S458" s="8"/>
      <c r="T458" s="8"/>
      <c r="U458" s="8"/>
      <c r="V458" s="8"/>
      <c r="W458" s="8"/>
      <c r="X458" s="8"/>
      <c r="Y458" s="8"/>
      <c r="Z458" s="8"/>
      <c r="AA458" s="8"/>
      <c r="AB458" s="8"/>
      <c r="AC458" s="8"/>
      <c r="AD458" s="8"/>
      <c r="AE458" s="8"/>
      <c r="AF458" s="8"/>
    </row>
    <row r="459" spans="1:32" s="12" customFormat="1" ht="15" x14ac:dyDescent="0.25">
      <c r="A459" s="276"/>
      <c r="B459" s="237">
        <f>SUM(F462:F465)</f>
        <v>34</v>
      </c>
      <c r="C459" s="217" t="s">
        <v>14</v>
      </c>
      <c r="D459" s="151"/>
      <c r="E459" s="151"/>
      <c r="F459" s="238"/>
      <c r="G459" s="59"/>
      <c r="H459" s="447">
        <f>SUM(H461:H483)</f>
        <v>0</v>
      </c>
      <c r="I459" s="8"/>
      <c r="J459" s="8"/>
      <c r="K459" s="8"/>
      <c r="L459" s="8"/>
      <c r="M459" s="8"/>
      <c r="N459" s="8"/>
      <c r="O459" s="8"/>
      <c r="P459" s="8"/>
      <c r="Q459" s="8"/>
      <c r="R459" s="8"/>
      <c r="S459" s="8"/>
      <c r="T459" s="8"/>
      <c r="U459" s="8"/>
      <c r="V459" s="8"/>
      <c r="W459" s="8"/>
      <c r="X459" s="8"/>
      <c r="Y459" s="8"/>
      <c r="Z459" s="8"/>
      <c r="AA459" s="8"/>
      <c r="AB459" s="8"/>
      <c r="AC459" s="8"/>
      <c r="AD459" s="8"/>
      <c r="AE459" s="8"/>
      <c r="AF459" s="8"/>
    </row>
    <row r="460" spans="1:32" s="12" customFormat="1" ht="26.25" x14ac:dyDescent="0.25">
      <c r="A460" s="277" t="s">
        <v>15</v>
      </c>
      <c r="B460" s="244" t="s">
        <v>16</v>
      </c>
      <c r="C460" s="244" t="s">
        <v>17</v>
      </c>
      <c r="D460" s="244" t="s">
        <v>18</v>
      </c>
      <c r="E460" s="172" t="s">
        <v>19</v>
      </c>
      <c r="F460" s="245" t="s">
        <v>20</v>
      </c>
      <c r="G460" s="67" t="s">
        <v>21</v>
      </c>
      <c r="H460" s="466" t="s">
        <v>22</v>
      </c>
      <c r="I460" s="8"/>
      <c r="J460" s="8"/>
      <c r="K460" s="8"/>
      <c r="L460" s="8"/>
      <c r="M460" s="8"/>
      <c r="N460" s="8"/>
      <c r="O460" s="8"/>
      <c r="P460" s="8"/>
      <c r="Q460" s="8"/>
      <c r="R460" s="8"/>
      <c r="S460" s="8"/>
      <c r="T460" s="8"/>
      <c r="U460" s="8"/>
      <c r="V460" s="8"/>
      <c r="W460" s="8"/>
      <c r="X460" s="8"/>
      <c r="Y460" s="8"/>
      <c r="Z460" s="8"/>
      <c r="AA460" s="8"/>
      <c r="AB460" s="8"/>
      <c r="AC460" s="8"/>
      <c r="AD460" s="8"/>
      <c r="AE460" s="8"/>
      <c r="AF460" s="8"/>
    </row>
    <row r="461" spans="1:32" s="12" customFormat="1" ht="15" x14ac:dyDescent="0.25">
      <c r="A461" s="159" t="s">
        <v>516</v>
      </c>
      <c r="B461" s="215" t="s">
        <v>249</v>
      </c>
      <c r="C461" s="244"/>
      <c r="D461" s="244"/>
      <c r="E461" s="172"/>
      <c r="F461" s="245"/>
      <c r="G461" s="33"/>
      <c r="H461" s="449"/>
      <c r="I461" s="8"/>
      <c r="J461" s="8"/>
      <c r="K461" s="8"/>
      <c r="L461" s="8"/>
      <c r="M461" s="8"/>
      <c r="N461" s="8"/>
      <c r="O461" s="8"/>
      <c r="P461" s="8"/>
      <c r="Q461" s="8"/>
      <c r="R461" s="8"/>
      <c r="S461" s="8"/>
      <c r="T461" s="8"/>
      <c r="U461" s="8"/>
      <c r="V461" s="8"/>
      <c r="W461" s="8"/>
      <c r="X461" s="8"/>
      <c r="Y461" s="8"/>
      <c r="Z461" s="8"/>
      <c r="AA461" s="8"/>
      <c r="AB461" s="8"/>
      <c r="AC461" s="8"/>
      <c r="AD461" s="8"/>
      <c r="AE461" s="8"/>
      <c r="AF461" s="8"/>
    </row>
    <row r="462" spans="1:32" s="12" customFormat="1" ht="15" x14ac:dyDescent="0.25">
      <c r="A462" s="159" t="s">
        <v>516</v>
      </c>
      <c r="B462" s="246" t="s">
        <v>613</v>
      </c>
      <c r="C462" s="278" t="s">
        <v>614</v>
      </c>
      <c r="D462" s="279" t="s">
        <v>615</v>
      </c>
      <c r="E462" s="172" t="s">
        <v>14</v>
      </c>
      <c r="F462" s="254">
        <f>1+4+5</f>
        <v>10</v>
      </c>
      <c r="G462" s="61"/>
      <c r="H462" s="449">
        <f t="shared" ref="H462:H467" si="2">G462*F462</f>
        <v>0</v>
      </c>
      <c r="I462" s="8"/>
      <c r="J462" s="8"/>
      <c r="K462" s="8"/>
      <c r="L462" s="8"/>
      <c r="M462" s="8"/>
      <c r="N462" s="8"/>
      <c r="O462" s="8"/>
      <c r="P462" s="8"/>
      <c r="Q462" s="8"/>
      <c r="R462" s="8"/>
      <c r="S462" s="8"/>
      <c r="T462" s="8"/>
      <c r="U462" s="8"/>
      <c r="V462" s="8"/>
      <c r="W462" s="8"/>
      <c r="X462" s="8"/>
      <c r="Y462" s="8"/>
      <c r="Z462" s="8"/>
      <c r="AA462" s="8"/>
      <c r="AB462" s="8"/>
      <c r="AC462" s="8"/>
      <c r="AD462" s="8"/>
      <c r="AE462" s="8"/>
      <c r="AF462" s="8"/>
    </row>
    <row r="463" spans="1:32" s="12" customFormat="1" ht="15" x14ac:dyDescent="0.25">
      <c r="A463" s="159" t="s">
        <v>516</v>
      </c>
      <c r="B463" s="246" t="s">
        <v>616</v>
      </c>
      <c r="C463" s="252" t="s">
        <v>617</v>
      </c>
      <c r="D463" s="253" t="s">
        <v>618</v>
      </c>
      <c r="E463" s="172" t="s">
        <v>14</v>
      </c>
      <c r="F463" s="280">
        <f>9+2+3+3+1+1+1</f>
        <v>20</v>
      </c>
      <c r="G463" s="61"/>
      <c r="H463" s="449">
        <f t="shared" si="2"/>
        <v>0</v>
      </c>
      <c r="I463" s="8"/>
      <c r="J463" s="8"/>
      <c r="K463" s="8"/>
      <c r="L463" s="8"/>
      <c r="M463" s="8"/>
      <c r="N463" s="8"/>
      <c r="O463" s="8"/>
      <c r="P463" s="8"/>
      <c r="Q463" s="8"/>
      <c r="R463" s="8"/>
      <c r="S463" s="8"/>
      <c r="T463" s="8"/>
      <c r="U463" s="8"/>
      <c r="V463" s="8"/>
      <c r="W463" s="8"/>
      <c r="X463" s="8"/>
      <c r="Y463" s="8"/>
      <c r="Z463" s="8"/>
      <c r="AA463" s="8"/>
      <c r="AB463" s="8"/>
      <c r="AC463" s="8"/>
      <c r="AD463" s="8"/>
      <c r="AE463" s="8"/>
      <c r="AF463" s="8"/>
    </row>
    <row r="464" spans="1:32" s="12" customFormat="1" ht="15" x14ac:dyDescent="0.25">
      <c r="A464" s="159" t="s">
        <v>516</v>
      </c>
      <c r="B464" s="246" t="s">
        <v>619</v>
      </c>
      <c r="C464" s="255" t="s">
        <v>620</v>
      </c>
      <c r="D464" s="256" t="s">
        <v>621</v>
      </c>
      <c r="E464" s="172" t="s">
        <v>14</v>
      </c>
      <c r="F464" s="280">
        <v>1</v>
      </c>
      <c r="G464" s="61"/>
      <c r="H464" s="449">
        <f t="shared" si="2"/>
        <v>0</v>
      </c>
      <c r="I464" s="8"/>
      <c r="J464" s="8"/>
      <c r="K464" s="8"/>
      <c r="L464" s="8"/>
      <c r="M464" s="8"/>
      <c r="N464" s="8"/>
      <c r="O464" s="8"/>
      <c r="P464" s="8"/>
      <c r="Q464" s="8"/>
      <c r="R464" s="8"/>
      <c r="S464" s="8"/>
      <c r="T464" s="8"/>
      <c r="U464" s="8"/>
      <c r="V464" s="8"/>
      <c r="W464" s="8"/>
      <c r="X464" s="8"/>
      <c r="Y464" s="8"/>
      <c r="Z464" s="8"/>
      <c r="AA464" s="8"/>
      <c r="AB464" s="8"/>
      <c r="AC464" s="8"/>
      <c r="AD464" s="8"/>
      <c r="AE464" s="8"/>
      <c r="AF464" s="8"/>
    </row>
    <row r="465" spans="1:32" s="12" customFormat="1" ht="15" x14ac:dyDescent="0.25">
      <c r="A465" s="159" t="s">
        <v>516</v>
      </c>
      <c r="B465" s="246" t="s">
        <v>622</v>
      </c>
      <c r="C465" s="281" t="s">
        <v>623</v>
      </c>
      <c r="D465" s="253" t="s">
        <v>624</v>
      </c>
      <c r="E465" s="172" t="s">
        <v>14</v>
      </c>
      <c r="F465" s="280">
        <v>3</v>
      </c>
      <c r="G465" s="61"/>
      <c r="H465" s="449">
        <f t="shared" si="2"/>
        <v>0</v>
      </c>
      <c r="I465" s="8"/>
      <c r="J465" s="8"/>
      <c r="K465" s="8"/>
      <c r="L465" s="8"/>
      <c r="M465" s="8"/>
      <c r="N465" s="8"/>
      <c r="O465" s="8"/>
      <c r="P465" s="8"/>
      <c r="Q465" s="8"/>
      <c r="R465" s="8"/>
      <c r="S465" s="8"/>
      <c r="T465" s="8"/>
      <c r="U465" s="8"/>
      <c r="V465" s="8"/>
      <c r="W465" s="8"/>
      <c r="X465" s="8"/>
      <c r="Y465" s="8"/>
      <c r="Z465" s="8"/>
      <c r="AA465" s="8"/>
      <c r="AB465" s="8"/>
      <c r="AC465" s="8"/>
      <c r="AD465" s="8"/>
      <c r="AE465" s="8"/>
      <c r="AF465" s="8"/>
    </row>
    <row r="466" spans="1:32" s="12" customFormat="1" ht="26.25" x14ac:dyDescent="0.25">
      <c r="A466" s="159" t="s">
        <v>516</v>
      </c>
      <c r="B466" s="246" t="s">
        <v>625</v>
      </c>
      <c r="C466" s="201">
        <v>183151115</v>
      </c>
      <c r="D466" s="260" t="s">
        <v>566</v>
      </c>
      <c r="E466" s="172" t="s">
        <v>14</v>
      </c>
      <c r="F466" s="245">
        <f>SUM(F462:F465)-F467</f>
        <v>4</v>
      </c>
      <c r="G466" s="62"/>
      <c r="H466" s="449">
        <f t="shared" si="2"/>
        <v>0</v>
      </c>
      <c r="I466" s="8"/>
      <c r="J466" s="8"/>
      <c r="K466" s="8"/>
      <c r="L466" s="8"/>
      <c r="M466" s="8"/>
      <c r="N466" s="8"/>
      <c r="O466" s="8"/>
      <c r="P466" s="8"/>
      <c r="Q466" s="8"/>
      <c r="R466" s="8"/>
      <c r="S466" s="8"/>
      <c r="T466" s="8"/>
      <c r="U466" s="8"/>
      <c r="V466" s="8"/>
      <c r="W466" s="8"/>
      <c r="X466" s="8"/>
      <c r="Y466" s="8"/>
      <c r="Z466" s="8"/>
      <c r="AA466" s="8"/>
      <c r="AB466" s="8"/>
      <c r="AC466" s="8"/>
      <c r="AD466" s="8"/>
      <c r="AE466" s="8"/>
      <c r="AF466" s="8"/>
    </row>
    <row r="467" spans="1:32" s="12" customFormat="1" ht="30" customHeight="1" x14ac:dyDescent="0.25">
      <c r="A467" s="159" t="s">
        <v>516</v>
      </c>
      <c r="B467" s="246" t="s">
        <v>626</v>
      </c>
      <c r="C467" s="201">
        <v>183151135</v>
      </c>
      <c r="D467" s="260" t="s">
        <v>568</v>
      </c>
      <c r="E467" s="242" t="s">
        <v>14</v>
      </c>
      <c r="F467" s="243">
        <f>F462+F463</f>
        <v>30</v>
      </c>
      <c r="G467" s="62"/>
      <c r="H467" s="467">
        <f t="shared" si="2"/>
        <v>0</v>
      </c>
      <c r="I467" s="8"/>
      <c r="J467" s="8"/>
      <c r="K467" s="8"/>
      <c r="L467" s="8"/>
      <c r="M467" s="8"/>
      <c r="N467" s="8"/>
      <c r="O467" s="8"/>
      <c r="P467" s="8"/>
      <c r="Q467" s="8"/>
      <c r="R467" s="8"/>
      <c r="S467" s="8"/>
      <c r="T467" s="8"/>
      <c r="U467" s="8"/>
      <c r="V467" s="8"/>
      <c r="W467" s="8"/>
      <c r="X467" s="8"/>
      <c r="Y467" s="8"/>
      <c r="Z467" s="8"/>
      <c r="AA467" s="8"/>
      <c r="AB467" s="8"/>
      <c r="AC467" s="8"/>
      <c r="AD467" s="8"/>
      <c r="AE467" s="8"/>
      <c r="AF467" s="8"/>
    </row>
    <row r="468" spans="1:32" s="12" customFormat="1" ht="15" x14ac:dyDescent="0.25">
      <c r="A468" s="159" t="s">
        <v>516</v>
      </c>
      <c r="B468" s="246" t="s">
        <v>627</v>
      </c>
      <c r="C468" s="167" t="s">
        <v>28</v>
      </c>
      <c r="D468" s="261" t="s">
        <v>628</v>
      </c>
      <c r="E468" s="262"/>
      <c r="F468" s="263"/>
      <c r="G468" s="63"/>
      <c r="H468" s="464"/>
      <c r="I468" s="8"/>
      <c r="J468" s="8"/>
      <c r="K468" s="8"/>
      <c r="L468" s="8"/>
      <c r="M468" s="8"/>
      <c r="N468" s="8"/>
      <c r="O468" s="8"/>
      <c r="P468" s="8"/>
      <c r="Q468" s="8"/>
      <c r="R468" s="8"/>
      <c r="S468" s="8"/>
      <c r="T468" s="8"/>
      <c r="U468" s="8"/>
      <c r="V468" s="8"/>
      <c r="W468" s="8"/>
      <c r="X468" s="8"/>
      <c r="Y468" s="8"/>
      <c r="Z468" s="8"/>
      <c r="AA468" s="8"/>
      <c r="AB468" s="8"/>
      <c r="AC468" s="8"/>
      <c r="AD468" s="8"/>
      <c r="AE468" s="8"/>
      <c r="AF468" s="8"/>
    </row>
    <row r="469" spans="1:32" s="12" customFormat="1" ht="15" x14ac:dyDescent="0.25">
      <c r="A469" s="159" t="s">
        <v>516</v>
      </c>
      <c r="B469" s="246" t="s">
        <v>629</v>
      </c>
      <c r="C469" s="264">
        <v>10321100</v>
      </c>
      <c r="D469" s="265" t="s">
        <v>572</v>
      </c>
      <c r="E469" s="180" t="s">
        <v>573</v>
      </c>
      <c r="F469" s="266">
        <f>0.8*B459*0.5</f>
        <v>13.600000000000001</v>
      </c>
      <c r="G469" s="62"/>
      <c r="H469" s="451">
        <f>G469*F469</f>
        <v>0</v>
      </c>
      <c r="I469" s="8"/>
      <c r="J469" s="8"/>
      <c r="K469" s="8"/>
      <c r="L469" s="8"/>
      <c r="M469" s="8"/>
      <c r="N469" s="8"/>
      <c r="O469" s="8"/>
      <c r="P469" s="8"/>
      <c r="Q469" s="8"/>
      <c r="R469" s="8"/>
      <c r="S469" s="8"/>
      <c r="T469" s="8"/>
      <c r="U469" s="8"/>
      <c r="V469" s="8"/>
      <c r="W469" s="8"/>
      <c r="X469" s="8"/>
      <c r="Y469" s="8"/>
      <c r="Z469" s="8"/>
      <c r="AA469" s="8"/>
      <c r="AB469" s="8"/>
      <c r="AC469" s="8"/>
      <c r="AD469" s="8"/>
      <c r="AE469" s="8"/>
      <c r="AF469" s="8"/>
    </row>
    <row r="470" spans="1:32" s="12" customFormat="1" ht="15" x14ac:dyDescent="0.25">
      <c r="A470" s="159" t="s">
        <v>516</v>
      </c>
      <c r="B470" s="246" t="s">
        <v>630</v>
      </c>
      <c r="C470" s="282" t="s">
        <v>28</v>
      </c>
      <c r="D470" s="267" t="s">
        <v>631</v>
      </c>
      <c r="E470" s="268"/>
      <c r="F470" s="269"/>
      <c r="G470" s="64"/>
      <c r="H470" s="465"/>
      <c r="I470" s="8"/>
      <c r="J470" s="8"/>
      <c r="K470" s="8"/>
      <c r="L470" s="8"/>
      <c r="M470" s="8"/>
      <c r="N470" s="8"/>
      <c r="O470" s="8"/>
      <c r="P470" s="8"/>
      <c r="Q470" s="8"/>
      <c r="R470" s="8"/>
      <c r="S470" s="8"/>
      <c r="T470" s="8"/>
      <c r="U470" s="8"/>
      <c r="V470" s="8"/>
      <c r="W470" s="8"/>
      <c r="X470" s="8"/>
      <c r="Y470" s="8"/>
      <c r="Z470" s="8"/>
      <c r="AA470" s="8"/>
      <c r="AB470" s="8"/>
      <c r="AC470" s="8"/>
      <c r="AD470" s="8"/>
      <c r="AE470" s="8"/>
      <c r="AF470" s="8"/>
    </row>
    <row r="471" spans="1:32" s="12" customFormat="1" ht="26.25" x14ac:dyDescent="0.25">
      <c r="A471" s="159" t="s">
        <v>516</v>
      </c>
      <c r="B471" s="246" t="s">
        <v>632</v>
      </c>
      <c r="C471" s="240">
        <v>184102115</v>
      </c>
      <c r="D471" s="270" t="s">
        <v>577</v>
      </c>
      <c r="E471" s="242" t="s">
        <v>14</v>
      </c>
      <c r="F471" s="243">
        <f>F466</f>
        <v>4</v>
      </c>
      <c r="G471" s="65"/>
      <c r="H471" s="467">
        <f t="shared" ref="H471:H483" si="3">G471*F471</f>
        <v>0</v>
      </c>
      <c r="I471" s="8"/>
      <c r="J471" s="8"/>
      <c r="K471" s="8"/>
      <c r="L471" s="8"/>
      <c r="M471" s="8"/>
      <c r="N471" s="8"/>
      <c r="O471" s="8"/>
      <c r="P471" s="8"/>
      <c r="Q471" s="8"/>
      <c r="R471" s="8"/>
      <c r="S471" s="8"/>
      <c r="T471" s="8"/>
      <c r="U471" s="8"/>
      <c r="V471" s="8"/>
      <c r="W471" s="8"/>
      <c r="X471" s="8"/>
      <c r="Y471" s="8"/>
      <c r="Z471" s="8"/>
      <c r="AA471" s="8"/>
      <c r="AB471" s="8"/>
      <c r="AC471" s="8"/>
      <c r="AD471" s="8"/>
      <c r="AE471" s="8"/>
      <c r="AF471" s="8"/>
    </row>
    <row r="472" spans="1:32" s="12" customFormat="1" ht="30" customHeight="1" x14ac:dyDescent="0.25">
      <c r="A472" s="159" t="s">
        <v>516</v>
      </c>
      <c r="B472" s="246" t="s">
        <v>633</v>
      </c>
      <c r="C472" s="240">
        <v>184102125</v>
      </c>
      <c r="D472" s="270" t="s">
        <v>579</v>
      </c>
      <c r="E472" s="242" t="s">
        <v>14</v>
      </c>
      <c r="F472" s="243">
        <f>F467</f>
        <v>30</v>
      </c>
      <c r="G472" s="65"/>
      <c r="H472" s="467">
        <f t="shared" si="3"/>
        <v>0</v>
      </c>
      <c r="I472" s="8"/>
      <c r="J472" s="8"/>
      <c r="K472" s="8"/>
      <c r="L472" s="8"/>
      <c r="M472" s="8"/>
      <c r="N472" s="8"/>
      <c r="O472" s="8"/>
      <c r="P472" s="8"/>
      <c r="Q472" s="8"/>
      <c r="R472" s="8"/>
      <c r="S472" s="8"/>
      <c r="T472" s="8"/>
      <c r="U472" s="8"/>
      <c r="V472" s="8"/>
      <c r="W472" s="8"/>
      <c r="X472" s="8"/>
      <c r="Y472" s="8"/>
      <c r="Z472" s="8"/>
      <c r="AA472" s="8"/>
      <c r="AB472" s="8"/>
      <c r="AC472" s="8"/>
      <c r="AD472" s="8"/>
      <c r="AE472" s="8"/>
      <c r="AF472" s="8"/>
    </row>
    <row r="473" spans="1:32" s="12" customFormat="1" ht="26.25" x14ac:dyDescent="0.25">
      <c r="A473" s="159" t="s">
        <v>516</v>
      </c>
      <c r="B473" s="246" t="s">
        <v>634</v>
      </c>
      <c r="C473" s="201">
        <v>184215112</v>
      </c>
      <c r="D473" s="260" t="s">
        <v>635</v>
      </c>
      <c r="E473" s="172" t="s">
        <v>14</v>
      </c>
      <c r="F473" s="245">
        <f>B459</f>
        <v>34</v>
      </c>
      <c r="G473" s="62"/>
      <c r="H473" s="449">
        <f t="shared" si="3"/>
        <v>0</v>
      </c>
      <c r="I473" s="8"/>
      <c r="J473" s="8"/>
      <c r="K473" s="8"/>
      <c r="L473" s="8"/>
      <c r="M473" s="8"/>
      <c r="N473" s="8"/>
      <c r="O473" s="8"/>
      <c r="P473" s="8"/>
      <c r="Q473" s="8"/>
      <c r="R473" s="8"/>
      <c r="S473" s="8"/>
      <c r="T473" s="8"/>
      <c r="U473" s="8"/>
      <c r="V473" s="8"/>
      <c r="W473" s="8"/>
      <c r="X473" s="8"/>
      <c r="Y473" s="8"/>
      <c r="Z473" s="8"/>
      <c r="AA473" s="8"/>
      <c r="AB473" s="8"/>
      <c r="AC473" s="8"/>
      <c r="AD473" s="8"/>
      <c r="AE473" s="8"/>
      <c r="AF473" s="8"/>
    </row>
    <row r="474" spans="1:32" s="12" customFormat="1" ht="15" x14ac:dyDescent="0.25">
      <c r="A474" s="159" t="s">
        <v>516</v>
      </c>
      <c r="B474" s="246" t="s">
        <v>636</v>
      </c>
      <c r="C474" s="201">
        <v>60591253</v>
      </c>
      <c r="D474" s="244" t="s">
        <v>583</v>
      </c>
      <c r="E474" s="172" t="s">
        <v>14</v>
      </c>
      <c r="F474" s="245">
        <f>1*F473</f>
        <v>34</v>
      </c>
      <c r="G474" s="62"/>
      <c r="H474" s="449">
        <f t="shared" si="3"/>
        <v>0</v>
      </c>
      <c r="I474" s="8"/>
      <c r="J474" s="8"/>
      <c r="K474" s="8"/>
      <c r="L474" s="8"/>
      <c r="M474" s="8"/>
      <c r="N474" s="8"/>
      <c r="O474" s="8"/>
      <c r="P474" s="8"/>
      <c r="Q474" s="8"/>
      <c r="R474" s="8"/>
      <c r="S474" s="8"/>
      <c r="T474" s="8"/>
      <c r="U474" s="8"/>
      <c r="V474" s="8"/>
      <c r="W474" s="8"/>
      <c r="X474" s="8"/>
      <c r="Y474" s="8"/>
      <c r="Z474" s="8"/>
      <c r="AA474" s="8"/>
      <c r="AB474" s="8"/>
      <c r="AC474" s="8"/>
      <c r="AD474" s="8"/>
      <c r="AE474" s="8"/>
      <c r="AF474" s="8"/>
    </row>
    <row r="475" spans="1:32" s="12" customFormat="1" ht="15" x14ac:dyDescent="0.25">
      <c r="A475" s="159" t="s">
        <v>516</v>
      </c>
      <c r="B475" s="246" t="s">
        <v>637</v>
      </c>
      <c r="C475" s="244" t="s">
        <v>585</v>
      </c>
      <c r="D475" s="244" t="s">
        <v>638</v>
      </c>
      <c r="E475" s="172" t="s">
        <v>589</v>
      </c>
      <c r="F475" s="245">
        <f>1*F473</f>
        <v>34</v>
      </c>
      <c r="G475" s="62"/>
      <c r="H475" s="449">
        <f t="shared" si="3"/>
        <v>0</v>
      </c>
      <c r="I475" s="8"/>
      <c r="J475" s="8"/>
      <c r="K475" s="8"/>
      <c r="L475" s="8"/>
      <c r="M475" s="8"/>
      <c r="N475" s="8"/>
      <c r="O475" s="8"/>
      <c r="P475" s="8"/>
      <c r="Q475" s="8"/>
      <c r="R475" s="8"/>
      <c r="S475" s="8"/>
      <c r="T475" s="8"/>
      <c r="U475" s="8"/>
      <c r="V475" s="8"/>
      <c r="W475" s="8"/>
      <c r="X475" s="8"/>
      <c r="Y475" s="8"/>
      <c r="Z475" s="8"/>
      <c r="AA475" s="8"/>
      <c r="AB475" s="8"/>
      <c r="AC475" s="8"/>
      <c r="AD475" s="8"/>
      <c r="AE475" s="8"/>
      <c r="AF475" s="8"/>
    </row>
    <row r="476" spans="1:32" s="12" customFormat="1" ht="26.25" x14ac:dyDescent="0.25">
      <c r="A476" s="159" t="s">
        <v>516</v>
      </c>
      <c r="B476" s="246" t="s">
        <v>639</v>
      </c>
      <c r="C476" s="240">
        <v>184215412</v>
      </c>
      <c r="D476" s="270" t="s">
        <v>596</v>
      </c>
      <c r="E476" s="242" t="s">
        <v>14</v>
      </c>
      <c r="F476" s="243">
        <f>F471</f>
        <v>4</v>
      </c>
      <c r="G476" s="62"/>
      <c r="H476" s="467">
        <f t="shared" si="3"/>
        <v>0</v>
      </c>
      <c r="I476" s="8"/>
      <c r="J476" s="8"/>
      <c r="K476" s="8"/>
      <c r="L476" s="8"/>
      <c r="M476" s="8"/>
      <c r="N476" s="8"/>
      <c r="O476" s="8"/>
      <c r="P476" s="8"/>
      <c r="Q476" s="8"/>
      <c r="R476" s="8"/>
      <c r="S476" s="8"/>
      <c r="T476" s="8"/>
      <c r="U476" s="8"/>
      <c r="V476" s="8"/>
      <c r="W476" s="8"/>
      <c r="X476" s="8"/>
      <c r="Y476" s="8"/>
      <c r="Z476" s="8"/>
      <c r="AA476" s="8"/>
      <c r="AB476" s="8"/>
      <c r="AC476" s="8"/>
      <c r="AD476" s="8"/>
      <c r="AE476" s="8"/>
      <c r="AF476" s="8"/>
    </row>
    <row r="477" spans="1:32" s="12" customFormat="1" ht="26.25" x14ac:dyDescent="0.25">
      <c r="A477" s="159" t="s">
        <v>516</v>
      </c>
      <c r="B477" s="246" t="s">
        <v>640</v>
      </c>
      <c r="C477" s="240">
        <v>184215422</v>
      </c>
      <c r="D477" s="270" t="s">
        <v>598</v>
      </c>
      <c r="E477" s="242" t="s">
        <v>14</v>
      </c>
      <c r="F477" s="243">
        <f>F467</f>
        <v>30</v>
      </c>
      <c r="G477" s="62"/>
      <c r="H477" s="467">
        <f t="shared" si="3"/>
        <v>0</v>
      </c>
      <c r="I477" s="8"/>
      <c r="J477" s="8"/>
      <c r="K477" s="8"/>
      <c r="L477" s="8"/>
      <c r="M477" s="8"/>
      <c r="N477" s="8"/>
      <c r="O477" s="8"/>
      <c r="P477" s="8"/>
      <c r="Q477" s="8"/>
      <c r="R477" s="8"/>
      <c r="S477" s="8"/>
      <c r="T477" s="8"/>
      <c r="U477" s="8"/>
      <c r="V477" s="8"/>
      <c r="W477" s="8"/>
      <c r="X477" s="8"/>
      <c r="Y477" s="8"/>
      <c r="Z477" s="8"/>
      <c r="AA477" s="8"/>
      <c r="AB477" s="8"/>
      <c r="AC477" s="8"/>
      <c r="AD477" s="8"/>
      <c r="AE477" s="8"/>
      <c r="AF477" s="8"/>
    </row>
    <row r="478" spans="1:32" s="12" customFormat="1" ht="26.25" x14ac:dyDescent="0.25">
      <c r="A478" s="159" t="s">
        <v>516</v>
      </c>
      <c r="B478" s="246" t="s">
        <v>641</v>
      </c>
      <c r="C478" s="201">
        <v>184911421</v>
      </c>
      <c r="D478" s="260" t="s">
        <v>600</v>
      </c>
      <c r="E478" s="172" t="s">
        <v>601</v>
      </c>
      <c r="F478" s="245">
        <f>F466</f>
        <v>4</v>
      </c>
      <c r="G478" s="62"/>
      <c r="H478" s="449">
        <f t="shared" si="3"/>
        <v>0</v>
      </c>
      <c r="I478" s="8"/>
      <c r="J478" s="8"/>
      <c r="K478" s="8"/>
      <c r="L478" s="8"/>
      <c r="M478" s="8"/>
      <c r="N478" s="8"/>
      <c r="O478" s="8"/>
      <c r="P478" s="8"/>
      <c r="Q478" s="8"/>
      <c r="R478" s="8"/>
      <c r="S478" s="8"/>
      <c r="T478" s="8"/>
      <c r="U478" s="8"/>
      <c r="V478" s="8"/>
      <c r="W478" s="8"/>
      <c r="X478" s="8"/>
      <c r="Y478" s="8"/>
      <c r="Z478" s="8"/>
      <c r="AA478" s="8"/>
      <c r="AB478" s="8"/>
      <c r="AC478" s="8"/>
      <c r="AD478" s="8"/>
      <c r="AE478" s="8"/>
      <c r="AF478" s="8"/>
    </row>
    <row r="479" spans="1:32" s="12" customFormat="1" ht="25.5" customHeight="1" x14ac:dyDescent="0.25">
      <c r="A479" s="159" t="s">
        <v>516</v>
      </c>
      <c r="B479" s="246" t="s">
        <v>642</v>
      </c>
      <c r="C479" s="201">
        <v>184911422</v>
      </c>
      <c r="D479" s="260" t="s">
        <v>603</v>
      </c>
      <c r="E479" s="172" t="s">
        <v>601</v>
      </c>
      <c r="F479" s="245">
        <f>F467</f>
        <v>30</v>
      </c>
      <c r="G479" s="62"/>
      <c r="H479" s="449">
        <f t="shared" si="3"/>
        <v>0</v>
      </c>
      <c r="I479" s="8"/>
      <c r="J479" s="8"/>
      <c r="K479" s="8"/>
      <c r="L479" s="8"/>
      <c r="M479" s="8"/>
      <c r="N479" s="8"/>
      <c r="O479" s="8"/>
      <c r="P479" s="8"/>
      <c r="Q479" s="8"/>
      <c r="R479" s="8"/>
      <c r="S479" s="8"/>
      <c r="T479" s="8"/>
      <c r="U479" s="8"/>
      <c r="V479" s="8"/>
      <c r="W479" s="8"/>
      <c r="X479" s="8"/>
      <c r="Y479" s="8"/>
      <c r="Z479" s="8"/>
      <c r="AA479" s="8"/>
      <c r="AB479" s="8"/>
      <c r="AC479" s="8"/>
      <c r="AD479" s="8"/>
      <c r="AE479" s="8"/>
      <c r="AF479" s="8"/>
    </row>
    <row r="480" spans="1:32" s="12" customFormat="1" ht="15" x14ac:dyDescent="0.25">
      <c r="A480" s="159" t="s">
        <v>516</v>
      </c>
      <c r="B480" s="246" t="s">
        <v>643</v>
      </c>
      <c r="C480" s="241" t="s">
        <v>585</v>
      </c>
      <c r="D480" s="187" t="s">
        <v>605</v>
      </c>
      <c r="E480" s="242" t="s">
        <v>573</v>
      </c>
      <c r="F480" s="243">
        <f>0.08*B459</f>
        <v>2.72</v>
      </c>
      <c r="G480" s="65"/>
      <c r="H480" s="467">
        <f t="shared" si="3"/>
        <v>0</v>
      </c>
      <c r="I480" s="8"/>
      <c r="J480" s="8"/>
      <c r="K480" s="8"/>
      <c r="L480" s="8"/>
      <c r="M480" s="8"/>
      <c r="N480" s="8"/>
      <c r="O480" s="8"/>
      <c r="P480" s="8"/>
      <c r="Q480" s="8"/>
      <c r="R480" s="8"/>
      <c r="S480" s="8"/>
      <c r="T480" s="8"/>
      <c r="U480" s="8"/>
      <c r="V480" s="8"/>
      <c r="W480" s="8"/>
      <c r="X480" s="8"/>
      <c r="Y480" s="8"/>
      <c r="Z480" s="8"/>
      <c r="AA480" s="8"/>
      <c r="AB480" s="8"/>
      <c r="AC480" s="8"/>
      <c r="AD480" s="8"/>
      <c r="AE480" s="8"/>
      <c r="AF480" s="8"/>
    </row>
    <row r="481" spans="1:32" s="12" customFormat="1" ht="15" x14ac:dyDescent="0.25">
      <c r="A481" s="159" t="s">
        <v>516</v>
      </c>
      <c r="B481" s="246" t="s">
        <v>644</v>
      </c>
      <c r="C481" s="201">
        <v>185804311</v>
      </c>
      <c r="D481" s="244" t="s">
        <v>607</v>
      </c>
      <c r="E481" s="172" t="s">
        <v>573</v>
      </c>
      <c r="F481" s="245">
        <f>B459*0.06*4</f>
        <v>8.16</v>
      </c>
      <c r="G481" s="62"/>
      <c r="H481" s="449">
        <f t="shared" si="3"/>
        <v>0</v>
      </c>
      <c r="I481" s="8"/>
      <c r="J481" s="8"/>
      <c r="K481" s="8"/>
      <c r="L481" s="8"/>
      <c r="M481" s="8"/>
      <c r="N481" s="8"/>
      <c r="O481" s="8"/>
      <c r="P481" s="8"/>
      <c r="Q481" s="8"/>
      <c r="R481" s="8"/>
      <c r="S481" s="8"/>
      <c r="T481" s="8"/>
      <c r="U481" s="8"/>
      <c r="V481" s="8"/>
      <c r="W481" s="8"/>
      <c r="X481" s="8"/>
      <c r="Y481" s="8"/>
      <c r="Z481" s="8"/>
      <c r="AA481" s="8"/>
      <c r="AB481" s="8"/>
      <c r="AC481" s="8"/>
      <c r="AD481" s="8"/>
      <c r="AE481" s="8"/>
      <c r="AF481" s="8"/>
    </row>
    <row r="482" spans="1:32" s="12" customFormat="1" ht="15" x14ac:dyDescent="0.25">
      <c r="A482" s="159" t="s">
        <v>516</v>
      </c>
      <c r="B482" s="246" t="s">
        <v>645</v>
      </c>
      <c r="C482" s="201">
        <v>185851121</v>
      </c>
      <c r="D482" s="244" t="s">
        <v>609</v>
      </c>
      <c r="E482" s="172" t="s">
        <v>573</v>
      </c>
      <c r="F482" s="245">
        <f>F481</f>
        <v>8.16</v>
      </c>
      <c r="G482" s="62"/>
      <c r="H482" s="449">
        <f t="shared" si="3"/>
        <v>0</v>
      </c>
      <c r="I482" s="8"/>
      <c r="J482" s="8"/>
      <c r="K482" s="8"/>
      <c r="L482" s="8"/>
      <c r="M482" s="8"/>
      <c r="N482" s="8"/>
      <c r="O482" s="8"/>
      <c r="P482" s="8"/>
      <c r="Q482" s="8"/>
      <c r="R482" s="8"/>
      <c r="S482" s="8"/>
      <c r="T482" s="8"/>
      <c r="U482" s="8"/>
      <c r="V482" s="8"/>
      <c r="W482" s="8"/>
      <c r="X482" s="8"/>
      <c r="Y482" s="8"/>
      <c r="Z482" s="8"/>
      <c r="AA482" s="8"/>
      <c r="AB482" s="8"/>
      <c r="AC482" s="8"/>
      <c r="AD482" s="8"/>
      <c r="AE482" s="8"/>
      <c r="AF482" s="8"/>
    </row>
    <row r="483" spans="1:32" s="12" customFormat="1" ht="15.75" thickBot="1" x14ac:dyDescent="0.3">
      <c r="A483" s="159" t="s">
        <v>516</v>
      </c>
      <c r="B483" s="246" t="s">
        <v>646</v>
      </c>
      <c r="C483" s="272">
        <v>8211320</v>
      </c>
      <c r="D483" s="273" t="s">
        <v>611</v>
      </c>
      <c r="E483" s="176" t="s">
        <v>573</v>
      </c>
      <c r="F483" s="274">
        <f>F481</f>
        <v>8.16</v>
      </c>
      <c r="G483" s="66"/>
      <c r="H483" s="452">
        <f t="shared" si="3"/>
        <v>0</v>
      </c>
      <c r="I483" s="8"/>
      <c r="J483" s="8"/>
      <c r="K483" s="8"/>
      <c r="L483" s="8"/>
      <c r="M483" s="8"/>
      <c r="N483" s="8"/>
      <c r="O483" s="8"/>
      <c r="P483" s="8"/>
      <c r="Q483" s="8"/>
      <c r="R483" s="8"/>
      <c r="S483" s="8"/>
      <c r="T483" s="8"/>
      <c r="U483" s="8"/>
      <c r="V483" s="8"/>
      <c r="W483" s="8"/>
      <c r="X483" s="8"/>
      <c r="Y483" s="8"/>
      <c r="Z483" s="8"/>
      <c r="AA483" s="8"/>
      <c r="AB483" s="8"/>
      <c r="AC483" s="8"/>
      <c r="AD483" s="8"/>
      <c r="AE483" s="8"/>
      <c r="AF483" s="8"/>
    </row>
    <row r="484" spans="1:32" s="12" customFormat="1" ht="21.75" customHeight="1" x14ac:dyDescent="0.25">
      <c r="A484" s="283"/>
      <c r="B484" s="216" t="s">
        <v>647</v>
      </c>
      <c r="C484" s="216"/>
      <c r="D484" s="216"/>
      <c r="E484" s="284"/>
      <c r="F484" s="284"/>
      <c r="G484" s="68"/>
      <c r="H484" s="468"/>
      <c r="I484" s="8"/>
      <c r="J484" s="8"/>
      <c r="K484" s="8"/>
      <c r="L484" s="8"/>
      <c r="M484" s="8"/>
      <c r="N484" s="8"/>
      <c r="O484" s="8"/>
      <c r="P484" s="8"/>
      <c r="Q484" s="8"/>
      <c r="R484" s="8"/>
      <c r="S484" s="8"/>
      <c r="T484" s="8"/>
      <c r="U484" s="8"/>
      <c r="V484" s="8"/>
      <c r="W484" s="8"/>
      <c r="X484" s="8"/>
      <c r="Y484" s="8"/>
      <c r="Z484" s="8"/>
      <c r="AA484" s="8"/>
      <c r="AB484" s="8"/>
      <c r="AC484" s="8"/>
      <c r="AD484" s="8"/>
      <c r="AE484" s="8"/>
      <c r="AF484" s="8"/>
    </row>
    <row r="485" spans="1:32" s="12" customFormat="1" ht="15" x14ac:dyDescent="0.25">
      <c r="A485" s="285"/>
      <c r="B485" s="237">
        <v>727.23999999999978</v>
      </c>
      <c r="C485" s="217" t="str">
        <f>E488</f>
        <v>m2</v>
      </c>
      <c r="D485" s="151" t="s">
        <v>648</v>
      </c>
      <c r="E485" s="152"/>
      <c r="F485" s="152"/>
      <c r="G485" s="29"/>
      <c r="H485" s="447">
        <f>SUM(H487:H522)</f>
        <v>0</v>
      </c>
      <c r="I485" s="8"/>
      <c r="J485" s="8"/>
      <c r="K485" s="8"/>
      <c r="L485" s="8"/>
      <c r="M485" s="8"/>
      <c r="N485" s="8"/>
      <c r="O485" s="8"/>
      <c r="P485" s="8"/>
      <c r="Q485" s="8"/>
      <c r="R485" s="8"/>
      <c r="S485" s="8"/>
      <c r="T485" s="8"/>
      <c r="U485" s="8"/>
      <c r="V485" s="8"/>
      <c r="W485" s="8"/>
      <c r="X485" s="8"/>
      <c r="Y485" s="8"/>
      <c r="Z485" s="8"/>
      <c r="AA485" s="8"/>
      <c r="AB485" s="8"/>
      <c r="AC485" s="8"/>
      <c r="AD485" s="8"/>
      <c r="AE485" s="8"/>
      <c r="AF485" s="8"/>
    </row>
    <row r="486" spans="1:32" s="12" customFormat="1" ht="26.25" x14ac:dyDescent="0.25">
      <c r="A486" s="154" t="s">
        <v>15</v>
      </c>
      <c r="B486" s="212" t="s">
        <v>16</v>
      </c>
      <c r="C486" s="244" t="s">
        <v>17</v>
      </c>
      <c r="D486" s="244" t="s">
        <v>18</v>
      </c>
      <c r="E486" s="172" t="s">
        <v>19</v>
      </c>
      <c r="F486" s="172" t="s">
        <v>20</v>
      </c>
      <c r="G486" s="67" t="s">
        <v>21</v>
      </c>
      <c r="H486" s="466" t="s">
        <v>22</v>
      </c>
      <c r="I486" s="8"/>
      <c r="J486" s="8"/>
      <c r="K486" s="8"/>
      <c r="L486" s="8"/>
      <c r="M486" s="8"/>
      <c r="N486" s="8"/>
      <c r="O486" s="8"/>
      <c r="P486" s="8"/>
      <c r="Q486" s="8"/>
      <c r="R486" s="8"/>
      <c r="S486" s="8"/>
      <c r="T486" s="8"/>
      <c r="U486" s="8"/>
      <c r="V486" s="8"/>
      <c r="W486" s="8"/>
      <c r="X486" s="8"/>
      <c r="Y486" s="8"/>
      <c r="Z486" s="8"/>
      <c r="AA486" s="8"/>
      <c r="AB486" s="8"/>
      <c r="AC486" s="8"/>
      <c r="AD486" s="8"/>
      <c r="AE486" s="8"/>
      <c r="AF486" s="8"/>
    </row>
    <row r="487" spans="1:32" s="12" customFormat="1" ht="15" x14ac:dyDescent="0.25">
      <c r="A487" s="159" t="s">
        <v>516</v>
      </c>
      <c r="B487" s="215" t="s">
        <v>249</v>
      </c>
      <c r="C487" s="244"/>
      <c r="D487" s="244"/>
      <c r="E487" s="172"/>
      <c r="F487" s="245"/>
      <c r="G487" s="33"/>
      <c r="H487" s="449"/>
      <c r="I487" s="8"/>
      <c r="J487" s="8"/>
      <c r="K487" s="8"/>
      <c r="L487" s="8"/>
      <c r="M487" s="8"/>
      <c r="N487" s="8"/>
      <c r="O487" s="8"/>
      <c r="P487" s="8"/>
      <c r="Q487" s="8"/>
      <c r="R487" s="8"/>
      <c r="S487" s="8"/>
      <c r="T487" s="8"/>
      <c r="U487" s="8"/>
      <c r="V487" s="8"/>
      <c r="W487" s="8"/>
      <c r="X487" s="8"/>
      <c r="Y487" s="8"/>
      <c r="Z487" s="8"/>
      <c r="AA487" s="8"/>
      <c r="AB487" s="8"/>
      <c r="AC487" s="8"/>
      <c r="AD487" s="8"/>
      <c r="AE487" s="8"/>
      <c r="AF487" s="8"/>
    </row>
    <row r="488" spans="1:32" s="15" customFormat="1" ht="25.5" x14ac:dyDescent="0.2">
      <c r="A488" s="159" t="s">
        <v>516</v>
      </c>
      <c r="B488" s="246" t="s">
        <v>649</v>
      </c>
      <c r="C488" s="178">
        <v>184802611</v>
      </c>
      <c r="D488" s="179" t="s">
        <v>650</v>
      </c>
      <c r="E488" s="172" t="s">
        <v>651</v>
      </c>
      <c r="F488" s="286">
        <f>12.16</f>
        <v>12.16</v>
      </c>
      <c r="G488" s="45"/>
      <c r="H488" s="451">
        <f>F488*G488</f>
        <v>0</v>
      </c>
    </row>
    <row r="489" spans="1:32" s="69" customFormat="1" ht="17.25" customHeight="1" x14ac:dyDescent="0.2">
      <c r="A489" s="159" t="s">
        <v>516</v>
      </c>
      <c r="B489" s="246" t="s">
        <v>652</v>
      </c>
      <c r="C489" s="282" t="s">
        <v>28</v>
      </c>
      <c r="D489" s="287" t="s">
        <v>653</v>
      </c>
      <c r="E489" s="268"/>
      <c r="F489" s="288"/>
      <c r="G489" s="64"/>
      <c r="H489" s="469"/>
    </row>
    <row r="490" spans="1:32" s="15" customFormat="1" ht="25.5" x14ac:dyDescent="0.2">
      <c r="A490" s="159" t="s">
        <v>516</v>
      </c>
      <c r="B490" s="246" t="s">
        <v>654</v>
      </c>
      <c r="C490" s="165">
        <v>184802111</v>
      </c>
      <c r="D490" s="166" t="s">
        <v>655</v>
      </c>
      <c r="E490" s="172" t="s">
        <v>651</v>
      </c>
      <c r="F490" s="289">
        <f>552.24-123.4</f>
        <v>428.84000000000003</v>
      </c>
      <c r="G490" s="41"/>
      <c r="H490" s="451">
        <f>F490*G490</f>
        <v>0</v>
      </c>
    </row>
    <row r="491" spans="1:32" s="69" customFormat="1" ht="17.25" customHeight="1" x14ac:dyDescent="0.2">
      <c r="A491" s="159" t="s">
        <v>516</v>
      </c>
      <c r="B491" s="246" t="s">
        <v>656</v>
      </c>
      <c r="C491" s="282" t="s">
        <v>28</v>
      </c>
      <c r="D491" s="287" t="s">
        <v>657</v>
      </c>
      <c r="E491" s="268"/>
      <c r="F491" s="288"/>
      <c r="G491" s="64"/>
      <c r="H491" s="469"/>
    </row>
    <row r="492" spans="1:32" s="15" customFormat="1" ht="25.5" x14ac:dyDescent="0.2">
      <c r="A492" s="159" t="s">
        <v>516</v>
      </c>
      <c r="B492" s="246" t="s">
        <v>658</v>
      </c>
      <c r="C492" s="165">
        <v>184802211</v>
      </c>
      <c r="D492" s="166" t="s">
        <v>659</v>
      </c>
      <c r="E492" s="172" t="s">
        <v>651</v>
      </c>
      <c r="F492" s="289">
        <v>286.24</v>
      </c>
      <c r="G492" s="41"/>
      <c r="H492" s="451">
        <f>F492*G492</f>
        <v>0</v>
      </c>
    </row>
    <row r="493" spans="1:32" s="69" customFormat="1" ht="17.25" customHeight="1" x14ac:dyDescent="0.2">
      <c r="A493" s="159" t="s">
        <v>516</v>
      </c>
      <c r="B493" s="246" t="s">
        <v>660</v>
      </c>
      <c r="C493" s="282" t="s">
        <v>28</v>
      </c>
      <c r="D493" s="287" t="s">
        <v>661</v>
      </c>
      <c r="E493" s="268"/>
      <c r="F493" s="288"/>
      <c r="G493" s="64"/>
      <c r="H493" s="469"/>
    </row>
    <row r="494" spans="1:32" s="69" customFormat="1" x14ac:dyDescent="0.2">
      <c r="A494" s="159" t="s">
        <v>516</v>
      </c>
      <c r="B494" s="246" t="s">
        <v>662</v>
      </c>
      <c r="C494" s="186" t="s">
        <v>663</v>
      </c>
      <c r="D494" s="187" t="s">
        <v>664</v>
      </c>
      <c r="E494" s="290" t="s">
        <v>665</v>
      </c>
      <c r="F494" s="291">
        <f>0.0005*(F488+F490+F492)</f>
        <v>0.36362</v>
      </c>
      <c r="G494" s="70"/>
      <c r="H494" s="449">
        <f>F494*G494</f>
        <v>0</v>
      </c>
    </row>
    <row r="495" spans="1:32" s="71" customFormat="1" ht="17.25" customHeight="1" x14ac:dyDescent="0.2">
      <c r="A495" s="159" t="s">
        <v>516</v>
      </c>
      <c r="B495" s="246" t="s">
        <v>666</v>
      </c>
      <c r="C495" s="292" t="s">
        <v>667</v>
      </c>
      <c r="D495" s="293" t="s">
        <v>668</v>
      </c>
      <c r="E495" s="180" t="s">
        <v>651</v>
      </c>
      <c r="F495" s="294">
        <f>F505+F503</f>
        <v>441</v>
      </c>
      <c r="G495" s="45"/>
      <c r="H495" s="451">
        <f>F495*G495</f>
        <v>0</v>
      </c>
    </row>
    <row r="496" spans="1:32" s="71" customFormat="1" ht="17.25" customHeight="1" x14ac:dyDescent="0.2">
      <c r="A496" s="159" t="s">
        <v>516</v>
      </c>
      <c r="B496" s="246" t="s">
        <v>669</v>
      </c>
      <c r="C496" s="282" t="s">
        <v>28</v>
      </c>
      <c r="D496" s="287" t="s">
        <v>670</v>
      </c>
      <c r="E496" s="268"/>
      <c r="F496" s="295"/>
      <c r="G496" s="64"/>
      <c r="H496" s="470"/>
    </row>
    <row r="497" spans="1:8" s="71" customFormat="1" ht="17.25" customHeight="1" x14ac:dyDescent="0.2">
      <c r="A497" s="159" t="s">
        <v>516</v>
      </c>
      <c r="B497" s="246" t="s">
        <v>671</v>
      </c>
      <c r="C497" s="292" t="s">
        <v>672</v>
      </c>
      <c r="D497" s="293" t="s">
        <v>673</v>
      </c>
      <c r="E497" s="180" t="s">
        <v>651</v>
      </c>
      <c r="F497" s="294">
        <v>286.24</v>
      </c>
      <c r="G497" s="45"/>
      <c r="H497" s="451">
        <f>F497*G497</f>
        <v>0</v>
      </c>
    </row>
    <row r="498" spans="1:8" s="71" customFormat="1" ht="17.25" customHeight="1" x14ac:dyDescent="0.2">
      <c r="A498" s="159" t="s">
        <v>516</v>
      </c>
      <c r="B498" s="246" t="s">
        <v>674</v>
      </c>
      <c r="C498" s="282" t="s">
        <v>28</v>
      </c>
      <c r="D498" s="287" t="s">
        <v>661</v>
      </c>
      <c r="E498" s="268"/>
      <c r="F498" s="295"/>
      <c r="G498" s="64"/>
      <c r="H498" s="470"/>
    </row>
    <row r="499" spans="1:8" s="69" customFormat="1" ht="30.75" customHeight="1" x14ac:dyDescent="0.2">
      <c r="A499" s="159" t="s">
        <v>516</v>
      </c>
      <c r="B499" s="246" t="s">
        <v>675</v>
      </c>
      <c r="C499" s="296">
        <v>111301111</v>
      </c>
      <c r="D499" s="202" t="s">
        <v>676</v>
      </c>
      <c r="E499" s="172" t="s">
        <v>651</v>
      </c>
      <c r="F499" s="286">
        <f>F501</f>
        <v>727.23999999999978</v>
      </c>
      <c r="G499" s="37"/>
      <c r="H499" s="449">
        <f>F499*G499</f>
        <v>0</v>
      </c>
    </row>
    <row r="500" spans="1:8" s="69" customFormat="1" ht="17.25" customHeight="1" x14ac:dyDescent="0.2">
      <c r="A500" s="159" t="s">
        <v>516</v>
      </c>
      <c r="B500" s="246" t="s">
        <v>677</v>
      </c>
      <c r="C500" s="282" t="s">
        <v>28</v>
      </c>
      <c r="D500" s="287" t="s">
        <v>678</v>
      </c>
      <c r="E500" s="268"/>
      <c r="F500" s="288"/>
      <c r="G500" s="64"/>
      <c r="H500" s="469"/>
    </row>
    <row r="501" spans="1:8" s="69" customFormat="1" ht="42" customHeight="1" x14ac:dyDescent="0.2">
      <c r="A501" s="159" t="s">
        <v>516</v>
      </c>
      <c r="B501" s="246" t="s">
        <v>679</v>
      </c>
      <c r="C501" s="296">
        <v>162202111</v>
      </c>
      <c r="D501" s="202" t="s">
        <v>680</v>
      </c>
      <c r="E501" s="172" t="s">
        <v>651</v>
      </c>
      <c r="F501" s="286">
        <f>F502</f>
        <v>727.23999999999978</v>
      </c>
      <c r="G501" s="37"/>
      <c r="H501" s="449">
        <f>F501*G501</f>
        <v>0</v>
      </c>
    </row>
    <row r="502" spans="1:8" s="69" customFormat="1" ht="18.75" customHeight="1" x14ac:dyDescent="0.2">
      <c r="A502" s="159" t="s">
        <v>516</v>
      </c>
      <c r="B502" s="246" t="s">
        <v>681</v>
      </c>
      <c r="C502" s="296">
        <v>167102111</v>
      </c>
      <c r="D502" s="202" t="s">
        <v>682</v>
      </c>
      <c r="E502" s="172" t="s">
        <v>651</v>
      </c>
      <c r="F502" s="286">
        <f>B485</f>
        <v>727.23999999999978</v>
      </c>
      <c r="G502" s="37"/>
      <c r="H502" s="449">
        <f>F502*G502</f>
        <v>0</v>
      </c>
    </row>
    <row r="503" spans="1:8" s="69" customFormat="1" ht="17.25" customHeight="1" x14ac:dyDescent="0.2">
      <c r="A503" s="159" t="s">
        <v>516</v>
      </c>
      <c r="B503" s="246" t="s">
        <v>683</v>
      </c>
      <c r="C503" s="292" t="s">
        <v>667</v>
      </c>
      <c r="D503" s="293" t="s">
        <v>668</v>
      </c>
      <c r="E503" s="180" t="s">
        <v>651</v>
      </c>
      <c r="F503" s="294">
        <f>52.23+56.04+28.3+123.4+80.67-123.4</f>
        <v>217.24000000000004</v>
      </c>
      <c r="G503" s="45"/>
      <c r="H503" s="451">
        <f>F503*G503</f>
        <v>0</v>
      </c>
    </row>
    <row r="504" spans="1:8" s="69" customFormat="1" ht="17.25" customHeight="1" x14ac:dyDescent="0.2">
      <c r="A504" s="159" t="s">
        <v>516</v>
      </c>
      <c r="B504" s="246" t="s">
        <v>684</v>
      </c>
      <c r="C504" s="282" t="s">
        <v>28</v>
      </c>
      <c r="D504" s="287" t="s">
        <v>685</v>
      </c>
      <c r="E504" s="268"/>
      <c r="F504" s="295"/>
      <c r="G504" s="64"/>
      <c r="H504" s="469"/>
    </row>
    <row r="505" spans="1:8" s="69" customFormat="1" ht="17.25" customHeight="1" x14ac:dyDescent="0.2">
      <c r="A505" s="159" t="s">
        <v>516</v>
      </c>
      <c r="B505" s="246" t="s">
        <v>686</v>
      </c>
      <c r="C505" s="292" t="s">
        <v>687</v>
      </c>
      <c r="D505" s="293" t="s">
        <v>688</v>
      </c>
      <c r="E505" s="180" t="s">
        <v>651</v>
      </c>
      <c r="F505" s="297">
        <f>95.92+24.15+6.33+12.16+91.53-6.33</f>
        <v>223.76</v>
      </c>
      <c r="G505" s="45"/>
      <c r="H505" s="451">
        <f>F505*G505</f>
        <v>0</v>
      </c>
    </row>
    <row r="506" spans="1:8" s="69" customFormat="1" ht="17.25" customHeight="1" x14ac:dyDescent="0.2">
      <c r="A506" s="159" t="s">
        <v>516</v>
      </c>
      <c r="B506" s="246" t="s">
        <v>689</v>
      </c>
      <c r="C506" s="282" t="s">
        <v>28</v>
      </c>
      <c r="D506" s="287" t="s">
        <v>690</v>
      </c>
      <c r="E506" s="268"/>
      <c r="F506" s="288"/>
      <c r="G506" s="64"/>
      <c r="H506" s="469"/>
    </row>
    <row r="507" spans="1:8" s="69" customFormat="1" ht="17.25" customHeight="1" x14ac:dyDescent="0.2">
      <c r="A507" s="159" t="s">
        <v>516</v>
      </c>
      <c r="B507" s="246" t="s">
        <v>691</v>
      </c>
      <c r="C507" s="292" t="s">
        <v>692</v>
      </c>
      <c r="D507" s="293" t="s">
        <v>693</v>
      </c>
      <c r="E507" s="180" t="s">
        <v>651</v>
      </c>
      <c r="F507" s="294">
        <f>F492</f>
        <v>286.24</v>
      </c>
      <c r="G507" s="45"/>
      <c r="H507" s="451">
        <f>F507*G507</f>
        <v>0</v>
      </c>
    </row>
    <row r="508" spans="1:8" s="69" customFormat="1" ht="17.25" customHeight="1" x14ac:dyDescent="0.2">
      <c r="A508" s="159" t="s">
        <v>516</v>
      </c>
      <c r="B508" s="246" t="s">
        <v>694</v>
      </c>
      <c r="C508" s="282" t="s">
        <v>28</v>
      </c>
      <c r="D508" s="287" t="s">
        <v>661</v>
      </c>
      <c r="E508" s="268"/>
      <c r="F508" s="288"/>
      <c r="G508" s="64"/>
      <c r="H508" s="469"/>
    </row>
    <row r="509" spans="1:8" s="69" customFormat="1" ht="17.25" customHeight="1" x14ac:dyDescent="0.2">
      <c r="A509" s="159" t="s">
        <v>516</v>
      </c>
      <c r="B509" s="246" t="s">
        <v>695</v>
      </c>
      <c r="C509" s="292" t="s">
        <v>696</v>
      </c>
      <c r="D509" s="293" t="s">
        <v>697</v>
      </c>
      <c r="E509" s="180" t="s">
        <v>651</v>
      </c>
      <c r="F509" s="294">
        <f>F505+F503</f>
        <v>441</v>
      </c>
      <c r="G509" s="45"/>
      <c r="H509" s="451">
        <f>F509*G509</f>
        <v>0</v>
      </c>
    </row>
    <row r="510" spans="1:8" s="69" customFormat="1" ht="17.25" customHeight="1" x14ac:dyDescent="0.2">
      <c r="A510" s="159" t="s">
        <v>516</v>
      </c>
      <c r="B510" s="246" t="s">
        <v>698</v>
      </c>
      <c r="C510" s="282" t="s">
        <v>28</v>
      </c>
      <c r="D510" s="287" t="s">
        <v>699</v>
      </c>
      <c r="E510" s="268"/>
      <c r="F510" s="295"/>
      <c r="G510" s="64"/>
      <c r="H510" s="469"/>
    </row>
    <row r="511" spans="1:8" s="69" customFormat="1" ht="17.25" customHeight="1" x14ac:dyDescent="0.2">
      <c r="A511" s="159" t="s">
        <v>516</v>
      </c>
      <c r="B511" s="246" t="s">
        <v>700</v>
      </c>
      <c r="C511" s="292" t="s">
        <v>701</v>
      </c>
      <c r="D511" s="293" t="s">
        <v>702</v>
      </c>
      <c r="E511" s="180" t="s">
        <v>651</v>
      </c>
      <c r="F511" s="294">
        <f>F507</f>
        <v>286.24</v>
      </c>
      <c r="G511" s="45"/>
      <c r="H511" s="451">
        <f>F511*G511</f>
        <v>0</v>
      </c>
    </row>
    <row r="512" spans="1:8" s="69" customFormat="1" ht="17.25" customHeight="1" x14ac:dyDescent="0.2">
      <c r="A512" s="159" t="s">
        <v>516</v>
      </c>
      <c r="B512" s="246" t="s">
        <v>703</v>
      </c>
      <c r="C512" s="282" t="s">
        <v>28</v>
      </c>
      <c r="D512" s="287" t="s">
        <v>661</v>
      </c>
      <c r="E512" s="268"/>
      <c r="F512" s="288"/>
      <c r="G512" s="64"/>
      <c r="H512" s="469"/>
    </row>
    <row r="513" spans="1:32" s="69" customFormat="1" ht="27.75" customHeight="1" x14ac:dyDescent="0.2">
      <c r="A513" s="159" t="s">
        <v>516</v>
      </c>
      <c r="B513" s="246" t="s">
        <v>704</v>
      </c>
      <c r="C513" s="298" t="s">
        <v>705</v>
      </c>
      <c r="D513" s="299" t="s">
        <v>706</v>
      </c>
      <c r="E513" s="172" t="s">
        <v>651</v>
      </c>
      <c r="F513" s="300">
        <f>F509</f>
        <v>441</v>
      </c>
      <c r="G513" s="37"/>
      <c r="H513" s="449">
        <f>F513*G513</f>
        <v>0</v>
      </c>
    </row>
    <row r="514" spans="1:32" s="69" customFormat="1" ht="17.25" customHeight="1" x14ac:dyDescent="0.2">
      <c r="A514" s="159" t="s">
        <v>516</v>
      </c>
      <c r="B514" s="246" t="s">
        <v>707</v>
      </c>
      <c r="C514" s="282" t="s">
        <v>28</v>
      </c>
      <c r="D514" s="287" t="s">
        <v>699</v>
      </c>
      <c r="E514" s="268"/>
      <c r="F514" s="295"/>
      <c r="G514" s="64"/>
      <c r="H514" s="469"/>
    </row>
    <row r="515" spans="1:32" s="69" customFormat="1" ht="27.75" customHeight="1" x14ac:dyDescent="0.2">
      <c r="A515" s="159" t="s">
        <v>516</v>
      </c>
      <c r="B515" s="246" t="s">
        <v>708</v>
      </c>
      <c r="C515" s="298" t="s">
        <v>709</v>
      </c>
      <c r="D515" s="299" t="s">
        <v>710</v>
      </c>
      <c r="E515" s="172" t="s">
        <v>651</v>
      </c>
      <c r="F515" s="300">
        <f>F511</f>
        <v>286.24</v>
      </c>
      <c r="G515" s="37"/>
      <c r="H515" s="449">
        <f>F515*G515</f>
        <v>0</v>
      </c>
    </row>
    <row r="516" spans="1:32" s="69" customFormat="1" ht="17.25" customHeight="1" x14ac:dyDescent="0.2">
      <c r="A516" s="159" t="s">
        <v>516</v>
      </c>
      <c r="B516" s="246" t="s">
        <v>711</v>
      </c>
      <c r="C516" s="282" t="s">
        <v>28</v>
      </c>
      <c r="D516" s="287" t="s">
        <v>661</v>
      </c>
      <c r="E516" s="268"/>
      <c r="F516" s="288"/>
      <c r="G516" s="64"/>
      <c r="H516" s="469"/>
    </row>
    <row r="517" spans="1:32" s="69" customFormat="1" ht="27.75" customHeight="1" x14ac:dyDescent="0.2">
      <c r="A517" s="159" t="s">
        <v>516</v>
      </c>
      <c r="B517" s="246" t="s">
        <v>712</v>
      </c>
      <c r="C517" s="301">
        <v>184911311</v>
      </c>
      <c r="D517" s="302" t="s">
        <v>713</v>
      </c>
      <c r="E517" s="172" t="s">
        <v>651</v>
      </c>
      <c r="F517" s="300">
        <f>43.3+29+41+36.8+31.4+40.2+12.4</f>
        <v>234.1</v>
      </c>
      <c r="G517" s="37"/>
      <c r="H517" s="449">
        <f>F517*G517</f>
        <v>0</v>
      </c>
    </row>
    <row r="518" spans="1:32" s="69" customFormat="1" ht="17.25" customHeight="1" x14ac:dyDescent="0.2">
      <c r="A518" s="159" t="s">
        <v>516</v>
      </c>
      <c r="B518" s="246" t="s">
        <v>714</v>
      </c>
      <c r="C518" s="282" t="s">
        <v>28</v>
      </c>
      <c r="D518" s="287" t="s">
        <v>657</v>
      </c>
      <c r="E518" s="268"/>
      <c r="F518" s="295"/>
      <c r="G518" s="64"/>
      <c r="H518" s="469"/>
    </row>
    <row r="519" spans="1:32" s="69" customFormat="1" ht="27.75" customHeight="1" x14ac:dyDescent="0.2">
      <c r="A519" s="159" t="s">
        <v>516</v>
      </c>
      <c r="B519" s="246" t="s">
        <v>715</v>
      </c>
      <c r="C519" s="301">
        <v>184911312</v>
      </c>
      <c r="D519" s="302" t="s">
        <v>716</v>
      </c>
      <c r="E519" s="172" t="s">
        <v>651</v>
      </c>
      <c r="F519" s="300">
        <f>28.1+39+27.9+33.5</f>
        <v>128.5</v>
      </c>
      <c r="G519" s="37"/>
      <c r="H519" s="449">
        <f>F519*G519</f>
        <v>0</v>
      </c>
    </row>
    <row r="520" spans="1:32" s="69" customFormat="1" ht="17.25" customHeight="1" x14ac:dyDescent="0.2">
      <c r="A520" s="159" t="s">
        <v>516</v>
      </c>
      <c r="B520" s="246" t="s">
        <v>717</v>
      </c>
      <c r="C520" s="282" t="s">
        <v>28</v>
      </c>
      <c r="D520" s="287" t="s">
        <v>718</v>
      </c>
      <c r="E520" s="268"/>
      <c r="F520" s="288"/>
      <c r="G520" s="64"/>
      <c r="H520" s="469"/>
    </row>
    <row r="521" spans="1:32" s="69" customFormat="1" ht="17.25" customHeight="1" x14ac:dyDescent="0.2">
      <c r="A521" s="159" t="s">
        <v>516</v>
      </c>
      <c r="B521" s="246" t="s">
        <v>719</v>
      </c>
      <c r="C521" s="301" t="s">
        <v>585</v>
      </c>
      <c r="D521" s="164" t="s">
        <v>720</v>
      </c>
      <c r="E521" s="172" t="s">
        <v>651</v>
      </c>
      <c r="F521" s="300">
        <f>(F517+F519)*1.3</f>
        <v>471.38000000000005</v>
      </c>
      <c r="G521" s="37"/>
      <c r="H521" s="449">
        <f>F521*G521</f>
        <v>0</v>
      </c>
    </row>
    <row r="522" spans="1:32" s="69" customFormat="1" ht="27.75" customHeight="1" thickBot="1" x14ac:dyDescent="0.25">
      <c r="A522" s="159" t="s">
        <v>516</v>
      </c>
      <c r="B522" s="246" t="s">
        <v>721</v>
      </c>
      <c r="C522" s="303" t="s">
        <v>585</v>
      </c>
      <c r="D522" s="219" t="s">
        <v>722</v>
      </c>
      <c r="E522" s="176" t="s">
        <v>14</v>
      </c>
      <c r="F522" s="304">
        <f>2*F521</f>
        <v>942.7600000000001</v>
      </c>
      <c r="G522" s="39"/>
      <c r="H522" s="452">
        <f>F522*G522</f>
        <v>0</v>
      </c>
    </row>
    <row r="523" spans="1:32" s="12" customFormat="1" ht="15" x14ac:dyDescent="0.25">
      <c r="A523" s="275"/>
      <c r="B523" s="216" t="s">
        <v>723</v>
      </c>
      <c r="C523" s="145"/>
      <c r="D523" s="146"/>
      <c r="E523" s="147"/>
      <c r="F523" s="147"/>
      <c r="G523" s="26"/>
      <c r="H523" s="446"/>
      <c r="I523" s="8"/>
      <c r="J523" s="8"/>
      <c r="K523" s="8"/>
      <c r="L523" s="8"/>
      <c r="M523" s="8"/>
      <c r="N523" s="8"/>
      <c r="O523" s="8"/>
      <c r="P523" s="8"/>
      <c r="Q523" s="8"/>
      <c r="R523" s="8"/>
      <c r="S523" s="8"/>
      <c r="T523" s="8"/>
      <c r="U523" s="8"/>
      <c r="V523" s="8"/>
      <c r="W523" s="8"/>
      <c r="X523" s="8"/>
      <c r="Y523" s="8"/>
      <c r="Z523" s="8"/>
      <c r="AA523" s="8"/>
      <c r="AB523" s="8"/>
      <c r="AC523" s="8"/>
      <c r="AD523" s="8"/>
      <c r="AE523" s="8"/>
      <c r="AF523" s="8"/>
    </row>
    <row r="524" spans="1:32" s="12" customFormat="1" ht="15" x14ac:dyDescent="0.25">
      <c r="A524" s="276"/>
      <c r="B524" s="237">
        <f>SUM(F527:F528)</f>
        <v>986</v>
      </c>
      <c r="C524" s="150" t="s">
        <v>14</v>
      </c>
      <c r="D524" s="151"/>
      <c r="E524" s="152"/>
      <c r="F524" s="152"/>
      <c r="G524" s="29"/>
      <c r="H524" s="447">
        <f>SUM(H526:H535)</f>
        <v>0</v>
      </c>
      <c r="I524" s="8"/>
      <c r="J524" s="8"/>
      <c r="K524" s="8"/>
      <c r="L524" s="8"/>
      <c r="M524" s="8"/>
      <c r="N524" s="8"/>
      <c r="O524" s="8"/>
      <c r="P524" s="8"/>
      <c r="Q524" s="8"/>
      <c r="R524" s="8"/>
      <c r="S524" s="8"/>
      <c r="T524" s="8"/>
      <c r="U524" s="8"/>
      <c r="V524" s="8"/>
      <c r="W524" s="8"/>
      <c r="X524" s="8"/>
      <c r="Y524" s="8"/>
      <c r="Z524" s="8"/>
      <c r="AA524" s="8"/>
      <c r="AB524" s="8"/>
      <c r="AC524" s="8"/>
      <c r="AD524" s="8"/>
      <c r="AE524" s="8"/>
      <c r="AF524" s="8"/>
    </row>
    <row r="525" spans="1:32" s="12" customFormat="1" ht="26.25" x14ac:dyDescent="0.25">
      <c r="A525" s="154" t="s">
        <v>15</v>
      </c>
      <c r="B525" s="212" t="s">
        <v>16</v>
      </c>
      <c r="C525" s="201" t="s">
        <v>17</v>
      </c>
      <c r="D525" s="244" t="s">
        <v>18</v>
      </c>
      <c r="E525" s="172" t="s">
        <v>19</v>
      </c>
      <c r="F525" s="245" t="s">
        <v>20</v>
      </c>
      <c r="G525" s="67" t="s">
        <v>21</v>
      </c>
      <c r="H525" s="466" t="s">
        <v>22</v>
      </c>
      <c r="I525" s="8"/>
      <c r="J525" s="8"/>
      <c r="K525" s="8"/>
      <c r="L525" s="8"/>
      <c r="M525" s="8"/>
      <c r="N525" s="8"/>
      <c r="O525" s="8"/>
      <c r="P525" s="8"/>
      <c r="Q525" s="8"/>
      <c r="R525" s="8"/>
      <c r="S525" s="8"/>
      <c r="T525" s="8"/>
      <c r="U525" s="8"/>
      <c r="V525" s="8"/>
      <c r="W525" s="8"/>
      <c r="X525" s="8"/>
      <c r="Y525" s="8"/>
      <c r="Z525" s="8"/>
      <c r="AA525" s="8"/>
      <c r="AB525" s="8"/>
      <c r="AC525" s="8"/>
      <c r="AD525" s="8"/>
      <c r="AE525" s="8"/>
      <c r="AF525" s="8"/>
    </row>
    <row r="526" spans="1:32" s="12" customFormat="1" ht="15" x14ac:dyDescent="0.25">
      <c r="A526" s="159" t="s">
        <v>516</v>
      </c>
      <c r="B526" s="160" t="s">
        <v>249</v>
      </c>
      <c r="C526" s="201"/>
      <c r="D526" s="244"/>
      <c r="E526" s="172"/>
      <c r="F526" s="245"/>
      <c r="G526" s="33"/>
      <c r="H526" s="449"/>
      <c r="I526" s="8"/>
      <c r="J526" s="8"/>
      <c r="K526" s="8"/>
      <c r="L526" s="8"/>
      <c r="M526" s="8"/>
      <c r="N526" s="8"/>
      <c r="O526" s="8"/>
      <c r="P526" s="8"/>
      <c r="Q526" s="8"/>
      <c r="R526" s="8"/>
      <c r="S526" s="8"/>
      <c r="T526" s="8"/>
      <c r="U526" s="8"/>
      <c r="V526" s="8"/>
      <c r="W526" s="8"/>
      <c r="X526" s="8"/>
      <c r="Y526" s="8"/>
      <c r="Z526" s="8"/>
      <c r="AA526" s="8"/>
      <c r="AB526" s="8"/>
      <c r="AC526" s="8"/>
      <c r="AD526" s="8"/>
      <c r="AE526" s="8"/>
      <c r="AF526" s="8"/>
    </row>
    <row r="527" spans="1:32" s="12" customFormat="1" ht="15" x14ac:dyDescent="0.25">
      <c r="A527" s="159" t="s">
        <v>516</v>
      </c>
      <c r="B527" s="246" t="s">
        <v>724</v>
      </c>
      <c r="C527" s="105" t="s">
        <v>725</v>
      </c>
      <c r="D527" s="164" t="s">
        <v>726</v>
      </c>
      <c r="E527" s="172" t="s">
        <v>14</v>
      </c>
      <c r="F527" s="305">
        <f>890-90</f>
        <v>800</v>
      </c>
      <c r="G527" s="61"/>
      <c r="H527" s="449">
        <f>G527*F527</f>
        <v>0</v>
      </c>
      <c r="I527" s="8"/>
      <c r="J527" s="8"/>
      <c r="K527" s="8"/>
      <c r="L527" s="8"/>
      <c r="M527" s="8"/>
      <c r="N527" s="8"/>
      <c r="O527" s="8"/>
      <c r="P527" s="8"/>
      <c r="Q527" s="8"/>
      <c r="R527" s="8"/>
      <c r="S527" s="8"/>
      <c r="T527" s="8"/>
      <c r="U527" s="8"/>
      <c r="V527" s="8"/>
      <c r="W527" s="8"/>
      <c r="X527" s="8"/>
      <c r="Y527" s="8"/>
      <c r="Z527" s="8"/>
      <c r="AA527" s="8"/>
      <c r="AB527" s="8"/>
      <c r="AC527" s="8"/>
      <c r="AD527" s="8"/>
      <c r="AE527" s="8"/>
      <c r="AF527" s="8"/>
    </row>
    <row r="528" spans="1:32" s="12" customFormat="1" ht="15" x14ac:dyDescent="0.25">
      <c r="A528" s="159" t="s">
        <v>516</v>
      </c>
      <c r="B528" s="246" t="s">
        <v>727</v>
      </c>
      <c r="C528" s="164" t="s">
        <v>728</v>
      </c>
      <c r="D528" s="164" t="s">
        <v>729</v>
      </c>
      <c r="E528" s="172" t="s">
        <v>14</v>
      </c>
      <c r="F528" s="305">
        <f>216-30</f>
        <v>186</v>
      </c>
      <c r="G528" s="61"/>
      <c r="H528" s="449">
        <f>G528*F528</f>
        <v>0</v>
      </c>
      <c r="I528" s="8"/>
      <c r="J528" s="8"/>
      <c r="K528" s="8"/>
      <c r="L528" s="8"/>
      <c r="M528" s="8"/>
      <c r="N528" s="8"/>
      <c r="O528" s="8"/>
      <c r="P528" s="8"/>
      <c r="Q528" s="8"/>
      <c r="R528" s="8"/>
      <c r="S528" s="8"/>
      <c r="T528" s="8"/>
      <c r="U528" s="8"/>
      <c r="V528" s="8"/>
      <c r="W528" s="8"/>
      <c r="X528" s="8"/>
      <c r="Y528" s="8"/>
      <c r="Z528" s="8"/>
      <c r="AA528" s="8"/>
      <c r="AB528" s="8"/>
      <c r="AC528" s="8"/>
      <c r="AD528" s="8"/>
      <c r="AE528" s="8"/>
      <c r="AF528" s="8"/>
    </row>
    <row r="529" spans="1:32" s="12" customFormat="1" ht="26.25" x14ac:dyDescent="0.25">
      <c r="A529" s="159" t="s">
        <v>516</v>
      </c>
      <c r="B529" s="246" t="s">
        <v>730</v>
      </c>
      <c r="C529" s="306">
        <v>183111213</v>
      </c>
      <c r="D529" s="307" t="s">
        <v>731</v>
      </c>
      <c r="E529" s="172" t="s">
        <v>14</v>
      </c>
      <c r="F529" s="308">
        <f>SUM(F527:F528)-F531</f>
        <v>542</v>
      </c>
      <c r="G529" s="72"/>
      <c r="H529" s="451">
        <f>G529*F529</f>
        <v>0</v>
      </c>
      <c r="I529" s="8"/>
      <c r="J529" s="8"/>
      <c r="K529" s="8"/>
      <c r="L529" s="8"/>
      <c r="M529" s="8"/>
      <c r="N529" s="8"/>
      <c r="O529" s="8"/>
      <c r="P529" s="8"/>
      <c r="Q529" s="8"/>
      <c r="R529" s="8"/>
      <c r="S529" s="8"/>
      <c r="T529" s="8"/>
      <c r="U529" s="8"/>
      <c r="V529" s="8"/>
      <c r="W529" s="8"/>
      <c r="X529" s="8"/>
      <c r="Y529" s="8"/>
      <c r="Z529" s="8"/>
      <c r="AA529" s="8"/>
      <c r="AB529" s="8"/>
      <c r="AC529" s="8"/>
      <c r="AD529" s="8"/>
      <c r="AE529" s="8"/>
      <c r="AF529" s="8"/>
    </row>
    <row r="530" spans="1:32" s="12" customFormat="1" ht="15" x14ac:dyDescent="0.25">
      <c r="A530" s="159" t="s">
        <v>516</v>
      </c>
      <c r="B530" s="246" t="s">
        <v>732</v>
      </c>
      <c r="C530" s="167" t="s">
        <v>28</v>
      </c>
      <c r="D530" s="287" t="s">
        <v>733</v>
      </c>
      <c r="E530" s="268"/>
      <c r="F530" s="269"/>
      <c r="G530" s="64"/>
      <c r="H530" s="465"/>
      <c r="I530" s="8"/>
      <c r="J530" s="8"/>
      <c r="K530" s="8"/>
      <c r="L530" s="8"/>
      <c r="M530" s="8"/>
      <c r="N530" s="8"/>
      <c r="O530" s="8"/>
      <c r="P530" s="8"/>
      <c r="Q530" s="8"/>
      <c r="R530" s="8"/>
      <c r="S530" s="8"/>
      <c r="T530" s="8"/>
      <c r="U530" s="8"/>
      <c r="V530" s="8"/>
      <c r="W530" s="8"/>
      <c r="X530" s="8"/>
      <c r="Y530" s="8"/>
      <c r="Z530" s="8"/>
      <c r="AA530" s="8"/>
      <c r="AB530" s="8"/>
      <c r="AC530" s="8"/>
      <c r="AD530" s="8"/>
      <c r="AE530" s="8"/>
      <c r="AF530" s="8"/>
    </row>
    <row r="531" spans="1:32" s="12" customFormat="1" ht="26.25" x14ac:dyDescent="0.25">
      <c r="A531" s="159" t="s">
        <v>516</v>
      </c>
      <c r="B531" s="246" t="s">
        <v>734</v>
      </c>
      <c r="C531" s="306">
        <v>183112213</v>
      </c>
      <c r="D531" s="307" t="s">
        <v>735</v>
      </c>
      <c r="E531" s="172" t="s">
        <v>14</v>
      </c>
      <c r="F531" s="308">
        <v>444</v>
      </c>
      <c r="G531" s="72"/>
      <c r="H531" s="451">
        <f>G531*F531</f>
        <v>0</v>
      </c>
      <c r="I531" s="8"/>
      <c r="J531" s="8"/>
      <c r="K531" s="8"/>
      <c r="L531" s="8"/>
      <c r="M531" s="8"/>
      <c r="N531" s="8"/>
      <c r="O531" s="8"/>
      <c r="P531" s="8"/>
      <c r="Q531" s="8"/>
      <c r="R531" s="8"/>
      <c r="S531" s="8"/>
      <c r="T531" s="8"/>
      <c r="U531" s="8"/>
      <c r="V531" s="8"/>
      <c r="W531" s="8"/>
      <c r="X531" s="8"/>
      <c r="Y531" s="8"/>
      <c r="Z531" s="8"/>
      <c r="AA531" s="8"/>
      <c r="AB531" s="8"/>
      <c r="AC531" s="8"/>
      <c r="AD531" s="8"/>
      <c r="AE531" s="8"/>
      <c r="AF531" s="8"/>
    </row>
    <row r="532" spans="1:32" s="12" customFormat="1" ht="15" x14ac:dyDescent="0.25">
      <c r="A532" s="159" t="s">
        <v>516</v>
      </c>
      <c r="B532" s="246" t="s">
        <v>736</v>
      </c>
      <c r="C532" s="167" t="s">
        <v>28</v>
      </c>
      <c r="D532" s="287" t="s">
        <v>661</v>
      </c>
      <c r="E532" s="309"/>
      <c r="F532" s="310"/>
      <c r="G532" s="73"/>
      <c r="H532" s="471"/>
      <c r="I532" s="8"/>
      <c r="J532" s="8"/>
      <c r="K532" s="8"/>
      <c r="L532" s="8"/>
      <c r="M532" s="8"/>
      <c r="N532" s="8"/>
      <c r="O532" s="8"/>
      <c r="P532" s="8"/>
      <c r="Q532" s="8"/>
      <c r="R532" s="8"/>
      <c r="S532" s="8"/>
      <c r="T532" s="8"/>
      <c r="U532" s="8"/>
      <c r="V532" s="8"/>
      <c r="W532" s="8"/>
      <c r="X532" s="8"/>
      <c r="Y532" s="8"/>
      <c r="Z532" s="8"/>
      <c r="AA532" s="8"/>
      <c r="AB532" s="8"/>
      <c r="AC532" s="8"/>
      <c r="AD532" s="8"/>
      <c r="AE532" s="8"/>
      <c r="AF532" s="8"/>
    </row>
    <row r="533" spans="1:32" s="12" customFormat="1" ht="15" x14ac:dyDescent="0.25">
      <c r="A533" s="159" t="s">
        <v>516</v>
      </c>
      <c r="B533" s="246" t="s">
        <v>737</v>
      </c>
      <c r="C533" s="264">
        <v>10321100</v>
      </c>
      <c r="D533" s="265" t="s">
        <v>572</v>
      </c>
      <c r="E533" s="180" t="s">
        <v>573</v>
      </c>
      <c r="F533" s="266">
        <f>0.01*(F527+F528)*0.5</f>
        <v>4.93</v>
      </c>
      <c r="G533" s="74"/>
      <c r="H533" s="451">
        <f>G533*F533</f>
        <v>0</v>
      </c>
      <c r="I533" s="8"/>
      <c r="J533" s="8"/>
      <c r="K533" s="8"/>
      <c r="L533" s="8"/>
      <c r="M533" s="8"/>
      <c r="N533" s="8"/>
      <c r="O533" s="8"/>
      <c r="P533" s="8"/>
      <c r="Q533" s="8"/>
      <c r="R533" s="8"/>
      <c r="S533" s="8"/>
      <c r="T533" s="8"/>
      <c r="U533" s="8"/>
      <c r="V533" s="8"/>
      <c r="W533" s="8"/>
      <c r="X533" s="8"/>
      <c r="Y533" s="8"/>
      <c r="Z533" s="8"/>
      <c r="AA533" s="8"/>
      <c r="AB533" s="8"/>
      <c r="AC533" s="8"/>
      <c r="AD533" s="8"/>
      <c r="AE533" s="8"/>
      <c r="AF533" s="8"/>
    </row>
    <row r="534" spans="1:32" s="12" customFormat="1" ht="15" x14ac:dyDescent="0.25">
      <c r="A534" s="159" t="s">
        <v>516</v>
      </c>
      <c r="B534" s="246" t="s">
        <v>738</v>
      </c>
      <c r="C534" s="167" t="s">
        <v>28</v>
      </c>
      <c r="D534" s="267" t="s">
        <v>739</v>
      </c>
      <c r="E534" s="268"/>
      <c r="F534" s="269"/>
      <c r="G534" s="64"/>
      <c r="H534" s="465"/>
      <c r="I534" s="8"/>
      <c r="J534" s="8"/>
      <c r="K534" s="8"/>
      <c r="L534" s="8"/>
      <c r="M534" s="8"/>
      <c r="N534" s="8"/>
      <c r="O534" s="8"/>
      <c r="P534" s="8"/>
      <c r="Q534" s="8"/>
      <c r="R534" s="8"/>
      <c r="S534" s="8"/>
      <c r="T534" s="8"/>
      <c r="U534" s="8"/>
      <c r="V534" s="8"/>
      <c r="W534" s="8"/>
      <c r="X534" s="8"/>
      <c r="Y534" s="8"/>
      <c r="Z534" s="8"/>
      <c r="AA534" s="8"/>
      <c r="AB534" s="8"/>
      <c r="AC534" s="8"/>
      <c r="AD534" s="8"/>
      <c r="AE534" s="8"/>
      <c r="AF534" s="8"/>
    </row>
    <row r="535" spans="1:32" s="12" customFormat="1" ht="27" thickBot="1" x14ac:dyDescent="0.3">
      <c r="A535" s="159" t="s">
        <v>516</v>
      </c>
      <c r="B535" s="246" t="s">
        <v>740</v>
      </c>
      <c r="C535" s="311">
        <v>183211323</v>
      </c>
      <c r="D535" s="312" t="s">
        <v>741</v>
      </c>
      <c r="E535" s="313" t="s">
        <v>14</v>
      </c>
      <c r="F535" s="314">
        <f>B524</f>
        <v>986</v>
      </c>
      <c r="G535" s="75"/>
      <c r="H535" s="472">
        <f>G535*F535</f>
        <v>0</v>
      </c>
      <c r="I535" s="8"/>
      <c r="J535" s="8"/>
      <c r="K535" s="8"/>
      <c r="L535" s="8"/>
      <c r="M535" s="8"/>
      <c r="N535" s="8"/>
      <c r="O535" s="8"/>
      <c r="P535" s="8"/>
      <c r="Q535" s="8"/>
      <c r="R535" s="8"/>
      <c r="S535" s="8"/>
      <c r="T535" s="8"/>
      <c r="U535" s="8"/>
      <c r="V535" s="8"/>
      <c r="W535" s="8"/>
      <c r="X535" s="8"/>
      <c r="Y535" s="8"/>
      <c r="Z535" s="8"/>
      <c r="AA535" s="8"/>
      <c r="AB535" s="8"/>
      <c r="AC535" s="8"/>
      <c r="AD535" s="8"/>
      <c r="AE535" s="8"/>
      <c r="AF535" s="8"/>
    </row>
    <row r="536" spans="1:32" s="12" customFormat="1" ht="15" x14ac:dyDescent="0.25">
      <c r="A536" s="275"/>
      <c r="B536" s="216" t="s">
        <v>742</v>
      </c>
      <c r="C536" s="145"/>
      <c r="D536" s="146"/>
      <c r="E536" s="147"/>
      <c r="F536" s="147"/>
      <c r="G536" s="26"/>
      <c r="H536" s="446"/>
      <c r="I536" s="8"/>
      <c r="J536" s="8"/>
      <c r="K536" s="8"/>
      <c r="L536" s="8"/>
      <c r="M536" s="8"/>
      <c r="N536" s="8"/>
      <c r="O536" s="8"/>
      <c r="P536" s="8"/>
      <c r="Q536" s="8"/>
      <c r="R536" s="8"/>
      <c r="S536" s="8"/>
      <c r="T536" s="8"/>
      <c r="U536" s="8"/>
      <c r="V536" s="8"/>
      <c r="W536" s="8"/>
      <c r="X536" s="8"/>
      <c r="Y536" s="8"/>
      <c r="Z536" s="8"/>
      <c r="AA536" s="8"/>
      <c r="AB536" s="8"/>
      <c r="AC536" s="8"/>
      <c r="AD536" s="8"/>
      <c r="AE536" s="8"/>
      <c r="AF536" s="8"/>
    </row>
    <row r="537" spans="1:32" s="12" customFormat="1" ht="15" x14ac:dyDescent="0.25">
      <c r="A537" s="276"/>
      <c r="B537" s="237">
        <f>SUM(F540:F542)</f>
        <v>23</v>
      </c>
      <c r="C537" s="150" t="s">
        <v>14</v>
      </c>
      <c r="D537" s="151"/>
      <c r="E537" s="152"/>
      <c r="F537" s="152"/>
      <c r="G537" s="29"/>
      <c r="H537" s="447">
        <f>SUM(H539:H553)</f>
        <v>0</v>
      </c>
      <c r="I537" s="8"/>
      <c r="J537" s="8"/>
      <c r="K537" s="8"/>
      <c r="L537" s="8"/>
      <c r="M537" s="8"/>
      <c r="N537" s="8"/>
      <c r="O537" s="8"/>
      <c r="P537" s="8"/>
      <c r="Q537" s="8"/>
      <c r="R537" s="8"/>
      <c r="S537" s="8"/>
      <c r="T537" s="8"/>
      <c r="U537" s="8"/>
      <c r="V537" s="8"/>
      <c r="W537" s="8"/>
      <c r="X537" s="8"/>
      <c r="Y537" s="8"/>
      <c r="Z537" s="8"/>
      <c r="AA537" s="8"/>
      <c r="AB537" s="8"/>
      <c r="AC537" s="8"/>
      <c r="AD537" s="8"/>
      <c r="AE537" s="8"/>
      <c r="AF537" s="8"/>
    </row>
    <row r="538" spans="1:32" s="12" customFormat="1" ht="26.25" x14ac:dyDescent="0.25">
      <c r="A538" s="154" t="s">
        <v>15</v>
      </c>
      <c r="B538" s="212" t="s">
        <v>16</v>
      </c>
      <c r="C538" s="201" t="s">
        <v>17</v>
      </c>
      <c r="D538" s="244" t="s">
        <v>18</v>
      </c>
      <c r="E538" s="172" t="s">
        <v>19</v>
      </c>
      <c r="F538" s="245" t="s">
        <v>20</v>
      </c>
      <c r="G538" s="67" t="s">
        <v>21</v>
      </c>
      <c r="H538" s="466" t="s">
        <v>22</v>
      </c>
      <c r="I538" s="8"/>
      <c r="J538" s="8"/>
      <c r="K538" s="8"/>
      <c r="L538" s="8"/>
      <c r="M538" s="8"/>
      <c r="N538" s="8"/>
      <c r="O538" s="8"/>
      <c r="P538" s="8"/>
      <c r="Q538" s="8"/>
      <c r="R538" s="8"/>
      <c r="S538" s="8"/>
      <c r="T538" s="8"/>
      <c r="U538" s="8"/>
      <c r="V538" s="8"/>
      <c r="W538" s="8"/>
      <c r="X538" s="8"/>
      <c r="Y538" s="8"/>
      <c r="Z538" s="8"/>
      <c r="AA538" s="8"/>
      <c r="AB538" s="8"/>
      <c r="AC538" s="8"/>
      <c r="AD538" s="8"/>
      <c r="AE538" s="8"/>
      <c r="AF538" s="8"/>
    </row>
    <row r="539" spans="1:32" s="12" customFormat="1" ht="15" x14ac:dyDescent="0.25">
      <c r="A539" s="159" t="s">
        <v>516</v>
      </c>
      <c r="B539" s="160" t="s">
        <v>249</v>
      </c>
      <c r="C539" s="201"/>
      <c r="D539" s="244"/>
      <c r="E539" s="172"/>
      <c r="F539" s="245"/>
      <c r="G539" s="33"/>
      <c r="H539" s="449"/>
      <c r="I539" s="8"/>
      <c r="J539" s="8"/>
      <c r="K539" s="8"/>
      <c r="L539" s="8"/>
      <c r="M539" s="8"/>
      <c r="N539" s="8"/>
      <c r="O539" s="8"/>
      <c r="P539" s="8"/>
      <c r="Q539" s="8"/>
      <c r="R539" s="8"/>
      <c r="S539" s="8"/>
      <c r="T539" s="8"/>
      <c r="U539" s="8"/>
      <c r="V539" s="8"/>
      <c r="W539" s="8"/>
      <c r="X539" s="8"/>
      <c r="Y539" s="8"/>
      <c r="Z539" s="8"/>
      <c r="AA539" s="8"/>
      <c r="AB539" s="8"/>
      <c r="AC539" s="8"/>
      <c r="AD539" s="8"/>
      <c r="AE539" s="8"/>
      <c r="AF539" s="8"/>
    </row>
    <row r="540" spans="1:32" s="12" customFormat="1" ht="15" x14ac:dyDescent="0.25">
      <c r="A540" s="159" t="s">
        <v>516</v>
      </c>
      <c r="B540" s="246" t="s">
        <v>743</v>
      </c>
      <c r="C540" s="164" t="s">
        <v>744</v>
      </c>
      <c r="D540" s="315" t="s">
        <v>745</v>
      </c>
      <c r="E540" s="172" t="s">
        <v>14</v>
      </c>
      <c r="F540" s="305">
        <v>6</v>
      </c>
      <c r="G540" s="61"/>
      <c r="H540" s="449">
        <f>G540*F540</f>
        <v>0</v>
      </c>
      <c r="I540" s="8"/>
      <c r="J540" s="8"/>
      <c r="K540" s="8"/>
      <c r="L540" s="8"/>
      <c r="M540" s="8"/>
      <c r="N540" s="8"/>
      <c r="O540" s="8"/>
      <c r="P540" s="8"/>
      <c r="Q540" s="8"/>
      <c r="R540" s="8"/>
      <c r="S540" s="8"/>
      <c r="T540" s="8"/>
      <c r="U540" s="8"/>
      <c r="V540" s="8"/>
      <c r="W540" s="8"/>
      <c r="X540" s="8"/>
      <c r="Y540" s="8"/>
      <c r="Z540" s="8"/>
      <c r="AA540" s="8"/>
      <c r="AB540" s="8"/>
      <c r="AC540" s="8"/>
      <c r="AD540" s="8"/>
      <c r="AE540" s="8"/>
      <c r="AF540" s="8"/>
    </row>
    <row r="541" spans="1:32" s="12" customFormat="1" ht="15" x14ac:dyDescent="0.25">
      <c r="A541" s="159" t="s">
        <v>516</v>
      </c>
      <c r="B541" s="246" t="s">
        <v>746</v>
      </c>
      <c r="C541" s="164" t="s">
        <v>747</v>
      </c>
      <c r="D541" s="315" t="s">
        <v>748</v>
      </c>
      <c r="E541" s="172" t="s">
        <v>14</v>
      </c>
      <c r="F541" s="305">
        <v>7</v>
      </c>
      <c r="G541" s="61"/>
      <c r="H541" s="449">
        <f>G541*F541</f>
        <v>0</v>
      </c>
      <c r="I541" s="8"/>
      <c r="J541" s="8"/>
      <c r="K541" s="8"/>
      <c r="L541" s="8"/>
      <c r="M541" s="8"/>
      <c r="N541" s="8"/>
      <c r="O541" s="8"/>
      <c r="P541" s="8"/>
      <c r="Q541" s="8"/>
      <c r="R541" s="8"/>
      <c r="S541" s="8"/>
      <c r="T541" s="8"/>
      <c r="U541" s="8"/>
      <c r="V541" s="8"/>
      <c r="W541" s="8"/>
      <c r="X541" s="8"/>
      <c r="Y541" s="8"/>
      <c r="Z541" s="8"/>
      <c r="AA541" s="8"/>
      <c r="AB541" s="8"/>
      <c r="AC541" s="8"/>
      <c r="AD541" s="8"/>
      <c r="AE541" s="8"/>
      <c r="AF541" s="8"/>
    </row>
    <row r="542" spans="1:32" s="12" customFormat="1" ht="15" x14ac:dyDescent="0.25">
      <c r="A542" s="159" t="s">
        <v>516</v>
      </c>
      <c r="B542" s="246" t="s">
        <v>749</v>
      </c>
      <c r="C542" s="164" t="s">
        <v>750</v>
      </c>
      <c r="D542" s="164" t="s">
        <v>751</v>
      </c>
      <c r="E542" s="172" t="s">
        <v>14</v>
      </c>
      <c r="F542" s="305">
        <v>10</v>
      </c>
      <c r="G542" s="61"/>
      <c r="H542" s="449">
        <f>G542*F542</f>
        <v>0</v>
      </c>
      <c r="I542" s="8"/>
      <c r="J542" s="8"/>
      <c r="K542" s="8"/>
      <c r="L542" s="8"/>
      <c r="M542" s="8"/>
      <c r="N542" s="8"/>
      <c r="O542" s="8"/>
      <c r="P542" s="8"/>
      <c r="Q542" s="8"/>
      <c r="R542" s="8"/>
      <c r="S542" s="8"/>
      <c r="T542" s="8"/>
      <c r="U542" s="8"/>
      <c r="V542" s="8"/>
      <c r="W542" s="8"/>
      <c r="X542" s="8"/>
      <c r="Y542" s="8"/>
      <c r="Z542" s="8"/>
      <c r="AA542" s="8"/>
      <c r="AB542" s="8"/>
      <c r="AC542" s="8"/>
      <c r="AD542" s="8"/>
      <c r="AE542" s="8"/>
      <c r="AF542" s="8"/>
    </row>
    <row r="543" spans="1:32" s="12" customFormat="1" ht="26.25" x14ac:dyDescent="0.25">
      <c r="A543" s="159" t="s">
        <v>516</v>
      </c>
      <c r="B543" s="246" t="s">
        <v>752</v>
      </c>
      <c r="C543" s="306">
        <v>183111213</v>
      </c>
      <c r="D543" s="316" t="s">
        <v>731</v>
      </c>
      <c r="E543" s="172" t="s">
        <v>14</v>
      </c>
      <c r="F543" s="308">
        <f>F540+F541</f>
        <v>13</v>
      </c>
      <c r="G543" s="72"/>
      <c r="H543" s="451">
        <f>G543*F543</f>
        <v>0</v>
      </c>
      <c r="I543" s="8"/>
      <c r="J543" s="8"/>
      <c r="K543" s="8"/>
      <c r="L543" s="8"/>
      <c r="M543" s="8"/>
      <c r="N543" s="8"/>
      <c r="O543" s="8"/>
      <c r="P543" s="8"/>
      <c r="Q543" s="8"/>
      <c r="R543" s="8"/>
      <c r="S543" s="8"/>
      <c r="T543" s="8"/>
      <c r="U543" s="8"/>
      <c r="V543" s="8"/>
      <c r="W543" s="8"/>
      <c r="X543" s="8"/>
      <c r="Y543" s="8"/>
      <c r="Z543" s="8"/>
      <c r="AA543" s="8"/>
      <c r="AB543" s="8"/>
      <c r="AC543" s="8"/>
      <c r="AD543" s="8"/>
      <c r="AE543" s="8"/>
      <c r="AF543" s="8"/>
    </row>
    <row r="544" spans="1:32" s="12" customFormat="1" ht="15" x14ac:dyDescent="0.25">
      <c r="A544" s="159" t="s">
        <v>516</v>
      </c>
      <c r="B544" s="246" t="s">
        <v>753</v>
      </c>
      <c r="C544" s="167" t="s">
        <v>28</v>
      </c>
      <c r="D544" s="287" t="s">
        <v>754</v>
      </c>
      <c r="E544" s="268"/>
      <c r="F544" s="269"/>
      <c r="G544" s="64"/>
      <c r="H544" s="465"/>
      <c r="I544" s="8"/>
      <c r="J544" s="8"/>
      <c r="K544" s="8"/>
      <c r="L544" s="8"/>
      <c r="M544" s="8"/>
      <c r="N544" s="8"/>
      <c r="O544" s="8"/>
      <c r="P544" s="8"/>
      <c r="Q544" s="8"/>
      <c r="R544" s="8"/>
      <c r="S544" s="8"/>
      <c r="T544" s="8"/>
      <c r="U544" s="8"/>
      <c r="V544" s="8"/>
      <c r="W544" s="8"/>
      <c r="X544" s="8"/>
      <c r="Y544" s="8"/>
      <c r="Z544" s="8"/>
      <c r="AA544" s="8"/>
      <c r="AB544" s="8"/>
      <c r="AC544" s="8"/>
      <c r="AD544" s="8"/>
      <c r="AE544" s="8"/>
      <c r="AF544" s="8"/>
    </row>
    <row r="545" spans="1:32" s="12" customFormat="1" ht="26.25" x14ac:dyDescent="0.25">
      <c r="A545" s="159" t="s">
        <v>516</v>
      </c>
      <c r="B545" s="246" t="s">
        <v>755</v>
      </c>
      <c r="C545" s="306">
        <v>183112213</v>
      </c>
      <c r="D545" s="307" t="s">
        <v>735</v>
      </c>
      <c r="E545" s="172" t="s">
        <v>14</v>
      </c>
      <c r="F545" s="308">
        <f>F542</f>
        <v>10</v>
      </c>
      <c r="G545" s="72"/>
      <c r="H545" s="451">
        <f>G545*F545</f>
        <v>0</v>
      </c>
      <c r="I545" s="8"/>
      <c r="J545" s="8"/>
      <c r="K545" s="8"/>
      <c r="L545" s="8"/>
      <c r="M545" s="8"/>
      <c r="N545" s="8"/>
      <c r="O545" s="8"/>
      <c r="P545" s="8"/>
      <c r="Q545" s="8"/>
      <c r="R545" s="8"/>
      <c r="S545" s="8"/>
      <c r="T545" s="8"/>
      <c r="U545" s="8"/>
      <c r="V545" s="8"/>
      <c r="W545" s="8"/>
      <c r="X545" s="8"/>
      <c r="Y545" s="8"/>
      <c r="Z545" s="8"/>
      <c r="AA545" s="8"/>
      <c r="AB545" s="8"/>
      <c r="AC545" s="8"/>
      <c r="AD545" s="8"/>
      <c r="AE545" s="8"/>
      <c r="AF545" s="8"/>
    </row>
    <row r="546" spans="1:32" s="12" customFormat="1" ht="15" x14ac:dyDescent="0.25">
      <c r="A546" s="159" t="s">
        <v>516</v>
      </c>
      <c r="B546" s="246" t="s">
        <v>756</v>
      </c>
      <c r="C546" s="167" t="s">
        <v>28</v>
      </c>
      <c r="D546" s="287" t="s">
        <v>757</v>
      </c>
      <c r="E546" s="268"/>
      <c r="F546" s="269"/>
      <c r="G546" s="64"/>
      <c r="H546" s="465"/>
      <c r="I546" s="8"/>
      <c r="J546" s="8"/>
      <c r="K546" s="8"/>
      <c r="L546" s="8"/>
      <c r="M546" s="8"/>
      <c r="N546" s="8"/>
      <c r="O546" s="8"/>
      <c r="P546" s="8"/>
      <c r="Q546" s="8"/>
      <c r="R546" s="8"/>
      <c r="S546" s="8"/>
      <c r="T546" s="8"/>
      <c r="U546" s="8"/>
      <c r="V546" s="8"/>
      <c r="W546" s="8"/>
      <c r="X546" s="8"/>
      <c r="Y546" s="8"/>
      <c r="Z546" s="8"/>
      <c r="AA546" s="8"/>
      <c r="AB546" s="8"/>
      <c r="AC546" s="8"/>
      <c r="AD546" s="8"/>
      <c r="AE546" s="8"/>
      <c r="AF546" s="8"/>
    </row>
    <row r="547" spans="1:32" s="12" customFormat="1" ht="15" x14ac:dyDescent="0.25">
      <c r="A547" s="159" t="s">
        <v>516</v>
      </c>
      <c r="B547" s="246" t="s">
        <v>758</v>
      </c>
      <c r="C547" s="264">
        <v>10321100</v>
      </c>
      <c r="D547" s="317" t="s">
        <v>572</v>
      </c>
      <c r="E547" s="180" t="s">
        <v>573</v>
      </c>
      <c r="F547" s="266">
        <f>0.01*(F542)*0.5</f>
        <v>0.05</v>
      </c>
      <c r="G547" s="74"/>
      <c r="H547" s="451">
        <f>G547*F547</f>
        <v>0</v>
      </c>
      <c r="I547" s="8"/>
      <c r="J547" s="8"/>
      <c r="K547" s="8"/>
      <c r="L547" s="8"/>
      <c r="M547" s="8"/>
      <c r="N547" s="8"/>
      <c r="O547" s="8"/>
      <c r="P547" s="8"/>
      <c r="Q547" s="8"/>
      <c r="R547" s="8"/>
      <c r="S547" s="8"/>
      <c r="T547" s="8"/>
      <c r="U547" s="8"/>
      <c r="V547" s="8"/>
      <c r="W547" s="8"/>
      <c r="X547" s="8"/>
      <c r="Y547" s="8"/>
      <c r="Z547" s="8"/>
      <c r="AA547" s="8"/>
      <c r="AB547" s="8"/>
      <c r="AC547" s="8"/>
      <c r="AD547" s="8"/>
      <c r="AE547" s="8"/>
      <c r="AF547" s="8"/>
    </row>
    <row r="548" spans="1:32" s="12" customFormat="1" ht="15" x14ac:dyDescent="0.25">
      <c r="A548" s="159" t="s">
        <v>516</v>
      </c>
      <c r="B548" s="246" t="s">
        <v>759</v>
      </c>
      <c r="C548" s="167" t="s">
        <v>28</v>
      </c>
      <c r="D548" s="267" t="s">
        <v>760</v>
      </c>
      <c r="E548" s="318"/>
      <c r="F548" s="269"/>
      <c r="G548" s="64"/>
      <c r="H548" s="465"/>
      <c r="I548" s="8"/>
      <c r="J548" s="8"/>
      <c r="K548" s="8"/>
      <c r="L548" s="8"/>
      <c r="M548" s="8"/>
      <c r="N548" s="8"/>
      <c r="O548" s="8"/>
      <c r="P548" s="8"/>
      <c r="Q548" s="8"/>
      <c r="R548" s="8"/>
      <c r="S548" s="8"/>
      <c r="T548" s="8"/>
      <c r="U548" s="8"/>
      <c r="V548" s="8"/>
      <c r="W548" s="8"/>
      <c r="X548" s="8"/>
      <c r="Y548" s="8"/>
      <c r="Z548" s="8"/>
      <c r="AA548" s="8"/>
      <c r="AB548" s="8"/>
      <c r="AC548" s="8"/>
      <c r="AD548" s="8"/>
      <c r="AE548" s="8"/>
      <c r="AF548" s="8"/>
    </row>
    <row r="549" spans="1:32" s="12" customFormat="1" ht="15" x14ac:dyDescent="0.25">
      <c r="A549" s="159" t="s">
        <v>516</v>
      </c>
      <c r="B549" s="246" t="s">
        <v>761</v>
      </c>
      <c r="C549" s="167" t="s">
        <v>28</v>
      </c>
      <c r="D549" s="319" t="s">
        <v>762</v>
      </c>
      <c r="E549" s="268"/>
      <c r="F549" s="269"/>
      <c r="G549" s="64"/>
      <c r="H549" s="465"/>
      <c r="I549" s="8"/>
      <c r="J549" s="8"/>
      <c r="K549" s="8"/>
      <c r="L549" s="8"/>
      <c r="M549" s="8"/>
      <c r="N549" s="8"/>
      <c r="O549" s="8"/>
      <c r="P549" s="8"/>
      <c r="Q549" s="8"/>
      <c r="R549" s="8"/>
      <c r="S549" s="8"/>
      <c r="T549" s="8"/>
      <c r="U549" s="8"/>
      <c r="V549" s="8"/>
      <c r="W549" s="8"/>
      <c r="X549" s="8"/>
      <c r="Y549" s="8"/>
      <c r="Z549" s="8"/>
      <c r="AA549" s="8"/>
      <c r="AB549" s="8"/>
      <c r="AC549" s="8"/>
      <c r="AD549" s="8"/>
      <c r="AE549" s="8"/>
      <c r="AF549" s="8"/>
    </row>
    <row r="550" spans="1:32" s="12" customFormat="1" ht="15" x14ac:dyDescent="0.25">
      <c r="A550" s="159" t="s">
        <v>516</v>
      </c>
      <c r="B550" s="246" t="s">
        <v>763</v>
      </c>
      <c r="C550" s="264">
        <v>10321100</v>
      </c>
      <c r="D550" s="317" t="s">
        <v>764</v>
      </c>
      <c r="E550" s="180" t="s">
        <v>573</v>
      </c>
      <c r="F550" s="266">
        <f>0.01*(F540+F541)*0.5</f>
        <v>6.5000000000000002E-2</v>
      </c>
      <c r="G550" s="74"/>
      <c r="H550" s="451">
        <f>G550*F550</f>
        <v>0</v>
      </c>
      <c r="I550" s="8"/>
      <c r="J550" s="8"/>
      <c r="K550" s="8"/>
      <c r="L550" s="8"/>
      <c r="M550" s="8"/>
      <c r="N550" s="8"/>
      <c r="O550" s="8"/>
      <c r="P550" s="8"/>
      <c r="Q550" s="8"/>
      <c r="R550" s="8"/>
      <c r="S550" s="8"/>
      <c r="T550" s="8"/>
      <c r="U550" s="8"/>
      <c r="V550" s="8"/>
      <c r="W550" s="8"/>
      <c r="X550" s="8"/>
      <c r="Y550" s="8"/>
      <c r="Z550" s="8"/>
      <c r="AA550" s="8"/>
      <c r="AB550" s="8"/>
      <c r="AC550" s="8"/>
      <c r="AD550" s="8"/>
      <c r="AE550" s="8"/>
      <c r="AF550" s="8"/>
    </row>
    <row r="551" spans="1:32" s="12" customFormat="1" ht="15" x14ac:dyDescent="0.25">
      <c r="A551" s="159" t="s">
        <v>516</v>
      </c>
      <c r="B551" s="246" t="s">
        <v>765</v>
      </c>
      <c r="C551" s="167" t="s">
        <v>28</v>
      </c>
      <c r="D551" s="267" t="s">
        <v>766</v>
      </c>
      <c r="E551" s="318"/>
      <c r="F551" s="269"/>
      <c r="G551" s="64"/>
      <c r="H551" s="465"/>
      <c r="I551" s="8"/>
      <c r="J551" s="8"/>
      <c r="K551" s="8"/>
      <c r="L551" s="8"/>
      <c r="M551" s="8"/>
      <c r="N551" s="8"/>
      <c r="O551" s="8"/>
      <c r="P551" s="8"/>
      <c r="Q551" s="8"/>
      <c r="R551" s="8"/>
      <c r="S551" s="8"/>
      <c r="T551" s="8"/>
      <c r="U551" s="8"/>
      <c r="V551" s="8"/>
      <c r="W551" s="8"/>
      <c r="X551" s="8"/>
      <c r="Y551" s="8"/>
      <c r="Z551" s="8"/>
      <c r="AA551" s="8"/>
      <c r="AB551" s="8"/>
      <c r="AC551" s="8"/>
      <c r="AD551" s="8"/>
      <c r="AE551" s="8"/>
      <c r="AF551" s="8"/>
    </row>
    <row r="552" spans="1:32" s="12" customFormat="1" ht="15" x14ac:dyDescent="0.25">
      <c r="A552" s="159" t="s">
        <v>516</v>
      </c>
      <c r="B552" s="246" t="s">
        <v>767</v>
      </c>
      <c r="C552" s="167" t="s">
        <v>28</v>
      </c>
      <c r="D552" s="319" t="s">
        <v>768</v>
      </c>
      <c r="E552" s="268"/>
      <c r="F552" s="269"/>
      <c r="G552" s="64"/>
      <c r="H552" s="465"/>
      <c r="I552" s="8"/>
      <c r="J552" s="8"/>
      <c r="K552" s="8"/>
      <c r="L552" s="8"/>
      <c r="M552" s="8"/>
      <c r="N552" s="8"/>
      <c r="O552" s="8"/>
      <c r="P552" s="8"/>
      <c r="Q552" s="8"/>
      <c r="R552" s="8"/>
      <c r="S552" s="8"/>
      <c r="T552" s="8"/>
      <c r="U552" s="8"/>
      <c r="V552" s="8"/>
      <c r="W552" s="8"/>
      <c r="X552" s="8"/>
      <c r="Y552" s="8"/>
      <c r="Z552" s="8"/>
      <c r="AA552" s="8"/>
      <c r="AB552" s="8"/>
      <c r="AC552" s="8"/>
      <c r="AD552" s="8"/>
      <c r="AE552" s="8"/>
      <c r="AF552" s="8"/>
    </row>
    <row r="553" spans="1:32" s="12" customFormat="1" ht="27" thickBot="1" x14ac:dyDescent="0.3">
      <c r="A553" s="159" t="s">
        <v>516</v>
      </c>
      <c r="B553" s="246" t="s">
        <v>769</v>
      </c>
      <c r="C553" s="311">
        <v>183211323</v>
      </c>
      <c r="D553" s="320" t="s">
        <v>741</v>
      </c>
      <c r="E553" s="313" t="s">
        <v>14</v>
      </c>
      <c r="F553" s="314">
        <f>B537</f>
        <v>23</v>
      </c>
      <c r="G553" s="75"/>
      <c r="H553" s="472">
        <f>G553*F553</f>
        <v>0</v>
      </c>
      <c r="I553" s="8"/>
      <c r="J553" s="8"/>
      <c r="K553" s="8"/>
      <c r="L553" s="8"/>
      <c r="M553" s="8"/>
      <c r="N553" s="8"/>
      <c r="O553" s="8"/>
      <c r="P553" s="8"/>
      <c r="Q553" s="8"/>
      <c r="R553" s="8"/>
      <c r="S553" s="8"/>
      <c r="T553" s="8"/>
      <c r="U553" s="8"/>
      <c r="V553" s="8"/>
      <c r="W553" s="8"/>
      <c r="X553" s="8"/>
      <c r="Y553" s="8"/>
      <c r="Z553" s="8"/>
      <c r="AA553" s="8"/>
      <c r="AB553" s="8"/>
      <c r="AC553" s="8"/>
      <c r="AD553" s="8"/>
      <c r="AE553" s="8"/>
      <c r="AF553" s="8"/>
    </row>
    <row r="554" spans="1:32" s="12" customFormat="1" ht="15" x14ac:dyDescent="0.25">
      <c r="A554" s="275"/>
      <c r="B554" s="216" t="s">
        <v>770</v>
      </c>
      <c r="C554" s="145"/>
      <c r="D554" s="146"/>
      <c r="E554" s="321"/>
      <c r="F554" s="147"/>
      <c r="G554" s="26"/>
      <c r="H554" s="446"/>
      <c r="I554" s="8"/>
      <c r="J554" s="8"/>
      <c r="K554" s="8"/>
      <c r="L554" s="8"/>
      <c r="M554" s="8"/>
      <c r="N554" s="8"/>
      <c r="O554" s="8"/>
      <c r="P554" s="8"/>
      <c r="Q554" s="8"/>
      <c r="R554" s="8"/>
      <c r="S554" s="8"/>
      <c r="T554" s="8"/>
      <c r="U554" s="8"/>
      <c r="V554" s="8"/>
      <c r="W554" s="8"/>
      <c r="X554" s="8"/>
      <c r="Y554" s="8"/>
      <c r="Z554" s="8"/>
      <c r="AA554" s="8"/>
      <c r="AB554" s="8"/>
      <c r="AC554" s="8"/>
      <c r="AD554" s="8"/>
      <c r="AE554" s="8"/>
      <c r="AF554" s="8"/>
    </row>
    <row r="555" spans="1:32" s="12" customFormat="1" ht="15" x14ac:dyDescent="0.25">
      <c r="A555" s="276"/>
      <c r="B555" s="237">
        <f>SUM(F558:F566)</f>
        <v>81</v>
      </c>
      <c r="C555" s="150" t="s">
        <v>14</v>
      </c>
      <c r="D555" s="151"/>
      <c r="E555" s="322"/>
      <c r="F555" s="152"/>
      <c r="G555" s="29"/>
      <c r="H555" s="447">
        <f>SUM(H557:H570)</f>
        <v>0</v>
      </c>
      <c r="I555" s="8"/>
      <c r="J555" s="8"/>
      <c r="K555" s="8"/>
      <c r="L555" s="8"/>
      <c r="M555" s="8"/>
      <c r="N555" s="8"/>
      <c r="O555" s="8"/>
      <c r="P555" s="8"/>
      <c r="Q555" s="8"/>
      <c r="R555" s="8"/>
      <c r="S555" s="8"/>
      <c r="T555" s="8"/>
      <c r="U555" s="8"/>
      <c r="V555" s="8"/>
      <c r="W555" s="8"/>
      <c r="X555" s="8"/>
      <c r="Y555" s="8"/>
      <c r="Z555" s="8"/>
      <c r="AA555" s="8"/>
      <c r="AB555" s="8"/>
      <c r="AC555" s="8"/>
      <c r="AD555" s="8"/>
      <c r="AE555" s="8"/>
      <c r="AF555" s="8"/>
    </row>
    <row r="556" spans="1:32" s="12" customFormat="1" ht="26.25" x14ac:dyDescent="0.25">
      <c r="A556" s="154" t="s">
        <v>15</v>
      </c>
      <c r="B556" s="212" t="s">
        <v>16</v>
      </c>
      <c r="C556" s="240" t="s">
        <v>17</v>
      </c>
      <c r="D556" s="323" t="s">
        <v>18</v>
      </c>
      <c r="E556" s="242" t="s">
        <v>19</v>
      </c>
      <c r="F556" s="243" t="s">
        <v>20</v>
      </c>
      <c r="G556" s="60" t="s">
        <v>21</v>
      </c>
      <c r="H556" s="463" t="s">
        <v>22</v>
      </c>
      <c r="I556" s="8"/>
      <c r="J556" s="8"/>
      <c r="K556" s="8"/>
      <c r="L556" s="8"/>
      <c r="M556" s="8"/>
      <c r="N556" s="8"/>
      <c r="O556" s="8"/>
      <c r="P556" s="8"/>
      <c r="Q556" s="8"/>
      <c r="R556" s="8"/>
      <c r="S556" s="8"/>
      <c r="T556" s="8"/>
      <c r="U556" s="8"/>
      <c r="V556" s="8"/>
      <c r="W556" s="8"/>
      <c r="X556" s="8"/>
      <c r="Y556" s="8"/>
      <c r="Z556" s="8"/>
      <c r="AA556" s="8"/>
      <c r="AB556" s="8"/>
      <c r="AC556" s="8"/>
      <c r="AD556" s="8"/>
      <c r="AE556" s="8"/>
      <c r="AF556" s="8"/>
    </row>
    <row r="557" spans="1:32" s="12" customFormat="1" ht="15" x14ac:dyDescent="0.25">
      <c r="A557" s="159" t="s">
        <v>516</v>
      </c>
      <c r="B557" s="160" t="s">
        <v>249</v>
      </c>
      <c r="C557" s="201"/>
      <c r="D557" s="215"/>
      <c r="E557" s="172"/>
      <c r="F557" s="245"/>
      <c r="G557" s="33"/>
      <c r="H557" s="449"/>
      <c r="I557" s="8"/>
      <c r="J557" s="8"/>
      <c r="K557" s="8"/>
      <c r="L557" s="8"/>
      <c r="M557" s="8"/>
      <c r="N557" s="8"/>
      <c r="O557" s="8"/>
      <c r="P557" s="8"/>
      <c r="Q557" s="8"/>
      <c r="R557" s="8"/>
      <c r="S557" s="8"/>
      <c r="T557" s="8"/>
      <c r="U557" s="8"/>
      <c r="V557" s="8"/>
      <c r="W557" s="8"/>
      <c r="X557" s="8"/>
      <c r="Y557" s="8"/>
      <c r="Z557" s="8"/>
      <c r="AA557" s="8"/>
      <c r="AB557" s="8"/>
      <c r="AC557" s="8"/>
      <c r="AD557" s="8"/>
      <c r="AE557" s="8"/>
      <c r="AF557" s="8"/>
    </row>
    <row r="558" spans="1:32" s="12" customFormat="1" ht="15" x14ac:dyDescent="0.25">
      <c r="A558" s="159" t="s">
        <v>516</v>
      </c>
      <c r="B558" s="246" t="s">
        <v>771</v>
      </c>
      <c r="C558" s="164" t="s">
        <v>772</v>
      </c>
      <c r="D558" s="164" t="s">
        <v>773</v>
      </c>
      <c r="E558" s="172" t="s">
        <v>14</v>
      </c>
      <c r="F558" s="305">
        <f>6+7</f>
        <v>13</v>
      </c>
      <c r="G558" s="61"/>
      <c r="H558" s="449">
        <f t="shared" ref="H558:H568" si="4">G558*F558</f>
        <v>0</v>
      </c>
      <c r="I558" s="8"/>
      <c r="J558" s="8"/>
      <c r="K558" s="8"/>
      <c r="L558" s="8"/>
      <c r="M558" s="8"/>
      <c r="N558" s="8"/>
      <c r="O558" s="8"/>
      <c r="P558" s="8"/>
      <c r="Q558" s="8"/>
      <c r="R558" s="8"/>
      <c r="S558" s="8"/>
      <c r="T558" s="8"/>
      <c r="U558" s="8"/>
      <c r="V558" s="8"/>
      <c r="W558" s="8"/>
      <c r="X558" s="8"/>
      <c r="Y558" s="8"/>
      <c r="Z558" s="8"/>
      <c r="AA558" s="8"/>
      <c r="AB558" s="8"/>
      <c r="AC558" s="8"/>
      <c r="AD558" s="8"/>
      <c r="AE558" s="8"/>
      <c r="AF558" s="8"/>
    </row>
    <row r="559" spans="1:32" s="12" customFormat="1" ht="15" x14ac:dyDescent="0.25">
      <c r="A559" s="159" t="s">
        <v>516</v>
      </c>
      <c r="B559" s="246" t="s">
        <v>774</v>
      </c>
      <c r="C559" s="164" t="s">
        <v>775</v>
      </c>
      <c r="D559" s="164" t="s">
        <v>776</v>
      </c>
      <c r="E559" s="172" t="s">
        <v>14</v>
      </c>
      <c r="F559" s="305">
        <v>7</v>
      </c>
      <c r="G559" s="61"/>
      <c r="H559" s="449">
        <f t="shared" si="4"/>
        <v>0</v>
      </c>
      <c r="I559" s="8"/>
      <c r="J559" s="8"/>
      <c r="K559" s="8"/>
      <c r="L559" s="8"/>
      <c r="M559" s="8"/>
      <c r="N559" s="8"/>
      <c r="O559" s="8"/>
      <c r="P559" s="8"/>
      <c r="Q559" s="8"/>
      <c r="R559" s="8"/>
      <c r="S559" s="8"/>
      <c r="T559" s="8"/>
      <c r="U559" s="8"/>
      <c r="V559" s="8"/>
      <c r="W559" s="8"/>
      <c r="X559" s="8"/>
      <c r="Y559" s="8"/>
      <c r="Z559" s="8"/>
      <c r="AA559" s="8"/>
      <c r="AB559" s="8"/>
      <c r="AC559" s="8"/>
      <c r="AD559" s="8"/>
      <c r="AE559" s="8"/>
      <c r="AF559" s="8"/>
    </row>
    <row r="560" spans="1:32" s="12" customFormat="1" ht="15" x14ac:dyDescent="0.25">
      <c r="A560" s="159" t="s">
        <v>516</v>
      </c>
      <c r="B560" s="246" t="s">
        <v>777</v>
      </c>
      <c r="C560" s="164" t="s">
        <v>778</v>
      </c>
      <c r="D560" s="164" t="s">
        <v>779</v>
      </c>
      <c r="E560" s="172" t="s">
        <v>14</v>
      </c>
      <c r="F560" s="305">
        <v>11</v>
      </c>
      <c r="G560" s="61"/>
      <c r="H560" s="449">
        <f t="shared" si="4"/>
        <v>0</v>
      </c>
      <c r="I560" s="8"/>
      <c r="J560" s="8"/>
      <c r="K560" s="8"/>
      <c r="L560" s="8"/>
      <c r="M560" s="8"/>
      <c r="N560" s="8"/>
      <c r="O560" s="8"/>
      <c r="P560" s="8"/>
      <c r="Q560" s="8"/>
      <c r="R560" s="8"/>
      <c r="S560" s="8"/>
      <c r="T560" s="8"/>
      <c r="U560" s="8"/>
      <c r="V560" s="8"/>
      <c r="W560" s="8"/>
      <c r="X560" s="8"/>
      <c r="Y560" s="8"/>
      <c r="Z560" s="8"/>
      <c r="AA560" s="8"/>
      <c r="AB560" s="8"/>
      <c r="AC560" s="8"/>
      <c r="AD560" s="8"/>
      <c r="AE560" s="8"/>
      <c r="AF560" s="8"/>
    </row>
    <row r="561" spans="1:32" s="12" customFormat="1" ht="15" x14ac:dyDescent="0.25">
      <c r="A561" s="159" t="s">
        <v>516</v>
      </c>
      <c r="B561" s="246" t="s">
        <v>780</v>
      </c>
      <c r="C561" s="164" t="s">
        <v>781</v>
      </c>
      <c r="D561" s="164" t="s">
        <v>782</v>
      </c>
      <c r="E561" s="172" t="s">
        <v>14</v>
      </c>
      <c r="F561" s="305">
        <v>6</v>
      </c>
      <c r="G561" s="61"/>
      <c r="H561" s="449">
        <f t="shared" si="4"/>
        <v>0</v>
      </c>
      <c r="I561" s="8"/>
      <c r="J561" s="8"/>
      <c r="K561" s="8"/>
      <c r="L561" s="8"/>
      <c r="M561" s="8"/>
      <c r="N561" s="8"/>
      <c r="O561" s="8"/>
      <c r="P561" s="8"/>
      <c r="Q561" s="8"/>
      <c r="R561" s="8"/>
      <c r="S561" s="8"/>
      <c r="T561" s="8"/>
      <c r="U561" s="8"/>
      <c r="V561" s="8"/>
      <c r="W561" s="8"/>
      <c r="X561" s="8"/>
      <c r="Y561" s="8"/>
      <c r="Z561" s="8"/>
      <c r="AA561" s="8"/>
      <c r="AB561" s="8"/>
      <c r="AC561" s="8"/>
      <c r="AD561" s="8"/>
      <c r="AE561" s="8"/>
      <c r="AF561" s="8"/>
    </row>
    <row r="562" spans="1:32" s="12" customFormat="1" ht="15" x14ac:dyDescent="0.25">
      <c r="A562" s="159" t="s">
        <v>516</v>
      </c>
      <c r="B562" s="246" t="s">
        <v>783</v>
      </c>
      <c r="C562" s="164" t="s">
        <v>784</v>
      </c>
      <c r="D562" s="164" t="s">
        <v>785</v>
      </c>
      <c r="E562" s="172" t="s">
        <v>14</v>
      </c>
      <c r="F562" s="305">
        <v>17</v>
      </c>
      <c r="G562" s="61"/>
      <c r="H562" s="449">
        <f t="shared" si="4"/>
        <v>0</v>
      </c>
      <c r="I562" s="8"/>
      <c r="J562" s="8"/>
      <c r="K562" s="8"/>
      <c r="L562" s="8"/>
      <c r="M562" s="8"/>
      <c r="N562" s="8"/>
      <c r="O562" s="8"/>
      <c r="P562" s="8"/>
      <c r="Q562" s="8"/>
      <c r="R562" s="8"/>
      <c r="S562" s="8"/>
      <c r="T562" s="8"/>
      <c r="U562" s="8"/>
      <c r="V562" s="8"/>
      <c r="W562" s="8"/>
      <c r="X562" s="8"/>
      <c r="Y562" s="8"/>
      <c r="Z562" s="8"/>
      <c r="AA562" s="8"/>
      <c r="AB562" s="8"/>
      <c r="AC562" s="8"/>
      <c r="AD562" s="8"/>
      <c r="AE562" s="8"/>
      <c r="AF562" s="8"/>
    </row>
    <row r="563" spans="1:32" s="12" customFormat="1" ht="15" x14ac:dyDescent="0.25">
      <c r="A563" s="159" t="s">
        <v>516</v>
      </c>
      <c r="B563" s="246" t="s">
        <v>786</v>
      </c>
      <c r="C563" s="164" t="s">
        <v>787</v>
      </c>
      <c r="D563" s="164" t="s">
        <v>788</v>
      </c>
      <c r="E563" s="172" t="s">
        <v>14</v>
      </c>
      <c r="F563" s="305">
        <v>9</v>
      </c>
      <c r="G563" s="61"/>
      <c r="H563" s="449">
        <f t="shared" si="4"/>
        <v>0</v>
      </c>
      <c r="I563" s="8"/>
      <c r="J563" s="8"/>
      <c r="K563" s="8"/>
      <c r="L563" s="8"/>
      <c r="M563" s="8"/>
      <c r="N563" s="8"/>
      <c r="O563" s="8"/>
      <c r="P563" s="8"/>
      <c r="Q563" s="8"/>
      <c r="R563" s="8"/>
      <c r="S563" s="8"/>
      <c r="T563" s="8"/>
      <c r="U563" s="8"/>
      <c r="V563" s="8"/>
      <c r="W563" s="8"/>
      <c r="X563" s="8"/>
      <c r="Y563" s="8"/>
      <c r="Z563" s="8"/>
      <c r="AA563" s="8"/>
      <c r="AB563" s="8"/>
      <c r="AC563" s="8"/>
      <c r="AD563" s="8"/>
      <c r="AE563" s="8"/>
      <c r="AF563" s="8"/>
    </row>
    <row r="564" spans="1:32" s="12" customFormat="1" ht="15" x14ac:dyDescent="0.25">
      <c r="A564" s="159" t="s">
        <v>516</v>
      </c>
      <c r="B564" s="246" t="s">
        <v>789</v>
      </c>
      <c r="C564" s="164" t="s">
        <v>790</v>
      </c>
      <c r="D564" s="164" t="s">
        <v>791</v>
      </c>
      <c r="E564" s="172" t="s">
        <v>14</v>
      </c>
      <c r="F564" s="305">
        <v>7</v>
      </c>
      <c r="G564" s="61"/>
      <c r="H564" s="449">
        <f t="shared" si="4"/>
        <v>0</v>
      </c>
      <c r="I564" s="8"/>
      <c r="J564" s="8"/>
      <c r="K564" s="8"/>
      <c r="L564" s="8"/>
      <c r="M564" s="8"/>
      <c r="N564" s="8"/>
      <c r="O564" s="8"/>
      <c r="P564" s="8"/>
      <c r="Q564" s="8"/>
      <c r="R564" s="8"/>
      <c r="S564" s="8"/>
      <c r="T564" s="8"/>
      <c r="U564" s="8"/>
      <c r="V564" s="8"/>
      <c r="W564" s="8"/>
      <c r="X564" s="8"/>
      <c r="Y564" s="8"/>
      <c r="Z564" s="8"/>
      <c r="AA564" s="8"/>
      <c r="AB564" s="8"/>
      <c r="AC564" s="8"/>
      <c r="AD564" s="8"/>
      <c r="AE564" s="8"/>
      <c r="AF564" s="8"/>
    </row>
    <row r="565" spans="1:32" s="12" customFormat="1" ht="15" x14ac:dyDescent="0.25">
      <c r="A565" s="159" t="s">
        <v>516</v>
      </c>
      <c r="B565" s="246" t="s">
        <v>792</v>
      </c>
      <c r="C565" s="164" t="s">
        <v>793</v>
      </c>
      <c r="D565" s="164" t="s">
        <v>794</v>
      </c>
      <c r="E565" s="172" t="s">
        <v>14</v>
      </c>
      <c r="F565" s="305">
        <v>6</v>
      </c>
      <c r="G565" s="61"/>
      <c r="H565" s="449">
        <f t="shared" si="4"/>
        <v>0</v>
      </c>
      <c r="I565" s="8"/>
      <c r="J565" s="8"/>
      <c r="K565" s="8"/>
      <c r="L565" s="8"/>
      <c r="M565" s="8"/>
      <c r="N565" s="8"/>
      <c r="O565" s="8"/>
      <c r="P565" s="8"/>
      <c r="Q565" s="8"/>
      <c r="R565" s="8"/>
      <c r="S565" s="8"/>
      <c r="T565" s="8"/>
      <c r="U565" s="8"/>
      <c r="V565" s="8"/>
      <c r="W565" s="8"/>
      <c r="X565" s="8"/>
      <c r="Y565" s="8"/>
      <c r="Z565" s="8"/>
      <c r="AA565" s="8"/>
      <c r="AB565" s="8"/>
      <c r="AC565" s="8"/>
      <c r="AD565" s="8"/>
      <c r="AE565" s="8"/>
      <c r="AF565" s="8"/>
    </row>
    <row r="566" spans="1:32" s="12" customFormat="1" ht="15" x14ac:dyDescent="0.25">
      <c r="A566" s="159" t="s">
        <v>516</v>
      </c>
      <c r="B566" s="246" t="s">
        <v>795</v>
      </c>
      <c r="C566" s="164" t="s">
        <v>796</v>
      </c>
      <c r="D566" s="164" t="s">
        <v>797</v>
      </c>
      <c r="E566" s="172" t="s">
        <v>14</v>
      </c>
      <c r="F566" s="305">
        <v>5</v>
      </c>
      <c r="G566" s="61"/>
      <c r="H566" s="449">
        <f t="shared" si="4"/>
        <v>0</v>
      </c>
      <c r="I566" s="8"/>
      <c r="J566" s="8"/>
      <c r="K566" s="8"/>
      <c r="L566" s="8"/>
      <c r="M566" s="8"/>
      <c r="N566" s="8"/>
      <c r="O566" s="8"/>
      <c r="P566" s="8"/>
      <c r="Q566" s="8"/>
      <c r="R566" s="8"/>
      <c r="S566" s="8"/>
      <c r="T566" s="8"/>
      <c r="U566" s="8"/>
      <c r="V566" s="8"/>
      <c r="W566" s="8"/>
      <c r="X566" s="8"/>
      <c r="Y566" s="8"/>
      <c r="Z566" s="8"/>
      <c r="AA566" s="8"/>
      <c r="AB566" s="8"/>
      <c r="AC566" s="8"/>
      <c r="AD566" s="8"/>
      <c r="AE566" s="8"/>
      <c r="AF566" s="8"/>
    </row>
    <row r="567" spans="1:32" s="12" customFormat="1" ht="26.25" x14ac:dyDescent="0.25">
      <c r="A567" s="159" t="s">
        <v>516</v>
      </c>
      <c r="B567" s="246" t="s">
        <v>798</v>
      </c>
      <c r="C567" s="306">
        <v>183101213</v>
      </c>
      <c r="D567" s="307" t="s">
        <v>799</v>
      </c>
      <c r="E567" s="172" t="s">
        <v>14</v>
      </c>
      <c r="F567" s="308">
        <f>SUM(F558:F566)</f>
        <v>81</v>
      </c>
      <c r="G567" s="76"/>
      <c r="H567" s="451">
        <f t="shared" si="4"/>
        <v>0</v>
      </c>
      <c r="I567" s="8"/>
      <c r="J567" s="8"/>
      <c r="K567" s="8"/>
      <c r="L567" s="8"/>
      <c r="M567" s="8"/>
      <c r="N567" s="8"/>
      <c r="O567" s="8"/>
      <c r="P567" s="8"/>
      <c r="Q567" s="8"/>
      <c r="R567" s="8"/>
      <c r="S567" s="8"/>
      <c r="T567" s="8"/>
      <c r="U567" s="8"/>
      <c r="V567" s="8"/>
      <c r="W567" s="8"/>
      <c r="X567" s="8"/>
      <c r="Y567" s="8"/>
      <c r="Z567" s="8"/>
      <c r="AA567" s="8"/>
      <c r="AB567" s="8"/>
      <c r="AC567" s="8"/>
      <c r="AD567" s="8"/>
      <c r="AE567" s="8"/>
      <c r="AF567" s="8"/>
    </row>
    <row r="568" spans="1:32" s="12" customFormat="1" ht="15" x14ac:dyDescent="0.25">
      <c r="A568" s="159" t="s">
        <v>516</v>
      </c>
      <c r="B568" s="246" t="s">
        <v>800</v>
      </c>
      <c r="C568" s="264">
        <v>10321100</v>
      </c>
      <c r="D568" s="265" t="s">
        <v>572</v>
      </c>
      <c r="E568" s="180" t="s">
        <v>573</v>
      </c>
      <c r="F568" s="266">
        <f>0.01*0.5*F567</f>
        <v>0.40500000000000003</v>
      </c>
      <c r="G568" s="62"/>
      <c r="H568" s="451">
        <f t="shared" si="4"/>
        <v>0</v>
      </c>
      <c r="I568" s="8"/>
      <c r="J568" s="8"/>
      <c r="K568" s="8"/>
      <c r="L568" s="8"/>
      <c r="M568" s="8"/>
      <c r="N568" s="8"/>
      <c r="O568" s="8"/>
      <c r="P568" s="8"/>
      <c r="Q568" s="8"/>
      <c r="R568" s="8"/>
      <c r="S568" s="8"/>
      <c r="T568" s="8"/>
      <c r="U568" s="8"/>
      <c r="V568" s="8"/>
      <c r="W568" s="8"/>
      <c r="X568" s="8"/>
      <c r="Y568" s="8"/>
      <c r="Z568" s="8"/>
      <c r="AA568" s="8"/>
      <c r="AB568" s="8"/>
      <c r="AC568" s="8"/>
      <c r="AD568" s="8"/>
      <c r="AE568" s="8"/>
      <c r="AF568" s="8"/>
    </row>
    <row r="569" spans="1:32" s="12" customFormat="1" ht="15" x14ac:dyDescent="0.25">
      <c r="A569" s="159" t="s">
        <v>516</v>
      </c>
      <c r="B569" s="246" t="s">
        <v>801</v>
      </c>
      <c r="C569" s="324" t="s">
        <v>28</v>
      </c>
      <c r="D569" s="267" t="s">
        <v>802</v>
      </c>
      <c r="E569" s="268"/>
      <c r="F569" s="269"/>
      <c r="G569" s="64"/>
      <c r="H569" s="465"/>
      <c r="I569" s="8"/>
      <c r="J569" s="8"/>
      <c r="K569" s="8"/>
      <c r="L569" s="8"/>
      <c r="M569" s="8"/>
      <c r="N569" s="8"/>
      <c r="O569" s="8"/>
      <c r="P569" s="8"/>
      <c r="Q569" s="8"/>
      <c r="R569" s="8"/>
      <c r="S569" s="8"/>
      <c r="T569" s="8"/>
      <c r="U569" s="8"/>
      <c r="V569" s="8"/>
      <c r="W569" s="8"/>
      <c r="X569" s="8"/>
      <c r="Y569" s="8"/>
      <c r="Z569" s="8"/>
      <c r="AA569" s="8"/>
      <c r="AB569" s="8"/>
      <c r="AC569" s="8"/>
      <c r="AD569" s="8"/>
      <c r="AE569" s="8"/>
      <c r="AF569" s="8"/>
    </row>
    <row r="570" spans="1:32" s="12" customFormat="1" ht="27" thickBot="1" x14ac:dyDescent="0.3">
      <c r="A570" s="159" t="s">
        <v>516</v>
      </c>
      <c r="B570" s="246" t="s">
        <v>803</v>
      </c>
      <c r="C570" s="311">
        <v>183211323</v>
      </c>
      <c r="D570" s="312" t="s">
        <v>741</v>
      </c>
      <c r="E570" s="313" t="s">
        <v>14</v>
      </c>
      <c r="F570" s="314">
        <f>F567</f>
        <v>81</v>
      </c>
      <c r="G570" s="75"/>
      <c r="H570" s="472">
        <f>G570*F570</f>
        <v>0</v>
      </c>
      <c r="I570" s="8"/>
      <c r="J570" s="8"/>
      <c r="K570" s="8"/>
      <c r="L570" s="8"/>
      <c r="M570" s="8"/>
      <c r="N570" s="8"/>
      <c r="O570" s="8"/>
      <c r="P570" s="8"/>
      <c r="Q570" s="8"/>
      <c r="R570" s="8"/>
      <c r="S570" s="8"/>
      <c r="T570" s="8"/>
      <c r="U570" s="8"/>
      <c r="V570" s="8"/>
      <c r="W570" s="8"/>
      <c r="X570" s="8"/>
      <c r="Y570" s="8"/>
      <c r="Z570" s="8"/>
      <c r="AA570" s="8"/>
      <c r="AB570" s="8"/>
      <c r="AC570" s="8"/>
      <c r="AD570" s="8"/>
      <c r="AE570" s="8"/>
      <c r="AF570" s="8"/>
    </row>
    <row r="571" spans="1:32" s="12" customFormat="1" ht="21.75" customHeight="1" x14ac:dyDescent="0.25">
      <c r="A571" s="275"/>
      <c r="B571" s="216" t="s">
        <v>804</v>
      </c>
      <c r="C571" s="325"/>
      <c r="D571" s="216"/>
      <c r="E571" s="284"/>
      <c r="F571" s="284"/>
      <c r="G571" s="68"/>
      <c r="H571" s="468"/>
    </row>
    <row r="572" spans="1:32" s="12" customFormat="1" ht="15" x14ac:dyDescent="0.25">
      <c r="A572" s="276"/>
      <c r="B572" s="237">
        <f>B485</f>
        <v>727.23999999999978</v>
      </c>
      <c r="C572" s="237" t="str">
        <f>C485</f>
        <v>m2</v>
      </c>
      <c r="D572" s="326" t="str">
        <f>D485</f>
        <v>Výs. pole: V1-V15</v>
      </c>
      <c r="E572" s="152"/>
      <c r="F572" s="152"/>
      <c r="G572" s="29"/>
      <c r="H572" s="447">
        <f>SUM(H573:H585)</f>
        <v>0</v>
      </c>
    </row>
    <row r="573" spans="1:32" s="12" customFormat="1" ht="26.25" x14ac:dyDescent="0.25">
      <c r="A573" s="327" t="s">
        <v>15</v>
      </c>
      <c r="B573" s="241" t="s">
        <v>16</v>
      </c>
      <c r="C573" s="201" t="s">
        <v>17</v>
      </c>
      <c r="D573" s="244" t="s">
        <v>18</v>
      </c>
      <c r="E573" s="172" t="s">
        <v>19</v>
      </c>
      <c r="F573" s="245" t="s">
        <v>20</v>
      </c>
      <c r="G573" s="67" t="s">
        <v>21</v>
      </c>
      <c r="H573" s="466" t="s">
        <v>22</v>
      </c>
    </row>
    <row r="574" spans="1:32" s="12" customFormat="1" ht="15" x14ac:dyDescent="0.25">
      <c r="A574" s="159" t="s">
        <v>516</v>
      </c>
      <c r="B574" s="215" t="s">
        <v>249</v>
      </c>
      <c r="C574" s="201"/>
      <c r="D574" s="244"/>
      <c r="E574" s="172"/>
      <c r="F574" s="245"/>
      <c r="G574" s="33"/>
      <c r="H574" s="449"/>
    </row>
    <row r="575" spans="1:32" s="12" customFormat="1" ht="44.25" customHeight="1" x14ac:dyDescent="0.25">
      <c r="A575" s="159" t="s">
        <v>516</v>
      </c>
      <c r="B575" s="246" t="s">
        <v>805</v>
      </c>
      <c r="C575" s="201">
        <v>184911421</v>
      </c>
      <c r="D575" s="260" t="s">
        <v>806</v>
      </c>
      <c r="E575" s="172" t="s">
        <v>601</v>
      </c>
      <c r="F575" s="286">
        <f>B572-F577</f>
        <v>440.99999999999977</v>
      </c>
      <c r="G575" s="62"/>
      <c r="H575" s="449">
        <f>G575*F575</f>
        <v>0</v>
      </c>
    </row>
    <row r="576" spans="1:32" s="69" customFormat="1" ht="15.75" customHeight="1" x14ac:dyDescent="0.2">
      <c r="A576" s="159" t="s">
        <v>516</v>
      </c>
      <c r="B576" s="246" t="s">
        <v>807</v>
      </c>
      <c r="C576" s="324" t="s">
        <v>28</v>
      </c>
      <c r="D576" s="287" t="s">
        <v>699</v>
      </c>
      <c r="E576" s="328"/>
      <c r="F576" s="329"/>
      <c r="G576" s="36"/>
      <c r="H576" s="450"/>
    </row>
    <row r="577" spans="1:8" s="12" customFormat="1" ht="44.25" customHeight="1" x14ac:dyDescent="0.25">
      <c r="A577" s="159" t="s">
        <v>516</v>
      </c>
      <c r="B577" s="246" t="s">
        <v>808</v>
      </c>
      <c r="C577" s="201">
        <v>184911422</v>
      </c>
      <c r="D577" s="260" t="s">
        <v>809</v>
      </c>
      <c r="E577" s="172" t="s">
        <v>601</v>
      </c>
      <c r="F577" s="286">
        <f>286.24</f>
        <v>286.24</v>
      </c>
      <c r="G577" s="62"/>
      <c r="H577" s="449">
        <f>G577*F577</f>
        <v>0</v>
      </c>
    </row>
    <row r="578" spans="1:8" s="69" customFormat="1" ht="15.75" customHeight="1" x14ac:dyDescent="0.2">
      <c r="A578" s="159" t="s">
        <v>516</v>
      </c>
      <c r="B578" s="246" t="s">
        <v>810</v>
      </c>
      <c r="C578" s="324" t="s">
        <v>28</v>
      </c>
      <c r="D578" s="287" t="s">
        <v>661</v>
      </c>
      <c r="E578" s="328"/>
      <c r="F578" s="329"/>
      <c r="G578" s="36"/>
      <c r="H578" s="450"/>
    </row>
    <row r="579" spans="1:8" s="12" customFormat="1" ht="15" x14ac:dyDescent="0.25">
      <c r="A579" s="159" t="s">
        <v>516</v>
      </c>
      <c r="B579" s="246" t="s">
        <v>811</v>
      </c>
      <c r="C579" s="240" t="s">
        <v>585</v>
      </c>
      <c r="D579" s="187" t="s">
        <v>605</v>
      </c>
      <c r="E579" s="242" t="s">
        <v>573</v>
      </c>
      <c r="F579" s="243">
        <f>(F575+F577)*0.1</f>
        <v>72.723999999999975</v>
      </c>
      <c r="G579" s="65"/>
      <c r="H579" s="467">
        <f>G579*F579</f>
        <v>0</v>
      </c>
    </row>
    <row r="580" spans="1:8" s="12" customFormat="1" ht="15" x14ac:dyDescent="0.25">
      <c r="A580" s="159" t="s">
        <v>516</v>
      </c>
      <c r="B580" s="246" t="s">
        <v>812</v>
      </c>
      <c r="C580" s="201">
        <v>185804311</v>
      </c>
      <c r="D580" s="244" t="s">
        <v>813</v>
      </c>
      <c r="E580" s="172" t="s">
        <v>573</v>
      </c>
      <c r="F580" s="245">
        <f>F488*0.04*3</f>
        <v>1.4592000000000001</v>
      </c>
      <c r="G580" s="62"/>
      <c r="H580" s="449">
        <f>G580*F580</f>
        <v>0</v>
      </c>
    </row>
    <row r="581" spans="1:8" s="69" customFormat="1" ht="15.75" customHeight="1" x14ac:dyDescent="0.2">
      <c r="A581" s="159" t="s">
        <v>516</v>
      </c>
      <c r="B581" s="246" t="s">
        <v>814</v>
      </c>
      <c r="C581" s="324" t="s">
        <v>28</v>
      </c>
      <c r="D581" s="287" t="s">
        <v>653</v>
      </c>
      <c r="E581" s="328"/>
      <c r="F581" s="329"/>
      <c r="G581" s="36"/>
      <c r="H581" s="450"/>
    </row>
    <row r="582" spans="1:8" s="12" customFormat="1" ht="15" x14ac:dyDescent="0.25">
      <c r="A582" s="159" t="s">
        <v>516</v>
      </c>
      <c r="B582" s="246" t="s">
        <v>815</v>
      </c>
      <c r="C582" s="201">
        <v>185804312</v>
      </c>
      <c r="D582" s="244" t="s">
        <v>816</v>
      </c>
      <c r="E582" s="172" t="s">
        <v>573</v>
      </c>
      <c r="F582" s="245">
        <f>(F490+F492)*0.04*3</f>
        <v>85.809600000000003</v>
      </c>
      <c r="G582" s="62"/>
      <c r="H582" s="449">
        <f>G582*F582</f>
        <v>0</v>
      </c>
    </row>
    <row r="583" spans="1:8" s="69" customFormat="1" ht="15.75" customHeight="1" x14ac:dyDescent="0.2">
      <c r="A583" s="159" t="s">
        <v>516</v>
      </c>
      <c r="B583" s="246" t="s">
        <v>817</v>
      </c>
      <c r="C583" s="324" t="s">
        <v>28</v>
      </c>
      <c r="D583" s="287" t="s">
        <v>818</v>
      </c>
      <c r="E583" s="328"/>
      <c r="F583" s="329"/>
      <c r="G583" s="36"/>
      <c r="H583" s="450"/>
    </row>
    <row r="584" spans="1:8" s="12" customFormat="1" ht="15" x14ac:dyDescent="0.25">
      <c r="A584" s="159" t="s">
        <v>516</v>
      </c>
      <c r="B584" s="246" t="s">
        <v>819</v>
      </c>
      <c r="C584" s="201">
        <v>185851121</v>
      </c>
      <c r="D584" s="244" t="s">
        <v>609</v>
      </c>
      <c r="E584" s="172" t="s">
        <v>573</v>
      </c>
      <c r="F584" s="245">
        <f>F582+F580</f>
        <v>87.268799999999999</v>
      </c>
      <c r="G584" s="62"/>
      <c r="H584" s="449">
        <f>G584*F584</f>
        <v>0</v>
      </c>
    </row>
    <row r="585" spans="1:8" s="12" customFormat="1" ht="15.75" thickBot="1" x14ac:dyDescent="0.3">
      <c r="A585" s="330" t="s">
        <v>516</v>
      </c>
      <c r="B585" s="246" t="s">
        <v>820</v>
      </c>
      <c r="C585" s="272">
        <v>8211320</v>
      </c>
      <c r="D585" s="273" t="s">
        <v>611</v>
      </c>
      <c r="E585" s="176" t="s">
        <v>573</v>
      </c>
      <c r="F585" s="274">
        <f>F584</f>
        <v>87.268799999999999</v>
      </c>
      <c r="G585" s="66"/>
      <c r="H585" s="452">
        <f>G585*F585</f>
        <v>0</v>
      </c>
    </row>
    <row r="586" spans="1:8" s="12" customFormat="1" ht="25.5" customHeight="1" thickBot="1" x14ac:dyDescent="0.3">
      <c r="A586" s="331" t="s">
        <v>821</v>
      </c>
      <c r="B586" s="332"/>
      <c r="C586" s="333"/>
      <c r="D586" s="334"/>
      <c r="E586" s="335"/>
      <c r="F586" s="335"/>
      <c r="G586" s="77"/>
      <c r="H586" s="473">
        <f>H572+H459+H555+H485+H418+H537+H524</f>
        <v>0</v>
      </c>
    </row>
    <row r="587" spans="1:8" s="12" customFormat="1" ht="15" x14ac:dyDescent="0.25">
      <c r="A587" s="110"/>
      <c r="B587" s="137"/>
      <c r="C587" s="110"/>
      <c r="D587" s="101"/>
      <c r="E587" s="137"/>
      <c r="F587" s="336"/>
      <c r="G587" s="78"/>
      <c r="H587" s="138"/>
    </row>
    <row r="588" spans="1:8" s="12" customFormat="1" ht="15" customHeight="1" thickBot="1" x14ac:dyDescent="0.3">
      <c r="A588" s="101"/>
      <c r="B588" s="137"/>
      <c r="C588" s="110"/>
      <c r="D588" s="337"/>
      <c r="E588" s="137"/>
      <c r="F588" s="338"/>
      <c r="G588" s="55"/>
      <c r="H588" s="138"/>
    </row>
    <row r="589" spans="1:8" s="12" customFormat="1" ht="27" customHeight="1" thickBot="1" x14ac:dyDescent="0.3">
      <c r="A589" s="126" t="s">
        <v>822</v>
      </c>
      <c r="B589" s="339"/>
      <c r="C589" s="340"/>
      <c r="D589" s="341"/>
      <c r="E589" s="342"/>
      <c r="F589" s="343"/>
      <c r="G589" s="80"/>
      <c r="H589" s="474"/>
    </row>
    <row r="590" spans="1:8" s="12" customFormat="1" ht="21.75" customHeight="1" x14ac:dyDescent="0.25">
      <c r="A590" s="144"/>
      <c r="B590" s="216" t="s">
        <v>823</v>
      </c>
      <c r="C590" s="325"/>
      <c r="D590" s="216"/>
      <c r="E590" s="284"/>
      <c r="F590" s="284"/>
      <c r="G590" s="68"/>
      <c r="H590" s="468"/>
    </row>
    <row r="591" spans="1:8" s="12" customFormat="1" ht="15" x14ac:dyDescent="0.25">
      <c r="A591" s="344"/>
      <c r="B591" s="237">
        <v>139.68</v>
      </c>
      <c r="C591" s="150" t="s">
        <v>601</v>
      </c>
      <c r="D591" s="217"/>
      <c r="E591" s="152"/>
      <c r="F591" s="152"/>
      <c r="G591" s="29"/>
      <c r="H591" s="447"/>
    </row>
    <row r="592" spans="1:8" s="12" customFormat="1" ht="26.25" x14ac:dyDescent="0.25">
      <c r="A592" s="277" t="s">
        <v>15</v>
      </c>
      <c r="B592" s="239" t="s">
        <v>16</v>
      </c>
      <c r="C592" s="240" t="s">
        <v>17</v>
      </c>
      <c r="D592" s="241" t="s">
        <v>18</v>
      </c>
      <c r="E592" s="242" t="s">
        <v>19</v>
      </c>
      <c r="F592" s="243" t="s">
        <v>20</v>
      </c>
      <c r="G592" s="60" t="s">
        <v>21</v>
      </c>
      <c r="H592" s="475" t="s">
        <v>22</v>
      </c>
    </row>
    <row r="593" spans="1:8" s="12" customFormat="1" ht="15" x14ac:dyDescent="0.25">
      <c r="A593" s="159" t="s">
        <v>824</v>
      </c>
      <c r="B593" s="160" t="s">
        <v>249</v>
      </c>
      <c r="C593" s="201"/>
      <c r="D593" s="244"/>
      <c r="E593" s="172"/>
      <c r="F593" s="245"/>
      <c r="G593" s="33"/>
      <c r="H593" s="449"/>
    </row>
    <row r="594" spans="1:8" s="69" customFormat="1" ht="40.5" customHeight="1" x14ac:dyDescent="0.2">
      <c r="A594" s="159" t="s">
        <v>824</v>
      </c>
      <c r="B594" s="164" t="s">
        <v>825</v>
      </c>
      <c r="C594" s="345">
        <v>184802111</v>
      </c>
      <c r="D594" s="346" t="s">
        <v>826</v>
      </c>
      <c r="E594" s="242" t="s">
        <v>651</v>
      </c>
      <c r="F594" s="291">
        <f>B591</f>
        <v>139.68</v>
      </c>
      <c r="G594" s="70"/>
      <c r="H594" s="467">
        <f>F594*G594</f>
        <v>0</v>
      </c>
    </row>
    <row r="595" spans="1:8" s="69" customFormat="1" ht="17.25" customHeight="1" x14ac:dyDescent="0.2">
      <c r="A595" s="159" t="s">
        <v>824</v>
      </c>
      <c r="B595" s="164" t="s">
        <v>827</v>
      </c>
      <c r="C595" s="298" t="s">
        <v>663</v>
      </c>
      <c r="D595" s="299" t="s">
        <v>828</v>
      </c>
      <c r="E595" s="281" t="s">
        <v>665</v>
      </c>
      <c r="F595" s="291">
        <f>0.0005*(F594)</f>
        <v>6.9839999999999999E-2</v>
      </c>
      <c r="G595" s="37"/>
      <c r="H595" s="449">
        <f>F595*G595</f>
        <v>0</v>
      </c>
    </row>
    <row r="596" spans="1:8" s="69" customFormat="1" ht="17.25" customHeight="1" x14ac:dyDescent="0.2">
      <c r="A596" s="159" t="s">
        <v>824</v>
      </c>
      <c r="B596" s="164" t="s">
        <v>829</v>
      </c>
      <c r="C596" s="292" t="s">
        <v>687</v>
      </c>
      <c r="D596" s="293" t="s">
        <v>688</v>
      </c>
      <c r="E596" s="180" t="s">
        <v>651</v>
      </c>
      <c r="F596" s="294">
        <f>F594</f>
        <v>139.68</v>
      </c>
      <c r="G596" s="45"/>
      <c r="H596" s="451">
        <f>F596*G596</f>
        <v>0</v>
      </c>
    </row>
    <row r="597" spans="1:8" s="12" customFormat="1" ht="25.5" customHeight="1" x14ac:dyDescent="0.25">
      <c r="A597" s="159" t="s">
        <v>824</v>
      </c>
      <c r="B597" s="164" t="s">
        <v>830</v>
      </c>
      <c r="C597" s="201">
        <v>183403153</v>
      </c>
      <c r="D597" s="171" t="s">
        <v>831</v>
      </c>
      <c r="E597" s="172" t="s">
        <v>651</v>
      </c>
      <c r="F597" s="286">
        <f>F596</f>
        <v>139.68</v>
      </c>
      <c r="G597" s="62"/>
      <c r="H597" s="449">
        <f>G597*F597</f>
        <v>0</v>
      </c>
    </row>
    <row r="598" spans="1:8" s="69" customFormat="1" ht="18" customHeight="1" x14ac:dyDescent="0.2">
      <c r="A598" s="159" t="s">
        <v>824</v>
      </c>
      <c r="B598" s="164" t="s">
        <v>832</v>
      </c>
      <c r="C598" s="296">
        <v>167102111</v>
      </c>
      <c r="D598" s="202" t="s">
        <v>833</v>
      </c>
      <c r="E598" s="172" t="s">
        <v>651</v>
      </c>
      <c r="F598" s="286">
        <f>F597</f>
        <v>139.68</v>
      </c>
      <c r="G598" s="37"/>
      <c r="H598" s="449">
        <f>F598*G598</f>
        <v>0</v>
      </c>
    </row>
    <row r="599" spans="1:8" s="69" customFormat="1" ht="18" customHeight="1" x14ac:dyDescent="0.2">
      <c r="A599" s="159" t="s">
        <v>824</v>
      </c>
      <c r="B599" s="164" t="s">
        <v>834</v>
      </c>
      <c r="C599" s="296">
        <v>162402111</v>
      </c>
      <c r="D599" s="202" t="s">
        <v>835</v>
      </c>
      <c r="E599" s="172" t="s">
        <v>651</v>
      </c>
      <c r="F599" s="286">
        <f>F598</f>
        <v>139.68</v>
      </c>
      <c r="G599" s="37"/>
      <c r="H599" s="449">
        <f>F599*G599</f>
        <v>0</v>
      </c>
    </row>
    <row r="600" spans="1:8" s="12" customFormat="1" ht="25.5" customHeight="1" x14ac:dyDescent="0.25">
      <c r="A600" s="159" t="s">
        <v>824</v>
      </c>
      <c r="B600" s="164" t="s">
        <v>836</v>
      </c>
      <c r="C600" s="201">
        <v>183403153</v>
      </c>
      <c r="D600" s="171" t="s">
        <v>831</v>
      </c>
      <c r="E600" s="172" t="s">
        <v>651</v>
      </c>
      <c r="F600" s="286">
        <f>F599</f>
        <v>139.68</v>
      </c>
      <c r="G600" s="62"/>
      <c r="H600" s="449">
        <f>F600*G600</f>
        <v>0</v>
      </c>
    </row>
    <row r="601" spans="1:8" s="12" customFormat="1" ht="24.75" customHeight="1" x14ac:dyDescent="0.25">
      <c r="A601" s="159" t="s">
        <v>824</v>
      </c>
      <c r="B601" s="164" t="s">
        <v>837</v>
      </c>
      <c r="C601" s="201">
        <v>185802113</v>
      </c>
      <c r="D601" s="171" t="s">
        <v>838</v>
      </c>
      <c r="E601" s="172" t="s">
        <v>839</v>
      </c>
      <c r="F601" s="286">
        <f>F602/1000</f>
        <v>2.7936000000000002E-3</v>
      </c>
      <c r="G601" s="62"/>
      <c r="H601" s="449">
        <f t="shared" ref="H601:H607" si="5">G601*F601</f>
        <v>0</v>
      </c>
    </row>
    <row r="602" spans="1:8" s="12" customFormat="1" ht="15" x14ac:dyDescent="0.25">
      <c r="A602" s="159" t="s">
        <v>824</v>
      </c>
      <c r="B602" s="164" t="s">
        <v>840</v>
      </c>
      <c r="C602" s="198" t="s">
        <v>585</v>
      </c>
      <c r="D602" s="347" t="s">
        <v>841</v>
      </c>
      <c r="E602" s="180" t="s">
        <v>594</v>
      </c>
      <c r="F602" s="348">
        <f>0.02*F600</f>
        <v>2.7936000000000001</v>
      </c>
      <c r="G602" s="81"/>
      <c r="H602" s="449">
        <f t="shared" si="5"/>
        <v>0</v>
      </c>
    </row>
    <row r="603" spans="1:8" s="12" customFormat="1" ht="57.75" customHeight="1" x14ac:dyDescent="0.25">
      <c r="A603" s="159" t="s">
        <v>824</v>
      </c>
      <c r="B603" s="164" t="s">
        <v>842</v>
      </c>
      <c r="C603" s="201">
        <v>181411131</v>
      </c>
      <c r="D603" s="171" t="s">
        <v>843</v>
      </c>
      <c r="E603" s="172" t="s">
        <v>651</v>
      </c>
      <c r="F603" s="286">
        <f>F600</f>
        <v>139.68</v>
      </c>
      <c r="G603" s="62"/>
      <c r="H603" s="449">
        <f t="shared" si="5"/>
        <v>0</v>
      </c>
    </row>
    <row r="604" spans="1:8" s="12" customFormat="1" ht="29.25" customHeight="1" x14ac:dyDescent="0.25">
      <c r="A604" s="159" t="s">
        <v>824</v>
      </c>
      <c r="B604" s="164" t="s">
        <v>844</v>
      </c>
      <c r="C604" s="201" t="s">
        <v>585</v>
      </c>
      <c r="D604" s="171" t="s">
        <v>845</v>
      </c>
      <c r="E604" s="172" t="s">
        <v>594</v>
      </c>
      <c r="F604" s="286">
        <f>6/1000*F603*1.5</f>
        <v>1.25712</v>
      </c>
      <c r="G604" s="62"/>
      <c r="H604" s="449">
        <f t="shared" si="5"/>
        <v>0</v>
      </c>
    </row>
    <row r="605" spans="1:8" s="12" customFormat="1" ht="25.5" customHeight="1" x14ac:dyDescent="0.25">
      <c r="A605" s="159" t="s">
        <v>824</v>
      </c>
      <c r="B605" s="164" t="s">
        <v>846</v>
      </c>
      <c r="C605" s="201">
        <v>183403153</v>
      </c>
      <c r="D605" s="171" t="s">
        <v>831</v>
      </c>
      <c r="E605" s="172" t="s">
        <v>651</v>
      </c>
      <c r="F605" s="286">
        <f>F603</f>
        <v>139.68</v>
      </c>
      <c r="G605" s="62"/>
      <c r="H605" s="449">
        <f t="shared" si="5"/>
        <v>0</v>
      </c>
    </row>
    <row r="606" spans="1:8" s="12" customFormat="1" ht="25.5" customHeight="1" x14ac:dyDescent="0.25">
      <c r="A606" s="159" t="s">
        <v>824</v>
      </c>
      <c r="B606" s="164" t="s">
        <v>847</v>
      </c>
      <c r="C606" s="201">
        <v>183403161</v>
      </c>
      <c r="D606" s="171" t="s">
        <v>848</v>
      </c>
      <c r="E606" s="172" t="s">
        <v>651</v>
      </c>
      <c r="F606" s="286">
        <f>F597</f>
        <v>139.68</v>
      </c>
      <c r="G606" s="62"/>
      <c r="H606" s="449">
        <f t="shared" si="5"/>
        <v>0</v>
      </c>
    </row>
    <row r="607" spans="1:8" s="12" customFormat="1" ht="25.5" customHeight="1" x14ac:dyDescent="0.25">
      <c r="A607" s="159" t="s">
        <v>824</v>
      </c>
      <c r="B607" s="164" t="s">
        <v>849</v>
      </c>
      <c r="C607" s="201">
        <v>183403153</v>
      </c>
      <c r="D607" s="171" t="s">
        <v>831</v>
      </c>
      <c r="E607" s="172" t="s">
        <v>651</v>
      </c>
      <c r="F607" s="286">
        <f>F605</f>
        <v>139.68</v>
      </c>
      <c r="G607" s="62"/>
      <c r="H607" s="449">
        <f t="shared" si="5"/>
        <v>0</v>
      </c>
    </row>
    <row r="608" spans="1:8" s="69" customFormat="1" ht="15.75" customHeight="1" x14ac:dyDescent="0.2">
      <c r="A608" s="159" t="s">
        <v>824</v>
      </c>
      <c r="B608" s="164" t="s">
        <v>850</v>
      </c>
      <c r="C608" s="167" t="s">
        <v>28</v>
      </c>
      <c r="D608" s="319" t="s">
        <v>851</v>
      </c>
      <c r="E608" s="328"/>
      <c r="F608" s="329"/>
      <c r="G608" s="36"/>
      <c r="H608" s="450"/>
    </row>
    <row r="609" spans="1:8" s="12" customFormat="1" ht="25.5" customHeight="1" x14ac:dyDescent="0.25">
      <c r="A609" s="159" t="s">
        <v>824</v>
      </c>
      <c r="B609" s="164" t="s">
        <v>852</v>
      </c>
      <c r="C609" s="201">
        <v>183403161</v>
      </c>
      <c r="D609" s="171" t="s">
        <v>848</v>
      </c>
      <c r="E609" s="172" t="s">
        <v>651</v>
      </c>
      <c r="F609" s="286">
        <f>F600</f>
        <v>139.68</v>
      </c>
      <c r="G609" s="62"/>
      <c r="H609" s="449">
        <f>G609*F609</f>
        <v>0</v>
      </c>
    </row>
    <row r="610" spans="1:8" s="69" customFormat="1" ht="15.75" customHeight="1" x14ac:dyDescent="0.2">
      <c r="A610" s="159" t="s">
        <v>824</v>
      </c>
      <c r="B610" s="164" t="s">
        <v>853</v>
      </c>
      <c r="C610" s="167" t="s">
        <v>28</v>
      </c>
      <c r="D610" s="319" t="s">
        <v>851</v>
      </c>
      <c r="E610" s="328"/>
      <c r="F610" s="329"/>
      <c r="G610" s="36"/>
      <c r="H610" s="450"/>
    </row>
    <row r="611" spans="1:8" s="12" customFormat="1" ht="25.5" customHeight="1" x14ac:dyDescent="0.25">
      <c r="A611" s="159" t="s">
        <v>824</v>
      </c>
      <c r="B611" s="164" t="s">
        <v>854</v>
      </c>
      <c r="C611" s="201">
        <v>185804215</v>
      </c>
      <c r="D611" s="171" t="s">
        <v>855</v>
      </c>
      <c r="E611" s="172" t="s">
        <v>651</v>
      </c>
      <c r="F611" s="286">
        <f>F609</f>
        <v>139.68</v>
      </c>
      <c r="G611" s="62"/>
      <c r="H611" s="449">
        <f t="shared" ref="H611:H616" si="6">G611*F611</f>
        <v>0</v>
      </c>
    </row>
    <row r="612" spans="1:8" s="12" customFormat="1" ht="15" x14ac:dyDescent="0.25">
      <c r="A612" s="159" t="s">
        <v>824</v>
      </c>
      <c r="B612" s="164" t="s">
        <v>856</v>
      </c>
      <c r="C612" s="201">
        <v>185804312</v>
      </c>
      <c r="D612" s="260" t="s">
        <v>857</v>
      </c>
      <c r="E612" s="172" t="s">
        <v>858</v>
      </c>
      <c r="F612" s="245">
        <f>F609*0.01*10</f>
        <v>13.968</v>
      </c>
      <c r="G612" s="62"/>
      <c r="H612" s="449">
        <f t="shared" si="6"/>
        <v>0</v>
      </c>
    </row>
    <row r="613" spans="1:8" s="12" customFormat="1" ht="15" x14ac:dyDescent="0.25">
      <c r="A613" s="159" t="s">
        <v>824</v>
      </c>
      <c r="B613" s="164" t="s">
        <v>859</v>
      </c>
      <c r="C613" s="201">
        <v>185851121</v>
      </c>
      <c r="D613" s="244" t="s">
        <v>609</v>
      </c>
      <c r="E613" s="172" t="s">
        <v>858</v>
      </c>
      <c r="F613" s="245">
        <f>F612</f>
        <v>13.968</v>
      </c>
      <c r="G613" s="62"/>
      <c r="H613" s="449">
        <f t="shared" si="6"/>
        <v>0</v>
      </c>
    </row>
    <row r="614" spans="1:8" s="12" customFormat="1" ht="26.25" x14ac:dyDescent="0.25">
      <c r="A614" s="159" t="s">
        <v>824</v>
      </c>
      <c r="B614" s="164" t="s">
        <v>860</v>
      </c>
      <c r="C614" s="201">
        <v>185851129</v>
      </c>
      <c r="D614" s="260" t="s">
        <v>861</v>
      </c>
      <c r="E614" s="172" t="s">
        <v>858</v>
      </c>
      <c r="F614" s="245">
        <f>F613</f>
        <v>13.968</v>
      </c>
      <c r="G614" s="62"/>
      <c r="H614" s="449">
        <f t="shared" si="6"/>
        <v>0</v>
      </c>
    </row>
    <row r="615" spans="1:8" s="12" customFormat="1" ht="15" x14ac:dyDescent="0.25">
      <c r="A615" s="159" t="s">
        <v>824</v>
      </c>
      <c r="B615" s="164" t="s">
        <v>862</v>
      </c>
      <c r="C615" s="201">
        <v>8211320</v>
      </c>
      <c r="D615" s="260" t="s">
        <v>611</v>
      </c>
      <c r="E615" s="172" t="s">
        <v>858</v>
      </c>
      <c r="F615" s="245">
        <f>F614</f>
        <v>13.968</v>
      </c>
      <c r="G615" s="62"/>
      <c r="H615" s="449">
        <f t="shared" si="6"/>
        <v>0</v>
      </c>
    </row>
    <row r="616" spans="1:8" s="12" customFormat="1" ht="15.75" thickBot="1" x14ac:dyDescent="0.3">
      <c r="A616" s="159" t="s">
        <v>824</v>
      </c>
      <c r="B616" s="164" t="s">
        <v>863</v>
      </c>
      <c r="C616" s="240" t="s">
        <v>507</v>
      </c>
      <c r="D616" s="270" t="s">
        <v>864</v>
      </c>
      <c r="E616" s="172" t="s">
        <v>651</v>
      </c>
      <c r="F616" s="243">
        <f>B591</f>
        <v>139.68</v>
      </c>
      <c r="G616" s="65"/>
      <c r="H616" s="467">
        <f t="shared" si="6"/>
        <v>0</v>
      </c>
    </row>
    <row r="617" spans="1:8" s="12" customFormat="1" ht="25.5" customHeight="1" thickBot="1" x14ac:dyDescent="0.3">
      <c r="A617" s="331" t="s">
        <v>865</v>
      </c>
      <c r="B617" s="332"/>
      <c r="C617" s="333"/>
      <c r="D617" s="334"/>
      <c r="E617" s="335"/>
      <c r="F617" s="335"/>
      <c r="G617" s="77"/>
      <c r="H617" s="473">
        <f>SUM(H593:H616)</f>
        <v>0</v>
      </c>
    </row>
    <row r="618" spans="1:8" ht="15" customHeight="1" x14ac:dyDescent="0.2">
      <c r="A618" s="101"/>
      <c r="B618" s="137"/>
      <c r="C618" s="110"/>
      <c r="D618" s="337"/>
      <c r="E618" s="137"/>
      <c r="F618" s="338"/>
      <c r="G618" s="55"/>
      <c r="H618" s="138"/>
    </row>
    <row r="619" spans="1:8" ht="15" customHeight="1" thickBot="1" x14ac:dyDescent="0.25">
      <c r="A619" s="101"/>
      <c r="B619" s="137"/>
      <c r="C619" s="110"/>
      <c r="D619" s="337"/>
      <c r="E619" s="137"/>
      <c r="F619" s="338"/>
      <c r="G619" s="55"/>
      <c r="H619" s="138"/>
    </row>
    <row r="620" spans="1:8" ht="27" customHeight="1" x14ac:dyDescent="0.2">
      <c r="A620" s="349" t="s">
        <v>866</v>
      </c>
      <c r="B620" s="350"/>
      <c r="C620" s="351"/>
      <c r="D620" s="352"/>
      <c r="E620" s="353"/>
      <c r="F620" s="354"/>
      <c r="G620" s="82"/>
      <c r="H620" s="476"/>
    </row>
    <row r="621" spans="1:8" s="12" customFormat="1" ht="26.25" x14ac:dyDescent="0.25">
      <c r="A621" s="327" t="s">
        <v>15</v>
      </c>
      <c r="B621" s="241" t="s">
        <v>16</v>
      </c>
      <c r="C621" s="240" t="s">
        <v>17</v>
      </c>
      <c r="D621" s="241" t="s">
        <v>18</v>
      </c>
      <c r="E621" s="242" t="s">
        <v>19</v>
      </c>
      <c r="F621" s="243" t="s">
        <v>20</v>
      </c>
      <c r="G621" s="60" t="s">
        <v>21</v>
      </c>
      <c r="H621" s="463" t="s">
        <v>22</v>
      </c>
    </row>
    <row r="622" spans="1:8" s="12" customFormat="1" ht="15.95" customHeight="1" x14ac:dyDescent="0.25">
      <c r="A622" s="159" t="s">
        <v>507</v>
      </c>
      <c r="B622" s="164" t="s">
        <v>867</v>
      </c>
      <c r="C622" s="296" t="s">
        <v>507</v>
      </c>
      <c r="D622" s="355" t="s">
        <v>868</v>
      </c>
      <c r="E622" s="172" t="s">
        <v>869</v>
      </c>
      <c r="F622" s="172">
        <v>1</v>
      </c>
      <c r="G622" s="83"/>
      <c r="H622" s="449">
        <f>G622*F622</f>
        <v>0</v>
      </c>
    </row>
    <row r="623" spans="1:8" s="12" customFormat="1" ht="15.95" customHeight="1" x14ac:dyDescent="0.25">
      <c r="A623" s="159" t="s">
        <v>507</v>
      </c>
      <c r="B623" s="164" t="s">
        <v>870</v>
      </c>
      <c r="C623" s="296" t="s">
        <v>507</v>
      </c>
      <c r="D623" s="355" t="s">
        <v>871</v>
      </c>
      <c r="E623" s="172" t="s">
        <v>869</v>
      </c>
      <c r="F623" s="172">
        <v>1</v>
      </c>
      <c r="G623" s="83"/>
      <c r="H623" s="449">
        <f>G623*F623</f>
        <v>0</v>
      </c>
    </row>
    <row r="624" spans="1:8" ht="25.5" customHeight="1" thickBot="1" x14ac:dyDescent="0.25">
      <c r="A624" s="224" t="s">
        <v>872</v>
      </c>
      <c r="B624" s="225"/>
      <c r="C624" s="226"/>
      <c r="D624" s="227"/>
      <c r="E624" s="228"/>
      <c r="F624" s="228"/>
      <c r="G624" s="54"/>
      <c r="H624" s="460">
        <f>SUM(H622:H623)</f>
        <v>0</v>
      </c>
    </row>
    <row r="625" spans="1:32" s="12" customFormat="1" ht="15" customHeight="1" x14ac:dyDescent="0.25">
      <c r="A625" s="101"/>
      <c r="B625" s="137"/>
      <c r="C625" s="110"/>
      <c r="D625" s="337"/>
      <c r="E625" s="137"/>
      <c r="F625" s="338"/>
      <c r="G625" s="55"/>
      <c r="H625" s="138"/>
      <c r="I625" s="8"/>
      <c r="J625" s="8"/>
      <c r="K625" s="8"/>
      <c r="L625" s="8"/>
      <c r="M625" s="8"/>
      <c r="N625" s="8"/>
      <c r="O625" s="8"/>
      <c r="P625" s="8"/>
      <c r="Q625" s="8"/>
      <c r="R625" s="8"/>
      <c r="S625" s="8"/>
      <c r="T625" s="8"/>
      <c r="U625" s="8"/>
      <c r="V625" s="8"/>
      <c r="W625" s="8"/>
      <c r="X625" s="8"/>
      <c r="Y625" s="8"/>
      <c r="Z625" s="8"/>
      <c r="AA625" s="8"/>
      <c r="AB625" s="8"/>
      <c r="AC625" s="8"/>
      <c r="AD625" s="8"/>
      <c r="AE625" s="8"/>
      <c r="AF625" s="8"/>
    </row>
    <row r="626" spans="1:32" s="12" customFormat="1" ht="15" customHeight="1" thickBot="1" x14ac:dyDescent="0.3">
      <c r="A626" s="101"/>
      <c r="B626" s="137"/>
      <c r="C626" s="110"/>
      <c r="D626" s="337"/>
      <c r="E626" s="137"/>
      <c r="F626" s="338"/>
      <c r="G626" s="55"/>
      <c r="H626" s="138"/>
      <c r="I626" s="8"/>
      <c r="J626" s="8"/>
      <c r="K626" s="8"/>
      <c r="L626" s="8"/>
      <c r="M626" s="8"/>
      <c r="N626" s="8"/>
      <c r="O626" s="8"/>
      <c r="P626" s="8"/>
      <c r="Q626" s="8"/>
      <c r="R626" s="8"/>
      <c r="S626" s="8"/>
      <c r="T626" s="8"/>
      <c r="U626" s="8"/>
      <c r="V626" s="8"/>
      <c r="W626" s="8"/>
      <c r="X626" s="8"/>
      <c r="Y626" s="8"/>
      <c r="Z626" s="8"/>
      <c r="AA626" s="8"/>
      <c r="AB626" s="8"/>
      <c r="AC626" s="8"/>
      <c r="AD626" s="8"/>
      <c r="AE626" s="8"/>
      <c r="AF626" s="8"/>
    </row>
    <row r="627" spans="1:32" s="12" customFormat="1" ht="43.5" customHeight="1" thickBot="1" x14ac:dyDescent="0.3">
      <c r="A627" s="229" t="s">
        <v>873</v>
      </c>
      <c r="B627" s="230"/>
      <c r="C627" s="231"/>
      <c r="D627" s="230"/>
      <c r="E627" s="234"/>
      <c r="F627" s="356"/>
      <c r="G627" s="56"/>
      <c r="H627" s="473">
        <f>H624+H617+H586+H413</f>
        <v>0</v>
      </c>
    </row>
    <row r="628" spans="1:32" s="38" customFormat="1" x14ac:dyDescent="0.2">
      <c r="A628" s="101"/>
      <c r="B628" s="101"/>
      <c r="C628" s="110"/>
      <c r="D628" s="101"/>
      <c r="E628" s="137"/>
      <c r="F628" s="137"/>
      <c r="G628" s="55"/>
      <c r="H628" s="138"/>
    </row>
    <row r="629" spans="1:32" s="38" customFormat="1" x14ac:dyDescent="0.2">
      <c r="A629" s="101"/>
      <c r="B629" s="101"/>
      <c r="C629" s="110"/>
      <c r="D629" s="101"/>
      <c r="E629" s="137"/>
      <c r="F629" s="137"/>
      <c r="G629" s="55"/>
      <c r="H629" s="138"/>
    </row>
    <row r="630" spans="1:32" s="12" customFormat="1" ht="28.5" thickBot="1" x14ac:dyDescent="0.45">
      <c r="A630" s="357" t="s">
        <v>874</v>
      </c>
      <c r="B630" s="358"/>
      <c r="C630" s="359"/>
      <c r="D630" s="360"/>
      <c r="E630" s="361"/>
      <c r="F630" s="362"/>
      <c r="G630" s="84"/>
      <c r="H630" s="477"/>
      <c r="I630" s="8"/>
      <c r="J630" s="8"/>
      <c r="K630" s="8"/>
      <c r="L630" s="8"/>
      <c r="M630" s="8"/>
      <c r="N630" s="8"/>
      <c r="O630" s="8"/>
      <c r="P630" s="8"/>
      <c r="Q630" s="8"/>
      <c r="R630" s="8"/>
      <c r="S630" s="8"/>
      <c r="T630" s="8"/>
      <c r="U630" s="8"/>
      <c r="V630" s="8"/>
      <c r="W630" s="8"/>
      <c r="X630" s="8"/>
      <c r="Y630" s="8"/>
      <c r="Z630" s="8"/>
      <c r="AA630" s="8"/>
      <c r="AB630" s="8"/>
      <c r="AC630" s="8"/>
      <c r="AD630" s="8"/>
      <c r="AE630" s="8"/>
      <c r="AF630" s="8"/>
    </row>
    <row r="631" spans="1:32" s="12" customFormat="1" ht="15" x14ac:dyDescent="0.25">
      <c r="A631" s="126" t="s">
        <v>875</v>
      </c>
      <c r="B631" s="363"/>
      <c r="C631" s="127"/>
      <c r="D631" s="127"/>
      <c r="E631" s="127"/>
      <c r="F631" s="364"/>
      <c r="G631" s="85"/>
      <c r="H631" s="478"/>
    </row>
    <row r="632" spans="1:32" s="12" customFormat="1" ht="15" x14ac:dyDescent="0.25">
      <c r="A632" s="365"/>
      <c r="B632" s="366">
        <f>SUM(F635:F639)</f>
        <v>1027</v>
      </c>
      <c r="C632" s="367" t="s">
        <v>14</v>
      </c>
      <c r="D632" s="368"/>
      <c r="E632" s="368"/>
      <c r="F632" s="369"/>
      <c r="G632" s="86"/>
      <c r="H632" s="479"/>
    </row>
    <row r="633" spans="1:32" s="12" customFormat="1" ht="26.25" x14ac:dyDescent="0.25">
      <c r="A633" s="327" t="s">
        <v>15</v>
      </c>
      <c r="B633" s="241" t="s">
        <v>16</v>
      </c>
      <c r="C633" s="241" t="s">
        <v>17</v>
      </c>
      <c r="D633" s="241" t="s">
        <v>18</v>
      </c>
      <c r="E633" s="242" t="s">
        <v>19</v>
      </c>
      <c r="F633" s="243" t="s">
        <v>20</v>
      </c>
      <c r="G633" s="60" t="s">
        <v>21</v>
      </c>
      <c r="H633" s="463" t="s">
        <v>22</v>
      </c>
    </row>
    <row r="634" spans="1:32" s="12" customFormat="1" ht="15" x14ac:dyDescent="0.25">
      <c r="A634" s="159" t="s">
        <v>516</v>
      </c>
      <c r="B634" s="215" t="s">
        <v>249</v>
      </c>
      <c r="C634" s="244"/>
      <c r="D634" s="244"/>
      <c r="E634" s="172"/>
      <c r="F634" s="245"/>
      <c r="G634" s="33"/>
      <c r="H634" s="449"/>
    </row>
    <row r="635" spans="1:32" s="12" customFormat="1" ht="15" x14ac:dyDescent="0.25">
      <c r="A635" s="159" t="s">
        <v>516</v>
      </c>
      <c r="B635" s="246" t="s">
        <v>876</v>
      </c>
      <c r="C635" s="164" t="s">
        <v>877</v>
      </c>
      <c r="D635" s="164" t="s">
        <v>878</v>
      </c>
      <c r="E635" s="180" t="s">
        <v>14</v>
      </c>
      <c r="F635" s="305">
        <v>25</v>
      </c>
      <c r="G635" s="61"/>
      <c r="H635" s="451">
        <f t="shared" ref="H635:H640" si="7">G635*F635</f>
        <v>0</v>
      </c>
    </row>
    <row r="636" spans="1:32" s="12" customFormat="1" ht="15" x14ac:dyDescent="0.25">
      <c r="A636" s="159" t="s">
        <v>516</v>
      </c>
      <c r="B636" s="246" t="s">
        <v>879</v>
      </c>
      <c r="C636" s="164" t="s">
        <v>880</v>
      </c>
      <c r="D636" s="164" t="s">
        <v>881</v>
      </c>
      <c r="E636" s="180" t="s">
        <v>14</v>
      </c>
      <c r="F636" s="305">
        <v>110</v>
      </c>
      <c r="G636" s="61"/>
      <c r="H636" s="451">
        <f t="shared" si="7"/>
        <v>0</v>
      </c>
    </row>
    <row r="637" spans="1:32" s="12" customFormat="1" ht="15" x14ac:dyDescent="0.25">
      <c r="A637" s="159" t="s">
        <v>516</v>
      </c>
      <c r="B637" s="246" t="s">
        <v>882</v>
      </c>
      <c r="C637" s="164" t="s">
        <v>883</v>
      </c>
      <c r="D637" s="164" t="s">
        <v>884</v>
      </c>
      <c r="E637" s="172" t="s">
        <v>14</v>
      </c>
      <c r="F637" s="305">
        <v>425</v>
      </c>
      <c r="G637" s="61"/>
      <c r="H637" s="449">
        <f t="shared" si="7"/>
        <v>0</v>
      </c>
    </row>
    <row r="638" spans="1:32" s="12" customFormat="1" ht="15" x14ac:dyDescent="0.25">
      <c r="A638" s="159" t="s">
        <v>516</v>
      </c>
      <c r="B638" s="246" t="s">
        <v>885</v>
      </c>
      <c r="C638" s="164" t="s">
        <v>886</v>
      </c>
      <c r="D638" s="164" t="s">
        <v>887</v>
      </c>
      <c r="E638" s="172" t="s">
        <v>14</v>
      </c>
      <c r="F638" s="305">
        <v>25</v>
      </c>
      <c r="G638" s="61"/>
      <c r="H638" s="449">
        <f t="shared" si="7"/>
        <v>0</v>
      </c>
    </row>
    <row r="639" spans="1:32" s="12" customFormat="1" ht="15" x14ac:dyDescent="0.25">
      <c r="A639" s="159" t="s">
        <v>516</v>
      </c>
      <c r="B639" s="246" t="s">
        <v>888</v>
      </c>
      <c r="C639" s="164" t="s">
        <v>889</v>
      </c>
      <c r="D639" s="164" t="s">
        <v>890</v>
      </c>
      <c r="E639" s="172" t="s">
        <v>14</v>
      </c>
      <c r="F639" s="305">
        <v>442</v>
      </c>
      <c r="G639" s="61"/>
      <c r="H639" s="449">
        <f t="shared" si="7"/>
        <v>0</v>
      </c>
    </row>
    <row r="640" spans="1:32" s="12" customFormat="1" ht="26.25" x14ac:dyDescent="0.25">
      <c r="A640" s="159" t="s">
        <v>516</v>
      </c>
      <c r="B640" s="246" t="s">
        <v>891</v>
      </c>
      <c r="C640" s="306">
        <v>183111111</v>
      </c>
      <c r="D640" s="307" t="s">
        <v>892</v>
      </c>
      <c r="E640" s="172" t="s">
        <v>14</v>
      </c>
      <c r="F640" s="370">
        <f>56+150+38+200+180</f>
        <v>624</v>
      </c>
      <c r="G640" s="62"/>
      <c r="H640" s="449">
        <f t="shared" si="7"/>
        <v>0</v>
      </c>
    </row>
    <row r="641" spans="1:8" s="12" customFormat="1" ht="15" x14ac:dyDescent="0.25">
      <c r="A641" s="159" t="s">
        <v>516</v>
      </c>
      <c r="B641" s="246" t="s">
        <v>893</v>
      </c>
      <c r="C641" s="167" t="s">
        <v>28</v>
      </c>
      <c r="D641" s="287" t="s">
        <v>894</v>
      </c>
      <c r="E641" s="268"/>
      <c r="F641" s="269"/>
      <c r="G641" s="64"/>
      <c r="H641" s="465"/>
    </row>
    <row r="642" spans="1:8" s="12" customFormat="1" ht="26.25" x14ac:dyDescent="0.25">
      <c r="A642" s="159" t="s">
        <v>516</v>
      </c>
      <c r="B642" s="246" t="s">
        <v>895</v>
      </c>
      <c r="C642" s="306">
        <v>183112128</v>
      </c>
      <c r="D642" s="307" t="s">
        <v>896</v>
      </c>
      <c r="E642" s="172" t="s">
        <v>14</v>
      </c>
      <c r="F642" s="370">
        <f>126+110+167</f>
        <v>403</v>
      </c>
      <c r="G642" s="62"/>
      <c r="H642" s="449">
        <f>G642*F642</f>
        <v>0</v>
      </c>
    </row>
    <row r="643" spans="1:8" s="12" customFormat="1" ht="15" x14ac:dyDescent="0.25">
      <c r="A643" s="159" t="s">
        <v>516</v>
      </c>
      <c r="B643" s="246" t="s">
        <v>897</v>
      </c>
      <c r="C643" s="167" t="s">
        <v>28</v>
      </c>
      <c r="D643" s="319" t="s">
        <v>898</v>
      </c>
      <c r="E643" s="268"/>
      <c r="F643" s="269"/>
      <c r="G643" s="64"/>
      <c r="H643" s="465"/>
    </row>
    <row r="644" spans="1:8" s="12" customFormat="1" ht="15.75" thickBot="1" x14ac:dyDescent="0.3">
      <c r="A644" s="159" t="s">
        <v>516</v>
      </c>
      <c r="B644" s="246" t="s">
        <v>899</v>
      </c>
      <c r="C644" s="272">
        <v>183211312</v>
      </c>
      <c r="D644" s="273" t="s">
        <v>900</v>
      </c>
      <c r="E644" s="176" t="s">
        <v>14</v>
      </c>
      <c r="F644" s="371">
        <f>B632</f>
        <v>1027</v>
      </c>
      <c r="G644" s="66"/>
      <c r="H644" s="452">
        <f>G644*F644</f>
        <v>0</v>
      </c>
    </row>
    <row r="645" spans="1:8" s="12" customFormat="1" ht="43.5" customHeight="1" thickBot="1" x14ac:dyDescent="0.3">
      <c r="A645" s="229" t="s">
        <v>901</v>
      </c>
      <c r="B645" s="230"/>
      <c r="C645" s="231"/>
      <c r="D645" s="230"/>
      <c r="E645" s="234"/>
      <c r="F645" s="356"/>
      <c r="G645" s="56"/>
      <c r="H645" s="473">
        <f>SUM(H634:H644)</f>
        <v>0</v>
      </c>
    </row>
    <row r="646" spans="1:8" s="38" customFormat="1" x14ac:dyDescent="0.2">
      <c r="A646" s="101"/>
      <c r="B646" s="101"/>
      <c r="C646" s="110"/>
      <c r="D646" s="101"/>
      <c r="E646" s="137"/>
      <c r="F646" s="137"/>
      <c r="G646" s="55"/>
      <c r="H646" s="138"/>
    </row>
    <row r="647" spans="1:8" s="38" customFormat="1" ht="13.5" thickBot="1" x14ac:dyDescent="0.25">
      <c r="A647" s="101"/>
      <c r="B647" s="101"/>
      <c r="C647" s="110"/>
      <c r="D647" s="101"/>
      <c r="E647" s="137"/>
      <c r="F647" s="137"/>
      <c r="G647" s="55"/>
      <c r="H647" s="138"/>
    </row>
    <row r="648" spans="1:8" s="12" customFormat="1" ht="25.5" customHeight="1" x14ac:dyDescent="0.25">
      <c r="A648" s="372" t="s">
        <v>902</v>
      </c>
      <c r="B648" s="373"/>
      <c r="C648" s="374"/>
      <c r="D648" s="373"/>
      <c r="E648" s="375"/>
      <c r="F648" s="376"/>
      <c r="G648" s="87"/>
      <c r="H648" s="480">
        <f>H627+H645</f>
        <v>0</v>
      </c>
    </row>
    <row r="649" spans="1:8" s="12" customFormat="1" ht="25.5" customHeight="1" x14ac:dyDescent="0.25">
      <c r="A649" s="377" t="s">
        <v>903</v>
      </c>
      <c r="B649" s="378"/>
      <c r="C649" s="379"/>
      <c r="D649" s="378"/>
      <c r="E649" s="380"/>
      <c r="F649" s="381"/>
      <c r="G649" s="88"/>
      <c r="H649" s="481">
        <f>H650-H648</f>
        <v>0</v>
      </c>
    </row>
    <row r="650" spans="1:8" s="12" customFormat="1" ht="25.5" customHeight="1" thickBot="1" x14ac:dyDescent="0.3">
      <c r="A650" s="382" t="s">
        <v>904</v>
      </c>
      <c r="B650" s="383"/>
      <c r="C650" s="384"/>
      <c r="D650" s="383"/>
      <c r="E650" s="385"/>
      <c r="F650" s="386"/>
      <c r="G650" s="89"/>
      <c r="H650" s="482">
        <f>H648*1.21</f>
        <v>0</v>
      </c>
    </row>
    <row r="651" spans="1:8" s="38" customFormat="1" x14ac:dyDescent="0.2">
      <c r="A651" s="101"/>
      <c r="B651" s="101"/>
      <c r="C651" s="110"/>
      <c r="D651" s="101"/>
      <c r="E651" s="137"/>
      <c r="F651" s="137"/>
      <c r="G651" s="55"/>
      <c r="H651" s="138"/>
    </row>
    <row r="652" spans="1:8" s="38" customFormat="1" ht="13.5" thickBot="1" x14ac:dyDescent="0.25">
      <c r="A652" s="101"/>
      <c r="B652" s="101"/>
      <c r="C652" s="110"/>
      <c r="D652" s="101"/>
      <c r="E652" s="137"/>
      <c r="F652" s="137"/>
      <c r="G652" s="55"/>
      <c r="H652" s="138"/>
    </row>
    <row r="653" spans="1:8" s="12" customFormat="1" ht="18.75" customHeight="1" x14ac:dyDescent="0.25">
      <c r="A653" s="387" t="s">
        <v>905</v>
      </c>
      <c r="B653" s="388"/>
      <c r="C653" s="128"/>
      <c r="D653" s="127"/>
      <c r="E653" s="364"/>
      <c r="F653" s="364"/>
      <c r="G653" s="20"/>
      <c r="H653" s="478"/>
    </row>
    <row r="654" spans="1:8" s="12" customFormat="1" ht="18.75" customHeight="1" x14ac:dyDescent="0.25">
      <c r="A654" s="389" t="str">
        <f>B9</f>
        <v>Název akce:</v>
      </c>
      <c r="B654" s="390"/>
      <c r="C654" s="391"/>
      <c r="D654" s="392" t="str">
        <f>D9</f>
        <v xml:space="preserve">KOMPLEXNÍ REVITALIZACE PARKU, 
REHABILITAČNÍ ÚSTAV BRANDÝS NAD ORLICÍ
</v>
      </c>
      <c r="E654" s="393"/>
      <c r="F654" s="393"/>
      <c r="G654" s="90"/>
      <c r="H654" s="483"/>
    </row>
    <row r="655" spans="1:8" s="12" customFormat="1" ht="18.75" customHeight="1" thickBot="1" x14ac:dyDescent="0.3">
      <c r="A655" s="394" t="str">
        <f>B10</f>
        <v>Místo stavby:</v>
      </c>
      <c r="B655" s="395"/>
      <c r="C655" s="132"/>
      <c r="D655" s="396" t="str">
        <f>D10</f>
        <v xml:space="preserve">k. ú. Brandýs nad Orlicí [609277] - parc. č. 80/1 </v>
      </c>
      <c r="E655" s="397"/>
      <c r="F655" s="397"/>
      <c r="G655" s="23"/>
      <c r="H655" s="484"/>
    </row>
    <row r="656" spans="1:8" s="12" customFormat="1" ht="15" x14ac:dyDescent="0.25">
      <c r="A656" s="398"/>
      <c r="B656" s="101"/>
      <c r="C656" s="110"/>
      <c r="D656" s="101"/>
      <c r="E656" s="137"/>
      <c r="F656" s="137"/>
      <c r="G656" s="10"/>
      <c r="H656" s="138"/>
    </row>
    <row r="657" spans="1:8" s="92" customFormat="1" ht="18.75" customHeight="1" x14ac:dyDescent="0.2">
      <c r="A657" s="399"/>
      <c r="B657" s="399"/>
      <c r="C657" s="400"/>
      <c r="D657" s="401"/>
      <c r="E657" s="401"/>
      <c r="F657" s="402"/>
      <c r="G657" s="91"/>
      <c r="H657" s="485"/>
    </row>
    <row r="658" spans="1:8" s="92" customFormat="1" ht="18.75" customHeight="1" x14ac:dyDescent="0.2">
      <c r="A658" s="403" t="str">
        <f>A12</f>
        <v>1. OŠETŘENÍ DŘEVIN</v>
      </c>
      <c r="B658" s="404"/>
      <c r="C658" s="405"/>
      <c r="D658" s="214"/>
      <c r="E658" s="406"/>
      <c r="F658" s="407"/>
      <c r="G658" s="50"/>
      <c r="H658" s="486"/>
    </row>
    <row r="659" spans="1:8" s="12" customFormat="1" ht="15" x14ac:dyDescent="0.25">
      <c r="A659" s="408" t="s">
        <v>906</v>
      </c>
      <c r="B659" s="409"/>
      <c r="C659" s="410"/>
      <c r="D659" s="411"/>
      <c r="E659" s="412" t="s">
        <v>19</v>
      </c>
      <c r="F659" s="412" t="s">
        <v>20</v>
      </c>
      <c r="G659" s="94"/>
      <c r="H659" s="487" t="s">
        <v>907</v>
      </c>
    </row>
    <row r="660" spans="1:8" s="92" customFormat="1" ht="18.75" customHeight="1" x14ac:dyDescent="0.2">
      <c r="A660" s="413"/>
      <c r="B660" s="160" t="str">
        <f>A14</f>
        <v>Řez stromů prováděný lezeckou technikou - zdravotní  - plocha stromu do 50 m2 (naléhavost 1-2)</v>
      </c>
      <c r="C660" s="161"/>
      <c r="D660" s="162"/>
      <c r="E660" s="162" t="s">
        <v>14</v>
      </c>
      <c r="F660" s="414">
        <f>A15</f>
        <v>6</v>
      </c>
      <c r="G660" s="32"/>
      <c r="H660" s="488">
        <f>H15</f>
        <v>0</v>
      </c>
    </row>
    <row r="661" spans="1:8" s="92" customFormat="1" ht="18.75" customHeight="1" x14ac:dyDescent="0.2">
      <c r="A661" s="413"/>
      <c r="B661" s="160" t="str">
        <f>A24</f>
        <v>Řez stromů prováděný lezeckou technikou - zdravotní  - plocha stromu 51 - 100 m2  (naléhavost 1-2)</v>
      </c>
      <c r="C661" s="161"/>
      <c r="D661" s="162"/>
      <c r="E661" s="162" t="str">
        <f>B25</f>
        <v>ks</v>
      </c>
      <c r="F661" s="414">
        <f>A25</f>
        <v>25</v>
      </c>
      <c r="G661" s="32"/>
      <c r="H661" s="488">
        <f>H25</f>
        <v>0</v>
      </c>
    </row>
    <row r="662" spans="1:8" s="92" customFormat="1" ht="18.75" customHeight="1" x14ac:dyDescent="0.2">
      <c r="A662" s="413"/>
      <c r="B662" s="160" t="str">
        <f>A36</f>
        <v>Řez stromů prováděný lezeckou technikou - zdravotní  - plocha stromu 101 - 200 m2  (naléhavost 1-2)</v>
      </c>
      <c r="C662" s="161"/>
      <c r="D662" s="162"/>
      <c r="E662" s="162" t="s">
        <v>14</v>
      </c>
      <c r="F662" s="414">
        <f>A37</f>
        <v>55</v>
      </c>
      <c r="G662" s="32"/>
      <c r="H662" s="488">
        <f>H37</f>
        <v>0</v>
      </c>
    </row>
    <row r="663" spans="1:8" s="92" customFormat="1" ht="18.75" customHeight="1" x14ac:dyDescent="0.2">
      <c r="A663" s="413"/>
      <c r="B663" s="160" t="str">
        <f>A57</f>
        <v>Řez stromů prováděný lezeckou technikou - zdravotní  - plocha stromu 201 - 300 m2  (naléhavost 1-2)</v>
      </c>
      <c r="C663" s="161"/>
      <c r="D663" s="162"/>
      <c r="E663" s="162" t="s">
        <v>14</v>
      </c>
      <c r="F663" s="414">
        <f>A58</f>
        <v>24</v>
      </c>
      <c r="G663" s="32"/>
      <c r="H663" s="488">
        <f>H58</f>
        <v>0</v>
      </c>
    </row>
    <row r="664" spans="1:8" s="92" customFormat="1" ht="18.75" customHeight="1" x14ac:dyDescent="0.2">
      <c r="A664" s="413"/>
      <c r="B664" s="160" t="str">
        <f>A78</f>
        <v>Řez stromů prováděný lezeckou technikou - zdravotní  - plocha stromu 301 - 400 m2  (naléhavost 1-2)</v>
      </c>
      <c r="C664" s="161"/>
      <c r="D664" s="162"/>
      <c r="E664" s="162" t="s">
        <v>14</v>
      </c>
      <c r="F664" s="414">
        <f>A79</f>
        <v>6</v>
      </c>
      <c r="G664" s="32"/>
      <c r="H664" s="488">
        <f>H79</f>
        <v>0</v>
      </c>
    </row>
    <row r="665" spans="1:8" s="92" customFormat="1" ht="18.75" customHeight="1" x14ac:dyDescent="0.2">
      <c r="A665" s="413"/>
      <c r="B665" s="160" t="str">
        <f>A93</f>
        <v>Řez stromů prováděný lezeckou technikou - zdravotní  - plocha stromu 401 - 500 m2  (naléhavost 1-2)</v>
      </c>
      <c r="C665" s="161"/>
      <c r="D665" s="162"/>
      <c r="E665" s="162" t="s">
        <v>14</v>
      </c>
      <c r="F665" s="414">
        <f>A94</f>
        <v>2</v>
      </c>
      <c r="G665" s="32"/>
      <c r="H665" s="488">
        <f>H94</f>
        <v>0</v>
      </c>
    </row>
    <row r="666" spans="1:8" s="92" customFormat="1" ht="18.75" customHeight="1" x14ac:dyDescent="0.2">
      <c r="A666" s="413"/>
      <c r="B666" s="160" t="str">
        <f>A101</f>
        <v>Řez stromů prováděný lezeckou technikou - bezpečnostní  - plocha stromu do 100 m2 (naléhavost 1-2)</v>
      </c>
      <c r="C666" s="161"/>
      <c r="D666" s="162"/>
      <c r="E666" s="162" t="s">
        <v>14</v>
      </c>
      <c r="F666" s="414">
        <f>A102</f>
        <v>1</v>
      </c>
      <c r="G666" s="32"/>
      <c r="H666" s="488">
        <f>H102</f>
        <v>0</v>
      </c>
    </row>
    <row r="667" spans="1:8" s="92" customFormat="1" ht="18.75" customHeight="1" x14ac:dyDescent="0.2">
      <c r="A667" s="413"/>
      <c r="B667" s="160" t="str">
        <f>A109</f>
        <v>Řez stromů prováděný lezeckou technikou - obvodová redukce 10%  - plocha stromu 101 - 200 m2  (naléhavost 1-2)</v>
      </c>
      <c r="C667" s="161"/>
      <c r="D667" s="162"/>
      <c r="E667" s="162" t="s">
        <v>14</v>
      </c>
      <c r="F667" s="414">
        <f>A110</f>
        <v>2</v>
      </c>
      <c r="G667" s="32"/>
      <c r="H667" s="488">
        <f>H110</f>
        <v>0</v>
      </c>
    </row>
    <row r="668" spans="1:8" s="92" customFormat="1" ht="18.75" customHeight="1" x14ac:dyDescent="0.2">
      <c r="A668" s="413"/>
      <c r="B668" s="160" t="str">
        <f>A117</f>
        <v>Řez stromů prováděný lezeckou technikou - obvodová redukce 10%  - plocha stromu 201 - 300 m2  (naléhavost 1-2)</v>
      </c>
      <c r="C668" s="161"/>
      <c r="D668" s="162"/>
      <c r="E668" s="162" t="s">
        <v>14</v>
      </c>
      <c r="F668" s="414">
        <f>A118</f>
        <v>2</v>
      </c>
      <c r="G668" s="32"/>
      <c r="H668" s="488">
        <f>H118</f>
        <v>0</v>
      </c>
    </row>
    <row r="669" spans="1:8" s="92" customFormat="1" ht="18.75" customHeight="1" x14ac:dyDescent="0.2">
      <c r="A669" s="413"/>
      <c r="B669" s="160" t="str">
        <f>A129</f>
        <v>Řez stromů prováděný lezeckou technikou - obvodová redukce 20%  - plocha stromu 101 - 200 m2  (naléhavost 1-2)</v>
      </c>
      <c r="C669" s="161"/>
      <c r="D669" s="162"/>
      <c r="E669" s="162" t="s">
        <v>14</v>
      </c>
      <c r="F669" s="414">
        <f>A130</f>
        <v>8</v>
      </c>
      <c r="G669" s="32"/>
      <c r="H669" s="488">
        <f>H130</f>
        <v>0</v>
      </c>
    </row>
    <row r="670" spans="1:8" s="92" customFormat="1" ht="18.75" customHeight="1" x14ac:dyDescent="0.2">
      <c r="A670" s="413"/>
      <c r="B670" s="160" t="str">
        <f>A143</f>
        <v>Řez stromů prováděný lezeckou technikou - obvodová redukce 20%  - plocha stromu 201 - 300 m2  (naléhavost 1-2)</v>
      </c>
      <c r="C670" s="161"/>
      <c r="D670" s="162"/>
      <c r="E670" s="162" t="s">
        <v>14</v>
      </c>
      <c r="F670" s="414">
        <f>A144</f>
        <v>2</v>
      </c>
      <c r="G670" s="32"/>
      <c r="H670" s="488">
        <f>H144</f>
        <v>0</v>
      </c>
    </row>
    <row r="671" spans="1:8" s="92" customFormat="1" ht="18.75" customHeight="1" x14ac:dyDescent="0.2">
      <c r="A671" s="413"/>
      <c r="B671" s="160" t="str">
        <f>A157</f>
        <v>Řez stromů prováděný lezeckou technikou - obvodová redukce 20%  - plocha stromu 301 - 400 m2  (naléhavost 1-2)</v>
      </c>
      <c r="C671" s="161"/>
      <c r="D671" s="162"/>
      <c r="E671" s="162" t="str">
        <f>B158</f>
        <v>ks</v>
      </c>
      <c r="F671" s="414">
        <f>A158</f>
        <v>1</v>
      </c>
      <c r="G671" s="32"/>
      <c r="H671" s="488">
        <f>H158</f>
        <v>0</v>
      </c>
    </row>
    <row r="672" spans="1:8" s="92" customFormat="1" ht="18.75" customHeight="1" x14ac:dyDescent="0.2">
      <c r="A672" s="413"/>
      <c r="B672" s="160" t="str">
        <f>A166</f>
        <v>Řez stromů výchovný  (naléhavost 1-2)</v>
      </c>
      <c r="C672" s="161"/>
      <c r="D672" s="162"/>
      <c r="E672" s="162" t="s">
        <v>14</v>
      </c>
      <c r="F672" s="414">
        <f>A167</f>
        <v>15</v>
      </c>
      <c r="G672" s="32"/>
      <c r="H672" s="488">
        <f>H167</f>
        <v>0</v>
      </c>
    </row>
    <row r="673" spans="1:8" s="92" customFormat="1" ht="18.75" customHeight="1" x14ac:dyDescent="0.2">
      <c r="A673" s="413"/>
      <c r="B673" s="160" t="str">
        <f>A180</f>
        <v>Řez na hlavu - výška stromu více než 6 m  (naléhavost 1-2)</v>
      </c>
      <c r="C673" s="161"/>
      <c r="D673" s="162"/>
      <c r="E673" s="162" t="s">
        <v>14</v>
      </c>
      <c r="F673" s="414">
        <f>A181</f>
        <v>4</v>
      </c>
      <c r="G673" s="32"/>
      <c r="H673" s="488">
        <f>H181</f>
        <v>0</v>
      </c>
    </row>
    <row r="674" spans="1:8" s="92" customFormat="1" ht="18.75" customHeight="1" x14ac:dyDescent="0.2">
      <c r="A674" s="413"/>
      <c r="B674" s="160" t="str">
        <f>A192</f>
        <v>Řez stromů prováděný lezeckou technikou - 2 až 3 řezy na stejném stromě (naléhavost 1-2)</v>
      </c>
      <c r="C674" s="161"/>
      <c r="D674" s="162"/>
      <c r="E674" s="162" t="s">
        <v>14</v>
      </c>
      <c r="F674" s="414">
        <f>A193</f>
        <v>61</v>
      </c>
      <c r="G674" s="32"/>
      <c r="H674" s="488">
        <f>H193</f>
        <v>0</v>
      </c>
    </row>
    <row r="675" spans="1:8" s="92" customFormat="1" ht="18.75" customHeight="1" x14ac:dyDescent="0.2">
      <c r="A675" s="413"/>
      <c r="B675" s="160" t="str">
        <f>B394</f>
        <v>Instalace dynamické vazby</v>
      </c>
      <c r="C675" s="161"/>
      <c r="D675" s="162"/>
      <c r="E675" s="162" t="s">
        <v>14</v>
      </c>
      <c r="F675" s="414">
        <f>B395</f>
        <v>45</v>
      </c>
      <c r="G675" s="32"/>
      <c r="H675" s="488">
        <f>H395</f>
        <v>0</v>
      </c>
    </row>
    <row r="676" spans="1:8" s="92" customFormat="1" ht="18.75" customHeight="1" x14ac:dyDescent="0.2">
      <c r="A676" s="413"/>
      <c r="B676" s="160" t="str">
        <f>B405</f>
        <v>Odstranění Hedera sp. z kmene</v>
      </c>
      <c r="C676" s="161"/>
      <c r="D676" s="162"/>
      <c r="E676" s="162" t="str">
        <f>C406</f>
        <v>ks</v>
      </c>
      <c r="F676" s="414">
        <f>B406</f>
        <v>1</v>
      </c>
      <c r="G676" s="32"/>
      <c r="H676" s="488">
        <f>H406</f>
        <v>0</v>
      </c>
    </row>
    <row r="677" spans="1:8" s="92" customFormat="1" ht="18.75" customHeight="1" x14ac:dyDescent="0.2">
      <c r="A677" s="413"/>
      <c r="B677" s="160" t="str">
        <f>A412</f>
        <v>Příplatek za ztíženou přístupnost ke stromům (pomístní překážky pod stromem: svah, oplocení, cestní síť, mobiliář, částečné spouštění ořezaného materiálu do lan)!</v>
      </c>
      <c r="C677" s="161"/>
      <c r="D677" s="162"/>
      <c r="E677" s="162"/>
      <c r="F677" s="414"/>
      <c r="G677" s="32"/>
      <c r="H677" s="488">
        <f>H412</f>
        <v>0</v>
      </c>
    </row>
    <row r="678" spans="1:8" s="92" customFormat="1" ht="18.75" customHeight="1" x14ac:dyDescent="0.2">
      <c r="A678" s="415"/>
      <c r="B678" s="416" t="str">
        <f>A413</f>
        <v>Celková cena za ošetření dřevin</v>
      </c>
      <c r="C678" s="209"/>
      <c r="D678" s="417"/>
      <c r="E678" s="417"/>
      <c r="F678" s="418"/>
      <c r="G678" s="95"/>
      <c r="H678" s="489">
        <f>H413</f>
        <v>0</v>
      </c>
    </row>
    <row r="679" spans="1:8" s="12" customFormat="1" ht="15" x14ac:dyDescent="0.25">
      <c r="A679" s="398"/>
      <c r="B679" s="101"/>
      <c r="C679" s="110"/>
      <c r="D679" s="101"/>
      <c r="E679" s="137"/>
      <c r="F679" s="137"/>
      <c r="G679" s="10"/>
      <c r="H679" s="138"/>
    </row>
    <row r="680" spans="1:8" s="12" customFormat="1" ht="15" x14ac:dyDescent="0.25">
      <c r="A680" s="398"/>
      <c r="B680" s="101"/>
      <c r="C680" s="110"/>
      <c r="D680" s="101"/>
      <c r="E680" s="137"/>
      <c r="F680" s="137"/>
      <c r="G680" s="10"/>
      <c r="H680" s="138"/>
    </row>
    <row r="681" spans="1:8" s="92" customFormat="1" ht="18.75" customHeight="1" x14ac:dyDescent="0.2">
      <c r="A681" s="403" t="str">
        <f>A416</f>
        <v>2. ZALOŽENÍ VÝSADEB</v>
      </c>
      <c r="B681" s="419"/>
      <c r="C681" s="209"/>
      <c r="D681" s="417"/>
      <c r="E681" s="417"/>
      <c r="F681" s="418"/>
      <c r="G681" s="95"/>
      <c r="H681" s="489"/>
    </row>
    <row r="682" spans="1:8" s="92" customFormat="1" ht="18.75" customHeight="1" x14ac:dyDescent="0.2">
      <c r="A682" s="413"/>
      <c r="B682" s="420" t="str">
        <f>B417</f>
        <v>Výsadba stromu listnatého OK 12 - 14 cm, s balem</v>
      </c>
      <c r="C682" s="161"/>
      <c r="D682" s="421"/>
      <c r="E682" s="162" t="str">
        <f>C418</f>
        <v>ks</v>
      </c>
      <c r="F682" s="414">
        <f>B418</f>
        <v>48</v>
      </c>
      <c r="G682" s="32"/>
      <c r="H682" s="490">
        <f>H418</f>
        <v>0</v>
      </c>
    </row>
    <row r="683" spans="1:8" s="92" customFormat="1" ht="18.75" customHeight="1" x14ac:dyDescent="0.2">
      <c r="A683" s="413"/>
      <c r="B683" s="420" t="str">
        <f>B458</f>
        <v>Výsadba stromu jehličnatého 100 cm a více, s balem</v>
      </c>
      <c r="C683" s="161"/>
      <c r="D683" s="421"/>
      <c r="E683" s="162" t="str">
        <f>C459</f>
        <v>ks</v>
      </c>
      <c r="F683" s="414">
        <f>B459</f>
        <v>34</v>
      </c>
      <c r="G683" s="32"/>
      <c r="H683" s="490">
        <f>H459</f>
        <v>0</v>
      </c>
    </row>
    <row r="684" spans="1:8" s="92" customFormat="1" ht="18.75" customHeight="1" x14ac:dyDescent="0.2">
      <c r="A684" s="413"/>
      <c r="B684" s="420" t="str">
        <f>B484</f>
        <v xml:space="preserve">Příprava půdy před výsadbou </v>
      </c>
      <c r="C684" s="161"/>
      <c r="D684" s="421"/>
      <c r="E684" s="162" t="str">
        <f>C485</f>
        <v>m2</v>
      </c>
      <c r="F684" s="414">
        <f>B485</f>
        <v>727.23999999999978</v>
      </c>
      <c r="G684" s="32"/>
      <c r="H684" s="490">
        <f>H485</f>
        <v>0</v>
      </c>
    </row>
    <row r="685" spans="1:8" s="92" customFormat="1" ht="18.75" customHeight="1" x14ac:dyDescent="0.2">
      <c r="A685" s="413"/>
      <c r="B685" s="420" t="str">
        <f>B523</f>
        <v>Výsadba keřů listnatých nízkých včetně půdokryvných, kontejnerovaných, vel. do 20 cm</v>
      </c>
      <c r="C685" s="161"/>
      <c r="D685" s="421"/>
      <c r="E685" s="162" t="str">
        <f>C524</f>
        <v>ks</v>
      </c>
      <c r="F685" s="414">
        <f>B524</f>
        <v>986</v>
      </c>
      <c r="G685" s="32"/>
      <c r="H685" s="490">
        <f>H524</f>
        <v>0</v>
      </c>
    </row>
    <row r="686" spans="1:8" s="92" customFormat="1" ht="18.75" customHeight="1" x14ac:dyDescent="0.2">
      <c r="A686" s="413"/>
      <c r="B686" s="420" t="str">
        <f>B536</f>
        <v>Výsadba keřů listnatých, kontejnerovaných, vel. 20 - 40 cm</v>
      </c>
      <c r="C686" s="161"/>
      <c r="D686" s="421"/>
      <c r="E686" s="162" t="str">
        <f>C537</f>
        <v>ks</v>
      </c>
      <c r="F686" s="414">
        <f>B537</f>
        <v>23</v>
      </c>
      <c r="G686" s="32"/>
      <c r="H686" s="490">
        <f>H537</f>
        <v>0</v>
      </c>
    </row>
    <row r="687" spans="1:8" s="92" customFormat="1" ht="18.75" customHeight="1" x14ac:dyDescent="0.2">
      <c r="A687" s="413"/>
      <c r="B687" s="420" t="str">
        <f>B554</f>
        <v>Výsadba keřů listnatých, kontejnerovaných, vel. 40 - 60 cm</v>
      </c>
      <c r="C687" s="161"/>
      <c r="D687" s="421"/>
      <c r="E687" s="162" t="str">
        <f>C555</f>
        <v>ks</v>
      </c>
      <c r="F687" s="414">
        <f>B555</f>
        <v>81</v>
      </c>
      <c r="G687" s="32"/>
      <c r="H687" s="490">
        <f>H555</f>
        <v>0</v>
      </c>
    </row>
    <row r="688" spans="1:8" s="92" customFormat="1" ht="18.75" customHeight="1" x14ac:dyDescent="0.2">
      <c r="A688" s="413"/>
      <c r="B688" s="420" t="str">
        <f>B571</f>
        <v xml:space="preserve">Povýsadbové práce </v>
      </c>
      <c r="C688" s="161"/>
      <c r="D688" s="421"/>
      <c r="E688" s="422" t="str">
        <f>C572</f>
        <v>m2</v>
      </c>
      <c r="F688" s="414">
        <f>B572</f>
        <v>727.23999999999978</v>
      </c>
      <c r="G688" s="96"/>
      <c r="H688" s="490">
        <f>H572</f>
        <v>0</v>
      </c>
    </row>
    <row r="689" spans="1:8" s="92" customFormat="1" ht="18.75" customHeight="1" x14ac:dyDescent="0.2">
      <c r="A689" s="423"/>
      <c r="B689" s="406" t="str">
        <f>A586</f>
        <v>Celková cena za výsadby</v>
      </c>
      <c r="C689" s="209"/>
      <c r="D689" s="417"/>
      <c r="E689" s="417"/>
      <c r="F689" s="418"/>
      <c r="G689" s="95"/>
      <c r="H689" s="489">
        <f>H586</f>
        <v>0</v>
      </c>
    </row>
    <row r="690" spans="1:8" s="12" customFormat="1" ht="15" x14ac:dyDescent="0.25">
      <c r="A690" s="398"/>
      <c r="B690" s="101"/>
      <c r="C690" s="110"/>
      <c r="D690" s="101"/>
      <c r="E690" s="137"/>
      <c r="F690" s="137"/>
      <c r="G690" s="10"/>
      <c r="H690" s="138"/>
    </row>
    <row r="691" spans="1:8" s="12" customFormat="1" ht="15" x14ac:dyDescent="0.25">
      <c r="A691" s="398"/>
      <c r="B691" s="101"/>
      <c r="C691" s="110"/>
      <c r="D691" s="101"/>
      <c r="E691" s="137"/>
      <c r="F691" s="137"/>
      <c r="G691" s="10"/>
      <c r="H691" s="138"/>
    </row>
    <row r="692" spans="1:8" s="92" customFormat="1" ht="18.75" customHeight="1" x14ac:dyDescent="0.2">
      <c r="A692" s="403" t="str">
        <f>A589</f>
        <v>3. ZALOŽENÍ KVĚTNATÉ LOUKY</v>
      </c>
      <c r="B692" s="406"/>
      <c r="C692" s="209"/>
      <c r="D692" s="417"/>
      <c r="E692" s="417"/>
      <c r="F692" s="424"/>
      <c r="G692" s="95"/>
      <c r="H692" s="489"/>
    </row>
    <row r="693" spans="1:8" s="92" customFormat="1" ht="18.75" customHeight="1" x14ac:dyDescent="0.2">
      <c r="A693" s="413"/>
      <c r="B693" s="420" t="str">
        <f>B590</f>
        <v>Květnatá louka (Založení trávníku s využitím nektarodárných bylin včetně modelace terénu)</v>
      </c>
      <c r="C693" s="161"/>
      <c r="D693" s="421"/>
      <c r="E693" s="162" t="str">
        <f>C591</f>
        <v>m2</v>
      </c>
      <c r="F693" s="414">
        <f>B591</f>
        <v>139.68</v>
      </c>
      <c r="G693" s="32"/>
      <c r="H693" s="490">
        <f>H617</f>
        <v>0</v>
      </c>
    </row>
    <row r="694" spans="1:8" s="92" customFormat="1" ht="18.75" customHeight="1" x14ac:dyDescent="0.2">
      <c r="A694" s="415"/>
      <c r="B694" s="406" t="str">
        <f>A617</f>
        <v>Celková cena za založení květnaté louky</v>
      </c>
      <c r="C694" s="209"/>
      <c r="D694" s="417"/>
      <c r="E694" s="417"/>
      <c r="F694" s="418"/>
      <c r="G694" s="95"/>
      <c r="H694" s="489">
        <f>H617</f>
        <v>0</v>
      </c>
    </row>
    <row r="695" spans="1:8" s="12" customFormat="1" ht="15" x14ac:dyDescent="0.25">
      <c r="A695" s="398"/>
      <c r="B695" s="101"/>
      <c r="C695" s="110"/>
      <c r="D695" s="101"/>
      <c r="E695" s="137"/>
      <c r="F695" s="137"/>
      <c r="G695" s="10"/>
      <c r="H695" s="138"/>
    </row>
    <row r="696" spans="1:8" s="12" customFormat="1" ht="15" x14ac:dyDescent="0.25">
      <c r="A696" s="398"/>
      <c r="B696" s="101"/>
      <c r="C696" s="110"/>
      <c r="D696" s="101"/>
      <c r="E696" s="137"/>
      <c r="F696" s="137"/>
      <c r="G696" s="10"/>
      <c r="H696" s="138"/>
    </row>
    <row r="697" spans="1:8" s="92" customFormat="1" ht="18.75" customHeight="1" x14ac:dyDescent="0.2">
      <c r="A697" s="403" t="str">
        <f>A620</f>
        <v>4. OSTATNÍ NÁKLADY</v>
      </c>
      <c r="B697" s="406"/>
      <c r="C697" s="209"/>
      <c r="D697" s="417"/>
      <c r="E697" s="417"/>
      <c r="F697" s="424"/>
      <c r="G697" s="95"/>
      <c r="H697" s="489"/>
    </row>
    <row r="698" spans="1:8" s="92" customFormat="1" ht="18.75" customHeight="1" x14ac:dyDescent="0.2">
      <c r="A698" s="215"/>
      <c r="B698" s="425" t="str">
        <f>D622</f>
        <v>Zařízení staveniště</v>
      </c>
      <c r="C698" s="161"/>
      <c r="D698" s="162"/>
      <c r="E698" s="162" t="str">
        <f>E622</f>
        <v>pol.</v>
      </c>
      <c r="F698" s="414">
        <f>F622</f>
        <v>1</v>
      </c>
      <c r="G698" s="32"/>
      <c r="H698" s="488">
        <f>H622</f>
        <v>0</v>
      </c>
    </row>
    <row r="699" spans="1:8" s="92" customFormat="1" ht="18.75" customHeight="1" x14ac:dyDescent="0.2">
      <c r="A699" s="215"/>
      <c r="B699" s="425" t="str">
        <f>D623</f>
        <v xml:space="preserve">Vytýčení stavby </v>
      </c>
      <c r="C699" s="161"/>
      <c r="D699" s="162"/>
      <c r="E699" s="162" t="str">
        <f>E623</f>
        <v>pol.</v>
      </c>
      <c r="F699" s="414">
        <f>F623</f>
        <v>1</v>
      </c>
      <c r="G699" s="32"/>
      <c r="H699" s="488">
        <f>H623</f>
        <v>0</v>
      </c>
    </row>
    <row r="700" spans="1:8" s="92" customFormat="1" ht="18.75" customHeight="1" x14ac:dyDescent="0.2">
      <c r="A700" s="415"/>
      <c r="B700" s="406" t="str">
        <f>A624</f>
        <v>Celková cena za ostatní náklady</v>
      </c>
      <c r="C700" s="209"/>
      <c r="D700" s="417"/>
      <c r="E700" s="417"/>
      <c r="F700" s="418"/>
      <c r="G700" s="95"/>
      <c r="H700" s="489">
        <f>H624</f>
        <v>0</v>
      </c>
    </row>
    <row r="701" spans="1:8" s="92" customFormat="1" ht="18.75" customHeight="1" x14ac:dyDescent="0.2">
      <c r="A701" s="426"/>
      <c r="B701" s="100"/>
      <c r="C701" s="102"/>
      <c r="D701" s="134"/>
      <c r="E701" s="103"/>
      <c r="F701" s="103"/>
      <c r="G701" s="4"/>
      <c r="H701" s="491"/>
    </row>
    <row r="702" spans="1:8" s="92" customFormat="1" ht="18.75" customHeight="1" x14ac:dyDescent="0.2">
      <c r="A702" s="427" t="s">
        <v>908</v>
      </c>
      <c r="B702" s="419"/>
      <c r="C702" s="209"/>
      <c r="D702" s="417"/>
      <c r="E702" s="417"/>
      <c r="F702" s="418"/>
      <c r="G702" s="95"/>
      <c r="H702" s="489"/>
    </row>
    <row r="703" spans="1:8" s="92" customFormat="1" ht="18.75" customHeight="1" x14ac:dyDescent="0.2">
      <c r="A703" s="428"/>
      <c r="B703" s="411" t="str">
        <f>A631</f>
        <v>N1. Výsadba trvalek a okrasných trav, kontejnerovaných</v>
      </c>
      <c r="C703" s="429"/>
      <c r="D703" s="429"/>
      <c r="E703" s="430" t="str">
        <f>C632</f>
        <v>ks</v>
      </c>
      <c r="F703" s="431">
        <f>B632</f>
        <v>1027</v>
      </c>
      <c r="G703" s="93"/>
      <c r="H703" s="492">
        <f>H645</f>
        <v>0</v>
      </c>
    </row>
    <row r="704" spans="1:8" s="92" customFormat="1" ht="18.75" customHeight="1" x14ac:dyDescent="0.2">
      <c r="A704" s="432"/>
      <c r="B704" s="105"/>
      <c r="C704" s="433"/>
      <c r="D704" s="433"/>
      <c r="E704" s="434"/>
      <c r="F704" s="435"/>
      <c r="G704" s="8"/>
      <c r="H704" s="493"/>
    </row>
    <row r="705" spans="1:8" s="92" customFormat="1" ht="18.75" customHeight="1" x14ac:dyDescent="0.2">
      <c r="A705" s="423"/>
      <c r="B705" s="416" t="s">
        <v>909</v>
      </c>
      <c r="C705" s="209"/>
      <c r="D705" s="417"/>
      <c r="E705" s="417"/>
      <c r="F705" s="418"/>
      <c r="G705" s="95"/>
      <c r="H705" s="489">
        <f>H703</f>
        <v>0</v>
      </c>
    </row>
    <row r="706" spans="1:8" s="92" customFormat="1" ht="18.75" customHeight="1" thickBot="1" x14ac:dyDescent="0.25">
      <c r="A706" s="426"/>
      <c r="B706" s="100"/>
      <c r="C706" s="102"/>
      <c r="D706" s="134"/>
      <c r="E706" s="103"/>
      <c r="F706" s="103"/>
      <c r="G706" s="4"/>
      <c r="H706" s="491"/>
    </row>
    <row r="707" spans="1:8" s="12" customFormat="1" ht="18.75" customHeight="1" x14ac:dyDescent="0.25">
      <c r="A707" s="436" t="str">
        <f>A648</f>
        <v>Celkové náklady akce (1. až 4. a N1.) bez DPH:</v>
      </c>
      <c r="B707" s="363"/>
      <c r="C707" s="340"/>
      <c r="D707" s="363"/>
      <c r="E707" s="343"/>
      <c r="F707" s="437"/>
      <c r="G707" s="79"/>
      <c r="H707" s="494">
        <f>H648</f>
        <v>0</v>
      </c>
    </row>
    <row r="708" spans="1:8" s="12" customFormat="1" ht="18.75" customHeight="1" x14ac:dyDescent="0.25">
      <c r="A708" s="438" t="str">
        <f>A649</f>
        <v>DPH 21 %</v>
      </c>
      <c r="B708" s="392"/>
      <c r="C708" s="439"/>
      <c r="D708" s="392"/>
      <c r="E708" s="440"/>
      <c r="F708" s="441"/>
      <c r="G708" s="97"/>
      <c r="H708" s="495">
        <f>H649</f>
        <v>0</v>
      </c>
    </row>
    <row r="709" spans="1:8" s="12" customFormat="1" ht="18.75" customHeight="1" thickBot="1" x14ac:dyDescent="0.3">
      <c r="A709" s="442" t="str">
        <f>A650</f>
        <v>Celkové náklady akce vč. DPH:</v>
      </c>
      <c r="B709" s="396"/>
      <c r="C709" s="443"/>
      <c r="D709" s="396"/>
      <c r="E709" s="444"/>
      <c r="F709" s="445"/>
      <c r="G709" s="98"/>
      <c r="H709" s="496">
        <f>H650</f>
        <v>0</v>
      </c>
    </row>
    <row r="710" spans="1:8" s="12" customFormat="1" ht="15" x14ac:dyDescent="0.25">
      <c r="A710" s="100"/>
      <c r="B710" s="101"/>
      <c r="C710" s="102"/>
      <c r="D710" s="103"/>
      <c r="E710" s="103"/>
      <c r="F710" s="133"/>
      <c r="G710" s="6"/>
      <c r="H710" s="135"/>
    </row>
    <row r="711" spans="1:8" s="12" customFormat="1" ht="15" x14ac:dyDescent="0.25">
      <c r="A711" s="100"/>
      <c r="B711" s="100"/>
      <c r="C711" s="102"/>
      <c r="D711" s="100"/>
      <c r="E711" s="139"/>
      <c r="F711" s="137"/>
      <c r="G711" s="10"/>
      <c r="H711" s="138"/>
    </row>
    <row r="712" spans="1:8" s="12" customFormat="1" ht="15" x14ac:dyDescent="0.25">
      <c r="A712" s="1"/>
      <c r="B712" s="1"/>
      <c r="C712" s="3"/>
      <c r="D712" s="1"/>
      <c r="E712" s="13"/>
      <c r="F712" s="10" t="s">
        <v>9</v>
      </c>
      <c r="G712" s="10"/>
      <c r="H712" s="11"/>
    </row>
    <row r="713" spans="1:8" s="12" customFormat="1" ht="15" x14ac:dyDescent="0.25">
      <c r="A713" s="1"/>
      <c r="B713" s="1"/>
      <c r="C713" s="3"/>
      <c r="D713" s="1"/>
      <c r="E713" s="13"/>
      <c r="F713" s="10"/>
      <c r="G713" s="10"/>
      <c r="H713" s="11"/>
    </row>
    <row r="714" spans="1:8" s="12" customFormat="1" ht="15" x14ac:dyDescent="0.25">
      <c r="A714" s="1"/>
      <c r="B714" s="1"/>
      <c r="C714" s="3"/>
      <c r="D714" s="1"/>
      <c r="E714" s="9"/>
      <c r="F714" s="9"/>
      <c r="G714" s="10"/>
      <c r="H714" s="11"/>
    </row>
    <row r="715" spans="1:8" s="12" customFormat="1" ht="15" x14ac:dyDescent="0.25">
      <c r="A715" s="1"/>
      <c r="B715" s="1"/>
      <c r="C715" s="3"/>
      <c r="D715" s="1"/>
      <c r="E715" s="13"/>
      <c r="F715" s="10"/>
      <c r="G715" s="10"/>
      <c r="H715" s="11"/>
    </row>
    <row r="716" spans="1:8" s="12" customFormat="1" ht="15" x14ac:dyDescent="0.25">
      <c r="A716" s="1"/>
      <c r="B716" s="1"/>
      <c r="C716" s="3"/>
      <c r="D716" s="1"/>
      <c r="E716" s="13"/>
      <c r="F716" s="10"/>
      <c r="G716" s="10"/>
      <c r="H716" s="11"/>
    </row>
    <row r="717" spans="1:8" s="12" customFormat="1" ht="15" x14ac:dyDescent="0.25">
      <c r="A717" s="1"/>
      <c r="B717" s="1"/>
      <c r="C717" s="3"/>
      <c r="D717" s="1"/>
      <c r="E717" s="13"/>
      <c r="F717" s="10"/>
      <c r="G717" s="10"/>
      <c r="H717" s="11"/>
    </row>
    <row r="718" spans="1:8" s="12" customFormat="1" ht="15" x14ac:dyDescent="0.25">
      <c r="A718" s="1"/>
      <c r="B718" s="1"/>
      <c r="C718" s="3"/>
      <c r="D718" s="1"/>
      <c r="E718" s="13"/>
      <c r="F718" s="10"/>
      <c r="G718" s="10"/>
      <c r="H718" s="11"/>
    </row>
    <row r="719" spans="1:8" s="12" customFormat="1" ht="15" x14ac:dyDescent="0.25">
      <c r="A719" s="1"/>
      <c r="B719" s="1"/>
      <c r="C719" s="3"/>
      <c r="D719" s="1"/>
      <c r="E719" s="10"/>
      <c r="F719" s="14" t="s">
        <v>910</v>
      </c>
      <c r="G719" s="10"/>
      <c r="H719" s="11"/>
    </row>
    <row r="720" spans="1:8" x14ac:dyDescent="0.2">
      <c r="A720" s="1"/>
      <c r="B720" s="2"/>
      <c r="C720" s="3"/>
      <c r="D720" s="4"/>
      <c r="E720" s="4"/>
      <c r="F720" s="5"/>
      <c r="G720" s="6"/>
    </row>
    <row r="721" spans="1:1" x14ac:dyDescent="0.2">
      <c r="A721" s="8"/>
    </row>
    <row r="722" spans="1:1" x14ac:dyDescent="0.2">
      <c r="A722" s="8"/>
    </row>
    <row r="723" spans="1:1" x14ac:dyDescent="0.2">
      <c r="A723" s="8"/>
    </row>
    <row r="724" spans="1:1" x14ac:dyDescent="0.2">
      <c r="A724" s="8"/>
    </row>
    <row r="725" spans="1:1" x14ac:dyDescent="0.2">
      <c r="A725" s="8"/>
    </row>
    <row r="726" spans="1:1" x14ac:dyDescent="0.2">
      <c r="A726" s="8"/>
    </row>
    <row r="727" spans="1:1" x14ac:dyDescent="0.2">
      <c r="A727" s="8"/>
    </row>
    <row r="728" spans="1:1" x14ac:dyDescent="0.2">
      <c r="A728" s="8"/>
    </row>
    <row r="729" spans="1:1" x14ac:dyDescent="0.2">
      <c r="A729" s="8"/>
    </row>
    <row r="730" spans="1:1" x14ac:dyDescent="0.2">
      <c r="A730" s="8"/>
    </row>
    <row r="731" spans="1:1" x14ac:dyDescent="0.2">
      <c r="A731" s="8"/>
    </row>
    <row r="732" spans="1:1" x14ac:dyDescent="0.2">
      <c r="A732" s="8"/>
    </row>
    <row r="733" spans="1:1" x14ac:dyDescent="0.2">
      <c r="A733" s="8"/>
    </row>
    <row r="734" spans="1:1" x14ac:dyDescent="0.2">
      <c r="A734" s="8"/>
    </row>
    <row r="735" spans="1:1" x14ac:dyDescent="0.2">
      <c r="A735" s="8"/>
    </row>
    <row r="736" spans="1:1" x14ac:dyDescent="0.2">
      <c r="A736" s="8"/>
    </row>
    <row r="737" spans="1:1" x14ac:dyDescent="0.2">
      <c r="A737" s="8"/>
    </row>
    <row r="738" spans="1:1" x14ac:dyDescent="0.2">
      <c r="A738" s="8"/>
    </row>
    <row r="739" spans="1:1" x14ac:dyDescent="0.2">
      <c r="A739" s="8"/>
    </row>
    <row r="740" spans="1:1" x14ac:dyDescent="0.2">
      <c r="A740" s="8"/>
    </row>
    <row r="741" spans="1:1" x14ac:dyDescent="0.2">
      <c r="A741" s="8"/>
    </row>
    <row r="742" spans="1:1" x14ac:dyDescent="0.2">
      <c r="A742" s="8"/>
    </row>
    <row r="743" spans="1:1" x14ac:dyDescent="0.2">
      <c r="A743" s="8"/>
    </row>
    <row r="744" spans="1:1" x14ac:dyDescent="0.2">
      <c r="A744" s="8"/>
    </row>
    <row r="745" spans="1:1" x14ac:dyDescent="0.2">
      <c r="A745" s="8"/>
    </row>
    <row r="746" spans="1:1" x14ac:dyDescent="0.2">
      <c r="A746" s="8"/>
    </row>
    <row r="747" spans="1:1" x14ac:dyDescent="0.2">
      <c r="A747" s="8"/>
    </row>
    <row r="748" spans="1:1" x14ac:dyDescent="0.2">
      <c r="A748" s="8"/>
    </row>
    <row r="749" spans="1:1" x14ac:dyDescent="0.2">
      <c r="A749" s="8"/>
    </row>
    <row r="750" spans="1:1" x14ac:dyDescent="0.2">
      <c r="A750" s="8"/>
    </row>
    <row r="751" spans="1:1" x14ac:dyDescent="0.2">
      <c r="A751" s="8"/>
    </row>
    <row r="752" spans="1:1" x14ac:dyDescent="0.2">
      <c r="A752" s="8"/>
    </row>
    <row r="753" spans="1:1" x14ac:dyDescent="0.2">
      <c r="A753" s="8"/>
    </row>
    <row r="754" spans="1:1" x14ac:dyDescent="0.2">
      <c r="A754" s="8"/>
    </row>
    <row r="755" spans="1:1" x14ac:dyDescent="0.2">
      <c r="A755" s="8"/>
    </row>
    <row r="756" spans="1:1" x14ac:dyDescent="0.2">
      <c r="A756" s="8"/>
    </row>
    <row r="757" spans="1:1" x14ac:dyDescent="0.2">
      <c r="A757" s="8"/>
    </row>
    <row r="758" spans="1:1" x14ac:dyDescent="0.2">
      <c r="A758" s="8"/>
    </row>
    <row r="759" spans="1:1" x14ac:dyDescent="0.2">
      <c r="A759" s="8"/>
    </row>
    <row r="760" spans="1:1" x14ac:dyDescent="0.2">
      <c r="A760" s="8"/>
    </row>
    <row r="761" spans="1:1" x14ac:dyDescent="0.2">
      <c r="A761" s="8"/>
    </row>
    <row r="762" spans="1:1" x14ac:dyDescent="0.2">
      <c r="A762" s="8"/>
    </row>
    <row r="763" spans="1:1" x14ac:dyDescent="0.2">
      <c r="A763" s="8"/>
    </row>
    <row r="764" spans="1:1" x14ac:dyDescent="0.2">
      <c r="A764" s="8"/>
    </row>
    <row r="765" spans="1:1" x14ac:dyDescent="0.2">
      <c r="A765" s="8"/>
    </row>
    <row r="766" spans="1:1" x14ac:dyDescent="0.2">
      <c r="A766" s="8"/>
    </row>
    <row r="767" spans="1:1" x14ac:dyDescent="0.2">
      <c r="A767" s="8"/>
    </row>
    <row r="768" spans="1:1" x14ac:dyDescent="0.2">
      <c r="A768" s="8"/>
    </row>
    <row r="769" spans="1:1" x14ac:dyDescent="0.2">
      <c r="A769" s="8"/>
    </row>
    <row r="770" spans="1:1" x14ac:dyDescent="0.2">
      <c r="A770" s="8"/>
    </row>
    <row r="771" spans="1:1" x14ac:dyDescent="0.2">
      <c r="A771" s="8"/>
    </row>
    <row r="772" spans="1:1" x14ac:dyDescent="0.2">
      <c r="A772" s="8"/>
    </row>
    <row r="773" spans="1:1" x14ac:dyDescent="0.2">
      <c r="A773" s="8"/>
    </row>
    <row r="774" spans="1:1" x14ac:dyDescent="0.2">
      <c r="A774" s="8"/>
    </row>
    <row r="775" spans="1:1" x14ac:dyDescent="0.2">
      <c r="A775" s="8"/>
    </row>
    <row r="776" spans="1:1" x14ac:dyDescent="0.2">
      <c r="A776" s="8"/>
    </row>
    <row r="777" spans="1:1" x14ac:dyDescent="0.2">
      <c r="A777" s="8"/>
    </row>
    <row r="778" spans="1:1" x14ac:dyDescent="0.2">
      <c r="A778" s="8"/>
    </row>
    <row r="779" spans="1:1" x14ac:dyDescent="0.2">
      <c r="A779" s="8"/>
    </row>
    <row r="780" spans="1:1" x14ac:dyDescent="0.2">
      <c r="A780" s="8"/>
    </row>
    <row r="781" spans="1:1" x14ac:dyDescent="0.2">
      <c r="A781" s="8"/>
    </row>
    <row r="782" spans="1:1" x14ac:dyDescent="0.2">
      <c r="A782" s="8"/>
    </row>
    <row r="783" spans="1:1" x14ac:dyDescent="0.2">
      <c r="A783" s="8"/>
    </row>
    <row r="784" spans="1:1" x14ac:dyDescent="0.2">
      <c r="A784" s="8"/>
    </row>
    <row r="785" spans="1:1" x14ac:dyDescent="0.2">
      <c r="A785" s="8"/>
    </row>
    <row r="786" spans="1:1" x14ac:dyDescent="0.2">
      <c r="A786" s="8"/>
    </row>
    <row r="787" spans="1:1" x14ac:dyDescent="0.2">
      <c r="A787" s="8"/>
    </row>
    <row r="788" spans="1:1" x14ac:dyDescent="0.2">
      <c r="A788" s="8"/>
    </row>
    <row r="789" spans="1:1" x14ac:dyDescent="0.2">
      <c r="A789" s="8"/>
    </row>
    <row r="790" spans="1:1" x14ac:dyDescent="0.2">
      <c r="A790" s="8"/>
    </row>
    <row r="791" spans="1:1" x14ac:dyDescent="0.2">
      <c r="A791" s="8"/>
    </row>
    <row r="792" spans="1:1" x14ac:dyDescent="0.2">
      <c r="A792" s="8"/>
    </row>
    <row r="793" spans="1:1" x14ac:dyDescent="0.2">
      <c r="A793" s="8"/>
    </row>
    <row r="794" spans="1:1" x14ac:dyDescent="0.2">
      <c r="A794" s="8"/>
    </row>
    <row r="795" spans="1:1" x14ac:dyDescent="0.2">
      <c r="A795" s="8"/>
    </row>
    <row r="796" spans="1:1" x14ac:dyDescent="0.2">
      <c r="A796" s="8"/>
    </row>
    <row r="797" spans="1:1" x14ac:dyDescent="0.2">
      <c r="A797" s="8"/>
    </row>
    <row r="798" spans="1:1" x14ac:dyDescent="0.2">
      <c r="A798" s="8"/>
    </row>
    <row r="799" spans="1:1" x14ac:dyDescent="0.2">
      <c r="A799" s="8"/>
    </row>
    <row r="800" spans="1:1" x14ac:dyDescent="0.2">
      <c r="A800" s="8"/>
    </row>
    <row r="801" spans="1:1" x14ac:dyDescent="0.2">
      <c r="A801" s="8"/>
    </row>
    <row r="802" spans="1:1" x14ac:dyDescent="0.2">
      <c r="A802" s="8"/>
    </row>
    <row r="803" spans="1:1" x14ac:dyDescent="0.2">
      <c r="A803" s="8"/>
    </row>
    <row r="804" spans="1:1" x14ac:dyDescent="0.2">
      <c r="A804" s="8"/>
    </row>
    <row r="805" spans="1:1" x14ac:dyDescent="0.2">
      <c r="A805" s="8"/>
    </row>
    <row r="806" spans="1:1" x14ac:dyDescent="0.2">
      <c r="A806" s="8"/>
    </row>
    <row r="807" spans="1:1" x14ac:dyDescent="0.2">
      <c r="A807" s="8"/>
    </row>
    <row r="808" spans="1:1" x14ac:dyDescent="0.2">
      <c r="A808" s="8"/>
    </row>
    <row r="809" spans="1:1" x14ac:dyDescent="0.2">
      <c r="A809" s="8"/>
    </row>
    <row r="810" spans="1:1" x14ac:dyDescent="0.2">
      <c r="A810" s="8"/>
    </row>
    <row r="811" spans="1:1" x14ac:dyDescent="0.2">
      <c r="A811" s="8"/>
    </row>
    <row r="812" spans="1:1" x14ac:dyDescent="0.2">
      <c r="A812" s="8"/>
    </row>
    <row r="813" spans="1:1" x14ac:dyDescent="0.2">
      <c r="A813" s="8"/>
    </row>
    <row r="814" spans="1:1" x14ac:dyDescent="0.2">
      <c r="A814" s="8"/>
    </row>
    <row r="815" spans="1:1" x14ac:dyDescent="0.2">
      <c r="A815" s="8"/>
    </row>
    <row r="816" spans="1:1" x14ac:dyDescent="0.2">
      <c r="A816" s="8"/>
    </row>
    <row r="817" spans="1:1" x14ac:dyDescent="0.2">
      <c r="A817" s="8"/>
    </row>
    <row r="818" spans="1:1" x14ac:dyDescent="0.2">
      <c r="A818" s="8"/>
    </row>
    <row r="819" spans="1:1" x14ac:dyDescent="0.2">
      <c r="A819" s="8"/>
    </row>
    <row r="820" spans="1:1" x14ac:dyDescent="0.2">
      <c r="A820" s="8"/>
    </row>
    <row r="821" spans="1:1" x14ac:dyDescent="0.2">
      <c r="A821" s="8"/>
    </row>
    <row r="822" spans="1:1" x14ac:dyDescent="0.2">
      <c r="A822" s="8"/>
    </row>
    <row r="823" spans="1:1" x14ac:dyDescent="0.2">
      <c r="A823" s="8"/>
    </row>
    <row r="824" spans="1:1" x14ac:dyDescent="0.2">
      <c r="A824" s="8"/>
    </row>
    <row r="825" spans="1:1" x14ac:dyDescent="0.2">
      <c r="A825" s="8"/>
    </row>
    <row r="826" spans="1:1" x14ac:dyDescent="0.2">
      <c r="A826" s="8"/>
    </row>
    <row r="827" spans="1:1" x14ac:dyDescent="0.2">
      <c r="A827" s="8"/>
    </row>
    <row r="828" spans="1:1" x14ac:dyDescent="0.2">
      <c r="A828" s="8"/>
    </row>
    <row r="829" spans="1:1" x14ac:dyDescent="0.2">
      <c r="A829" s="8"/>
    </row>
    <row r="830" spans="1:1" x14ac:dyDescent="0.2">
      <c r="A830" s="8"/>
    </row>
    <row r="831" spans="1:1" x14ac:dyDescent="0.2">
      <c r="A831" s="8"/>
    </row>
    <row r="832" spans="1:1" x14ac:dyDescent="0.2">
      <c r="A832" s="8"/>
    </row>
    <row r="833" spans="1:1" x14ac:dyDescent="0.2">
      <c r="A833" s="8"/>
    </row>
    <row r="834" spans="1:1" x14ac:dyDescent="0.2">
      <c r="A834" s="8"/>
    </row>
    <row r="835" spans="1:1" x14ac:dyDescent="0.2">
      <c r="A835" s="8"/>
    </row>
    <row r="836" spans="1:1" x14ac:dyDescent="0.2">
      <c r="A836" s="8"/>
    </row>
    <row r="837" spans="1:1" x14ac:dyDescent="0.2">
      <c r="A837" s="8"/>
    </row>
    <row r="838" spans="1:1" x14ac:dyDescent="0.2">
      <c r="A838" s="8"/>
    </row>
    <row r="839" spans="1:1" x14ac:dyDescent="0.2">
      <c r="A839" s="8"/>
    </row>
    <row r="840" spans="1:1" x14ac:dyDescent="0.2">
      <c r="A840" s="8"/>
    </row>
    <row r="841" spans="1:1" x14ac:dyDescent="0.2">
      <c r="A841" s="8"/>
    </row>
    <row r="842" spans="1:1" x14ac:dyDescent="0.2">
      <c r="A842" s="8"/>
    </row>
    <row r="843" spans="1:1" x14ac:dyDescent="0.2">
      <c r="A843" s="8"/>
    </row>
    <row r="844" spans="1:1" x14ac:dyDescent="0.2">
      <c r="A844" s="8"/>
    </row>
    <row r="845" spans="1:1" x14ac:dyDescent="0.2">
      <c r="A845" s="8"/>
    </row>
    <row r="846" spans="1:1" x14ac:dyDescent="0.2">
      <c r="A846" s="8"/>
    </row>
    <row r="847" spans="1:1" x14ac:dyDescent="0.2">
      <c r="A847" s="8"/>
    </row>
    <row r="848" spans="1:1" x14ac:dyDescent="0.2">
      <c r="A848" s="8"/>
    </row>
    <row r="849" spans="1:1" x14ac:dyDescent="0.2">
      <c r="A849" s="8"/>
    </row>
    <row r="850" spans="1:1" x14ac:dyDescent="0.2">
      <c r="A850" s="8"/>
    </row>
    <row r="851" spans="1:1" x14ac:dyDescent="0.2">
      <c r="A851" s="8"/>
    </row>
    <row r="852" spans="1:1" x14ac:dyDescent="0.2">
      <c r="A852" s="8"/>
    </row>
    <row r="853" spans="1:1" x14ac:dyDescent="0.2">
      <c r="A853" s="8"/>
    </row>
    <row r="854" spans="1:1" x14ac:dyDescent="0.2">
      <c r="A854" s="8"/>
    </row>
    <row r="855" spans="1:1" x14ac:dyDescent="0.2">
      <c r="A855" s="8"/>
    </row>
    <row r="856" spans="1:1" x14ac:dyDescent="0.2">
      <c r="A856" s="8"/>
    </row>
    <row r="857" spans="1:1" x14ac:dyDescent="0.2">
      <c r="A857" s="8"/>
    </row>
    <row r="858" spans="1:1" x14ac:dyDescent="0.2">
      <c r="A858" s="8"/>
    </row>
    <row r="859" spans="1:1" x14ac:dyDescent="0.2">
      <c r="A859" s="8"/>
    </row>
    <row r="860" spans="1:1" x14ac:dyDescent="0.2">
      <c r="A860" s="8"/>
    </row>
    <row r="861" spans="1:1" x14ac:dyDescent="0.2">
      <c r="A861" s="8"/>
    </row>
    <row r="862" spans="1:1" x14ac:dyDescent="0.2">
      <c r="A862" s="8"/>
    </row>
    <row r="863" spans="1:1" x14ac:dyDescent="0.2">
      <c r="A863" s="8"/>
    </row>
    <row r="864" spans="1:1" x14ac:dyDescent="0.2">
      <c r="A864" s="8"/>
    </row>
    <row r="865" spans="1:1" x14ac:dyDescent="0.2">
      <c r="A865" s="8"/>
    </row>
    <row r="866" spans="1:1" x14ac:dyDescent="0.2">
      <c r="A866" s="8"/>
    </row>
    <row r="867" spans="1:1" x14ac:dyDescent="0.2">
      <c r="A867" s="8"/>
    </row>
    <row r="868" spans="1:1" x14ac:dyDescent="0.2">
      <c r="A868" s="8"/>
    </row>
    <row r="869" spans="1:1" x14ac:dyDescent="0.2">
      <c r="A869" s="8"/>
    </row>
    <row r="870" spans="1:1" x14ac:dyDescent="0.2">
      <c r="A870" s="8"/>
    </row>
    <row r="871" spans="1:1" x14ac:dyDescent="0.2">
      <c r="A871" s="8"/>
    </row>
    <row r="872" spans="1:1" x14ac:dyDescent="0.2">
      <c r="A872" s="8"/>
    </row>
    <row r="873" spans="1:1" x14ac:dyDescent="0.2">
      <c r="A873" s="8"/>
    </row>
    <row r="874" spans="1:1" x14ac:dyDescent="0.2">
      <c r="A874" s="8"/>
    </row>
    <row r="875" spans="1:1" x14ac:dyDescent="0.2">
      <c r="A875" s="8"/>
    </row>
    <row r="876" spans="1:1" x14ac:dyDescent="0.2">
      <c r="A876" s="8"/>
    </row>
    <row r="877" spans="1:1" x14ac:dyDescent="0.2">
      <c r="A877" s="8"/>
    </row>
    <row r="878" spans="1:1" x14ac:dyDescent="0.2">
      <c r="A878" s="8"/>
    </row>
    <row r="879" spans="1:1" x14ac:dyDescent="0.2">
      <c r="A879" s="8"/>
    </row>
    <row r="880" spans="1:1" x14ac:dyDescent="0.2">
      <c r="A880" s="8"/>
    </row>
    <row r="881" spans="1:1" x14ac:dyDescent="0.2">
      <c r="A881" s="8"/>
    </row>
    <row r="882" spans="1:1" x14ac:dyDescent="0.2">
      <c r="A882" s="8"/>
    </row>
    <row r="883" spans="1:1" x14ac:dyDescent="0.2">
      <c r="A883" s="8"/>
    </row>
    <row r="884" spans="1:1" x14ac:dyDescent="0.2">
      <c r="A884" s="8"/>
    </row>
    <row r="885" spans="1:1" x14ac:dyDescent="0.2">
      <c r="A885" s="8"/>
    </row>
    <row r="886" spans="1:1" x14ac:dyDescent="0.2">
      <c r="A886" s="8"/>
    </row>
    <row r="887" spans="1:1" x14ac:dyDescent="0.2">
      <c r="A887" s="8"/>
    </row>
    <row r="888" spans="1:1" x14ac:dyDescent="0.2">
      <c r="A888" s="8"/>
    </row>
    <row r="889" spans="1:1" x14ac:dyDescent="0.2">
      <c r="A889" s="8"/>
    </row>
    <row r="890" spans="1:1" x14ac:dyDescent="0.2">
      <c r="A890" s="8"/>
    </row>
    <row r="891" spans="1:1" x14ac:dyDescent="0.2">
      <c r="A891" s="8"/>
    </row>
    <row r="892" spans="1:1" x14ac:dyDescent="0.2">
      <c r="A892" s="8"/>
    </row>
    <row r="893" spans="1:1" x14ac:dyDescent="0.2">
      <c r="A893" s="8"/>
    </row>
    <row r="894" spans="1:1" x14ac:dyDescent="0.2">
      <c r="A894" s="8"/>
    </row>
    <row r="895" spans="1:1" x14ac:dyDescent="0.2">
      <c r="A895" s="8"/>
    </row>
    <row r="896" spans="1:1" x14ac:dyDescent="0.2">
      <c r="A896" s="8"/>
    </row>
    <row r="897" spans="1:1" x14ac:dyDescent="0.2">
      <c r="A897" s="8"/>
    </row>
    <row r="898" spans="1:1" x14ac:dyDescent="0.2">
      <c r="A898" s="8"/>
    </row>
    <row r="899" spans="1:1" x14ac:dyDescent="0.2">
      <c r="A899" s="8"/>
    </row>
    <row r="900" spans="1:1" x14ac:dyDescent="0.2">
      <c r="A900" s="8"/>
    </row>
    <row r="901" spans="1:1" x14ac:dyDescent="0.2">
      <c r="A901" s="8"/>
    </row>
    <row r="902" spans="1:1" x14ac:dyDescent="0.2">
      <c r="A902" s="8"/>
    </row>
    <row r="903" spans="1:1" x14ac:dyDescent="0.2">
      <c r="A903" s="8"/>
    </row>
    <row r="904" spans="1:1" x14ac:dyDescent="0.2">
      <c r="A904" s="8"/>
    </row>
    <row r="905" spans="1:1" x14ac:dyDescent="0.2">
      <c r="A905" s="8"/>
    </row>
    <row r="906" spans="1:1" x14ac:dyDescent="0.2">
      <c r="A906" s="8"/>
    </row>
    <row r="907" spans="1:1" x14ac:dyDescent="0.2">
      <c r="A907" s="8"/>
    </row>
    <row r="908" spans="1:1" x14ac:dyDescent="0.2">
      <c r="A908" s="8"/>
    </row>
    <row r="909" spans="1:1" x14ac:dyDescent="0.2">
      <c r="A909" s="8"/>
    </row>
    <row r="910" spans="1:1" x14ac:dyDescent="0.2">
      <c r="A910" s="8"/>
    </row>
    <row r="911" spans="1:1" x14ac:dyDescent="0.2">
      <c r="A911" s="8"/>
    </row>
    <row r="912" spans="1:1" x14ac:dyDescent="0.2">
      <c r="A912" s="8"/>
    </row>
    <row r="913" spans="1:1" x14ac:dyDescent="0.2">
      <c r="A913" s="8"/>
    </row>
    <row r="914" spans="1:1" x14ac:dyDescent="0.2">
      <c r="A914" s="8"/>
    </row>
    <row r="915" spans="1:1" x14ac:dyDescent="0.2">
      <c r="A915" s="8"/>
    </row>
    <row r="916" spans="1:1" x14ac:dyDescent="0.2">
      <c r="A916" s="8"/>
    </row>
    <row r="917" spans="1:1" x14ac:dyDescent="0.2">
      <c r="A917" s="8"/>
    </row>
    <row r="918" spans="1:1" x14ac:dyDescent="0.2">
      <c r="A918" s="8"/>
    </row>
    <row r="919" spans="1:1" x14ac:dyDescent="0.2">
      <c r="A919" s="8"/>
    </row>
    <row r="920" spans="1:1" x14ac:dyDescent="0.2">
      <c r="A920" s="8"/>
    </row>
    <row r="921" spans="1:1" x14ac:dyDescent="0.2">
      <c r="A921" s="8"/>
    </row>
    <row r="922" spans="1:1" x14ac:dyDescent="0.2">
      <c r="A922" s="8"/>
    </row>
    <row r="923" spans="1:1" x14ac:dyDescent="0.2">
      <c r="A923" s="8"/>
    </row>
    <row r="924" spans="1:1" x14ac:dyDescent="0.2">
      <c r="A924" s="8"/>
    </row>
    <row r="925" spans="1:1" x14ac:dyDescent="0.2">
      <c r="A925" s="8"/>
    </row>
    <row r="926" spans="1:1" x14ac:dyDescent="0.2">
      <c r="A926" s="8"/>
    </row>
    <row r="927" spans="1:1" x14ac:dyDescent="0.2">
      <c r="A927" s="8"/>
    </row>
    <row r="928" spans="1:1" x14ac:dyDescent="0.2">
      <c r="A928" s="8"/>
    </row>
    <row r="929" spans="1:1" x14ac:dyDescent="0.2">
      <c r="A929" s="8"/>
    </row>
    <row r="930" spans="1:1" x14ac:dyDescent="0.2">
      <c r="A930" s="8"/>
    </row>
    <row r="931" spans="1:1" x14ac:dyDescent="0.2">
      <c r="A931" s="8"/>
    </row>
    <row r="932" spans="1:1" x14ac:dyDescent="0.2">
      <c r="A932" s="8"/>
    </row>
    <row r="933" spans="1:1" x14ac:dyDescent="0.2">
      <c r="A933" s="8"/>
    </row>
    <row r="934" spans="1:1" x14ac:dyDescent="0.2">
      <c r="A934" s="8"/>
    </row>
    <row r="935" spans="1:1" x14ac:dyDescent="0.2">
      <c r="A935" s="8"/>
    </row>
    <row r="936" spans="1:1" x14ac:dyDescent="0.2">
      <c r="A936" s="8"/>
    </row>
    <row r="937" spans="1:1" x14ac:dyDescent="0.2">
      <c r="A937" s="8"/>
    </row>
    <row r="938" spans="1:1" x14ac:dyDescent="0.2">
      <c r="A938" s="8"/>
    </row>
    <row r="939" spans="1:1" x14ac:dyDescent="0.2">
      <c r="A939" s="8"/>
    </row>
    <row r="940" spans="1:1" x14ac:dyDescent="0.2">
      <c r="A940" s="8"/>
    </row>
    <row r="941" spans="1:1" x14ac:dyDescent="0.2">
      <c r="A941" s="8"/>
    </row>
    <row r="942" spans="1:1" x14ac:dyDescent="0.2">
      <c r="A942" s="8"/>
    </row>
    <row r="943" spans="1:1" x14ac:dyDescent="0.2">
      <c r="A943" s="8"/>
    </row>
    <row r="944" spans="1:1" x14ac:dyDescent="0.2">
      <c r="A944" s="8"/>
    </row>
    <row r="945" spans="1:1" x14ac:dyDescent="0.2">
      <c r="A945" s="8"/>
    </row>
    <row r="946" spans="1:1" x14ac:dyDescent="0.2">
      <c r="A946" s="8"/>
    </row>
    <row r="947" spans="1:1" x14ac:dyDescent="0.2">
      <c r="A947" s="8"/>
    </row>
    <row r="948" spans="1:1" x14ac:dyDescent="0.2">
      <c r="A948" s="8"/>
    </row>
    <row r="949" spans="1:1" x14ac:dyDescent="0.2">
      <c r="A949" s="8"/>
    </row>
    <row r="950" spans="1:1" x14ac:dyDescent="0.2">
      <c r="A950" s="8"/>
    </row>
    <row r="951" spans="1:1" x14ac:dyDescent="0.2">
      <c r="A951" s="8"/>
    </row>
    <row r="952" spans="1:1" x14ac:dyDescent="0.2">
      <c r="A952" s="8"/>
    </row>
    <row r="953" spans="1:1" x14ac:dyDescent="0.2">
      <c r="A953" s="8"/>
    </row>
    <row r="954" spans="1:1" x14ac:dyDescent="0.2">
      <c r="A954" s="8"/>
    </row>
    <row r="955" spans="1:1" x14ac:dyDescent="0.2">
      <c r="A955" s="8"/>
    </row>
    <row r="956" spans="1:1" x14ac:dyDescent="0.2">
      <c r="A956" s="8"/>
    </row>
    <row r="957" spans="1:1" x14ac:dyDescent="0.2">
      <c r="A957" s="8"/>
    </row>
    <row r="958" spans="1:1" x14ac:dyDescent="0.2">
      <c r="A958" s="8"/>
    </row>
    <row r="959" spans="1:1" x14ac:dyDescent="0.2">
      <c r="A959" s="8"/>
    </row>
    <row r="960" spans="1:1" x14ac:dyDescent="0.2">
      <c r="A960" s="8"/>
    </row>
    <row r="961" spans="1:1" x14ac:dyDescent="0.2">
      <c r="A961" s="8"/>
    </row>
    <row r="962" spans="1:1" x14ac:dyDescent="0.2">
      <c r="A962" s="8"/>
    </row>
    <row r="963" spans="1:1" x14ac:dyDescent="0.2">
      <c r="A963" s="8"/>
    </row>
    <row r="964" spans="1:1" x14ac:dyDescent="0.2">
      <c r="A964" s="8"/>
    </row>
    <row r="965" spans="1:1" x14ac:dyDescent="0.2">
      <c r="A965" s="8"/>
    </row>
    <row r="966" spans="1:1" x14ac:dyDescent="0.2">
      <c r="A966" s="8"/>
    </row>
    <row r="967" spans="1:1" x14ac:dyDescent="0.2">
      <c r="A967" s="8"/>
    </row>
    <row r="968" spans="1:1" x14ac:dyDescent="0.2">
      <c r="A968" s="8"/>
    </row>
    <row r="969" spans="1:1" x14ac:dyDescent="0.2">
      <c r="A969" s="8"/>
    </row>
    <row r="970" spans="1:1" x14ac:dyDescent="0.2">
      <c r="A970" s="8"/>
    </row>
    <row r="971" spans="1:1" x14ac:dyDescent="0.2">
      <c r="A971" s="8"/>
    </row>
    <row r="972" spans="1:1" x14ac:dyDescent="0.2">
      <c r="A972" s="8"/>
    </row>
    <row r="973" spans="1:1" x14ac:dyDescent="0.2">
      <c r="A973" s="8"/>
    </row>
    <row r="974" spans="1:1" x14ac:dyDescent="0.2">
      <c r="A974" s="8"/>
    </row>
    <row r="975" spans="1:1" x14ac:dyDescent="0.2">
      <c r="A975" s="8"/>
    </row>
    <row r="976" spans="1:1" x14ac:dyDescent="0.2">
      <c r="A976" s="8"/>
    </row>
    <row r="977" spans="1:1" x14ac:dyDescent="0.2">
      <c r="A977" s="8"/>
    </row>
    <row r="978" spans="1:1" x14ac:dyDescent="0.2">
      <c r="A978" s="8"/>
    </row>
    <row r="979" spans="1:1" x14ac:dyDescent="0.2">
      <c r="A979" s="8"/>
    </row>
    <row r="980" spans="1:1" x14ac:dyDescent="0.2">
      <c r="A980" s="8"/>
    </row>
    <row r="981" spans="1:1" x14ac:dyDescent="0.2">
      <c r="A981" s="8"/>
    </row>
    <row r="982" spans="1:1" x14ac:dyDescent="0.2">
      <c r="A982" s="8"/>
    </row>
    <row r="983" spans="1:1" x14ac:dyDescent="0.2">
      <c r="A983" s="8"/>
    </row>
    <row r="984" spans="1:1" x14ac:dyDescent="0.2">
      <c r="A984" s="8"/>
    </row>
    <row r="985" spans="1:1" x14ac:dyDescent="0.2">
      <c r="A985" s="8"/>
    </row>
    <row r="986" spans="1:1" x14ac:dyDescent="0.2">
      <c r="A986" s="8"/>
    </row>
    <row r="987" spans="1:1" x14ac:dyDescent="0.2">
      <c r="A987" s="8"/>
    </row>
    <row r="988" spans="1:1" x14ac:dyDescent="0.2">
      <c r="A988" s="8"/>
    </row>
    <row r="989" spans="1:1" x14ac:dyDescent="0.2">
      <c r="A989" s="8"/>
    </row>
    <row r="990" spans="1:1" x14ac:dyDescent="0.2">
      <c r="A990" s="8"/>
    </row>
    <row r="991" spans="1:1" x14ac:dyDescent="0.2">
      <c r="A991" s="8"/>
    </row>
    <row r="992" spans="1:1" x14ac:dyDescent="0.2">
      <c r="A992" s="8"/>
    </row>
    <row r="993" spans="1:1" x14ac:dyDescent="0.2">
      <c r="A993" s="8"/>
    </row>
    <row r="994" spans="1:1" x14ac:dyDescent="0.2">
      <c r="A994" s="8"/>
    </row>
    <row r="995" spans="1:1" x14ac:dyDescent="0.2">
      <c r="A995" s="8"/>
    </row>
    <row r="996" spans="1:1" x14ac:dyDescent="0.2">
      <c r="A996" s="8"/>
    </row>
    <row r="997" spans="1:1" x14ac:dyDescent="0.2">
      <c r="A997" s="8"/>
    </row>
    <row r="998" spans="1:1" x14ac:dyDescent="0.2">
      <c r="A998" s="8"/>
    </row>
    <row r="999" spans="1:1" x14ac:dyDescent="0.2">
      <c r="A999" s="8"/>
    </row>
    <row r="1000" spans="1:1" x14ac:dyDescent="0.2">
      <c r="A1000" s="8"/>
    </row>
    <row r="1001" spans="1:1" x14ac:dyDescent="0.2">
      <c r="A1001" s="8"/>
    </row>
    <row r="1002" spans="1:1" x14ac:dyDescent="0.2">
      <c r="A1002" s="8"/>
    </row>
    <row r="1003" spans="1:1" x14ac:dyDescent="0.2">
      <c r="A1003" s="8"/>
    </row>
    <row r="1004" spans="1:1" x14ac:dyDescent="0.2">
      <c r="A1004" s="8"/>
    </row>
    <row r="1005" spans="1:1" x14ac:dyDescent="0.2">
      <c r="A1005" s="8"/>
    </row>
    <row r="1006" spans="1:1" x14ac:dyDescent="0.2">
      <c r="A1006" s="8"/>
    </row>
    <row r="1007" spans="1:1" x14ac:dyDescent="0.2">
      <c r="A1007" s="8"/>
    </row>
    <row r="1008" spans="1:1" x14ac:dyDescent="0.2">
      <c r="A1008" s="8"/>
    </row>
    <row r="1009" spans="1:1" x14ac:dyDescent="0.2">
      <c r="A1009" s="8"/>
    </row>
    <row r="1010" spans="1:1" x14ac:dyDescent="0.2">
      <c r="A1010" s="8"/>
    </row>
    <row r="1011" spans="1:1" x14ac:dyDescent="0.2">
      <c r="A1011" s="8"/>
    </row>
    <row r="1012" spans="1:1" x14ac:dyDescent="0.2">
      <c r="A1012" s="8"/>
    </row>
    <row r="1013" spans="1:1" x14ac:dyDescent="0.2">
      <c r="A1013" s="8"/>
    </row>
    <row r="1014" spans="1:1" x14ac:dyDescent="0.2">
      <c r="A1014" s="8"/>
    </row>
    <row r="1015" spans="1:1" x14ac:dyDescent="0.2">
      <c r="A1015" s="8"/>
    </row>
    <row r="1016" spans="1:1" x14ac:dyDescent="0.2">
      <c r="A1016" s="8"/>
    </row>
    <row r="1017" spans="1:1" x14ac:dyDescent="0.2">
      <c r="A1017" s="8"/>
    </row>
    <row r="1018" spans="1:1" x14ac:dyDescent="0.2">
      <c r="A1018" s="8"/>
    </row>
    <row r="1019" spans="1:1" x14ac:dyDescent="0.2">
      <c r="A1019" s="8"/>
    </row>
    <row r="1020" spans="1:1" x14ac:dyDescent="0.2">
      <c r="A1020" s="8"/>
    </row>
    <row r="1021" spans="1:1" x14ac:dyDescent="0.2">
      <c r="A1021" s="8"/>
    </row>
    <row r="1022" spans="1:1" x14ac:dyDescent="0.2">
      <c r="A1022" s="8"/>
    </row>
    <row r="1023" spans="1:1" x14ac:dyDescent="0.2">
      <c r="A1023" s="8"/>
    </row>
    <row r="1024" spans="1:1" x14ac:dyDescent="0.2">
      <c r="A1024" s="8"/>
    </row>
    <row r="1025" spans="1:1" x14ac:dyDescent="0.2">
      <c r="A1025" s="8"/>
    </row>
    <row r="1026" spans="1:1" x14ac:dyDescent="0.2">
      <c r="A1026" s="8"/>
    </row>
    <row r="1027" spans="1:1" x14ac:dyDescent="0.2">
      <c r="A1027" s="8"/>
    </row>
    <row r="1028" spans="1:1" x14ac:dyDescent="0.2">
      <c r="A1028" s="8"/>
    </row>
    <row r="1029" spans="1:1" x14ac:dyDescent="0.2">
      <c r="A1029" s="8"/>
    </row>
    <row r="1030" spans="1:1" x14ac:dyDescent="0.2">
      <c r="A1030" s="8"/>
    </row>
    <row r="1031" spans="1:1" x14ac:dyDescent="0.2">
      <c r="A1031" s="8"/>
    </row>
    <row r="1032" spans="1:1" x14ac:dyDescent="0.2">
      <c r="A1032" s="8"/>
    </row>
    <row r="1033" spans="1:1" x14ac:dyDescent="0.2">
      <c r="A1033" s="8"/>
    </row>
    <row r="1034" spans="1:1" x14ac:dyDescent="0.2">
      <c r="A1034" s="8"/>
    </row>
    <row r="1035" spans="1:1" x14ac:dyDescent="0.2">
      <c r="A1035" s="8"/>
    </row>
    <row r="1036" spans="1:1" x14ac:dyDescent="0.2">
      <c r="A1036" s="8"/>
    </row>
    <row r="1037" spans="1:1" x14ac:dyDescent="0.2">
      <c r="A1037" s="8"/>
    </row>
    <row r="1038" spans="1:1" x14ac:dyDescent="0.2">
      <c r="A1038" s="8"/>
    </row>
    <row r="1039" spans="1:1" x14ac:dyDescent="0.2">
      <c r="A1039" s="8"/>
    </row>
    <row r="1040" spans="1:1" x14ac:dyDescent="0.2">
      <c r="A1040" s="8"/>
    </row>
    <row r="1041" spans="1:1" x14ac:dyDescent="0.2">
      <c r="A1041" s="8"/>
    </row>
    <row r="1042" spans="1:1" x14ac:dyDescent="0.2">
      <c r="A1042" s="8"/>
    </row>
    <row r="1043" spans="1:1" x14ac:dyDescent="0.2">
      <c r="A1043" s="8"/>
    </row>
    <row r="1044" spans="1:1" x14ac:dyDescent="0.2">
      <c r="A1044" s="8"/>
    </row>
    <row r="1045" spans="1:1" x14ac:dyDescent="0.2">
      <c r="A1045" s="8"/>
    </row>
    <row r="1046" spans="1:1" x14ac:dyDescent="0.2">
      <c r="A1046" s="8"/>
    </row>
    <row r="1047" spans="1:1" x14ac:dyDescent="0.2">
      <c r="A1047" s="8"/>
    </row>
    <row r="1048" spans="1:1" x14ac:dyDescent="0.2">
      <c r="A1048" s="8"/>
    </row>
    <row r="1049" spans="1:1" x14ac:dyDescent="0.2">
      <c r="A1049" s="8"/>
    </row>
    <row r="1050" spans="1:1" x14ac:dyDescent="0.2">
      <c r="A1050" s="8"/>
    </row>
    <row r="1051" spans="1:1" x14ac:dyDescent="0.2">
      <c r="A1051" s="8"/>
    </row>
    <row r="1052" spans="1:1" x14ac:dyDescent="0.2">
      <c r="A1052" s="8"/>
    </row>
    <row r="1053" spans="1:1" x14ac:dyDescent="0.2">
      <c r="A1053" s="8"/>
    </row>
    <row r="1054" spans="1:1" x14ac:dyDescent="0.2">
      <c r="A1054" s="8"/>
    </row>
    <row r="1055" spans="1:1" x14ac:dyDescent="0.2">
      <c r="A1055" s="8"/>
    </row>
    <row r="1056" spans="1:1" x14ac:dyDescent="0.2">
      <c r="A1056" s="8"/>
    </row>
    <row r="1057" spans="1:1" x14ac:dyDescent="0.2">
      <c r="A1057" s="8"/>
    </row>
    <row r="1058" spans="1:1" x14ac:dyDescent="0.2">
      <c r="A1058" s="8"/>
    </row>
    <row r="1059" spans="1:1" x14ac:dyDescent="0.2">
      <c r="A1059" s="8"/>
    </row>
    <row r="1060" spans="1:1" x14ac:dyDescent="0.2">
      <c r="A1060" s="8"/>
    </row>
    <row r="1061" spans="1:1" x14ac:dyDescent="0.2">
      <c r="A1061" s="8"/>
    </row>
    <row r="1062" spans="1:1" x14ac:dyDescent="0.2">
      <c r="A1062" s="8"/>
    </row>
    <row r="1063" spans="1:1" x14ac:dyDescent="0.2">
      <c r="A1063" s="8"/>
    </row>
    <row r="1064" spans="1:1" x14ac:dyDescent="0.2">
      <c r="A1064" s="8"/>
    </row>
    <row r="1065" spans="1:1" x14ac:dyDescent="0.2">
      <c r="A1065" s="8"/>
    </row>
    <row r="1066" spans="1:1" x14ac:dyDescent="0.2">
      <c r="A1066" s="8"/>
    </row>
    <row r="1067" spans="1:1" x14ac:dyDescent="0.2">
      <c r="A1067" s="8"/>
    </row>
    <row r="1068" spans="1:1" x14ac:dyDescent="0.2">
      <c r="A1068" s="8"/>
    </row>
    <row r="1069" spans="1:1" x14ac:dyDescent="0.2">
      <c r="A1069" s="8"/>
    </row>
    <row r="1070" spans="1:1" x14ac:dyDescent="0.2">
      <c r="A1070" s="8"/>
    </row>
    <row r="1071" spans="1:1" x14ac:dyDescent="0.2">
      <c r="A1071" s="8"/>
    </row>
    <row r="1072" spans="1:1" x14ac:dyDescent="0.2">
      <c r="A1072" s="8"/>
    </row>
    <row r="1073" spans="1:1" x14ac:dyDescent="0.2">
      <c r="A1073" s="8"/>
    </row>
    <row r="1074" spans="1:1" x14ac:dyDescent="0.2">
      <c r="A1074" s="8"/>
    </row>
    <row r="1075" spans="1:1" x14ac:dyDescent="0.2">
      <c r="A1075" s="8"/>
    </row>
    <row r="1076" spans="1:1" x14ac:dyDescent="0.2">
      <c r="A1076" s="8"/>
    </row>
    <row r="1077" spans="1:1" x14ac:dyDescent="0.2">
      <c r="A1077" s="8"/>
    </row>
    <row r="1078" spans="1:1" x14ac:dyDescent="0.2">
      <c r="A1078" s="8"/>
    </row>
    <row r="1079" spans="1:1" x14ac:dyDescent="0.2">
      <c r="A1079" s="8"/>
    </row>
    <row r="1080" spans="1:1" x14ac:dyDescent="0.2">
      <c r="A1080" s="8"/>
    </row>
    <row r="1081" spans="1:1" x14ac:dyDescent="0.2">
      <c r="A1081" s="8"/>
    </row>
    <row r="1082" spans="1:1" x14ac:dyDescent="0.2">
      <c r="A1082" s="8"/>
    </row>
    <row r="1083" spans="1:1" x14ac:dyDescent="0.2">
      <c r="A1083" s="8"/>
    </row>
    <row r="1084" spans="1:1" x14ac:dyDescent="0.2">
      <c r="A1084" s="8"/>
    </row>
    <row r="1085" spans="1:1" x14ac:dyDescent="0.2">
      <c r="A1085" s="8"/>
    </row>
    <row r="1086" spans="1:1" x14ac:dyDescent="0.2">
      <c r="A1086" s="8"/>
    </row>
    <row r="1087" spans="1:1" x14ac:dyDescent="0.2">
      <c r="A1087" s="8"/>
    </row>
    <row r="1088" spans="1:1" x14ac:dyDescent="0.2">
      <c r="A1088" s="8"/>
    </row>
    <row r="1089" spans="1:1" x14ac:dyDescent="0.2">
      <c r="A1089" s="8"/>
    </row>
    <row r="1090" spans="1:1" x14ac:dyDescent="0.2">
      <c r="A1090" s="8"/>
    </row>
    <row r="1091" spans="1:1" x14ac:dyDescent="0.2">
      <c r="A1091" s="8"/>
    </row>
    <row r="1092" spans="1:1" x14ac:dyDescent="0.2">
      <c r="A1092" s="8"/>
    </row>
    <row r="1093" spans="1:1" x14ac:dyDescent="0.2">
      <c r="A1093" s="8"/>
    </row>
    <row r="1094" spans="1:1" x14ac:dyDescent="0.2">
      <c r="A1094" s="8"/>
    </row>
    <row r="1095" spans="1:1" x14ac:dyDescent="0.2">
      <c r="A1095" s="8"/>
    </row>
    <row r="1096" spans="1:1" x14ac:dyDescent="0.2">
      <c r="A1096" s="8"/>
    </row>
    <row r="1097" spans="1:1" x14ac:dyDescent="0.2">
      <c r="A1097" s="8"/>
    </row>
    <row r="1098" spans="1:1" x14ac:dyDescent="0.2">
      <c r="A1098" s="8"/>
    </row>
    <row r="1099" spans="1:1" x14ac:dyDescent="0.2">
      <c r="A1099" s="8"/>
    </row>
    <row r="1100" spans="1:1" x14ac:dyDescent="0.2">
      <c r="A1100" s="8"/>
    </row>
    <row r="1101" spans="1:1" x14ac:dyDescent="0.2">
      <c r="A1101" s="8"/>
    </row>
    <row r="1102" spans="1:1" x14ac:dyDescent="0.2">
      <c r="A1102" s="8"/>
    </row>
    <row r="1103" spans="1:1" x14ac:dyDescent="0.2">
      <c r="A1103" s="8"/>
    </row>
    <row r="1104" spans="1:1" x14ac:dyDescent="0.2">
      <c r="A1104" s="8"/>
    </row>
    <row r="1105" spans="1:1" x14ac:dyDescent="0.2">
      <c r="A1105" s="8"/>
    </row>
    <row r="1106" spans="1:1" x14ac:dyDescent="0.2">
      <c r="A1106" s="8"/>
    </row>
    <row r="1107" spans="1:1" x14ac:dyDescent="0.2">
      <c r="A1107" s="8"/>
    </row>
    <row r="1108" spans="1:1" x14ac:dyDescent="0.2">
      <c r="A1108" s="8"/>
    </row>
    <row r="1109" spans="1:1" x14ac:dyDescent="0.2">
      <c r="A1109" s="8"/>
    </row>
    <row r="1110" spans="1:1" x14ac:dyDescent="0.2">
      <c r="A1110" s="8"/>
    </row>
    <row r="1111" spans="1:1" x14ac:dyDescent="0.2">
      <c r="A1111" s="8"/>
    </row>
    <row r="1112" spans="1:1" x14ac:dyDescent="0.2">
      <c r="A1112" s="8"/>
    </row>
    <row r="1113" spans="1:1" x14ac:dyDescent="0.2">
      <c r="A1113" s="8"/>
    </row>
    <row r="1114" spans="1:1" x14ac:dyDescent="0.2">
      <c r="A1114" s="8"/>
    </row>
    <row r="1115" spans="1:1" x14ac:dyDescent="0.2">
      <c r="A1115" s="8"/>
    </row>
    <row r="1116" spans="1:1" x14ac:dyDescent="0.2">
      <c r="A1116" s="8"/>
    </row>
    <row r="1117" spans="1:1" x14ac:dyDescent="0.2">
      <c r="A1117" s="8"/>
    </row>
    <row r="1118" spans="1:1" x14ac:dyDescent="0.2">
      <c r="A1118" s="8"/>
    </row>
    <row r="1119" spans="1:1" x14ac:dyDescent="0.2">
      <c r="A1119" s="8"/>
    </row>
    <row r="1120" spans="1:1" x14ac:dyDescent="0.2">
      <c r="A1120" s="8"/>
    </row>
    <row r="1121" spans="1:1" x14ac:dyDescent="0.2">
      <c r="A1121" s="8"/>
    </row>
    <row r="1122" spans="1:1" x14ac:dyDescent="0.2">
      <c r="A1122" s="8"/>
    </row>
    <row r="1123" spans="1:1" x14ac:dyDescent="0.2">
      <c r="A1123" s="8"/>
    </row>
    <row r="1124" spans="1:1" x14ac:dyDescent="0.2">
      <c r="A1124" s="8"/>
    </row>
    <row r="1125" spans="1:1" x14ac:dyDescent="0.2">
      <c r="A1125" s="8"/>
    </row>
    <row r="1126" spans="1:1" x14ac:dyDescent="0.2">
      <c r="A1126" s="8"/>
    </row>
    <row r="1127" spans="1:1" x14ac:dyDescent="0.2">
      <c r="A1127" s="8"/>
    </row>
    <row r="1128" spans="1:1" x14ac:dyDescent="0.2">
      <c r="A1128" s="8"/>
    </row>
    <row r="1129" spans="1:1" x14ac:dyDescent="0.2">
      <c r="A1129" s="8"/>
    </row>
    <row r="1130" spans="1:1" x14ac:dyDescent="0.2">
      <c r="A1130" s="8"/>
    </row>
    <row r="1131" spans="1:1" x14ac:dyDescent="0.2">
      <c r="A1131" s="8"/>
    </row>
    <row r="1132" spans="1:1" x14ac:dyDescent="0.2">
      <c r="A1132" s="8"/>
    </row>
    <row r="1133" spans="1:1" x14ac:dyDescent="0.2">
      <c r="A1133" s="8"/>
    </row>
    <row r="1134" spans="1:1" x14ac:dyDescent="0.2">
      <c r="A1134" s="8"/>
    </row>
    <row r="1135" spans="1:1" x14ac:dyDescent="0.2">
      <c r="A1135" s="8"/>
    </row>
    <row r="1136" spans="1:1" x14ac:dyDescent="0.2">
      <c r="A1136" s="8"/>
    </row>
    <row r="1137" spans="1:1" x14ac:dyDescent="0.2">
      <c r="A1137" s="8"/>
    </row>
    <row r="1138" spans="1:1" x14ac:dyDescent="0.2">
      <c r="A1138" s="8"/>
    </row>
    <row r="1139" spans="1:1" x14ac:dyDescent="0.2">
      <c r="A1139" s="8"/>
    </row>
    <row r="1140" spans="1:1" x14ac:dyDescent="0.2">
      <c r="A1140" s="8"/>
    </row>
    <row r="1141" spans="1:1" x14ac:dyDescent="0.2">
      <c r="A1141" s="8"/>
    </row>
    <row r="1142" spans="1:1" x14ac:dyDescent="0.2">
      <c r="A1142" s="8"/>
    </row>
    <row r="1143" spans="1:1" x14ac:dyDescent="0.2">
      <c r="A1143" s="8"/>
    </row>
    <row r="1144" spans="1:1" x14ac:dyDescent="0.2">
      <c r="A1144" s="8"/>
    </row>
    <row r="1145" spans="1:1" x14ac:dyDescent="0.2">
      <c r="A1145" s="8"/>
    </row>
    <row r="1146" spans="1:1" x14ac:dyDescent="0.2">
      <c r="A1146" s="8"/>
    </row>
    <row r="1147" spans="1:1" x14ac:dyDescent="0.2">
      <c r="A1147" s="8"/>
    </row>
    <row r="1148" spans="1:1" x14ac:dyDescent="0.2">
      <c r="A1148" s="8"/>
    </row>
    <row r="1149" spans="1:1" x14ac:dyDescent="0.2">
      <c r="A1149" s="8"/>
    </row>
    <row r="1150" spans="1:1" x14ac:dyDescent="0.2">
      <c r="A1150" s="8"/>
    </row>
    <row r="1151" spans="1:1" x14ac:dyDescent="0.2">
      <c r="A1151" s="8"/>
    </row>
    <row r="1152" spans="1:1" x14ac:dyDescent="0.2">
      <c r="A1152" s="8"/>
    </row>
    <row r="1153" spans="1:1" x14ac:dyDescent="0.2">
      <c r="A1153" s="8"/>
    </row>
    <row r="1154" spans="1:1" x14ac:dyDescent="0.2">
      <c r="A1154" s="8"/>
    </row>
    <row r="1155" spans="1:1" x14ac:dyDescent="0.2">
      <c r="A1155" s="8"/>
    </row>
    <row r="1156" spans="1:1" x14ac:dyDescent="0.2">
      <c r="A1156" s="8"/>
    </row>
    <row r="1157" spans="1:1" x14ac:dyDescent="0.2">
      <c r="A1157" s="8"/>
    </row>
    <row r="1158" spans="1:1" x14ac:dyDescent="0.2">
      <c r="A1158" s="8"/>
    </row>
    <row r="1159" spans="1:1" x14ac:dyDescent="0.2">
      <c r="A1159" s="8"/>
    </row>
    <row r="1160" spans="1:1" x14ac:dyDescent="0.2">
      <c r="A1160" s="8"/>
    </row>
    <row r="1161" spans="1:1" x14ac:dyDescent="0.2">
      <c r="A1161" s="8"/>
    </row>
    <row r="1162" spans="1:1" x14ac:dyDescent="0.2">
      <c r="A1162" s="8"/>
    </row>
    <row r="1163" spans="1:1" x14ac:dyDescent="0.2">
      <c r="A1163" s="8"/>
    </row>
    <row r="1164" spans="1:1" x14ac:dyDescent="0.2">
      <c r="A1164" s="8"/>
    </row>
    <row r="1165" spans="1:1" x14ac:dyDescent="0.2">
      <c r="A1165" s="8"/>
    </row>
    <row r="1166" spans="1:1" x14ac:dyDescent="0.2">
      <c r="A1166" s="8"/>
    </row>
    <row r="1167" spans="1:1" x14ac:dyDescent="0.2">
      <c r="A1167" s="8"/>
    </row>
    <row r="1168" spans="1:1" x14ac:dyDescent="0.2">
      <c r="A1168" s="8"/>
    </row>
    <row r="1169" spans="1:1" x14ac:dyDescent="0.2">
      <c r="A1169" s="8"/>
    </row>
    <row r="1170" spans="1:1" x14ac:dyDescent="0.2">
      <c r="A1170" s="8"/>
    </row>
    <row r="1171" spans="1:1" x14ac:dyDescent="0.2">
      <c r="A1171" s="8"/>
    </row>
    <row r="1172" spans="1:1" x14ac:dyDescent="0.2">
      <c r="A1172" s="8"/>
    </row>
    <row r="1173" spans="1:1" x14ac:dyDescent="0.2">
      <c r="A1173" s="8"/>
    </row>
    <row r="1174" spans="1:1" x14ac:dyDescent="0.2">
      <c r="A1174" s="8"/>
    </row>
    <row r="1175" spans="1:1" x14ac:dyDescent="0.2">
      <c r="A1175" s="8"/>
    </row>
    <row r="1176" spans="1:1" x14ac:dyDescent="0.2">
      <c r="A1176" s="8"/>
    </row>
    <row r="1177" spans="1:1" x14ac:dyDescent="0.2">
      <c r="A1177" s="8"/>
    </row>
    <row r="1178" spans="1:1" x14ac:dyDescent="0.2">
      <c r="A1178" s="8"/>
    </row>
    <row r="1179" spans="1:1" x14ac:dyDescent="0.2">
      <c r="A1179" s="8"/>
    </row>
    <row r="1180" spans="1:1" x14ac:dyDescent="0.2">
      <c r="A1180" s="8"/>
    </row>
    <row r="1181" spans="1:1" x14ac:dyDescent="0.2">
      <c r="A1181" s="8"/>
    </row>
    <row r="1182" spans="1:1" x14ac:dyDescent="0.2">
      <c r="A1182" s="8"/>
    </row>
    <row r="1183" spans="1:1" x14ac:dyDescent="0.2">
      <c r="A1183" s="8"/>
    </row>
    <row r="1184" spans="1:1" x14ac:dyDescent="0.2">
      <c r="A1184" s="8"/>
    </row>
    <row r="1185" spans="1:1" x14ac:dyDescent="0.2">
      <c r="A1185" s="8"/>
    </row>
    <row r="1186" spans="1:1" x14ac:dyDescent="0.2">
      <c r="A1186" s="8"/>
    </row>
    <row r="1187" spans="1:1" x14ac:dyDescent="0.2">
      <c r="A1187" s="8"/>
    </row>
    <row r="1188" spans="1:1" x14ac:dyDescent="0.2">
      <c r="A1188" s="8"/>
    </row>
    <row r="1189" spans="1:1" x14ac:dyDescent="0.2">
      <c r="A1189" s="8"/>
    </row>
    <row r="1190" spans="1:1" x14ac:dyDescent="0.2">
      <c r="A1190" s="8"/>
    </row>
    <row r="1191" spans="1:1" x14ac:dyDescent="0.2">
      <c r="A1191" s="8"/>
    </row>
    <row r="1192" spans="1:1" x14ac:dyDescent="0.2">
      <c r="A1192" s="8"/>
    </row>
    <row r="1193" spans="1:1" x14ac:dyDescent="0.2">
      <c r="A1193" s="8"/>
    </row>
    <row r="1194" spans="1:1" x14ac:dyDescent="0.2">
      <c r="A1194" s="8"/>
    </row>
    <row r="1195" spans="1:1" x14ac:dyDescent="0.2">
      <c r="A1195" s="8"/>
    </row>
    <row r="1196" spans="1:1" x14ac:dyDescent="0.2">
      <c r="A1196" s="8"/>
    </row>
    <row r="1197" spans="1:1" x14ac:dyDescent="0.2">
      <c r="A1197" s="8"/>
    </row>
    <row r="1198" spans="1:1" x14ac:dyDescent="0.2">
      <c r="A1198" s="8"/>
    </row>
    <row r="1199" spans="1:1" x14ac:dyDescent="0.2">
      <c r="A1199" s="8"/>
    </row>
    <row r="1200" spans="1:1" x14ac:dyDescent="0.2">
      <c r="A1200" s="8"/>
    </row>
    <row r="1201" spans="1:1" x14ac:dyDescent="0.2">
      <c r="A1201" s="8"/>
    </row>
    <row r="1202" spans="1:1" x14ac:dyDescent="0.2">
      <c r="A1202" s="8"/>
    </row>
    <row r="1203" spans="1:1" x14ac:dyDescent="0.2">
      <c r="A1203" s="8"/>
    </row>
    <row r="1204" spans="1:1" x14ac:dyDescent="0.2">
      <c r="A1204" s="8"/>
    </row>
    <row r="1205" spans="1:1" x14ac:dyDescent="0.2">
      <c r="A1205" s="8"/>
    </row>
    <row r="1206" spans="1:1" x14ac:dyDescent="0.2">
      <c r="A1206" s="8"/>
    </row>
    <row r="1207" spans="1:1" x14ac:dyDescent="0.2">
      <c r="A1207" s="8"/>
    </row>
    <row r="1208" spans="1:1" x14ac:dyDescent="0.2">
      <c r="A1208" s="8"/>
    </row>
    <row r="1209" spans="1:1" x14ac:dyDescent="0.2">
      <c r="A1209" s="8"/>
    </row>
    <row r="1210" spans="1:1" x14ac:dyDescent="0.2">
      <c r="A1210" s="8"/>
    </row>
    <row r="1211" spans="1:1" x14ac:dyDescent="0.2">
      <c r="A1211" s="8"/>
    </row>
    <row r="1212" spans="1:1" x14ac:dyDescent="0.2">
      <c r="A1212" s="8"/>
    </row>
    <row r="1213" spans="1:1" x14ac:dyDescent="0.2">
      <c r="A1213" s="8"/>
    </row>
    <row r="1214" spans="1:1" x14ac:dyDescent="0.2">
      <c r="A1214" s="8"/>
    </row>
    <row r="1215" spans="1:1" x14ac:dyDescent="0.2">
      <c r="A1215" s="8"/>
    </row>
    <row r="1216" spans="1:1" x14ac:dyDescent="0.2">
      <c r="A1216" s="8"/>
    </row>
    <row r="1217" spans="1:1" x14ac:dyDescent="0.2">
      <c r="A1217" s="8"/>
    </row>
    <row r="1218" spans="1:1" x14ac:dyDescent="0.2">
      <c r="A1218" s="8"/>
    </row>
    <row r="1219" spans="1:1" x14ac:dyDescent="0.2">
      <c r="A1219" s="8"/>
    </row>
    <row r="1220" spans="1:1" x14ac:dyDescent="0.2">
      <c r="A1220" s="8"/>
    </row>
    <row r="1221" spans="1:1" x14ac:dyDescent="0.2">
      <c r="A1221" s="8"/>
    </row>
    <row r="1222" spans="1:1" x14ac:dyDescent="0.2">
      <c r="A1222" s="8"/>
    </row>
    <row r="1223" spans="1:1" x14ac:dyDescent="0.2">
      <c r="A1223" s="8"/>
    </row>
    <row r="1224" spans="1:1" x14ac:dyDescent="0.2">
      <c r="A1224" s="8"/>
    </row>
    <row r="1225" spans="1:1" x14ac:dyDescent="0.2">
      <c r="A1225" s="8"/>
    </row>
    <row r="1226" spans="1:1" x14ac:dyDescent="0.2">
      <c r="A1226" s="8"/>
    </row>
    <row r="1227" spans="1:1" x14ac:dyDescent="0.2">
      <c r="A1227" s="8"/>
    </row>
    <row r="1228" spans="1:1" x14ac:dyDescent="0.2">
      <c r="A1228" s="8"/>
    </row>
    <row r="1229" spans="1:1" x14ac:dyDescent="0.2">
      <c r="A1229" s="8"/>
    </row>
    <row r="1230" spans="1:1" x14ac:dyDescent="0.2">
      <c r="A1230" s="8"/>
    </row>
    <row r="1231" spans="1:1" x14ac:dyDescent="0.2">
      <c r="A1231" s="8"/>
    </row>
    <row r="1232" spans="1:1" x14ac:dyDescent="0.2">
      <c r="A1232" s="8"/>
    </row>
    <row r="1233" spans="1:1" x14ac:dyDescent="0.2">
      <c r="A1233" s="8"/>
    </row>
    <row r="1234" spans="1:1" x14ac:dyDescent="0.2">
      <c r="A1234" s="8"/>
    </row>
    <row r="1235" spans="1:1" x14ac:dyDescent="0.2">
      <c r="A1235" s="8"/>
    </row>
    <row r="1236" spans="1:1" x14ac:dyDescent="0.2">
      <c r="A1236" s="8"/>
    </row>
    <row r="1237" spans="1:1" x14ac:dyDescent="0.2">
      <c r="A1237" s="8"/>
    </row>
    <row r="1238" spans="1:1" x14ac:dyDescent="0.2">
      <c r="A1238" s="8"/>
    </row>
    <row r="1239" spans="1:1" x14ac:dyDescent="0.2">
      <c r="A1239" s="8"/>
    </row>
    <row r="1240" spans="1:1" x14ac:dyDescent="0.2">
      <c r="A1240" s="8"/>
    </row>
    <row r="1241" spans="1:1" x14ac:dyDescent="0.2">
      <c r="A1241" s="8"/>
    </row>
    <row r="1242" spans="1:1" x14ac:dyDescent="0.2">
      <c r="A1242" s="8"/>
    </row>
    <row r="1243" spans="1:1" x14ac:dyDescent="0.2">
      <c r="A1243" s="8"/>
    </row>
    <row r="1244" spans="1:1" x14ac:dyDescent="0.2">
      <c r="A1244" s="8"/>
    </row>
    <row r="1245" spans="1:1" x14ac:dyDescent="0.2">
      <c r="A1245" s="8"/>
    </row>
    <row r="1246" spans="1:1" x14ac:dyDescent="0.2">
      <c r="A1246" s="8"/>
    </row>
    <row r="1247" spans="1:1" x14ac:dyDescent="0.2">
      <c r="A1247" s="8"/>
    </row>
    <row r="1248" spans="1:1" x14ac:dyDescent="0.2">
      <c r="A1248" s="8"/>
    </row>
    <row r="1249" spans="1:1" x14ac:dyDescent="0.2">
      <c r="A1249" s="8"/>
    </row>
    <row r="1250" spans="1:1" x14ac:dyDescent="0.2">
      <c r="A1250" s="8"/>
    </row>
    <row r="1251" spans="1:1" x14ac:dyDescent="0.2">
      <c r="A1251" s="8"/>
    </row>
    <row r="1252" spans="1:1" x14ac:dyDescent="0.2">
      <c r="A1252" s="8"/>
    </row>
    <row r="1253" spans="1:1" x14ac:dyDescent="0.2">
      <c r="A1253" s="8"/>
    </row>
    <row r="1254" spans="1:1" x14ac:dyDescent="0.2">
      <c r="A1254" s="8"/>
    </row>
    <row r="1255" spans="1:1" x14ac:dyDescent="0.2">
      <c r="A1255" s="8"/>
    </row>
    <row r="1256" spans="1:1" x14ac:dyDescent="0.2">
      <c r="A1256" s="8"/>
    </row>
    <row r="1257" spans="1:1" x14ac:dyDescent="0.2">
      <c r="A1257" s="8"/>
    </row>
    <row r="1258" spans="1:1" x14ac:dyDescent="0.2">
      <c r="A1258" s="8"/>
    </row>
    <row r="1259" spans="1:1" x14ac:dyDescent="0.2">
      <c r="A1259" s="8"/>
    </row>
    <row r="1260" spans="1:1" x14ac:dyDescent="0.2">
      <c r="A1260" s="8"/>
    </row>
    <row r="1261" spans="1:1" x14ac:dyDescent="0.2">
      <c r="A1261" s="8"/>
    </row>
    <row r="1262" spans="1:1" x14ac:dyDescent="0.2">
      <c r="A1262" s="8"/>
    </row>
    <row r="1263" spans="1:1" x14ac:dyDescent="0.2">
      <c r="A1263" s="8"/>
    </row>
    <row r="1264" spans="1:1" x14ac:dyDescent="0.2">
      <c r="A1264" s="8"/>
    </row>
    <row r="1265" spans="1:1" x14ac:dyDescent="0.2">
      <c r="A1265" s="8"/>
    </row>
    <row r="1266" spans="1:1" x14ac:dyDescent="0.2">
      <c r="A1266" s="8"/>
    </row>
    <row r="1267" spans="1:1" x14ac:dyDescent="0.2">
      <c r="A1267" s="8"/>
    </row>
    <row r="1268" spans="1:1" x14ac:dyDescent="0.2">
      <c r="A1268" s="8"/>
    </row>
    <row r="1269" spans="1:1" x14ac:dyDescent="0.2">
      <c r="A1269" s="8"/>
    </row>
    <row r="1270" spans="1:1" x14ac:dyDescent="0.2">
      <c r="A1270" s="8"/>
    </row>
    <row r="1271" spans="1:1" x14ac:dyDescent="0.2">
      <c r="A1271" s="8"/>
    </row>
    <row r="1272" spans="1:1" x14ac:dyDescent="0.2">
      <c r="A1272" s="8"/>
    </row>
    <row r="1273" spans="1:1" x14ac:dyDescent="0.2">
      <c r="A1273" s="8"/>
    </row>
    <row r="1274" spans="1:1" x14ac:dyDescent="0.2">
      <c r="A1274" s="8"/>
    </row>
    <row r="1275" spans="1:1" x14ac:dyDescent="0.2">
      <c r="A1275" s="8"/>
    </row>
    <row r="1276" spans="1:1" x14ac:dyDescent="0.2">
      <c r="A1276" s="8"/>
    </row>
    <row r="1277" spans="1:1" x14ac:dyDescent="0.2">
      <c r="A1277" s="8"/>
    </row>
    <row r="1278" spans="1:1" x14ac:dyDescent="0.2">
      <c r="A1278" s="8"/>
    </row>
    <row r="1279" spans="1:1" x14ac:dyDescent="0.2">
      <c r="A1279" s="8"/>
    </row>
    <row r="1280" spans="1:1" x14ac:dyDescent="0.2">
      <c r="A1280" s="8"/>
    </row>
    <row r="1281" spans="1:1" x14ac:dyDescent="0.2">
      <c r="A1281" s="8"/>
    </row>
    <row r="1282" spans="1:1" x14ac:dyDescent="0.2">
      <c r="A1282" s="8"/>
    </row>
    <row r="1283" spans="1:1" x14ac:dyDescent="0.2">
      <c r="A1283" s="8"/>
    </row>
    <row r="1284" spans="1:1" x14ac:dyDescent="0.2">
      <c r="A1284" s="8"/>
    </row>
    <row r="1285" spans="1:1" x14ac:dyDescent="0.2">
      <c r="A1285" s="8"/>
    </row>
    <row r="1286" spans="1:1" x14ac:dyDescent="0.2">
      <c r="A1286" s="8"/>
    </row>
    <row r="1287" spans="1:1" x14ac:dyDescent="0.2">
      <c r="A1287" s="8"/>
    </row>
    <row r="1288" spans="1:1" x14ac:dyDescent="0.2">
      <c r="A1288" s="8"/>
    </row>
    <row r="1289" spans="1:1" x14ac:dyDescent="0.2">
      <c r="A1289" s="8"/>
    </row>
    <row r="1290" spans="1:1" x14ac:dyDescent="0.2">
      <c r="A1290" s="8"/>
    </row>
    <row r="1291" spans="1:1" x14ac:dyDescent="0.2">
      <c r="A1291" s="8"/>
    </row>
    <row r="1292" spans="1:1" x14ac:dyDescent="0.2">
      <c r="A1292" s="8"/>
    </row>
    <row r="1293" spans="1:1" x14ac:dyDescent="0.2">
      <c r="A1293" s="8"/>
    </row>
    <row r="1294" spans="1:1" x14ac:dyDescent="0.2">
      <c r="A1294" s="8"/>
    </row>
    <row r="1295" spans="1:1" x14ac:dyDescent="0.2">
      <c r="A1295" s="8"/>
    </row>
    <row r="1296" spans="1:1" x14ac:dyDescent="0.2">
      <c r="A1296" s="8"/>
    </row>
    <row r="1297" spans="1:1" x14ac:dyDescent="0.2">
      <c r="A1297" s="8"/>
    </row>
    <row r="1298" spans="1:1" x14ac:dyDescent="0.2">
      <c r="A1298" s="8"/>
    </row>
    <row r="1299" spans="1:1" x14ac:dyDescent="0.2">
      <c r="A1299" s="8"/>
    </row>
    <row r="1300" spans="1:1" x14ac:dyDescent="0.2">
      <c r="A1300" s="8"/>
    </row>
    <row r="1301" spans="1:1" x14ac:dyDescent="0.2">
      <c r="A1301" s="8"/>
    </row>
    <row r="1302" spans="1:1" x14ac:dyDescent="0.2">
      <c r="A1302" s="8"/>
    </row>
    <row r="1303" spans="1:1" x14ac:dyDescent="0.2">
      <c r="A1303" s="8"/>
    </row>
    <row r="1304" spans="1:1" x14ac:dyDescent="0.2">
      <c r="A1304" s="8"/>
    </row>
    <row r="1305" spans="1:1" x14ac:dyDescent="0.2">
      <c r="A1305" s="8"/>
    </row>
    <row r="1306" spans="1:1" x14ac:dyDescent="0.2">
      <c r="A1306" s="8"/>
    </row>
    <row r="1307" spans="1:1" x14ac:dyDescent="0.2">
      <c r="A1307" s="8"/>
    </row>
    <row r="1308" spans="1:1" x14ac:dyDescent="0.2">
      <c r="A1308" s="8"/>
    </row>
    <row r="1309" spans="1:1" x14ac:dyDescent="0.2">
      <c r="A1309" s="8"/>
    </row>
    <row r="1310" spans="1:1" x14ac:dyDescent="0.2">
      <c r="A1310" s="8"/>
    </row>
    <row r="1311" spans="1:1" x14ac:dyDescent="0.2">
      <c r="A1311" s="8"/>
    </row>
    <row r="1312" spans="1:1" x14ac:dyDescent="0.2">
      <c r="A1312" s="8"/>
    </row>
    <row r="1313" spans="1:1" x14ac:dyDescent="0.2">
      <c r="A1313" s="8"/>
    </row>
    <row r="1314" spans="1:1" x14ac:dyDescent="0.2">
      <c r="A1314" s="8"/>
    </row>
    <row r="1315" spans="1:1" x14ac:dyDescent="0.2">
      <c r="A1315" s="8"/>
    </row>
    <row r="1316" spans="1:1" x14ac:dyDescent="0.2">
      <c r="A1316" s="8"/>
    </row>
    <row r="1317" spans="1:1" x14ac:dyDescent="0.2">
      <c r="A1317" s="8"/>
    </row>
    <row r="1318" spans="1:1" x14ac:dyDescent="0.2">
      <c r="A1318" s="8"/>
    </row>
    <row r="1319" spans="1:1" x14ac:dyDescent="0.2">
      <c r="A1319" s="8"/>
    </row>
    <row r="1320" spans="1:1" x14ac:dyDescent="0.2">
      <c r="A1320" s="8"/>
    </row>
    <row r="1321" spans="1:1" x14ac:dyDescent="0.2">
      <c r="A1321" s="8"/>
    </row>
    <row r="1322" spans="1:1" x14ac:dyDescent="0.2">
      <c r="A1322" s="8"/>
    </row>
    <row r="1323" spans="1:1" x14ac:dyDescent="0.2">
      <c r="A1323" s="8"/>
    </row>
    <row r="1324" spans="1:1" x14ac:dyDescent="0.2">
      <c r="A1324" s="8"/>
    </row>
    <row r="1325" spans="1:1" x14ac:dyDescent="0.2">
      <c r="A1325" s="8"/>
    </row>
    <row r="1326" spans="1:1" x14ac:dyDescent="0.2">
      <c r="A1326" s="8"/>
    </row>
    <row r="1327" spans="1:1" x14ac:dyDescent="0.2">
      <c r="A1327" s="8"/>
    </row>
    <row r="1328" spans="1:1" x14ac:dyDescent="0.2">
      <c r="A1328" s="8"/>
    </row>
    <row r="1329" spans="1:1" x14ac:dyDescent="0.2">
      <c r="A1329" s="8"/>
    </row>
    <row r="1330" spans="1:1" x14ac:dyDescent="0.2">
      <c r="A1330" s="8"/>
    </row>
    <row r="1331" spans="1:1" x14ac:dyDescent="0.2">
      <c r="A1331" s="8"/>
    </row>
    <row r="1332" spans="1:1" x14ac:dyDescent="0.2">
      <c r="A1332" s="8"/>
    </row>
    <row r="1333" spans="1:1" x14ac:dyDescent="0.2">
      <c r="A1333" s="8"/>
    </row>
    <row r="1334" spans="1:1" x14ac:dyDescent="0.2">
      <c r="A1334" s="8"/>
    </row>
    <row r="1335" spans="1:1" x14ac:dyDescent="0.2">
      <c r="A1335" s="8"/>
    </row>
    <row r="1336" spans="1:1" x14ac:dyDescent="0.2">
      <c r="A1336" s="8"/>
    </row>
    <row r="1337" spans="1:1" x14ac:dyDescent="0.2">
      <c r="A1337" s="8"/>
    </row>
    <row r="1338" spans="1:1" x14ac:dyDescent="0.2">
      <c r="A1338" s="8"/>
    </row>
    <row r="1339" spans="1:1" x14ac:dyDescent="0.2">
      <c r="A1339" s="8"/>
    </row>
    <row r="1340" spans="1:1" x14ac:dyDescent="0.2">
      <c r="A1340" s="8"/>
    </row>
    <row r="1341" spans="1:1" x14ac:dyDescent="0.2">
      <c r="A1341" s="8"/>
    </row>
    <row r="1342" spans="1:1" x14ac:dyDescent="0.2">
      <c r="A1342" s="8"/>
    </row>
    <row r="1343" spans="1:1" x14ac:dyDescent="0.2">
      <c r="A1343" s="8"/>
    </row>
    <row r="1344" spans="1:1" x14ac:dyDescent="0.2">
      <c r="A1344" s="8"/>
    </row>
    <row r="1345" spans="1:1" x14ac:dyDescent="0.2">
      <c r="A1345" s="8"/>
    </row>
    <row r="1346" spans="1:1" x14ac:dyDescent="0.2">
      <c r="A1346" s="8"/>
    </row>
    <row r="1347" spans="1:1" x14ac:dyDescent="0.2">
      <c r="A1347" s="8"/>
    </row>
    <row r="1348" spans="1:1" x14ac:dyDescent="0.2">
      <c r="A1348" s="8"/>
    </row>
    <row r="1349" spans="1:1" x14ac:dyDescent="0.2">
      <c r="A1349" s="8"/>
    </row>
    <row r="1350" spans="1:1" x14ac:dyDescent="0.2">
      <c r="A1350" s="8"/>
    </row>
    <row r="1351" spans="1:1" x14ac:dyDescent="0.2">
      <c r="A1351" s="8"/>
    </row>
    <row r="1352" spans="1:1" x14ac:dyDescent="0.2">
      <c r="A1352" s="8"/>
    </row>
    <row r="1353" spans="1:1" x14ac:dyDescent="0.2">
      <c r="A1353" s="8"/>
    </row>
    <row r="1354" spans="1:1" x14ac:dyDescent="0.2">
      <c r="A1354" s="8"/>
    </row>
    <row r="1355" spans="1:1" x14ac:dyDescent="0.2">
      <c r="A1355" s="8"/>
    </row>
    <row r="1356" spans="1:1" x14ac:dyDescent="0.2">
      <c r="A1356" s="8"/>
    </row>
    <row r="1357" spans="1:1" x14ac:dyDescent="0.2">
      <c r="A1357" s="8"/>
    </row>
    <row r="1358" spans="1:1" x14ac:dyDescent="0.2">
      <c r="A1358" s="8"/>
    </row>
    <row r="1359" spans="1:1" x14ac:dyDescent="0.2">
      <c r="A1359" s="8"/>
    </row>
    <row r="1360" spans="1:1" x14ac:dyDescent="0.2">
      <c r="A1360" s="8"/>
    </row>
    <row r="1361" spans="1:1" x14ac:dyDescent="0.2">
      <c r="A1361" s="8"/>
    </row>
    <row r="1362" spans="1:1" x14ac:dyDescent="0.2">
      <c r="A1362" s="8"/>
    </row>
    <row r="1363" spans="1:1" x14ac:dyDescent="0.2">
      <c r="A1363" s="8"/>
    </row>
    <row r="1364" spans="1:1" x14ac:dyDescent="0.2">
      <c r="A1364" s="8"/>
    </row>
    <row r="1365" spans="1:1" x14ac:dyDescent="0.2">
      <c r="A1365" s="8"/>
    </row>
    <row r="1366" spans="1:1" x14ac:dyDescent="0.2">
      <c r="A1366" s="8"/>
    </row>
    <row r="1367" spans="1:1" x14ac:dyDescent="0.2">
      <c r="A1367" s="8"/>
    </row>
    <row r="1368" spans="1:1" x14ac:dyDescent="0.2">
      <c r="A1368" s="8"/>
    </row>
    <row r="1369" spans="1:1" x14ac:dyDescent="0.2">
      <c r="A1369" s="8"/>
    </row>
    <row r="1370" spans="1:1" x14ac:dyDescent="0.2">
      <c r="A1370" s="8"/>
    </row>
    <row r="1371" spans="1:1" x14ac:dyDescent="0.2">
      <c r="A1371" s="8"/>
    </row>
    <row r="1372" spans="1:1" x14ac:dyDescent="0.2">
      <c r="A1372" s="8"/>
    </row>
    <row r="1373" spans="1:1" x14ac:dyDescent="0.2">
      <c r="A1373" s="8"/>
    </row>
    <row r="1374" spans="1:1" x14ac:dyDescent="0.2">
      <c r="A1374" s="8"/>
    </row>
    <row r="1375" spans="1:1" x14ac:dyDescent="0.2">
      <c r="A1375" s="8"/>
    </row>
    <row r="1376" spans="1:1" x14ac:dyDescent="0.2">
      <c r="A1376" s="8"/>
    </row>
    <row r="1377" spans="1:1" x14ac:dyDescent="0.2">
      <c r="A1377" s="8"/>
    </row>
    <row r="1378" spans="1:1" x14ac:dyDescent="0.2">
      <c r="A1378" s="8"/>
    </row>
    <row r="1379" spans="1:1" x14ac:dyDescent="0.2">
      <c r="A1379" s="8"/>
    </row>
    <row r="1380" spans="1:1" x14ac:dyDescent="0.2">
      <c r="A1380" s="8"/>
    </row>
    <row r="1381" spans="1:1" x14ac:dyDescent="0.2">
      <c r="A1381" s="8"/>
    </row>
    <row r="1382" spans="1:1" x14ac:dyDescent="0.2">
      <c r="A1382" s="8"/>
    </row>
    <row r="1383" spans="1:1" x14ac:dyDescent="0.2">
      <c r="A1383" s="8"/>
    </row>
    <row r="1384" spans="1:1" x14ac:dyDescent="0.2">
      <c r="A1384" s="8"/>
    </row>
    <row r="1385" spans="1:1" x14ac:dyDescent="0.2">
      <c r="A1385" s="8"/>
    </row>
    <row r="1386" spans="1:1" x14ac:dyDescent="0.2">
      <c r="A1386" s="8"/>
    </row>
    <row r="1387" spans="1:1" x14ac:dyDescent="0.2">
      <c r="A1387" s="8"/>
    </row>
    <row r="1388" spans="1:1" x14ac:dyDescent="0.2">
      <c r="A1388" s="8"/>
    </row>
    <row r="1389" spans="1:1" x14ac:dyDescent="0.2">
      <c r="A1389" s="8"/>
    </row>
    <row r="1390" spans="1:1" x14ac:dyDescent="0.2">
      <c r="A1390" s="8"/>
    </row>
    <row r="1391" spans="1:1" x14ac:dyDescent="0.2">
      <c r="A1391" s="8"/>
    </row>
    <row r="1392" spans="1:1" x14ac:dyDescent="0.2">
      <c r="A1392" s="8"/>
    </row>
    <row r="1393" spans="1:1" x14ac:dyDescent="0.2">
      <c r="A1393" s="8"/>
    </row>
    <row r="1394" spans="1:1" x14ac:dyDescent="0.2">
      <c r="A1394" s="8"/>
    </row>
    <row r="1395" spans="1:1" x14ac:dyDescent="0.2">
      <c r="A1395" s="8"/>
    </row>
    <row r="1396" spans="1:1" x14ac:dyDescent="0.2">
      <c r="A1396" s="8"/>
    </row>
    <row r="1397" spans="1:1" x14ac:dyDescent="0.2">
      <c r="A1397" s="8"/>
    </row>
    <row r="1398" spans="1:1" x14ac:dyDescent="0.2">
      <c r="A1398" s="8"/>
    </row>
    <row r="1399" spans="1:1" x14ac:dyDescent="0.2">
      <c r="A1399" s="8"/>
    </row>
    <row r="1400" spans="1:1" x14ac:dyDescent="0.2">
      <c r="A1400" s="8"/>
    </row>
    <row r="1401" spans="1:1" x14ac:dyDescent="0.2">
      <c r="A1401" s="8"/>
    </row>
    <row r="1402" spans="1:1" x14ac:dyDescent="0.2">
      <c r="A1402" s="8"/>
    </row>
    <row r="1403" spans="1:1" x14ac:dyDescent="0.2">
      <c r="A1403" s="8"/>
    </row>
    <row r="1404" spans="1:1" x14ac:dyDescent="0.2">
      <c r="A1404" s="8"/>
    </row>
    <row r="1405" spans="1:1" x14ac:dyDescent="0.2">
      <c r="A1405" s="8"/>
    </row>
    <row r="1406" spans="1:1" x14ac:dyDescent="0.2">
      <c r="A1406" s="8"/>
    </row>
    <row r="1407" spans="1:1" x14ac:dyDescent="0.2">
      <c r="A1407" s="8"/>
    </row>
    <row r="1408" spans="1:1" x14ac:dyDescent="0.2">
      <c r="A1408" s="8"/>
    </row>
    <row r="1409" spans="1:1" x14ac:dyDescent="0.2">
      <c r="A1409" s="8"/>
    </row>
    <row r="1410" spans="1:1" x14ac:dyDescent="0.2">
      <c r="A1410" s="8"/>
    </row>
    <row r="1411" spans="1:1" x14ac:dyDescent="0.2">
      <c r="A1411" s="8"/>
    </row>
    <row r="1412" spans="1:1" x14ac:dyDescent="0.2">
      <c r="A1412" s="8"/>
    </row>
    <row r="1413" spans="1:1" x14ac:dyDescent="0.2">
      <c r="A1413" s="8"/>
    </row>
    <row r="1414" spans="1:1" x14ac:dyDescent="0.2">
      <c r="A1414" s="8"/>
    </row>
    <row r="1415" spans="1:1" x14ac:dyDescent="0.2">
      <c r="A1415" s="8"/>
    </row>
    <row r="1416" spans="1:1" x14ac:dyDescent="0.2">
      <c r="A1416" s="8"/>
    </row>
    <row r="1417" spans="1:1" x14ac:dyDescent="0.2">
      <c r="A1417" s="8"/>
    </row>
    <row r="1418" spans="1:1" x14ac:dyDescent="0.2">
      <c r="A1418" s="8"/>
    </row>
    <row r="1419" spans="1:1" x14ac:dyDescent="0.2">
      <c r="A1419" s="8"/>
    </row>
    <row r="1420" spans="1:1" x14ac:dyDescent="0.2">
      <c r="A1420" s="8"/>
    </row>
    <row r="1421" spans="1:1" x14ac:dyDescent="0.2">
      <c r="A1421" s="8"/>
    </row>
    <row r="1422" spans="1:1" x14ac:dyDescent="0.2">
      <c r="A1422" s="8"/>
    </row>
    <row r="1423" spans="1:1" x14ac:dyDescent="0.2">
      <c r="A1423" s="8"/>
    </row>
    <row r="1424" spans="1:1" x14ac:dyDescent="0.2">
      <c r="A1424" s="8"/>
    </row>
    <row r="1425" spans="1:1" x14ac:dyDescent="0.2">
      <c r="A1425" s="8"/>
    </row>
    <row r="1426" spans="1:1" x14ac:dyDescent="0.2">
      <c r="A1426" s="8"/>
    </row>
    <row r="1427" spans="1:1" x14ac:dyDescent="0.2">
      <c r="A1427" s="8"/>
    </row>
    <row r="1428" spans="1:1" x14ac:dyDescent="0.2">
      <c r="A1428" s="8"/>
    </row>
    <row r="1429" spans="1:1" x14ac:dyDescent="0.2">
      <c r="A1429" s="8"/>
    </row>
    <row r="1430" spans="1:1" x14ac:dyDescent="0.2">
      <c r="A1430" s="8"/>
    </row>
    <row r="1431" spans="1:1" x14ac:dyDescent="0.2">
      <c r="A1431" s="8"/>
    </row>
    <row r="1432" spans="1:1" x14ac:dyDescent="0.2">
      <c r="A1432" s="8"/>
    </row>
    <row r="1433" spans="1:1" x14ac:dyDescent="0.2">
      <c r="A1433" s="8"/>
    </row>
    <row r="1434" spans="1:1" x14ac:dyDescent="0.2">
      <c r="A1434" s="8"/>
    </row>
    <row r="1435" spans="1:1" x14ac:dyDescent="0.2">
      <c r="A1435" s="8"/>
    </row>
    <row r="1436" spans="1:1" x14ac:dyDescent="0.2">
      <c r="A1436" s="8"/>
    </row>
    <row r="1437" spans="1:1" x14ac:dyDescent="0.2">
      <c r="A1437" s="8"/>
    </row>
    <row r="1438" spans="1:1" x14ac:dyDescent="0.2">
      <c r="A1438" s="8"/>
    </row>
    <row r="1439" spans="1:1" x14ac:dyDescent="0.2">
      <c r="A1439" s="8"/>
    </row>
    <row r="1440" spans="1:1" x14ac:dyDescent="0.2">
      <c r="A1440" s="8"/>
    </row>
    <row r="1441" spans="1:1" x14ac:dyDescent="0.2">
      <c r="A1441" s="8"/>
    </row>
    <row r="1442" spans="1:1" x14ac:dyDescent="0.2">
      <c r="A1442" s="8"/>
    </row>
    <row r="1443" spans="1:1" x14ac:dyDescent="0.2">
      <c r="A1443" s="8"/>
    </row>
    <row r="1444" spans="1:1" x14ac:dyDescent="0.2">
      <c r="A1444" s="8"/>
    </row>
    <row r="1445" spans="1:1" x14ac:dyDescent="0.2">
      <c r="A1445" s="8"/>
    </row>
    <row r="1446" spans="1:1" x14ac:dyDescent="0.2">
      <c r="A1446" s="8"/>
    </row>
    <row r="1447" spans="1:1" x14ac:dyDescent="0.2">
      <c r="A1447" s="8"/>
    </row>
    <row r="1448" spans="1:1" x14ac:dyDescent="0.2">
      <c r="A1448" s="8"/>
    </row>
    <row r="1449" spans="1:1" x14ac:dyDescent="0.2">
      <c r="A1449" s="8"/>
    </row>
    <row r="1450" spans="1:1" x14ac:dyDescent="0.2">
      <c r="A1450" s="8"/>
    </row>
    <row r="1451" spans="1:1" x14ac:dyDescent="0.2">
      <c r="A1451" s="8"/>
    </row>
    <row r="1452" spans="1:1" x14ac:dyDescent="0.2">
      <c r="A1452" s="8"/>
    </row>
    <row r="1453" spans="1:1" x14ac:dyDescent="0.2">
      <c r="A1453" s="8"/>
    </row>
    <row r="1454" spans="1:1" x14ac:dyDescent="0.2">
      <c r="A1454" s="8"/>
    </row>
    <row r="1455" spans="1:1" x14ac:dyDescent="0.2">
      <c r="A1455" s="8"/>
    </row>
    <row r="1456" spans="1:1" x14ac:dyDescent="0.2">
      <c r="A1456" s="8"/>
    </row>
    <row r="1457" spans="1:1" x14ac:dyDescent="0.2">
      <c r="A1457" s="8"/>
    </row>
    <row r="1458" spans="1:1" x14ac:dyDescent="0.2">
      <c r="A1458" s="8"/>
    </row>
    <row r="1459" spans="1:1" x14ac:dyDescent="0.2">
      <c r="A1459" s="8"/>
    </row>
    <row r="1460" spans="1:1" x14ac:dyDescent="0.2">
      <c r="A1460" s="8"/>
    </row>
    <row r="1461" spans="1:1" x14ac:dyDescent="0.2">
      <c r="A1461" s="8"/>
    </row>
    <row r="1462" spans="1:1" x14ac:dyDescent="0.2">
      <c r="A1462" s="8"/>
    </row>
    <row r="1463" spans="1:1" x14ac:dyDescent="0.2">
      <c r="A1463" s="8"/>
    </row>
    <row r="1464" spans="1:1" x14ac:dyDescent="0.2">
      <c r="A1464" s="8"/>
    </row>
    <row r="1465" spans="1:1" x14ac:dyDescent="0.2">
      <c r="A1465" s="8"/>
    </row>
    <row r="1466" spans="1:1" x14ac:dyDescent="0.2">
      <c r="A1466" s="8"/>
    </row>
    <row r="1467" spans="1:1" x14ac:dyDescent="0.2">
      <c r="A1467" s="8"/>
    </row>
    <row r="1468" spans="1:1" x14ac:dyDescent="0.2">
      <c r="A1468" s="8"/>
    </row>
    <row r="1469" spans="1:1" x14ac:dyDescent="0.2">
      <c r="A1469" s="8"/>
    </row>
    <row r="1470" spans="1:1" x14ac:dyDescent="0.2">
      <c r="A1470" s="8"/>
    </row>
    <row r="1471" spans="1:1" x14ac:dyDescent="0.2">
      <c r="A1471" s="8"/>
    </row>
    <row r="1472" spans="1:1" x14ac:dyDescent="0.2">
      <c r="A1472" s="8"/>
    </row>
    <row r="1473" spans="1:1" x14ac:dyDescent="0.2">
      <c r="A1473" s="8"/>
    </row>
    <row r="1474" spans="1:1" x14ac:dyDescent="0.2">
      <c r="A1474" s="8"/>
    </row>
    <row r="1475" spans="1:1" x14ac:dyDescent="0.2">
      <c r="A1475" s="8"/>
    </row>
    <row r="1476" spans="1:1" x14ac:dyDescent="0.2">
      <c r="A1476" s="8"/>
    </row>
    <row r="1477" spans="1:1" x14ac:dyDescent="0.2">
      <c r="A1477" s="8"/>
    </row>
    <row r="1478" spans="1:1" x14ac:dyDescent="0.2">
      <c r="A1478" s="8"/>
    </row>
    <row r="1479" spans="1:1" x14ac:dyDescent="0.2">
      <c r="A1479" s="8"/>
    </row>
    <row r="1480" spans="1:1" x14ac:dyDescent="0.2">
      <c r="A1480" s="8"/>
    </row>
    <row r="1481" spans="1:1" x14ac:dyDescent="0.2">
      <c r="A1481" s="8"/>
    </row>
    <row r="1482" spans="1:1" x14ac:dyDescent="0.2">
      <c r="A1482" s="8"/>
    </row>
    <row r="1483" spans="1:1" x14ac:dyDescent="0.2">
      <c r="A1483" s="8"/>
    </row>
    <row r="1484" spans="1:1" x14ac:dyDescent="0.2">
      <c r="A1484" s="8"/>
    </row>
    <row r="1485" spans="1:1" x14ac:dyDescent="0.2">
      <c r="A1485" s="8"/>
    </row>
    <row r="1486" spans="1:1" x14ac:dyDescent="0.2">
      <c r="A1486" s="8"/>
    </row>
    <row r="1487" spans="1:1" x14ac:dyDescent="0.2">
      <c r="A1487" s="8"/>
    </row>
    <row r="1488" spans="1:1" x14ac:dyDescent="0.2">
      <c r="A1488" s="8"/>
    </row>
    <row r="1489" spans="1:1" x14ac:dyDescent="0.2">
      <c r="A1489" s="8"/>
    </row>
    <row r="1490" spans="1:1" x14ac:dyDescent="0.2">
      <c r="A1490" s="8"/>
    </row>
    <row r="1491" spans="1:1" x14ac:dyDescent="0.2">
      <c r="A1491" s="8"/>
    </row>
    <row r="1492" spans="1:1" x14ac:dyDescent="0.2">
      <c r="A1492" s="8"/>
    </row>
    <row r="1493" spans="1:1" x14ac:dyDescent="0.2">
      <c r="A1493" s="8"/>
    </row>
    <row r="1494" spans="1:1" x14ac:dyDescent="0.2">
      <c r="A1494" s="8"/>
    </row>
    <row r="1495" spans="1:1" x14ac:dyDescent="0.2">
      <c r="A1495" s="8"/>
    </row>
    <row r="1496" spans="1:1" x14ac:dyDescent="0.2">
      <c r="A1496" s="8"/>
    </row>
    <row r="1497" spans="1:1" x14ac:dyDescent="0.2">
      <c r="A1497" s="8"/>
    </row>
    <row r="1498" spans="1:1" x14ac:dyDescent="0.2">
      <c r="A1498" s="8"/>
    </row>
    <row r="1499" spans="1:1" x14ac:dyDescent="0.2">
      <c r="A1499" s="8"/>
    </row>
    <row r="1500" spans="1:1" x14ac:dyDescent="0.2">
      <c r="A1500" s="8"/>
    </row>
    <row r="1501" spans="1:1" x14ac:dyDescent="0.2">
      <c r="A1501" s="8"/>
    </row>
    <row r="1502" spans="1:1" x14ac:dyDescent="0.2">
      <c r="A1502" s="8"/>
    </row>
    <row r="1503" spans="1:1" x14ac:dyDescent="0.2">
      <c r="A1503" s="8"/>
    </row>
    <row r="1504" spans="1:1" x14ac:dyDescent="0.2">
      <c r="A1504" s="8"/>
    </row>
    <row r="1505" spans="1:1" x14ac:dyDescent="0.2">
      <c r="A1505" s="8"/>
    </row>
    <row r="1506" spans="1:1" x14ac:dyDescent="0.2">
      <c r="A1506" s="8"/>
    </row>
    <row r="1507" spans="1:1" x14ac:dyDescent="0.2">
      <c r="A1507" s="8"/>
    </row>
    <row r="1508" spans="1:1" x14ac:dyDescent="0.2">
      <c r="A1508" s="8"/>
    </row>
    <row r="1509" spans="1:1" x14ac:dyDescent="0.2">
      <c r="A1509" s="8"/>
    </row>
    <row r="1510" spans="1:1" x14ac:dyDescent="0.2">
      <c r="A1510" s="8"/>
    </row>
    <row r="1511" spans="1:1" x14ac:dyDescent="0.2">
      <c r="A1511" s="8"/>
    </row>
    <row r="1512" spans="1:1" x14ac:dyDescent="0.2">
      <c r="A1512" s="8"/>
    </row>
    <row r="1513" spans="1:1" x14ac:dyDescent="0.2">
      <c r="A1513" s="8"/>
    </row>
    <row r="1514" spans="1:1" x14ac:dyDescent="0.2">
      <c r="A1514" s="8"/>
    </row>
    <row r="1515" spans="1:1" x14ac:dyDescent="0.2">
      <c r="A1515" s="8"/>
    </row>
    <row r="1516" spans="1:1" x14ac:dyDescent="0.2">
      <c r="A1516" s="8"/>
    </row>
    <row r="1517" spans="1:1" x14ac:dyDescent="0.2">
      <c r="A1517" s="8"/>
    </row>
    <row r="1518" spans="1:1" x14ac:dyDescent="0.2">
      <c r="A1518" s="8"/>
    </row>
    <row r="1519" spans="1:1" x14ac:dyDescent="0.2">
      <c r="A1519" s="8"/>
    </row>
    <row r="1520" spans="1:1" x14ac:dyDescent="0.2">
      <c r="A1520" s="8"/>
    </row>
    <row r="1521" spans="1:1" x14ac:dyDescent="0.2">
      <c r="A1521" s="8"/>
    </row>
    <row r="1522" spans="1:1" x14ac:dyDescent="0.2">
      <c r="A1522" s="8"/>
    </row>
    <row r="1523" spans="1:1" x14ac:dyDescent="0.2">
      <c r="A1523" s="8"/>
    </row>
    <row r="1524" spans="1:1" x14ac:dyDescent="0.2">
      <c r="A1524" s="8"/>
    </row>
    <row r="1525" spans="1:1" x14ac:dyDescent="0.2">
      <c r="A1525" s="8"/>
    </row>
    <row r="1526" spans="1:1" x14ac:dyDescent="0.2">
      <c r="A1526" s="8"/>
    </row>
    <row r="1527" spans="1:1" x14ac:dyDescent="0.2">
      <c r="A1527" s="8"/>
    </row>
    <row r="1528" spans="1:1" x14ac:dyDescent="0.2">
      <c r="A1528" s="8"/>
    </row>
    <row r="1529" spans="1:1" x14ac:dyDescent="0.2">
      <c r="A1529" s="8"/>
    </row>
    <row r="1530" spans="1:1" x14ac:dyDescent="0.2">
      <c r="A1530" s="8"/>
    </row>
    <row r="1531" spans="1:1" x14ac:dyDescent="0.2">
      <c r="A1531" s="8"/>
    </row>
    <row r="1532" spans="1:1" x14ac:dyDescent="0.2">
      <c r="A1532" s="8"/>
    </row>
    <row r="1533" spans="1:1" x14ac:dyDescent="0.2">
      <c r="A1533" s="8"/>
    </row>
    <row r="1534" spans="1:1" x14ac:dyDescent="0.2">
      <c r="A1534" s="8"/>
    </row>
    <row r="1535" spans="1:1" x14ac:dyDescent="0.2">
      <c r="A1535" s="8"/>
    </row>
    <row r="1536" spans="1:1" x14ac:dyDescent="0.2">
      <c r="A1536" s="8"/>
    </row>
    <row r="1537" spans="1:1" x14ac:dyDescent="0.2">
      <c r="A1537" s="8"/>
    </row>
    <row r="1538" spans="1:1" x14ac:dyDescent="0.2">
      <c r="A1538" s="8"/>
    </row>
    <row r="1539" spans="1:1" x14ac:dyDescent="0.2">
      <c r="A1539" s="8"/>
    </row>
    <row r="1540" spans="1:1" x14ac:dyDescent="0.2">
      <c r="A1540" s="8"/>
    </row>
    <row r="1541" spans="1:1" x14ac:dyDescent="0.2">
      <c r="A1541" s="8"/>
    </row>
    <row r="1542" spans="1:1" x14ac:dyDescent="0.2">
      <c r="A1542" s="8"/>
    </row>
    <row r="1543" spans="1:1" x14ac:dyDescent="0.2">
      <c r="A1543" s="8"/>
    </row>
    <row r="1544" spans="1:1" x14ac:dyDescent="0.2">
      <c r="A1544" s="8"/>
    </row>
    <row r="1545" spans="1:1" x14ac:dyDescent="0.2">
      <c r="A1545" s="8"/>
    </row>
    <row r="1546" spans="1:1" x14ac:dyDescent="0.2">
      <c r="A1546" s="8"/>
    </row>
    <row r="1547" spans="1:1" x14ac:dyDescent="0.2">
      <c r="A1547" s="8"/>
    </row>
    <row r="1548" spans="1:1" x14ac:dyDescent="0.2">
      <c r="A1548" s="8"/>
    </row>
    <row r="1549" spans="1:1" x14ac:dyDescent="0.2">
      <c r="A1549" s="8"/>
    </row>
    <row r="1550" spans="1:1" x14ac:dyDescent="0.2">
      <c r="A1550" s="8"/>
    </row>
    <row r="1551" spans="1:1" x14ac:dyDescent="0.2">
      <c r="A1551" s="8"/>
    </row>
    <row r="1552" spans="1:1" x14ac:dyDescent="0.2">
      <c r="A1552" s="8"/>
    </row>
    <row r="1553" spans="1:1" x14ac:dyDescent="0.2">
      <c r="A1553" s="8"/>
    </row>
    <row r="1554" spans="1:1" x14ac:dyDescent="0.2">
      <c r="A1554" s="8"/>
    </row>
    <row r="1555" spans="1:1" x14ac:dyDescent="0.2">
      <c r="A1555" s="8"/>
    </row>
    <row r="1556" spans="1:1" x14ac:dyDescent="0.2">
      <c r="A1556" s="8"/>
    </row>
    <row r="1557" spans="1:1" x14ac:dyDescent="0.2">
      <c r="A1557" s="8"/>
    </row>
    <row r="1558" spans="1:1" x14ac:dyDescent="0.2">
      <c r="A1558" s="8"/>
    </row>
    <row r="1559" spans="1:1" x14ac:dyDescent="0.2">
      <c r="A1559" s="8"/>
    </row>
    <row r="1560" spans="1:1" x14ac:dyDescent="0.2">
      <c r="A1560" s="8"/>
    </row>
    <row r="1561" spans="1:1" x14ac:dyDescent="0.2">
      <c r="A1561" s="8"/>
    </row>
    <row r="1562" spans="1:1" x14ac:dyDescent="0.2">
      <c r="A1562" s="8"/>
    </row>
    <row r="1563" spans="1:1" x14ac:dyDescent="0.2">
      <c r="A1563" s="8"/>
    </row>
    <row r="1564" spans="1:1" x14ac:dyDescent="0.2">
      <c r="A1564" s="8"/>
    </row>
    <row r="1565" spans="1:1" x14ac:dyDescent="0.2">
      <c r="A1565" s="8"/>
    </row>
    <row r="1566" spans="1:1" x14ac:dyDescent="0.2">
      <c r="A1566" s="8"/>
    </row>
    <row r="1567" spans="1:1" x14ac:dyDescent="0.2">
      <c r="A1567" s="8"/>
    </row>
    <row r="1568" spans="1:1" x14ac:dyDescent="0.2">
      <c r="A1568" s="8"/>
    </row>
    <row r="1569" spans="1:1" x14ac:dyDescent="0.2">
      <c r="A1569" s="8"/>
    </row>
    <row r="1570" spans="1:1" x14ac:dyDescent="0.2">
      <c r="A1570" s="8"/>
    </row>
    <row r="1571" spans="1:1" x14ac:dyDescent="0.2">
      <c r="A1571" s="8"/>
    </row>
    <row r="1572" spans="1:1" x14ac:dyDescent="0.2">
      <c r="A1572" s="8"/>
    </row>
    <row r="1573" spans="1:1" x14ac:dyDescent="0.2">
      <c r="A1573" s="8"/>
    </row>
    <row r="1574" spans="1:1" x14ac:dyDescent="0.2">
      <c r="A1574" s="8"/>
    </row>
    <row r="1575" spans="1:1" x14ac:dyDescent="0.2">
      <c r="A1575" s="8"/>
    </row>
    <row r="1576" spans="1:1" x14ac:dyDescent="0.2">
      <c r="A1576" s="8"/>
    </row>
    <row r="1577" spans="1:1" x14ac:dyDescent="0.2">
      <c r="A1577" s="8"/>
    </row>
    <row r="1578" spans="1:1" x14ac:dyDescent="0.2">
      <c r="A1578" s="8"/>
    </row>
    <row r="1579" spans="1:1" x14ac:dyDescent="0.2">
      <c r="A1579" s="8"/>
    </row>
    <row r="1580" spans="1:1" x14ac:dyDescent="0.2">
      <c r="A1580" s="8"/>
    </row>
    <row r="1581" spans="1:1" x14ac:dyDescent="0.2">
      <c r="A1581" s="8"/>
    </row>
    <row r="1582" spans="1:1" x14ac:dyDescent="0.2">
      <c r="A1582" s="8"/>
    </row>
    <row r="1583" spans="1:1" x14ac:dyDescent="0.2">
      <c r="A1583" s="8"/>
    </row>
    <row r="1584" spans="1:1" x14ac:dyDescent="0.2">
      <c r="A1584" s="8"/>
    </row>
    <row r="1585" spans="1:1" x14ac:dyDescent="0.2">
      <c r="A1585" s="8"/>
    </row>
    <row r="1586" spans="1:1" x14ac:dyDescent="0.2">
      <c r="A1586" s="8"/>
    </row>
    <row r="1587" spans="1:1" x14ac:dyDescent="0.2">
      <c r="A1587" s="8"/>
    </row>
    <row r="1588" spans="1:1" x14ac:dyDescent="0.2">
      <c r="A1588" s="8"/>
    </row>
    <row r="1589" spans="1:1" x14ac:dyDescent="0.2">
      <c r="A1589" s="8"/>
    </row>
    <row r="1590" spans="1:1" x14ac:dyDescent="0.2">
      <c r="A1590" s="8"/>
    </row>
    <row r="1591" spans="1:1" x14ac:dyDescent="0.2">
      <c r="A1591" s="8"/>
    </row>
    <row r="1592" spans="1:1" x14ac:dyDescent="0.2">
      <c r="A1592" s="8"/>
    </row>
    <row r="1593" spans="1:1" x14ac:dyDescent="0.2">
      <c r="A1593" s="8"/>
    </row>
    <row r="1594" spans="1:1" x14ac:dyDescent="0.2">
      <c r="A1594" s="8"/>
    </row>
    <row r="1595" spans="1:1" x14ac:dyDescent="0.2">
      <c r="A1595" s="8"/>
    </row>
    <row r="1596" spans="1:1" x14ac:dyDescent="0.2">
      <c r="A1596" s="8"/>
    </row>
    <row r="1597" spans="1:1" x14ac:dyDescent="0.2">
      <c r="A1597" s="8"/>
    </row>
    <row r="1598" spans="1:1" x14ac:dyDescent="0.2">
      <c r="A1598" s="8"/>
    </row>
    <row r="1599" spans="1:1" x14ac:dyDescent="0.2">
      <c r="A1599" s="8"/>
    </row>
    <row r="1600" spans="1:1" x14ac:dyDescent="0.2">
      <c r="A1600" s="8"/>
    </row>
    <row r="1601" spans="1:1" x14ac:dyDescent="0.2">
      <c r="A1601" s="8"/>
    </row>
    <row r="1602" spans="1:1" x14ac:dyDescent="0.2">
      <c r="A1602" s="8"/>
    </row>
    <row r="1603" spans="1:1" x14ac:dyDescent="0.2">
      <c r="A1603" s="8"/>
    </row>
    <row r="1604" spans="1:1" x14ac:dyDescent="0.2">
      <c r="A1604" s="8"/>
    </row>
    <row r="1605" spans="1:1" x14ac:dyDescent="0.2">
      <c r="A1605" s="8"/>
    </row>
    <row r="1606" spans="1:1" x14ac:dyDescent="0.2">
      <c r="A1606" s="8"/>
    </row>
    <row r="1607" spans="1:1" x14ac:dyDescent="0.2">
      <c r="A1607" s="8"/>
    </row>
    <row r="1608" spans="1:1" x14ac:dyDescent="0.2">
      <c r="A1608" s="8"/>
    </row>
    <row r="1609" spans="1:1" x14ac:dyDescent="0.2">
      <c r="A1609" s="8"/>
    </row>
    <row r="1610" spans="1:1" x14ac:dyDescent="0.2">
      <c r="A1610" s="8"/>
    </row>
    <row r="1611" spans="1:1" x14ac:dyDescent="0.2">
      <c r="A1611" s="8"/>
    </row>
    <row r="1612" spans="1:1" x14ac:dyDescent="0.2">
      <c r="A1612" s="8"/>
    </row>
    <row r="1613" spans="1:1" x14ac:dyDescent="0.2">
      <c r="A1613" s="8"/>
    </row>
    <row r="1614" spans="1:1" x14ac:dyDescent="0.2">
      <c r="A1614" s="8"/>
    </row>
    <row r="1615" spans="1:1" x14ac:dyDescent="0.2">
      <c r="A1615" s="8"/>
    </row>
    <row r="1616" spans="1:1" x14ac:dyDescent="0.2">
      <c r="A1616" s="8"/>
    </row>
    <row r="1617" spans="1:1" x14ac:dyDescent="0.2">
      <c r="A1617" s="8"/>
    </row>
    <row r="1618" spans="1:1" x14ac:dyDescent="0.2">
      <c r="A1618" s="8"/>
    </row>
    <row r="1619" spans="1:1" x14ac:dyDescent="0.2">
      <c r="A1619" s="8"/>
    </row>
    <row r="1620" spans="1:1" x14ac:dyDescent="0.2">
      <c r="A1620" s="8"/>
    </row>
    <row r="1621" spans="1:1" x14ac:dyDescent="0.2">
      <c r="A1621" s="8"/>
    </row>
    <row r="1622" spans="1:1" x14ac:dyDescent="0.2">
      <c r="A1622" s="8"/>
    </row>
    <row r="1623" spans="1:1" x14ac:dyDescent="0.2">
      <c r="A1623" s="8"/>
    </row>
    <row r="1624" spans="1:1" x14ac:dyDescent="0.2">
      <c r="A1624" s="8"/>
    </row>
    <row r="1625" spans="1:1" x14ac:dyDescent="0.2">
      <c r="A1625" s="8"/>
    </row>
    <row r="1626" spans="1:1" x14ac:dyDescent="0.2">
      <c r="A1626" s="8"/>
    </row>
    <row r="1627" spans="1:1" x14ac:dyDescent="0.2">
      <c r="A1627" s="8"/>
    </row>
    <row r="1628" spans="1:1" x14ac:dyDescent="0.2">
      <c r="A1628" s="8"/>
    </row>
    <row r="1629" spans="1:1" x14ac:dyDescent="0.2">
      <c r="A1629" s="8"/>
    </row>
    <row r="1630" spans="1:1" x14ac:dyDescent="0.2">
      <c r="A1630" s="8"/>
    </row>
    <row r="1631" spans="1:1" x14ac:dyDescent="0.2">
      <c r="A1631" s="8"/>
    </row>
    <row r="1632" spans="1:1" x14ac:dyDescent="0.2">
      <c r="A1632" s="8"/>
    </row>
    <row r="1633" spans="1:1" x14ac:dyDescent="0.2">
      <c r="A1633" s="8"/>
    </row>
    <row r="1634" spans="1:1" x14ac:dyDescent="0.2">
      <c r="A1634" s="8"/>
    </row>
    <row r="1635" spans="1:1" x14ac:dyDescent="0.2">
      <c r="A1635" s="8"/>
    </row>
    <row r="1636" spans="1:1" x14ac:dyDescent="0.2">
      <c r="A1636" s="8"/>
    </row>
    <row r="1637" spans="1:1" x14ac:dyDescent="0.2">
      <c r="A1637" s="8"/>
    </row>
    <row r="1638" spans="1:1" x14ac:dyDescent="0.2">
      <c r="A1638" s="8"/>
    </row>
    <row r="1639" spans="1:1" x14ac:dyDescent="0.2">
      <c r="A1639" s="8"/>
    </row>
    <row r="1640" spans="1:1" x14ac:dyDescent="0.2">
      <c r="A1640" s="8"/>
    </row>
    <row r="1641" spans="1:1" x14ac:dyDescent="0.2">
      <c r="A1641" s="8"/>
    </row>
    <row r="1642" spans="1:1" x14ac:dyDescent="0.2">
      <c r="A1642" s="8"/>
    </row>
    <row r="1643" spans="1:1" x14ac:dyDescent="0.2">
      <c r="A1643" s="8"/>
    </row>
    <row r="1644" spans="1:1" x14ac:dyDescent="0.2">
      <c r="A1644" s="8"/>
    </row>
    <row r="1645" spans="1:1" x14ac:dyDescent="0.2">
      <c r="A1645" s="8"/>
    </row>
    <row r="1646" spans="1:1" x14ac:dyDescent="0.2">
      <c r="A1646" s="8"/>
    </row>
    <row r="1647" spans="1:1" x14ac:dyDescent="0.2">
      <c r="A1647" s="8"/>
    </row>
    <row r="1648" spans="1:1" x14ac:dyDescent="0.2">
      <c r="A1648" s="8"/>
    </row>
    <row r="1649" spans="1:1" x14ac:dyDescent="0.2">
      <c r="A1649" s="8"/>
    </row>
    <row r="1650" spans="1:1" x14ac:dyDescent="0.2">
      <c r="A1650" s="8"/>
    </row>
    <row r="1651" spans="1:1" x14ac:dyDescent="0.2">
      <c r="A1651" s="8"/>
    </row>
    <row r="1652" spans="1:1" x14ac:dyDescent="0.2">
      <c r="A1652" s="8"/>
    </row>
    <row r="1653" spans="1:1" x14ac:dyDescent="0.2">
      <c r="A1653" s="8"/>
    </row>
    <row r="1654" spans="1:1" x14ac:dyDescent="0.2">
      <c r="A1654" s="8"/>
    </row>
    <row r="1655" spans="1:1" x14ac:dyDescent="0.2">
      <c r="A1655" s="8"/>
    </row>
    <row r="1656" spans="1:1" x14ac:dyDescent="0.2">
      <c r="A1656" s="8"/>
    </row>
    <row r="1657" spans="1:1" x14ac:dyDescent="0.2">
      <c r="A1657" s="8"/>
    </row>
    <row r="1658" spans="1:1" x14ac:dyDescent="0.2">
      <c r="A1658" s="8"/>
    </row>
    <row r="1659" spans="1:1" x14ac:dyDescent="0.2">
      <c r="A1659" s="8"/>
    </row>
    <row r="1660" spans="1:1" x14ac:dyDescent="0.2">
      <c r="A1660" s="8"/>
    </row>
    <row r="1661" spans="1:1" x14ac:dyDescent="0.2">
      <c r="A1661" s="8"/>
    </row>
    <row r="1662" spans="1:1" x14ac:dyDescent="0.2">
      <c r="A1662" s="8"/>
    </row>
    <row r="1663" spans="1:1" x14ac:dyDescent="0.2">
      <c r="A1663" s="8"/>
    </row>
    <row r="1664" spans="1:1" x14ac:dyDescent="0.2">
      <c r="A1664" s="8"/>
    </row>
    <row r="1665" spans="1:1" x14ac:dyDescent="0.2">
      <c r="A1665" s="8"/>
    </row>
    <row r="1666" spans="1:1" x14ac:dyDescent="0.2">
      <c r="A1666" s="8"/>
    </row>
    <row r="1667" spans="1:1" x14ac:dyDescent="0.2">
      <c r="A1667" s="8"/>
    </row>
    <row r="1668" spans="1:1" x14ac:dyDescent="0.2">
      <c r="A1668" s="8"/>
    </row>
    <row r="1669" spans="1:1" x14ac:dyDescent="0.2">
      <c r="A1669" s="8"/>
    </row>
    <row r="1670" spans="1:1" x14ac:dyDescent="0.2">
      <c r="A1670" s="8"/>
    </row>
    <row r="1671" spans="1:1" x14ac:dyDescent="0.2">
      <c r="A1671" s="8"/>
    </row>
    <row r="1672" spans="1:1" x14ac:dyDescent="0.2">
      <c r="A1672" s="8"/>
    </row>
    <row r="1673" spans="1:1" x14ac:dyDescent="0.2">
      <c r="A1673" s="8"/>
    </row>
    <row r="1674" spans="1:1" x14ac:dyDescent="0.2">
      <c r="A1674" s="8"/>
    </row>
    <row r="1675" spans="1:1" x14ac:dyDescent="0.2">
      <c r="A1675" s="8"/>
    </row>
    <row r="1676" spans="1:1" x14ac:dyDescent="0.2">
      <c r="A1676" s="8"/>
    </row>
    <row r="1677" spans="1:1" x14ac:dyDescent="0.2">
      <c r="A1677" s="8"/>
    </row>
    <row r="1678" spans="1:1" x14ac:dyDescent="0.2">
      <c r="A1678" s="8"/>
    </row>
    <row r="1679" spans="1:1" x14ac:dyDescent="0.2">
      <c r="A1679" s="8"/>
    </row>
    <row r="1680" spans="1:1" x14ac:dyDescent="0.2">
      <c r="A1680" s="8"/>
    </row>
    <row r="1681" spans="1:1" x14ac:dyDescent="0.2">
      <c r="A1681" s="8"/>
    </row>
    <row r="1682" spans="1:1" x14ac:dyDescent="0.2">
      <c r="A1682" s="8"/>
    </row>
    <row r="1683" spans="1:1" x14ac:dyDescent="0.2">
      <c r="A1683" s="8"/>
    </row>
    <row r="1684" spans="1:1" x14ac:dyDescent="0.2">
      <c r="A1684" s="8"/>
    </row>
    <row r="1685" spans="1:1" x14ac:dyDescent="0.2">
      <c r="A1685" s="8"/>
    </row>
    <row r="1686" spans="1:1" x14ac:dyDescent="0.2">
      <c r="A1686" s="8"/>
    </row>
    <row r="1687" spans="1:1" x14ac:dyDescent="0.2">
      <c r="A1687" s="8"/>
    </row>
    <row r="1688" spans="1:1" x14ac:dyDescent="0.2">
      <c r="A1688" s="8"/>
    </row>
    <row r="1689" spans="1:1" x14ac:dyDescent="0.2">
      <c r="A1689" s="8"/>
    </row>
    <row r="1690" spans="1:1" x14ac:dyDescent="0.2">
      <c r="A1690" s="8"/>
    </row>
    <row r="1691" spans="1:1" x14ac:dyDescent="0.2">
      <c r="A1691" s="8"/>
    </row>
    <row r="1692" spans="1:1" x14ac:dyDescent="0.2">
      <c r="A1692" s="8"/>
    </row>
    <row r="1693" spans="1:1" x14ac:dyDescent="0.2">
      <c r="A1693" s="8"/>
    </row>
    <row r="1694" spans="1:1" x14ac:dyDescent="0.2">
      <c r="A1694" s="8"/>
    </row>
    <row r="1695" spans="1:1" x14ac:dyDescent="0.2">
      <c r="A1695" s="8"/>
    </row>
    <row r="1696" spans="1:1" x14ac:dyDescent="0.2">
      <c r="A1696" s="8"/>
    </row>
    <row r="1697" spans="1:1" x14ac:dyDescent="0.2">
      <c r="A1697" s="8"/>
    </row>
    <row r="1698" spans="1:1" x14ac:dyDescent="0.2">
      <c r="A1698" s="8"/>
    </row>
    <row r="1699" spans="1:1" x14ac:dyDescent="0.2">
      <c r="A1699" s="8"/>
    </row>
    <row r="1700" spans="1:1" x14ac:dyDescent="0.2">
      <c r="A1700" s="8"/>
    </row>
    <row r="1701" spans="1:1" x14ac:dyDescent="0.2">
      <c r="A1701" s="8"/>
    </row>
    <row r="1702" spans="1:1" x14ac:dyDescent="0.2">
      <c r="A1702" s="8"/>
    </row>
    <row r="1703" spans="1:1" x14ac:dyDescent="0.2">
      <c r="A1703" s="8"/>
    </row>
    <row r="1704" spans="1:1" x14ac:dyDescent="0.2">
      <c r="A1704" s="8"/>
    </row>
    <row r="1705" spans="1:1" x14ac:dyDescent="0.2">
      <c r="A1705" s="8"/>
    </row>
    <row r="1706" spans="1:1" x14ac:dyDescent="0.2">
      <c r="A1706" s="8"/>
    </row>
    <row r="1707" spans="1:1" x14ac:dyDescent="0.2">
      <c r="A1707" s="8"/>
    </row>
    <row r="1708" spans="1:1" x14ac:dyDescent="0.2">
      <c r="A1708" s="8"/>
    </row>
    <row r="1709" spans="1:1" x14ac:dyDescent="0.2">
      <c r="A1709" s="8"/>
    </row>
    <row r="1710" spans="1:1" x14ac:dyDescent="0.2">
      <c r="A1710" s="8"/>
    </row>
    <row r="1711" spans="1:1" x14ac:dyDescent="0.2">
      <c r="A1711" s="8"/>
    </row>
    <row r="1712" spans="1:1" x14ac:dyDescent="0.2">
      <c r="A1712" s="8"/>
    </row>
    <row r="1713" spans="1:1" x14ac:dyDescent="0.2">
      <c r="A1713" s="8"/>
    </row>
    <row r="1714" spans="1:1" x14ac:dyDescent="0.2">
      <c r="A1714" s="8"/>
    </row>
    <row r="1715" spans="1:1" x14ac:dyDescent="0.2">
      <c r="A1715" s="8"/>
    </row>
    <row r="1716" spans="1:1" x14ac:dyDescent="0.2">
      <c r="A1716" s="8"/>
    </row>
    <row r="1717" spans="1:1" x14ac:dyDescent="0.2">
      <c r="A1717" s="8"/>
    </row>
    <row r="1718" spans="1:1" x14ac:dyDescent="0.2">
      <c r="A1718" s="8"/>
    </row>
    <row r="1719" spans="1:1" x14ac:dyDescent="0.2">
      <c r="A1719" s="8"/>
    </row>
    <row r="1720" spans="1:1" x14ac:dyDescent="0.2">
      <c r="A1720" s="8"/>
    </row>
    <row r="1721" spans="1:1" x14ac:dyDescent="0.2">
      <c r="A1721" s="8"/>
    </row>
    <row r="1722" spans="1:1" x14ac:dyDescent="0.2">
      <c r="A1722" s="8"/>
    </row>
    <row r="1723" spans="1:1" x14ac:dyDescent="0.2">
      <c r="A1723" s="8"/>
    </row>
    <row r="1724" spans="1:1" x14ac:dyDescent="0.2">
      <c r="A1724" s="8"/>
    </row>
    <row r="1725" spans="1:1" x14ac:dyDescent="0.2">
      <c r="A1725" s="8"/>
    </row>
    <row r="1726" spans="1:1" x14ac:dyDescent="0.2">
      <c r="A1726" s="8"/>
    </row>
    <row r="1727" spans="1:1" x14ac:dyDescent="0.2">
      <c r="A1727" s="8"/>
    </row>
    <row r="1728" spans="1:1" x14ac:dyDescent="0.2">
      <c r="A1728" s="8"/>
    </row>
    <row r="1729" spans="1:1" x14ac:dyDescent="0.2">
      <c r="A1729" s="8"/>
    </row>
    <row r="1730" spans="1:1" x14ac:dyDescent="0.2">
      <c r="A1730" s="8"/>
    </row>
    <row r="1731" spans="1:1" x14ac:dyDescent="0.2">
      <c r="A1731" s="8"/>
    </row>
    <row r="1732" spans="1:1" x14ac:dyDescent="0.2">
      <c r="A1732" s="8"/>
    </row>
    <row r="1733" spans="1:1" x14ac:dyDescent="0.2">
      <c r="A1733" s="8"/>
    </row>
    <row r="1734" spans="1:1" x14ac:dyDescent="0.2">
      <c r="A1734" s="8"/>
    </row>
    <row r="1735" spans="1:1" x14ac:dyDescent="0.2">
      <c r="A1735" s="8"/>
    </row>
    <row r="1736" spans="1:1" x14ac:dyDescent="0.2">
      <c r="A1736" s="8"/>
    </row>
    <row r="1737" spans="1:1" x14ac:dyDescent="0.2">
      <c r="A1737" s="8"/>
    </row>
    <row r="1738" spans="1:1" x14ac:dyDescent="0.2">
      <c r="A1738" s="8"/>
    </row>
    <row r="1739" spans="1:1" x14ac:dyDescent="0.2">
      <c r="A1739" s="8"/>
    </row>
    <row r="1740" spans="1:1" x14ac:dyDescent="0.2">
      <c r="A1740" s="8"/>
    </row>
    <row r="1741" spans="1:1" x14ac:dyDescent="0.2">
      <c r="A1741" s="8"/>
    </row>
    <row r="1742" spans="1:1" x14ac:dyDescent="0.2">
      <c r="A1742" s="8"/>
    </row>
    <row r="1743" spans="1:1" x14ac:dyDescent="0.2">
      <c r="A1743" s="8"/>
    </row>
    <row r="1744" spans="1:1" x14ac:dyDescent="0.2">
      <c r="A1744" s="8"/>
    </row>
    <row r="1745" spans="1:1" x14ac:dyDescent="0.2">
      <c r="A1745" s="8"/>
    </row>
    <row r="1746" spans="1:1" x14ac:dyDescent="0.2">
      <c r="A1746" s="8"/>
    </row>
    <row r="1747" spans="1:1" x14ac:dyDescent="0.2">
      <c r="A1747" s="8"/>
    </row>
    <row r="1748" spans="1:1" x14ac:dyDescent="0.2">
      <c r="A1748" s="8"/>
    </row>
    <row r="1749" spans="1:1" x14ac:dyDescent="0.2">
      <c r="A1749" s="8"/>
    </row>
    <row r="1750" spans="1:1" x14ac:dyDescent="0.2">
      <c r="A1750" s="8"/>
    </row>
    <row r="1751" spans="1:1" x14ac:dyDescent="0.2">
      <c r="A1751" s="8"/>
    </row>
    <row r="1752" spans="1:1" x14ac:dyDescent="0.2">
      <c r="A1752" s="8"/>
    </row>
    <row r="1753" spans="1:1" x14ac:dyDescent="0.2">
      <c r="A1753" s="8"/>
    </row>
    <row r="1754" spans="1:1" x14ac:dyDescent="0.2">
      <c r="A1754" s="8"/>
    </row>
    <row r="1755" spans="1:1" x14ac:dyDescent="0.2">
      <c r="A1755" s="8"/>
    </row>
    <row r="1756" spans="1:1" x14ac:dyDescent="0.2">
      <c r="A1756" s="8"/>
    </row>
    <row r="1757" spans="1:1" x14ac:dyDescent="0.2">
      <c r="A1757" s="8"/>
    </row>
    <row r="1758" spans="1:1" x14ac:dyDescent="0.2">
      <c r="A1758" s="8"/>
    </row>
    <row r="1759" spans="1:1" x14ac:dyDescent="0.2">
      <c r="A1759" s="8"/>
    </row>
    <row r="1760" spans="1:1" x14ac:dyDescent="0.2">
      <c r="A1760" s="8"/>
    </row>
    <row r="1761" spans="1:1" x14ac:dyDescent="0.2">
      <c r="A1761" s="8"/>
    </row>
    <row r="1762" spans="1:1" x14ac:dyDescent="0.2">
      <c r="A1762" s="8"/>
    </row>
    <row r="1763" spans="1:1" x14ac:dyDescent="0.2">
      <c r="A1763" s="8"/>
    </row>
    <row r="1764" spans="1:1" x14ac:dyDescent="0.2">
      <c r="A1764" s="8"/>
    </row>
    <row r="1765" spans="1:1" x14ac:dyDescent="0.2">
      <c r="A1765" s="8"/>
    </row>
    <row r="1766" spans="1:1" x14ac:dyDescent="0.2">
      <c r="A1766" s="8"/>
    </row>
    <row r="1767" spans="1:1" x14ac:dyDescent="0.2">
      <c r="A1767" s="8"/>
    </row>
    <row r="1768" spans="1:1" x14ac:dyDescent="0.2">
      <c r="A1768" s="8"/>
    </row>
    <row r="1769" spans="1:1" x14ac:dyDescent="0.2">
      <c r="A1769" s="8"/>
    </row>
    <row r="1770" spans="1:1" x14ac:dyDescent="0.2">
      <c r="A1770" s="8"/>
    </row>
    <row r="1771" spans="1:1" x14ac:dyDescent="0.2">
      <c r="A1771" s="8"/>
    </row>
    <row r="1772" spans="1:1" x14ac:dyDescent="0.2">
      <c r="A1772" s="8"/>
    </row>
    <row r="1773" spans="1:1" x14ac:dyDescent="0.2">
      <c r="A1773" s="8"/>
    </row>
    <row r="1774" spans="1:1" x14ac:dyDescent="0.2">
      <c r="A1774" s="8"/>
    </row>
    <row r="1775" spans="1:1" x14ac:dyDescent="0.2">
      <c r="A1775" s="8"/>
    </row>
    <row r="1776" spans="1:1" x14ac:dyDescent="0.2">
      <c r="A1776" s="8"/>
    </row>
    <row r="1777" spans="1:1" x14ac:dyDescent="0.2">
      <c r="A1777" s="8"/>
    </row>
    <row r="1778" spans="1:1" x14ac:dyDescent="0.2">
      <c r="A1778" s="8"/>
    </row>
    <row r="1779" spans="1:1" x14ac:dyDescent="0.2">
      <c r="A1779" s="8"/>
    </row>
    <row r="1780" spans="1:1" x14ac:dyDescent="0.2">
      <c r="A1780" s="8"/>
    </row>
    <row r="1781" spans="1:1" x14ac:dyDescent="0.2">
      <c r="A1781" s="8"/>
    </row>
    <row r="1782" spans="1:1" x14ac:dyDescent="0.2">
      <c r="A1782" s="8"/>
    </row>
    <row r="1783" spans="1:1" x14ac:dyDescent="0.2">
      <c r="A1783" s="8"/>
    </row>
    <row r="1784" spans="1:1" x14ac:dyDescent="0.2">
      <c r="A1784" s="8"/>
    </row>
    <row r="1785" spans="1:1" x14ac:dyDescent="0.2">
      <c r="A1785" s="8"/>
    </row>
    <row r="1786" spans="1:1" x14ac:dyDescent="0.2">
      <c r="A1786" s="8"/>
    </row>
    <row r="1787" spans="1:1" x14ac:dyDescent="0.2">
      <c r="A1787" s="8"/>
    </row>
    <row r="1788" spans="1:1" x14ac:dyDescent="0.2">
      <c r="A1788" s="8"/>
    </row>
    <row r="1789" spans="1:1" x14ac:dyDescent="0.2">
      <c r="A1789" s="8"/>
    </row>
    <row r="1790" spans="1:1" x14ac:dyDescent="0.2">
      <c r="A1790" s="8"/>
    </row>
    <row r="1791" spans="1:1" x14ac:dyDescent="0.2">
      <c r="A1791" s="8"/>
    </row>
    <row r="1792" spans="1:1" x14ac:dyDescent="0.2">
      <c r="A1792" s="8"/>
    </row>
    <row r="1793" spans="1:1" x14ac:dyDescent="0.2">
      <c r="A1793" s="8"/>
    </row>
    <row r="1794" spans="1:1" x14ac:dyDescent="0.2">
      <c r="A1794" s="8"/>
    </row>
    <row r="1795" spans="1:1" x14ac:dyDescent="0.2">
      <c r="A1795" s="8"/>
    </row>
    <row r="1796" spans="1:1" x14ac:dyDescent="0.2">
      <c r="A1796" s="8"/>
    </row>
    <row r="1797" spans="1:1" x14ac:dyDescent="0.2">
      <c r="A1797" s="8"/>
    </row>
    <row r="1798" spans="1:1" x14ac:dyDescent="0.2">
      <c r="A1798" s="8"/>
    </row>
    <row r="1799" spans="1:1" x14ac:dyDescent="0.2">
      <c r="A1799" s="8"/>
    </row>
    <row r="1800" spans="1:1" x14ac:dyDescent="0.2">
      <c r="A1800" s="8"/>
    </row>
    <row r="1801" spans="1:1" x14ac:dyDescent="0.2">
      <c r="A1801" s="8"/>
    </row>
    <row r="1802" spans="1:1" x14ac:dyDescent="0.2">
      <c r="A1802" s="8"/>
    </row>
    <row r="1803" spans="1:1" x14ac:dyDescent="0.2">
      <c r="A1803" s="8"/>
    </row>
    <row r="1804" spans="1:1" x14ac:dyDescent="0.2">
      <c r="A1804" s="8"/>
    </row>
    <row r="1805" spans="1:1" x14ac:dyDescent="0.2">
      <c r="A1805" s="8"/>
    </row>
    <row r="1806" spans="1:1" x14ac:dyDescent="0.2">
      <c r="A1806" s="8"/>
    </row>
    <row r="1807" spans="1:1" x14ac:dyDescent="0.2">
      <c r="A1807" s="8"/>
    </row>
    <row r="1808" spans="1:1" x14ac:dyDescent="0.2">
      <c r="A1808" s="8"/>
    </row>
    <row r="1809" spans="1:1" x14ac:dyDescent="0.2">
      <c r="A1809" s="8"/>
    </row>
    <row r="1810" spans="1:1" x14ac:dyDescent="0.2">
      <c r="A1810" s="8"/>
    </row>
    <row r="1811" spans="1:1" x14ac:dyDescent="0.2">
      <c r="A1811" s="8"/>
    </row>
    <row r="1812" spans="1:1" x14ac:dyDescent="0.2">
      <c r="A1812" s="8"/>
    </row>
    <row r="1813" spans="1:1" x14ac:dyDescent="0.2">
      <c r="A1813" s="8"/>
    </row>
    <row r="1814" spans="1:1" x14ac:dyDescent="0.2">
      <c r="A1814" s="8"/>
    </row>
    <row r="1815" spans="1:1" x14ac:dyDescent="0.2">
      <c r="A1815" s="8"/>
    </row>
    <row r="1816" spans="1:1" x14ac:dyDescent="0.2">
      <c r="A1816" s="8"/>
    </row>
    <row r="1817" spans="1:1" x14ac:dyDescent="0.2">
      <c r="A1817" s="8"/>
    </row>
    <row r="1818" spans="1:1" x14ac:dyDescent="0.2">
      <c r="A1818" s="8"/>
    </row>
    <row r="1819" spans="1:1" x14ac:dyDescent="0.2">
      <c r="A1819" s="8"/>
    </row>
    <row r="1820" spans="1:1" x14ac:dyDescent="0.2">
      <c r="A1820" s="8"/>
    </row>
    <row r="1821" spans="1:1" x14ac:dyDescent="0.2">
      <c r="A1821" s="8"/>
    </row>
    <row r="1822" spans="1:1" x14ac:dyDescent="0.2">
      <c r="A1822" s="8"/>
    </row>
    <row r="1823" spans="1:1" x14ac:dyDescent="0.2">
      <c r="A1823" s="8"/>
    </row>
    <row r="1824" spans="1:1" x14ac:dyDescent="0.2">
      <c r="A1824" s="8"/>
    </row>
    <row r="1825" spans="1:1" x14ac:dyDescent="0.2">
      <c r="A1825" s="8"/>
    </row>
    <row r="1826" spans="1:1" x14ac:dyDescent="0.2">
      <c r="A1826" s="8"/>
    </row>
    <row r="1827" spans="1:1" x14ac:dyDescent="0.2">
      <c r="A1827" s="8"/>
    </row>
    <row r="1828" spans="1:1" x14ac:dyDescent="0.2">
      <c r="A1828" s="8"/>
    </row>
    <row r="1829" spans="1:1" x14ac:dyDescent="0.2">
      <c r="A1829" s="8"/>
    </row>
    <row r="1830" spans="1:1" x14ac:dyDescent="0.2">
      <c r="A1830" s="8"/>
    </row>
    <row r="1831" spans="1:1" x14ac:dyDescent="0.2">
      <c r="A1831" s="8"/>
    </row>
    <row r="1832" spans="1:1" x14ac:dyDescent="0.2">
      <c r="A1832" s="8"/>
    </row>
    <row r="1833" spans="1:1" x14ac:dyDescent="0.2">
      <c r="A1833" s="8"/>
    </row>
    <row r="1834" spans="1:1" x14ac:dyDescent="0.2">
      <c r="A1834" s="8"/>
    </row>
    <row r="1835" spans="1:1" x14ac:dyDescent="0.2">
      <c r="A1835" s="8"/>
    </row>
    <row r="1836" spans="1:1" x14ac:dyDescent="0.2">
      <c r="A1836" s="8"/>
    </row>
    <row r="1837" spans="1:1" x14ac:dyDescent="0.2">
      <c r="A1837" s="8"/>
    </row>
    <row r="1838" spans="1:1" x14ac:dyDescent="0.2">
      <c r="A1838" s="8"/>
    </row>
    <row r="1839" spans="1:1" x14ac:dyDescent="0.2">
      <c r="A1839" s="8"/>
    </row>
    <row r="1840" spans="1:1" x14ac:dyDescent="0.2">
      <c r="A1840" s="8"/>
    </row>
    <row r="1841" spans="1:1" x14ac:dyDescent="0.2">
      <c r="A1841" s="8"/>
    </row>
    <row r="1842" spans="1:1" x14ac:dyDescent="0.2">
      <c r="A1842" s="8"/>
    </row>
    <row r="1843" spans="1:1" x14ac:dyDescent="0.2">
      <c r="A1843" s="8"/>
    </row>
    <row r="1844" spans="1:1" x14ac:dyDescent="0.2">
      <c r="A1844" s="8"/>
    </row>
    <row r="1845" spans="1:1" x14ac:dyDescent="0.2">
      <c r="A1845" s="8"/>
    </row>
    <row r="1846" spans="1:1" x14ac:dyDescent="0.2">
      <c r="A1846" s="8"/>
    </row>
    <row r="1847" spans="1:1" x14ac:dyDescent="0.2">
      <c r="A1847" s="8"/>
    </row>
    <row r="1848" spans="1:1" x14ac:dyDescent="0.2">
      <c r="A1848" s="8"/>
    </row>
    <row r="1849" spans="1:1" x14ac:dyDescent="0.2">
      <c r="A1849" s="8"/>
    </row>
    <row r="1850" spans="1:1" x14ac:dyDescent="0.2">
      <c r="A1850" s="8"/>
    </row>
    <row r="1851" spans="1:1" x14ac:dyDescent="0.2">
      <c r="A1851" s="8"/>
    </row>
    <row r="1852" spans="1:1" x14ac:dyDescent="0.2">
      <c r="A1852" s="8"/>
    </row>
    <row r="1853" spans="1:1" x14ac:dyDescent="0.2">
      <c r="A1853" s="8"/>
    </row>
    <row r="1854" spans="1:1" x14ac:dyDescent="0.2">
      <c r="A1854" s="8"/>
    </row>
    <row r="1855" spans="1:1" x14ac:dyDescent="0.2">
      <c r="A1855" s="8"/>
    </row>
    <row r="1856" spans="1:1" x14ac:dyDescent="0.2">
      <c r="A1856" s="8"/>
    </row>
    <row r="1857" spans="1:1" x14ac:dyDescent="0.2">
      <c r="A1857" s="8"/>
    </row>
    <row r="1858" spans="1:1" x14ac:dyDescent="0.2">
      <c r="A1858" s="8"/>
    </row>
    <row r="1859" spans="1:1" x14ac:dyDescent="0.2">
      <c r="A1859" s="8"/>
    </row>
    <row r="1860" spans="1:1" x14ac:dyDescent="0.2">
      <c r="A1860" s="8"/>
    </row>
    <row r="1861" spans="1:1" x14ac:dyDescent="0.2">
      <c r="A1861" s="8"/>
    </row>
    <row r="1862" spans="1:1" x14ac:dyDescent="0.2">
      <c r="A1862" s="8"/>
    </row>
    <row r="1863" spans="1:1" x14ac:dyDescent="0.2">
      <c r="A1863" s="8"/>
    </row>
    <row r="1864" spans="1:1" x14ac:dyDescent="0.2">
      <c r="A1864" s="8"/>
    </row>
    <row r="1865" spans="1:1" x14ac:dyDescent="0.2">
      <c r="A1865" s="8"/>
    </row>
    <row r="1866" spans="1:1" x14ac:dyDescent="0.2">
      <c r="A1866" s="8"/>
    </row>
    <row r="1867" spans="1:1" x14ac:dyDescent="0.2">
      <c r="A1867" s="8"/>
    </row>
    <row r="1868" spans="1:1" x14ac:dyDescent="0.2">
      <c r="A1868" s="8"/>
    </row>
    <row r="1869" spans="1:1" x14ac:dyDescent="0.2">
      <c r="A1869" s="8"/>
    </row>
    <row r="1870" spans="1:1" x14ac:dyDescent="0.2">
      <c r="A1870" s="8"/>
    </row>
    <row r="1871" spans="1:1" x14ac:dyDescent="0.2">
      <c r="A1871" s="8"/>
    </row>
    <row r="1872" spans="1:1" x14ac:dyDescent="0.2">
      <c r="A1872" s="8"/>
    </row>
    <row r="1873" spans="1:1" x14ac:dyDescent="0.2">
      <c r="A1873" s="8"/>
    </row>
    <row r="1874" spans="1:1" x14ac:dyDescent="0.2">
      <c r="A1874" s="8"/>
    </row>
    <row r="1875" spans="1:1" x14ac:dyDescent="0.2">
      <c r="A1875" s="8"/>
    </row>
    <row r="1876" spans="1:1" x14ac:dyDescent="0.2">
      <c r="A1876" s="8"/>
    </row>
    <row r="1877" spans="1:1" x14ac:dyDescent="0.2">
      <c r="A1877" s="8"/>
    </row>
    <row r="1878" spans="1:1" x14ac:dyDescent="0.2">
      <c r="A1878" s="8"/>
    </row>
    <row r="1879" spans="1:1" x14ac:dyDescent="0.2">
      <c r="A1879" s="8"/>
    </row>
    <row r="1880" spans="1:1" x14ac:dyDescent="0.2">
      <c r="A1880" s="8"/>
    </row>
    <row r="1881" spans="1:1" x14ac:dyDescent="0.2">
      <c r="A1881" s="8"/>
    </row>
    <row r="1882" spans="1:1" x14ac:dyDescent="0.2">
      <c r="A1882" s="8"/>
    </row>
    <row r="1883" spans="1:1" x14ac:dyDescent="0.2">
      <c r="A1883" s="8"/>
    </row>
    <row r="1884" spans="1:1" x14ac:dyDescent="0.2">
      <c r="A1884" s="8"/>
    </row>
    <row r="1885" spans="1:1" x14ac:dyDescent="0.2">
      <c r="A1885" s="8"/>
    </row>
    <row r="1886" spans="1:1" x14ac:dyDescent="0.2">
      <c r="A1886" s="8"/>
    </row>
    <row r="1887" spans="1:1" x14ac:dyDescent="0.2">
      <c r="A1887" s="8"/>
    </row>
    <row r="1888" spans="1:1" x14ac:dyDescent="0.2">
      <c r="A1888" s="8"/>
    </row>
    <row r="1889" spans="1:1" x14ac:dyDescent="0.2">
      <c r="A1889" s="8"/>
    </row>
    <row r="1890" spans="1:1" x14ac:dyDescent="0.2">
      <c r="A1890" s="8"/>
    </row>
    <row r="1891" spans="1:1" x14ac:dyDescent="0.2">
      <c r="A1891" s="8"/>
    </row>
    <row r="1892" spans="1:1" x14ac:dyDescent="0.2">
      <c r="A1892" s="8"/>
    </row>
    <row r="1893" spans="1:1" x14ac:dyDescent="0.2">
      <c r="A1893" s="8"/>
    </row>
    <row r="1894" spans="1:1" x14ac:dyDescent="0.2">
      <c r="A1894" s="8"/>
    </row>
    <row r="1895" spans="1:1" x14ac:dyDescent="0.2">
      <c r="A1895" s="8"/>
    </row>
    <row r="1896" spans="1:1" x14ac:dyDescent="0.2">
      <c r="A1896" s="8"/>
    </row>
    <row r="1897" spans="1:1" x14ac:dyDescent="0.2">
      <c r="A1897" s="8"/>
    </row>
    <row r="1898" spans="1:1" x14ac:dyDescent="0.2">
      <c r="A1898" s="8"/>
    </row>
    <row r="1899" spans="1:1" x14ac:dyDescent="0.2">
      <c r="A1899" s="8"/>
    </row>
    <row r="1900" spans="1:1" x14ac:dyDescent="0.2">
      <c r="A1900" s="8"/>
    </row>
    <row r="1901" spans="1:1" x14ac:dyDescent="0.2">
      <c r="A1901" s="8"/>
    </row>
    <row r="1902" spans="1:1" x14ac:dyDescent="0.2">
      <c r="A1902" s="8"/>
    </row>
    <row r="1903" spans="1:1" x14ac:dyDescent="0.2">
      <c r="A1903" s="8"/>
    </row>
    <row r="1904" spans="1:1" x14ac:dyDescent="0.2">
      <c r="A1904" s="8"/>
    </row>
    <row r="1905" spans="1:1" x14ac:dyDescent="0.2">
      <c r="A1905" s="8"/>
    </row>
    <row r="1906" spans="1:1" x14ac:dyDescent="0.2">
      <c r="A1906" s="8"/>
    </row>
    <row r="1907" spans="1:1" x14ac:dyDescent="0.2">
      <c r="A1907" s="8"/>
    </row>
    <row r="1908" spans="1:1" x14ac:dyDescent="0.2">
      <c r="A1908" s="8"/>
    </row>
    <row r="1909" spans="1:1" x14ac:dyDescent="0.2">
      <c r="A1909" s="8"/>
    </row>
    <row r="1910" spans="1:1" x14ac:dyDescent="0.2">
      <c r="A1910" s="8"/>
    </row>
    <row r="1911" spans="1:1" x14ac:dyDescent="0.2">
      <c r="A1911" s="8"/>
    </row>
    <row r="1912" spans="1:1" x14ac:dyDescent="0.2">
      <c r="A1912" s="8"/>
    </row>
    <row r="1913" spans="1:1" x14ac:dyDescent="0.2">
      <c r="A1913" s="8"/>
    </row>
    <row r="1914" spans="1:1" x14ac:dyDescent="0.2">
      <c r="A1914" s="8"/>
    </row>
    <row r="1915" spans="1:1" x14ac:dyDescent="0.2">
      <c r="A1915" s="8"/>
    </row>
    <row r="1916" spans="1:1" x14ac:dyDescent="0.2">
      <c r="A1916" s="8"/>
    </row>
    <row r="1917" spans="1:1" x14ac:dyDescent="0.2">
      <c r="A1917" s="8"/>
    </row>
    <row r="1918" spans="1:1" x14ac:dyDescent="0.2">
      <c r="A1918" s="8"/>
    </row>
    <row r="1919" spans="1:1" x14ac:dyDescent="0.2">
      <c r="A1919" s="8"/>
    </row>
    <row r="1920" spans="1:1" x14ac:dyDescent="0.2">
      <c r="A1920" s="8"/>
    </row>
    <row r="1921" spans="1:1" x14ac:dyDescent="0.2">
      <c r="A1921" s="8"/>
    </row>
    <row r="1922" spans="1:1" x14ac:dyDescent="0.2">
      <c r="A1922" s="8"/>
    </row>
    <row r="1923" spans="1:1" x14ac:dyDescent="0.2">
      <c r="A1923" s="8"/>
    </row>
    <row r="1924" spans="1:1" x14ac:dyDescent="0.2">
      <c r="A1924" s="8"/>
    </row>
    <row r="1925" spans="1:1" x14ac:dyDescent="0.2">
      <c r="A1925" s="8"/>
    </row>
    <row r="1926" spans="1:1" x14ac:dyDescent="0.2">
      <c r="A1926" s="8"/>
    </row>
    <row r="1927" spans="1:1" x14ac:dyDescent="0.2">
      <c r="A1927" s="8"/>
    </row>
    <row r="1928" spans="1:1" x14ac:dyDescent="0.2">
      <c r="A1928" s="8"/>
    </row>
    <row r="1929" spans="1:1" x14ac:dyDescent="0.2">
      <c r="A1929" s="8"/>
    </row>
    <row r="1930" spans="1:1" x14ac:dyDescent="0.2">
      <c r="A1930" s="8"/>
    </row>
    <row r="1931" spans="1:1" x14ac:dyDescent="0.2">
      <c r="A1931" s="8"/>
    </row>
    <row r="1932" spans="1:1" x14ac:dyDescent="0.2">
      <c r="A1932" s="8"/>
    </row>
    <row r="1933" spans="1:1" x14ac:dyDescent="0.2">
      <c r="A1933" s="8"/>
    </row>
    <row r="1934" spans="1:1" x14ac:dyDescent="0.2">
      <c r="A1934" s="8"/>
    </row>
    <row r="1935" spans="1:1" x14ac:dyDescent="0.2">
      <c r="A1935" s="8"/>
    </row>
    <row r="1936" spans="1:1" x14ac:dyDescent="0.2">
      <c r="A1936" s="8"/>
    </row>
    <row r="1937" spans="1:1" x14ac:dyDescent="0.2">
      <c r="A1937" s="8"/>
    </row>
    <row r="1938" spans="1:1" x14ac:dyDescent="0.2">
      <c r="A1938" s="8"/>
    </row>
    <row r="1939" spans="1:1" x14ac:dyDescent="0.2">
      <c r="A1939" s="8"/>
    </row>
    <row r="1940" spans="1:1" x14ac:dyDescent="0.2">
      <c r="A1940" s="8"/>
    </row>
    <row r="1941" spans="1:1" x14ac:dyDescent="0.2">
      <c r="A1941" s="8"/>
    </row>
    <row r="1942" spans="1:1" x14ac:dyDescent="0.2">
      <c r="A1942" s="8"/>
    </row>
    <row r="1943" spans="1:1" x14ac:dyDescent="0.2">
      <c r="A1943" s="8"/>
    </row>
    <row r="1944" spans="1:1" x14ac:dyDescent="0.2">
      <c r="A1944" s="8"/>
    </row>
    <row r="1945" spans="1:1" x14ac:dyDescent="0.2">
      <c r="A1945" s="8"/>
    </row>
    <row r="1946" spans="1:1" x14ac:dyDescent="0.2">
      <c r="A1946" s="8"/>
    </row>
    <row r="1947" spans="1:1" x14ac:dyDescent="0.2">
      <c r="A1947" s="8"/>
    </row>
    <row r="1948" spans="1:1" x14ac:dyDescent="0.2">
      <c r="A1948" s="8"/>
    </row>
    <row r="1949" spans="1:1" x14ac:dyDescent="0.2">
      <c r="A1949" s="8"/>
    </row>
    <row r="1950" spans="1:1" x14ac:dyDescent="0.2">
      <c r="A1950" s="8"/>
    </row>
    <row r="1951" spans="1:1" x14ac:dyDescent="0.2">
      <c r="A1951" s="8"/>
    </row>
    <row r="1952" spans="1:1" x14ac:dyDescent="0.2">
      <c r="A1952" s="8"/>
    </row>
    <row r="1953" spans="1:1" x14ac:dyDescent="0.2">
      <c r="A1953" s="8"/>
    </row>
    <row r="1954" spans="1:1" x14ac:dyDescent="0.2">
      <c r="A1954" s="8"/>
    </row>
    <row r="1955" spans="1:1" x14ac:dyDescent="0.2">
      <c r="A1955" s="8"/>
    </row>
    <row r="1956" spans="1:1" x14ac:dyDescent="0.2">
      <c r="A1956" s="8"/>
    </row>
    <row r="1957" spans="1:1" x14ac:dyDescent="0.2">
      <c r="A1957" s="8"/>
    </row>
    <row r="1958" spans="1:1" x14ac:dyDescent="0.2">
      <c r="A1958" s="8"/>
    </row>
    <row r="1959" spans="1:1" x14ac:dyDescent="0.2">
      <c r="A1959" s="8"/>
    </row>
    <row r="1960" spans="1:1" x14ac:dyDescent="0.2">
      <c r="A1960" s="8"/>
    </row>
    <row r="1961" spans="1:1" x14ac:dyDescent="0.2">
      <c r="A1961" s="8"/>
    </row>
    <row r="1962" spans="1:1" x14ac:dyDescent="0.2">
      <c r="A1962" s="8"/>
    </row>
    <row r="1963" spans="1:1" x14ac:dyDescent="0.2">
      <c r="A1963" s="8"/>
    </row>
    <row r="1964" spans="1:1" x14ac:dyDescent="0.2">
      <c r="A1964" s="8"/>
    </row>
    <row r="1965" spans="1:1" x14ac:dyDescent="0.2">
      <c r="A1965" s="8"/>
    </row>
    <row r="1966" spans="1:1" x14ac:dyDescent="0.2">
      <c r="A1966" s="8"/>
    </row>
    <row r="1967" spans="1:1" x14ac:dyDescent="0.2">
      <c r="A1967" s="8"/>
    </row>
    <row r="1968" spans="1:1" x14ac:dyDescent="0.2">
      <c r="A1968" s="8"/>
    </row>
    <row r="1969" spans="1:1" x14ac:dyDescent="0.2">
      <c r="A1969" s="8"/>
    </row>
    <row r="1970" spans="1:1" x14ac:dyDescent="0.2">
      <c r="A1970" s="8"/>
    </row>
    <row r="1971" spans="1:1" x14ac:dyDescent="0.2">
      <c r="A1971" s="8"/>
    </row>
    <row r="1972" spans="1:1" x14ac:dyDescent="0.2">
      <c r="A1972" s="8"/>
    </row>
    <row r="1973" spans="1:1" x14ac:dyDescent="0.2">
      <c r="A1973" s="8"/>
    </row>
    <row r="1974" spans="1:1" x14ac:dyDescent="0.2">
      <c r="A1974" s="8"/>
    </row>
    <row r="1975" spans="1:1" x14ac:dyDescent="0.2">
      <c r="A1975" s="8"/>
    </row>
    <row r="1976" spans="1:1" x14ac:dyDescent="0.2">
      <c r="A1976" s="8"/>
    </row>
    <row r="1977" spans="1:1" x14ac:dyDescent="0.2">
      <c r="A1977" s="8"/>
    </row>
    <row r="1978" spans="1:1" x14ac:dyDescent="0.2">
      <c r="A1978" s="8"/>
    </row>
    <row r="1979" spans="1:1" x14ac:dyDescent="0.2">
      <c r="A1979" s="8"/>
    </row>
    <row r="1980" spans="1:1" x14ac:dyDescent="0.2">
      <c r="A1980" s="8"/>
    </row>
    <row r="1981" spans="1:1" x14ac:dyDescent="0.2">
      <c r="A1981" s="8"/>
    </row>
    <row r="1982" spans="1:1" x14ac:dyDescent="0.2">
      <c r="A1982" s="8"/>
    </row>
    <row r="1983" spans="1:1" x14ac:dyDescent="0.2">
      <c r="A1983" s="8"/>
    </row>
    <row r="1984" spans="1:1" x14ac:dyDescent="0.2">
      <c r="A1984" s="8"/>
    </row>
    <row r="1985" spans="1:1" x14ac:dyDescent="0.2">
      <c r="A1985" s="8"/>
    </row>
    <row r="1986" spans="1:1" x14ac:dyDescent="0.2">
      <c r="A1986" s="8"/>
    </row>
    <row r="1987" spans="1:1" x14ac:dyDescent="0.2">
      <c r="A1987" s="8"/>
    </row>
    <row r="1988" spans="1:1" x14ac:dyDescent="0.2">
      <c r="A1988" s="8"/>
    </row>
    <row r="1989" spans="1:1" x14ac:dyDescent="0.2">
      <c r="A1989" s="8"/>
    </row>
    <row r="1990" spans="1:1" x14ac:dyDescent="0.2">
      <c r="A1990" s="8"/>
    </row>
    <row r="1991" spans="1:1" x14ac:dyDescent="0.2">
      <c r="A1991" s="8"/>
    </row>
    <row r="1992" spans="1:1" x14ac:dyDescent="0.2">
      <c r="A1992" s="8"/>
    </row>
    <row r="1993" spans="1:1" x14ac:dyDescent="0.2">
      <c r="A1993" s="8"/>
    </row>
    <row r="1994" spans="1:1" x14ac:dyDescent="0.2">
      <c r="A1994" s="8"/>
    </row>
    <row r="1995" spans="1:1" x14ac:dyDescent="0.2">
      <c r="A1995" s="8"/>
    </row>
    <row r="1996" spans="1:1" x14ac:dyDescent="0.2">
      <c r="A1996" s="8"/>
    </row>
    <row r="1997" spans="1:1" x14ac:dyDescent="0.2">
      <c r="A1997" s="8"/>
    </row>
    <row r="1998" spans="1:1" x14ac:dyDescent="0.2">
      <c r="A1998" s="8"/>
    </row>
    <row r="1999" spans="1:1" x14ac:dyDescent="0.2">
      <c r="A1999" s="8"/>
    </row>
    <row r="2000" spans="1:1" x14ac:dyDescent="0.2">
      <c r="A2000" s="8"/>
    </row>
    <row r="2001" spans="1:1" x14ac:dyDescent="0.2">
      <c r="A2001" s="8"/>
    </row>
    <row r="2002" spans="1:1" x14ac:dyDescent="0.2">
      <c r="A2002" s="8"/>
    </row>
    <row r="2003" spans="1:1" x14ac:dyDescent="0.2">
      <c r="A2003" s="8"/>
    </row>
    <row r="2004" spans="1:1" x14ac:dyDescent="0.2">
      <c r="A2004" s="8"/>
    </row>
    <row r="2005" spans="1:1" x14ac:dyDescent="0.2">
      <c r="A2005" s="8"/>
    </row>
    <row r="2006" spans="1:1" x14ac:dyDescent="0.2">
      <c r="A2006" s="8"/>
    </row>
    <row r="2007" spans="1:1" x14ac:dyDescent="0.2">
      <c r="A2007" s="8"/>
    </row>
    <row r="2008" spans="1:1" x14ac:dyDescent="0.2">
      <c r="A2008" s="8"/>
    </row>
    <row r="2009" spans="1:1" x14ac:dyDescent="0.2">
      <c r="A2009" s="8"/>
    </row>
    <row r="2010" spans="1:1" x14ac:dyDescent="0.2">
      <c r="A2010" s="8"/>
    </row>
    <row r="2011" spans="1:1" x14ac:dyDescent="0.2">
      <c r="A2011" s="8"/>
    </row>
    <row r="2012" spans="1:1" x14ac:dyDescent="0.2">
      <c r="A2012" s="8"/>
    </row>
    <row r="2013" spans="1:1" x14ac:dyDescent="0.2">
      <c r="A2013" s="8"/>
    </row>
    <row r="2014" spans="1:1" x14ac:dyDescent="0.2">
      <c r="A2014" s="8"/>
    </row>
    <row r="2015" spans="1:1" x14ac:dyDescent="0.2">
      <c r="A2015" s="8"/>
    </row>
    <row r="2016" spans="1:1" x14ac:dyDescent="0.2">
      <c r="A2016" s="8"/>
    </row>
    <row r="2017" spans="1:1" x14ac:dyDescent="0.2">
      <c r="A2017" s="8"/>
    </row>
    <row r="2018" spans="1:1" x14ac:dyDescent="0.2">
      <c r="A2018" s="8"/>
    </row>
    <row r="2019" spans="1:1" x14ac:dyDescent="0.2">
      <c r="A2019" s="8"/>
    </row>
    <row r="2020" spans="1:1" x14ac:dyDescent="0.2">
      <c r="A2020" s="8"/>
    </row>
    <row r="2021" spans="1:1" x14ac:dyDescent="0.2">
      <c r="A2021" s="8"/>
    </row>
    <row r="2022" spans="1:1" x14ac:dyDescent="0.2">
      <c r="A2022" s="8"/>
    </row>
    <row r="2023" spans="1:1" x14ac:dyDescent="0.2">
      <c r="A2023" s="8"/>
    </row>
    <row r="2024" spans="1:1" x14ac:dyDescent="0.2">
      <c r="A2024" s="8"/>
    </row>
    <row r="2025" spans="1:1" x14ac:dyDescent="0.2">
      <c r="A2025" s="8"/>
    </row>
    <row r="2026" spans="1:1" x14ac:dyDescent="0.2">
      <c r="A2026" s="8"/>
    </row>
    <row r="2027" spans="1:1" x14ac:dyDescent="0.2">
      <c r="A2027" s="8"/>
    </row>
    <row r="2028" spans="1:1" x14ac:dyDescent="0.2">
      <c r="A2028" s="8"/>
    </row>
    <row r="2029" spans="1:1" x14ac:dyDescent="0.2">
      <c r="A2029" s="8"/>
    </row>
    <row r="2030" spans="1:1" x14ac:dyDescent="0.2">
      <c r="A2030" s="8"/>
    </row>
    <row r="2031" spans="1:1" x14ac:dyDescent="0.2">
      <c r="A2031" s="8"/>
    </row>
    <row r="2032" spans="1:1" x14ac:dyDescent="0.2">
      <c r="A2032" s="8"/>
    </row>
    <row r="2033" spans="1:1" x14ac:dyDescent="0.2">
      <c r="A2033" s="8"/>
    </row>
    <row r="2034" spans="1:1" x14ac:dyDescent="0.2">
      <c r="A2034" s="8"/>
    </row>
    <row r="2035" spans="1:1" x14ac:dyDescent="0.2">
      <c r="A2035" s="8"/>
    </row>
    <row r="2036" spans="1:1" x14ac:dyDescent="0.2">
      <c r="A2036" s="8"/>
    </row>
    <row r="2037" spans="1:1" x14ac:dyDescent="0.2">
      <c r="A2037" s="8"/>
    </row>
    <row r="2038" spans="1:1" x14ac:dyDescent="0.2">
      <c r="A2038" s="8"/>
    </row>
    <row r="2039" spans="1:1" x14ac:dyDescent="0.2">
      <c r="A2039" s="8"/>
    </row>
    <row r="2040" spans="1:1" x14ac:dyDescent="0.2">
      <c r="A2040" s="8"/>
    </row>
    <row r="2041" spans="1:1" x14ac:dyDescent="0.2">
      <c r="A2041" s="8"/>
    </row>
    <row r="2042" spans="1:1" x14ac:dyDescent="0.2">
      <c r="A2042" s="8"/>
    </row>
    <row r="2043" spans="1:1" x14ac:dyDescent="0.2">
      <c r="A2043" s="8"/>
    </row>
    <row r="2044" spans="1:1" x14ac:dyDescent="0.2">
      <c r="A2044" s="8"/>
    </row>
    <row r="2045" spans="1:1" x14ac:dyDescent="0.2">
      <c r="A2045" s="8"/>
    </row>
    <row r="2046" spans="1:1" x14ac:dyDescent="0.2">
      <c r="A2046" s="8"/>
    </row>
    <row r="2047" spans="1:1" x14ac:dyDescent="0.2">
      <c r="A2047" s="8"/>
    </row>
    <row r="2048" spans="1:1" x14ac:dyDescent="0.2">
      <c r="A2048" s="8"/>
    </row>
    <row r="2049" spans="1:1" x14ac:dyDescent="0.2">
      <c r="A2049" s="8"/>
    </row>
    <row r="2050" spans="1:1" x14ac:dyDescent="0.2">
      <c r="A2050" s="8"/>
    </row>
    <row r="2051" spans="1:1" x14ac:dyDescent="0.2">
      <c r="A2051" s="8"/>
    </row>
    <row r="2052" spans="1:1" x14ac:dyDescent="0.2">
      <c r="A2052" s="8"/>
    </row>
    <row r="2053" spans="1:1" x14ac:dyDescent="0.2">
      <c r="A2053" s="8"/>
    </row>
    <row r="2054" spans="1:1" x14ac:dyDescent="0.2">
      <c r="A2054" s="8"/>
    </row>
    <row r="2055" spans="1:1" x14ac:dyDescent="0.2">
      <c r="A2055" s="8"/>
    </row>
    <row r="2056" spans="1:1" x14ac:dyDescent="0.2">
      <c r="A2056" s="8"/>
    </row>
    <row r="2057" spans="1:1" x14ac:dyDescent="0.2">
      <c r="A2057" s="8"/>
    </row>
    <row r="2058" spans="1:1" x14ac:dyDescent="0.2">
      <c r="A2058" s="8"/>
    </row>
    <row r="2059" spans="1:1" x14ac:dyDescent="0.2">
      <c r="A2059" s="8"/>
    </row>
    <row r="2060" spans="1:1" x14ac:dyDescent="0.2">
      <c r="A2060" s="8"/>
    </row>
    <row r="2061" spans="1:1" x14ac:dyDescent="0.2">
      <c r="A2061" s="8"/>
    </row>
    <row r="2062" spans="1:1" x14ac:dyDescent="0.2">
      <c r="A2062" s="8"/>
    </row>
    <row r="2063" spans="1:1" x14ac:dyDescent="0.2">
      <c r="A2063" s="8"/>
    </row>
    <row r="2064" spans="1:1" x14ac:dyDescent="0.2">
      <c r="A2064" s="8"/>
    </row>
    <row r="2065" spans="1:1" x14ac:dyDescent="0.2">
      <c r="A2065" s="8"/>
    </row>
    <row r="2066" spans="1:1" x14ac:dyDescent="0.2">
      <c r="A2066" s="8"/>
    </row>
    <row r="2067" spans="1:1" x14ac:dyDescent="0.2">
      <c r="A2067" s="8"/>
    </row>
    <row r="2068" spans="1:1" x14ac:dyDescent="0.2">
      <c r="A2068" s="8"/>
    </row>
    <row r="2069" spans="1:1" x14ac:dyDescent="0.2">
      <c r="A2069" s="8"/>
    </row>
    <row r="2070" spans="1:1" x14ac:dyDescent="0.2">
      <c r="A2070" s="8"/>
    </row>
    <row r="2071" spans="1:1" x14ac:dyDescent="0.2">
      <c r="A2071" s="8"/>
    </row>
    <row r="2072" spans="1:1" x14ac:dyDescent="0.2">
      <c r="A2072" s="8"/>
    </row>
    <row r="2073" spans="1:1" x14ac:dyDescent="0.2">
      <c r="A2073" s="8"/>
    </row>
    <row r="2074" spans="1:1" x14ac:dyDescent="0.2">
      <c r="A2074" s="8"/>
    </row>
    <row r="2075" spans="1:1" x14ac:dyDescent="0.2">
      <c r="A2075" s="8"/>
    </row>
    <row r="2076" spans="1:1" x14ac:dyDescent="0.2">
      <c r="A2076" s="8"/>
    </row>
    <row r="2077" spans="1:1" x14ac:dyDescent="0.2">
      <c r="A2077" s="8"/>
    </row>
    <row r="2078" spans="1:1" x14ac:dyDescent="0.2">
      <c r="A2078" s="8"/>
    </row>
    <row r="2079" spans="1:1" x14ac:dyDescent="0.2">
      <c r="A2079" s="8"/>
    </row>
    <row r="2080" spans="1:1" x14ac:dyDescent="0.2">
      <c r="A2080" s="8"/>
    </row>
    <row r="2081" spans="1:1" x14ac:dyDescent="0.2">
      <c r="A2081" s="8"/>
    </row>
    <row r="2082" spans="1:1" x14ac:dyDescent="0.2">
      <c r="A2082" s="8"/>
    </row>
    <row r="2083" spans="1:1" x14ac:dyDescent="0.2">
      <c r="A2083" s="8"/>
    </row>
    <row r="2084" spans="1:1" x14ac:dyDescent="0.2">
      <c r="A2084" s="8"/>
    </row>
    <row r="2085" spans="1:1" x14ac:dyDescent="0.2">
      <c r="A2085" s="8"/>
    </row>
    <row r="2086" spans="1:1" x14ac:dyDescent="0.2">
      <c r="A2086" s="8"/>
    </row>
    <row r="2087" spans="1:1" x14ac:dyDescent="0.2">
      <c r="A2087" s="8"/>
    </row>
    <row r="2088" spans="1:1" x14ac:dyDescent="0.2">
      <c r="A2088" s="8"/>
    </row>
    <row r="2089" spans="1:1" x14ac:dyDescent="0.2">
      <c r="A2089" s="8"/>
    </row>
    <row r="2090" spans="1:1" x14ac:dyDescent="0.2">
      <c r="A2090" s="8"/>
    </row>
    <row r="2091" spans="1:1" x14ac:dyDescent="0.2">
      <c r="A2091" s="8"/>
    </row>
    <row r="2092" spans="1:1" x14ac:dyDescent="0.2">
      <c r="A2092" s="8"/>
    </row>
    <row r="2093" spans="1:1" x14ac:dyDescent="0.2">
      <c r="A2093" s="8"/>
    </row>
    <row r="2094" spans="1:1" x14ac:dyDescent="0.2">
      <c r="A2094" s="8"/>
    </row>
    <row r="2095" spans="1:1" x14ac:dyDescent="0.2">
      <c r="A2095" s="8"/>
    </row>
    <row r="2096" spans="1:1" x14ac:dyDescent="0.2">
      <c r="A2096" s="8"/>
    </row>
    <row r="2097" spans="1:1" x14ac:dyDescent="0.2">
      <c r="A2097" s="8"/>
    </row>
  </sheetData>
  <sheetProtection algorithmName="SHA-512" hashValue="KeGK4cnHWqTld59fGXHKGeMq1MBsHhTlSy3tJ/MY9BBc91na2NOAgM6pShNlTPu9Z1JbOsuYjLQfYa7NG1vZkw==" saltValue="pKaWEJD3to1M2beQSZ/vcA==" spinCount="100000" sheet="1" objects="1" scenarios="1"/>
  <mergeCells count="3">
    <mergeCell ref="F9:H9"/>
    <mergeCell ref="F10:H10"/>
    <mergeCell ref="F11:G11"/>
  </mergeCells>
  <pageMargins left="0.70866141732283516" right="0.70866141732283516" top="0.74803149606299213" bottom="0.74803149606299213" header="0.31496062992126012" footer="0.31496062992126012"/>
  <pageSetup paperSize="9" scale="63" fitToWidth="0" fitToHeight="0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Brandys_n_O_Park_kalkulace_cen</vt:lpstr>
      <vt:lpstr>Brandys_n_O_Park_kalkulace_cen!Oblast_tisku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van den Berg</dc:creator>
  <cp:lastModifiedBy>Petr van den Berg</cp:lastModifiedBy>
  <cp:lastPrinted>2024-04-10T10:54:50Z</cp:lastPrinted>
  <dcterms:created xsi:type="dcterms:W3CDTF">2024-04-09T08:44:13Z</dcterms:created>
  <dcterms:modified xsi:type="dcterms:W3CDTF">2024-07-24T10:25:30Z</dcterms:modified>
</cp:coreProperties>
</file>