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simkova\Documents\INVESTICE\1_Stavby\VVS Pardubičky\VZ\AV technika\"/>
    </mc:Choice>
  </mc:AlternateContent>
  <xr:revisionPtr revIDLastSave="0" documentId="13_ncr:1_{B93201B2-20D7-4177-8D99-F6A5DDDB4E52}" xr6:coauthVersionLast="47" xr6:coauthVersionMax="47" xr10:uidLastSave="{00000000-0000-0000-0000-000000000000}"/>
  <workbookProtection workbookAlgorithmName="SHA-512" workbookHashValue="pMWGFjLkJccjxOnklJIeuXlJMMkYzQxcRX3RQn94GpOgSPw4uUhKYyudchAhML0hME9Qr/mMF8AZfMPbQ7ydpQ==" workbookSaltValue="71lTs84Yw8QxTFvtA1WVyg==" workbookSpinCount="100000" lockStructure="1"/>
  <bookViews>
    <workbookView xWindow="-120" yWindow="-120" windowWidth="29040" windowHeight="15840" tabRatio="743" activeTab="1" xr2:uid="{00000000-000D-0000-FFFF-FFFF00000000}"/>
  </bookViews>
  <sheets>
    <sheet name="Pokyny pro vyplnění" sheetId="11" r:id="rId1"/>
    <sheet name="Soupis" sheetId="1" r:id="rId2"/>
    <sheet name="VzorPolozky" sheetId="10" state="hidden" r:id="rId3"/>
    <sheet name="VON VRN2 Naklady" sheetId="12" r:id="rId4"/>
    <sheet name="D1-01.1 D1-01-1.03-1 Pol" sheetId="13" r:id="rId5"/>
    <sheet name="D1-01.1 D1-01-1.03-2 Pol" sheetId="14" r:id="rId6"/>
    <sheet name="D1-01.2 D1-01-2.03-1 Pol" sheetId="15" r:id="rId7"/>
    <sheet name="D1-01.2 D1-01-2.03-2 Pol" sheetId="16" r:id="rId8"/>
  </sheets>
  <externalReferences>
    <externalReference r:id="rId9"/>
  </externalReferences>
  <definedNames>
    <definedName name="CelkemDPHVypocet" localSheetId="1">Soupis!$H$49</definedName>
    <definedName name="CenaCelkem">Soupis!$G$29</definedName>
    <definedName name="CenaCelkemBezDPH">Soupis!$G$28</definedName>
    <definedName name="CenaCelkemVypocet" localSheetId="1">Soupis!$I$49</definedName>
    <definedName name="cisloobjektu">Soupis!$D$3</definedName>
    <definedName name="CisloRozpoctu">'[1]Krycí list'!$C$2</definedName>
    <definedName name="CisloStavby" localSheetId="1">Soupis!$D$2</definedName>
    <definedName name="cislostavby">'[1]Krycí list'!$A$7</definedName>
    <definedName name="CisloStavebnihoRozpoctu">Soupis!$D$4</definedName>
    <definedName name="dadresa">Soupis!$D$12:$G$12</definedName>
    <definedName name="DIČ" localSheetId="1">Soupis!$I$12</definedName>
    <definedName name="dmisto">Soupis!$E$13:$G$13</definedName>
    <definedName name="DPHSni">Soupis!$G$24</definedName>
    <definedName name="DPHZakl">Soupis!$G$26</definedName>
    <definedName name="dpsc" localSheetId="1">Soupis!$D$13</definedName>
    <definedName name="IČO" localSheetId="1">Soupis!$I$11</definedName>
    <definedName name="Mena">Soupis!$J$29</definedName>
    <definedName name="MistoStavby">Soupis!$D$4</definedName>
    <definedName name="nazevobjektu">Soupis!$E$3</definedName>
    <definedName name="NazevRozpoctu">'[1]Krycí list'!$D$2</definedName>
    <definedName name="NazevStavby" localSheetId="1">Soupis!$E$2</definedName>
    <definedName name="nazevstavby">'[1]Krycí list'!$C$7</definedName>
    <definedName name="NazevStavebnihoRozpoctu">Soupis!$E$4</definedName>
    <definedName name="_xlnm.Print_Titles" localSheetId="4">'D1-01.1 D1-01-1.03-1 Pol'!$1:$7</definedName>
    <definedName name="_xlnm.Print_Titles" localSheetId="5">'D1-01.1 D1-01-1.03-2 Pol'!$1:$7</definedName>
    <definedName name="_xlnm.Print_Titles" localSheetId="6">'D1-01.2 D1-01-2.03-1 Pol'!$1:$7</definedName>
    <definedName name="_xlnm.Print_Titles" localSheetId="7">'D1-01.2 D1-01-2.03-2 Pol'!$1:$7</definedName>
    <definedName name="_xlnm.Print_Titles" localSheetId="3">'VON VRN2 Naklady'!$1:$7</definedName>
    <definedName name="oadresa">Soupis!$D$6</definedName>
    <definedName name="Objednatel" localSheetId="1">Soupis!$D$5</definedName>
    <definedName name="Objekt" localSheetId="1">Soupis!$B$38</definedName>
    <definedName name="_xlnm.Print_Area" localSheetId="4">'D1-01.1 D1-01-1.03-1 Pol'!$A$1:$Y$69</definedName>
    <definedName name="_xlnm.Print_Area" localSheetId="5">'D1-01.1 D1-01-1.03-2 Pol'!$A$1:$Y$159</definedName>
    <definedName name="_xlnm.Print_Area" localSheetId="6">'D1-01.2 D1-01-2.03-1 Pol'!$A$1:$Y$42</definedName>
    <definedName name="_xlnm.Print_Area" localSheetId="7">'D1-01.2 D1-01-2.03-2 Pol'!$A$1:$Y$168</definedName>
    <definedName name="_xlnm.Print_Area" localSheetId="1">Soupis!$A$1:$J$88</definedName>
    <definedName name="_xlnm.Print_Area" localSheetId="3">'VON VRN2 Naklady'!$A$1:$Y$23</definedName>
    <definedName name="odic" localSheetId="1">Soupis!$I$6</definedName>
    <definedName name="oico" localSheetId="1">Soupis!$I$5</definedName>
    <definedName name="omisto" localSheetId="1">Soupis!$E$7</definedName>
    <definedName name="onazev" localSheetId="1">Soupis!$D$6</definedName>
    <definedName name="opsc" localSheetId="1">Soupis!$D$7</definedName>
    <definedName name="padresa">Soupis!$D$9</definedName>
    <definedName name="pdic">Soupis!$I$9</definedName>
    <definedName name="pico">Soupis!$I$8</definedName>
    <definedName name="pmisto">Soupis!$E$10</definedName>
    <definedName name="PocetMJ">#REF!</definedName>
    <definedName name="PoptavkaID">Soupis!$A$1</definedName>
    <definedName name="pPSC">Soupis!$D$10</definedName>
    <definedName name="Projektant">Soupis!$D$8</definedName>
    <definedName name="SazbaDPH1" localSheetId="1">Soupis!$E$23</definedName>
    <definedName name="SazbaDPH1">'[1]Krycí list'!$C$30</definedName>
    <definedName name="SazbaDPH2" localSheetId="1">Soupis!$E$25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Soupis!$D$14</definedName>
    <definedName name="Z_B7E7C763_C459_487D_8ABA_5CFDDFBD5A84_.wvu.Cols" localSheetId="1" hidden="1">Soupis!$A:$A</definedName>
    <definedName name="Z_B7E7C763_C459_487D_8ABA_5CFDDFBD5A84_.wvu.PrintArea" localSheetId="1" hidden="1">Soupis!$B$1:$J$36</definedName>
    <definedName name="ZakladDPHSni">Soupis!$G$23</definedName>
    <definedName name="ZakladDPHSniVypocet" localSheetId="1">Soupis!$F$49</definedName>
    <definedName name="ZakladDPHZakl">Soupis!$G$25</definedName>
    <definedName name="ZakladDPHZaklVypocet" localSheetId="1">Soupis!$G$49</definedName>
    <definedName name="ZaObjednatele">Soupis!$G$34</definedName>
    <definedName name="Zaokrouhleni">Soupis!$G$27</definedName>
    <definedName name="ZaZhotovitele">Soupis!$D$34</definedName>
    <definedName name="Zhotovitel">Soupis!$D$11:$G$11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52" i="14" l="1"/>
  <c r="AQ152" i="14"/>
  <c r="AT38" i="14"/>
  <c r="AT36" i="14"/>
  <c r="AT35" i="14"/>
  <c r="AT33" i="14"/>
  <c r="AT31" i="14"/>
  <c r="AT29" i="14"/>
  <c r="AT27" i="14"/>
  <c r="AT25" i="14"/>
  <c r="AR27" i="14"/>
  <c r="AR29" i="14"/>
  <c r="AR31" i="14"/>
  <c r="AR33" i="14"/>
  <c r="AR35" i="14"/>
  <c r="AR36" i="14"/>
  <c r="AR38" i="14"/>
  <c r="AR25" i="14"/>
  <c r="AT154" i="14"/>
  <c r="AT155" i="14"/>
  <c r="AT153" i="14"/>
  <c r="AT152" i="14" s="1"/>
  <c r="AR154" i="14"/>
  <c r="AR155" i="14"/>
  <c r="AR153" i="14"/>
  <c r="AR152" i="14" s="1"/>
  <c r="AT142" i="14"/>
  <c r="AT144" i="14"/>
  <c r="AT146" i="14"/>
  <c r="AT148" i="14"/>
  <c r="AT150" i="14"/>
  <c r="AT151" i="14"/>
  <c r="AT140" i="14"/>
  <c r="AR142" i="14"/>
  <c r="AR144" i="14"/>
  <c r="AR146" i="14"/>
  <c r="AR148" i="14"/>
  <c r="AR150" i="14"/>
  <c r="AR151" i="14"/>
  <c r="AR140" i="14"/>
  <c r="AT116" i="14"/>
  <c r="AT118" i="14"/>
  <c r="AT120" i="14"/>
  <c r="AT122" i="14"/>
  <c r="AT124" i="14"/>
  <c r="AT126" i="14"/>
  <c r="AT128" i="14"/>
  <c r="AT130" i="14"/>
  <c r="AT132" i="14"/>
  <c r="AT134" i="14"/>
  <c r="AT136" i="14"/>
  <c r="AT137" i="14"/>
  <c r="AT138" i="14"/>
  <c r="AT114" i="14"/>
  <c r="AR116" i="14"/>
  <c r="AR118" i="14"/>
  <c r="AR120" i="14"/>
  <c r="AR122" i="14"/>
  <c r="AR124" i="14"/>
  <c r="AR126" i="14"/>
  <c r="AR128" i="14"/>
  <c r="AR130" i="14"/>
  <c r="AR132" i="14"/>
  <c r="AR134" i="14"/>
  <c r="AR136" i="14"/>
  <c r="AR137" i="14"/>
  <c r="AR138" i="14"/>
  <c r="AR114" i="14"/>
  <c r="AT90" i="14"/>
  <c r="AT92" i="14"/>
  <c r="AT94" i="14"/>
  <c r="AT96" i="14"/>
  <c r="AT98" i="14"/>
  <c r="AT100" i="14"/>
  <c r="AT102" i="14"/>
  <c r="AT104" i="14"/>
  <c r="AT106" i="14"/>
  <c r="AT108" i="14"/>
  <c r="AT110" i="14"/>
  <c r="AT111" i="14"/>
  <c r="AT112" i="14"/>
  <c r="AT88" i="14"/>
  <c r="AR90" i="14"/>
  <c r="AR92" i="14"/>
  <c r="AR94" i="14"/>
  <c r="AR96" i="14"/>
  <c r="AR98" i="14"/>
  <c r="AR100" i="14"/>
  <c r="AR102" i="14"/>
  <c r="AR104" i="14"/>
  <c r="AR106" i="14"/>
  <c r="AR108" i="14"/>
  <c r="AR110" i="14"/>
  <c r="AR111" i="14"/>
  <c r="AR112" i="14"/>
  <c r="AR88" i="14"/>
  <c r="AT42" i="14"/>
  <c r="AT44" i="14"/>
  <c r="AT46" i="14"/>
  <c r="AT48" i="14"/>
  <c r="AT50" i="14"/>
  <c r="AT52" i="14"/>
  <c r="AT54" i="14"/>
  <c r="AT56" i="14"/>
  <c r="AT58" i="14"/>
  <c r="AT60" i="14"/>
  <c r="AT62" i="14"/>
  <c r="AT64" i="14"/>
  <c r="AT66" i="14"/>
  <c r="AT68" i="14"/>
  <c r="AT70" i="14"/>
  <c r="AT72" i="14"/>
  <c r="AT74" i="14"/>
  <c r="AT76" i="14"/>
  <c r="AT78" i="14"/>
  <c r="AT80" i="14"/>
  <c r="AT82" i="14"/>
  <c r="AT84" i="14"/>
  <c r="AT85" i="14"/>
  <c r="AT86" i="14"/>
  <c r="AT40" i="14"/>
  <c r="AR42" i="14"/>
  <c r="AQ39" i="14"/>
  <c r="AR44" i="14"/>
  <c r="AR46" i="14"/>
  <c r="AR48" i="14"/>
  <c r="AR50" i="14"/>
  <c r="AR52" i="14"/>
  <c r="AR54" i="14"/>
  <c r="AR56" i="14"/>
  <c r="AR58" i="14"/>
  <c r="AR60" i="14"/>
  <c r="AR62" i="14"/>
  <c r="AR64" i="14"/>
  <c r="AR66" i="14"/>
  <c r="AR68" i="14"/>
  <c r="AR70" i="14"/>
  <c r="AR72" i="14"/>
  <c r="AR74" i="14"/>
  <c r="AR76" i="14"/>
  <c r="AR78" i="14"/>
  <c r="AR80" i="14"/>
  <c r="AR82" i="14"/>
  <c r="AR84" i="14"/>
  <c r="AR85" i="14"/>
  <c r="AR86" i="14"/>
  <c r="AR40" i="14"/>
  <c r="AT11" i="14"/>
  <c r="AT13" i="14"/>
  <c r="AT15" i="14"/>
  <c r="AT17" i="14"/>
  <c r="AT19" i="14"/>
  <c r="AT21" i="14"/>
  <c r="AT22" i="14"/>
  <c r="AT23" i="14"/>
  <c r="AT9" i="14"/>
  <c r="AR23" i="14"/>
  <c r="AR11" i="14"/>
  <c r="AR13" i="14"/>
  <c r="AR15" i="14"/>
  <c r="AR17" i="14"/>
  <c r="AR19" i="14"/>
  <c r="AR21" i="14"/>
  <c r="AR22" i="14"/>
  <c r="AR9" i="14"/>
  <c r="AS87" i="14"/>
  <c r="AQ87" i="14"/>
  <c r="AS113" i="14"/>
  <c r="AQ113" i="14"/>
  <c r="AS139" i="14"/>
  <c r="AQ139" i="14"/>
  <c r="AT87" i="14" l="1"/>
  <c r="AR139" i="14"/>
  <c r="AT139" i="14"/>
  <c r="AR87" i="14"/>
  <c r="AT113" i="14"/>
  <c r="AR113" i="14"/>
  <c r="AR39" i="14"/>
  <c r="AS39" i="14"/>
  <c r="AT39" i="14"/>
  <c r="AR24" i="14"/>
  <c r="AS24" i="14"/>
  <c r="AT24" i="14"/>
  <c r="AQ24" i="14"/>
  <c r="AR8" i="14"/>
  <c r="AS8" i="14"/>
  <c r="AT8" i="14"/>
  <c r="AQ8" i="14"/>
  <c r="AQ157" i="14" s="1"/>
  <c r="AS157" i="14" l="1"/>
  <c r="AR157" i="14"/>
  <c r="AT157" i="14"/>
  <c r="M28" i="1" l="1"/>
  <c r="M25" i="1"/>
  <c r="BA165" i="16"/>
  <c r="BA163" i="16"/>
  <c r="BA149" i="16"/>
  <c r="BA147" i="16"/>
  <c r="BA145" i="16"/>
  <c r="BA143" i="16"/>
  <c r="BA141" i="16"/>
  <c r="BA139" i="16"/>
  <c r="BA129" i="16"/>
  <c r="BA127" i="16"/>
  <c r="BA125" i="16"/>
  <c r="BA123" i="16"/>
  <c r="BA113" i="16"/>
  <c r="BA111" i="16"/>
  <c r="BA109" i="16"/>
  <c r="BA107" i="16"/>
  <c r="BA105" i="16"/>
  <c r="BA103" i="16"/>
  <c r="BA101" i="16"/>
  <c r="BA99" i="16"/>
  <c r="BA93" i="16"/>
  <c r="BA91" i="16"/>
  <c r="BA89" i="16"/>
  <c r="BA87" i="16"/>
  <c r="BA81" i="16"/>
  <c r="BA79" i="16"/>
  <c r="BA77" i="16"/>
  <c r="BA75" i="16"/>
  <c r="BA73" i="16"/>
  <c r="BA67" i="16"/>
  <c r="BA65" i="16"/>
  <c r="BA63" i="16"/>
  <c r="BA61" i="16"/>
  <c r="BA59" i="16"/>
  <c r="BA57" i="16"/>
  <c r="BA55" i="16"/>
  <c r="BA51" i="16"/>
  <c r="BA49" i="16"/>
  <c r="BA47" i="16"/>
  <c r="BA45" i="16"/>
  <c r="BA44" i="16"/>
  <c r="BA38" i="16"/>
  <c r="BA36" i="16"/>
  <c r="BA32" i="16"/>
  <c r="BA30" i="16"/>
  <c r="BA28" i="16"/>
  <c r="BA22" i="16"/>
  <c r="BA20" i="16"/>
  <c r="BA16" i="16"/>
  <c r="BA14" i="16"/>
  <c r="BA12" i="16"/>
  <c r="BA10" i="16"/>
  <c r="G9" i="16"/>
  <c r="I9" i="16"/>
  <c r="K9" i="16"/>
  <c r="O9" i="16"/>
  <c r="Q9" i="16"/>
  <c r="V9" i="16"/>
  <c r="G11" i="16"/>
  <c r="M11" i="16" s="1"/>
  <c r="I11" i="16"/>
  <c r="K11" i="16"/>
  <c r="O11" i="16"/>
  <c r="Q11" i="16"/>
  <c r="V11" i="16"/>
  <c r="G13" i="16"/>
  <c r="M13" i="16" s="1"/>
  <c r="I13" i="16"/>
  <c r="K13" i="16"/>
  <c r="O13" i="16"/>
  <c r="Q13" i="16"/>
  <c r="V13" i="16"/>
  <c r="G15" i="16"/>
  <c r="M15" i="16" s="1"/>
  <c r="I15" i="16"/>
  <c r="K15" i="16"/>
  <c r="O15" i="16"/>
  <c r="Q15" i="16"/>
  <c r="V15" i="16"/>
  <c r="G17" i="16"/>
  <c r="M17" i="16" s="1"/>
  <c r="I17" i="16"/>
  <c r="K17" i="16"/>
  <c r="O17" i="16"/>
  <c r="Q17" i="16"/>
  <c r="V17" i="16"/>
  <c r="G19" i="16"/>
  <c r="M19" i="16" s="1"/>
  <c r="I19" i="16"/>
  <c r="K19" i="16"/>
  <c r="O19" i="16"/>
  <c r="Q19" i="16"/>
  <c r="V19" i="16"/>
  <c r="G21" i="16"/>
  <c r="M21" i="16" s="1"/>
  <c r="I21" i="16"/>
  <c r="K21" i="16"/>
  <c r="O21" i="16"/>
  <c r="Q21" i="16"/>
  <c r="V21" i="16"/>
  <c r="G23" i="16"/>
  <c r="I23" i="16"/>
  <c r="K23" i="16"/>
  <c r="M23" i="16"/>
  <c r="O23" i="16"/>
  <c r="Q23" i="16"/>
  <c r="V23" i="16"/>
  <c r="G25" i="16"/>
  <c r="M25" i="16" s="1"/>
  <c r="I25" i="16"/>
  <c r="K25" i="16"/>
  <c r="O25" i="16"/>
  <c r="Q25" i="16"/>
  <c r="V25" i="16"/>
  <c r="G27" i="16"/>
  <c r="M27" i="16" s="1"/>
  <c r="I27" i="16"/>
  <c r="K27" i="16"/>
  <c r="O27" i="16"/>
  <c r="Q27" i="16"/>
  <c r="V27" i="16"/>
  <c r="G29" i="16"/>
  <c r="M29" i="16" s="1"/>
  <c r="I29" i="16"/>
  <c r="K29" i="16"/>
  <c r="O29" i="16"/>
  <c r="Q29" i="16"/>
  <c r="V29" i="16"/>
  <c r="G31" i="16"/>
  <c r="M31" i="16" s="1"/>
  <c r="I31" i="16"/>
  <c r="K31" i="16"/>
  <c r="O31" i="16"/>
  <c r="Q31" i="16"/>
  <c r="V31" i="16"/>
  <c r="G33" i="16"/>
  <c r="M33" i="16" s="1"/>
  <c r="I33" i="16"/>
  <c r="K33" i="16"/>
  <c r="O33" i="16"/>
  <c r="Q33" i="16"/>
  <c r="V33" i="16"/>
  <c r="G35" i="16"/>
  <c r="M35" i="16" s="1"/>
  <c r="I35" i="16"/>
  <c r="K35" i="16"/>
  <c r="O35" i="16"/>
  <c r="Q35" i="16"/>
  <c r="V35" i="16"/>
  <c r="G37" i="16"/>
  <c r="M37" i="16" s="1"/>
  <c r="I37" i="16"/>
  <c r="K37" i="16"/>
  <c r="O37" i="16"/>
  <c r="Q37" i="16"/>
  <c r="V37" i="16"/>
  <c r="G39" i="16"/>
  <c r="M39" i="16" s="1"/>
  <c r="I39" i="16"/>
  <c r="K39" i="16"/>
  <c r="O39" i="16"/>
  <c r="Q39" i="16"/>
  <c r="V39" i="16"/>
  <c r="G40" i="16"/>
  <c r="M40" i="16" s="1"/>
  <c r="I40" i="16"/>
  <c r="K40" i="16"/>
  <c r="O40" i="16"/>
  <c r="Q40" i="16"/>
  <c r="V40" i="16"/>
  <c r="G41" i="16"/>
  <c r="M41" i="16" s="1"/>
  <c r="I41" i="16"/>
  <c r="K41" i="16"/>
  <c r="O41" i="16"/>
  <c r="Q41" i="16"/>
  <c r="V41" i="16"/>
  <c r="G43" i="16"/>
  <c r="M43" i="16" s="1"/>
  <c r="I43" i="16"/>
  <c r="K43" i="16"/>
  <c r="O43" i="16"/>
  <c r="Q43" i="16"/>
  <c r="V43" i="16"/>
  <c r="G46" i="16"/>
  <c r="I46" i="16"/>
  <c r="K46" i="16"/>
  <c r="O46" i="16"/>
  <c r="Q46" i="16"/>
  <c r="V46" i="16"/>
  <c r="G48" i="16"/>
  <c r="M48" i="16" s="1"/>
  <c r="I48" i="16"/>
  <c r="K48" i="16"/>
  <c r="O48" i="16"/>
  <c r="Q48" i="16"/>
  <c r="V48" i="16"/>
  <c r="G50" i="16"/>
  <c r="M50" i="16" s="1"/>
  <c r="I50" i="16"/>
  <c r="K50" i="16"/>
  <c r="O50" i="16"/>
  <c r="Q50" i="16"/>
  <c r="V50" i="16"/>
  <c r="G52" i="16"/>
  <c r="M52" i="16" s="1"/>
  <c r="I52" i="16"/>
  <c r="K52" i="16"/>
  <c r="O52" i="16"/>
  <c r="Q52" i="16"/>
  <c r="V52" i="16"/>
  <c r="G54" i="16"/>
  <c r="M54" i="16" s="1"/>
  <c r="I54" i="16"/>
  <c r="K54" i="16"/>
  <c r="O54" i="16"/>
  <c r="Q54" i="16"/>
  <c r="V54" i="16"/>
  <c r="G56" i="16"/>
  <c r="M56" i="16" s="1"/>
  <c r="I56" i="16"/>
  <c r="K56" i="16"/>
  <c r="O56" i="16"/>
  <c r="Q56" i="16"/>
  <c r="V56" i="16"/>
  <c r="G58" i="16"/>
  <c r="M58" i="16" s="1"/>
  <c r="I58" i="16"/>
  <c r="K58" i="16"/>
  <c r="O58" i="16"/>
  <c r="Q58" i="16"/>
  <c r="V58" i="16"/>
  <c r="G60" i="16"/>
  <c r="M60" i="16" s="1"/>
  <c r="I60" i="16"/>
  <c r="K60" i="16"/>
  <c r="O60" i="16"/>
  <c r="Q60" i="16"/>
  <c r="V60" i="16"/>
  <c r="G62" i="16"/>
  <c r="M62" i="16" s="1"/>
  <c r="I62" i="16"/>
  <c r="K62" i="16"/>
  <c r="O62" i="16"/>
  <c r="Q62" i="16"/>
  <c r="V62" i="16"/>
  <c r="G64" i="16"/>
  <c r="M64" i="16" s="1"/>
  <c r="I64" i="16"/>
  <c r="K64" i="16"/>
  <c r="O64" i="16"/>
  <c r="Q64" i="16"/>
  <c r="V64" i="16"/>
  <c r="G66" i="16"/>
  <c r="M66" i="16" s="1"/>
  <c r="I66" i="16"/>
  <c r="K66" i="16"/>
  <c r="O66" i="16"/>
  <c r="Q66" i="16"/>
  <c r="V66" i="16"/>
  <c r="G68" i="16"/>
  <c r="M68" i="16" s="1"/>
  <c r="I68" i="16"/>
  <c r="K68" i="16"/>
  <c r="O68" i="16"/>
  <c r="Q68" i="16"/>
  <c r="V68" i="16"/>
  <c r="G70" i="16"/>
  <c r="M70" i="16" s="1"/>
  <c r="I70" i="16"/>
  <c r="K70" i="16"/>
  <c r="O70" i="16"/>
  <c r="Q70" i="16"/>
  <c r="V70" i="16"/>
  <c r="G72" i="16"/>
  <c r="M72" i="16" s="1"/>
  <c r="I72" i="16"/>
  <c r="K72" i="16"/>
  <c r="O72" i="16"/>
  <c r="Q72" i="16"/>
  <c r="V72" i="16"/>
  <c r="G74" i="16"/>
  <c r="M74" i="16" s="1"/>
  <c r="I74" i="16"/>
  <c r="K74" i="16"/>
  <c r="O74" i="16"/>
  <c r="Q74" i="16"/>
  <c r="V74" i="16"/>
  <c r="G76" i="16"/>
  <c r="M76" i="16" s="1"/>
  <c r="I76" i="16"/>
  <c r="K76" i="16"/>
  <c r="O76" i="16"/>
  <c r="Q76" i="16"/>
  <c r="V76" i="16"/>
  <c r="G78" i="16"/>
  <c r="M78" i="16" s="1"/>
  <c r="I78" i="16"/>
  <c r="K78" i="16"/>
  <c r="O78" i="16"/>
  <c r="Q78" i="16"/>
  <c r="V78" i="16"/>
  <c r="G80" i="16"/>
  <c r="M80" i="16" s="1"/>
  <c r="I80" i="16"/>
  <c r="K80" i="16"/>
  <c r="O80" i="16"/>
  <c r="Q80" i="16"/>
  <c r="V80" i="16"/>
  <c r="G82" i="16"/>
  <c r="M82" i="16" s="1"/>
  <c r="I82" i="16"/>
  <c r="K82" i="16"/>
  <c r="O82" i="16"/>
  <c r="Q82" i="16"/>
  <c r="V82" i="16"/>
  <c r="G83" i="16"/>
  <c r="M83" i="16" s="1"/>
  <c r="I83" i="16"/>
  <c r="K83" i="16"/>
  <c r="O83" i="16"/>
  <c r="Q83" i="16"/>
  <c r="V83" i="16"/>
  <c r="G84" i="16"/>
  <c r="M84" i="16" s="1"/>
  <c r="I84" i="16"/>
  <c r="K84" i="16"/>
  <c r="O84" i="16"/>
  <c r="Q84" i="16"/>
  <c r="V84" i="16"/>
  <c r="G86" i="16"/>
  <c r="I86" i="16"/>
  <c r="K86" i="16"/>
  <c r="O86" i="16"/>
  <c r="Q86" i="16"/>
  <c r="V86" i="16"/>
  <c r="G88" i="16"/>
  <c r="M88" i="16" s="1"/>
  <c r="I88" i="16"/>
  <c r="K88" i="16"/>
  <c r="O88" i="16"/>
  <c r="Q88" i="16"/>
  <c r="V88" i="16"/>
  <c r="G90" i="16"/>
  <c r="M90" i="16" s="1"/>
  <c r="I90" i="16"/>
  <c r="K90" i="16"/>
  <c r="O90" i="16"/>
  <c r="Q90" i="16"/>
  <c r="V90" i="16"/>
  <c r="G92" i="16"/>
  <c r="M92" i="16" s="1"/>
  <c r="I92" i="16"/>
  <c r="K92" i="16"/>
  <c r="O92" i="16"/>
  <c r="Q92" i="16"/>
  <c r="V92" i="16"/>
  <c r="G94" i="16"/>
  <c r="M94" i="16" s="1"/>
  <c r="I94" i="16"/>
  <c r="K94" i="16"/>
  <c r="O94" i="16"/>
  <c r="Q94" i="16"/>
  <c r="V94" i="16"/>
  <c r="G95" i="16"/>
  <c r="M95" i="16" s="1"/>
  <c r="I95" i="16"/>
  <c r="K95" i="16"/>
  <c r="O95" i="16"/>
  <c r="Q95" i="16"/>
  <c r="V95" i="16"/>
  <c r="G96" i="16"/>
  <c r="M96" i="16" s="1"/>
  <c r="I96" i="16"/>
  <c r="K96" i="16"/>
  <c r="O96" i="16"/>
  <c r="Q96" i="16"/>
  <c r="V96" i="16"/>
  <c r="G98" i="16"/>
  <c r="I98" i="16"/>
  <c r="K98" i="16"/>
  <c r="O98" i="16"/>
  <c r="Q98" i="16"/>
  <c r="V98" i="16"/>
  <c r="G100" i="16"/>
  <c r="M100" i="16" s="1"/>
  <c r="I100" i="16"/>
  <c r="K100" i="16"/>
  <c r="O100" i="16"/>
  <c r="Q100" i="16"/>
  <c r="V100" i="16"/>
  <c r="G102" i="16"/>
  <c r="M102" i="16" s="1"/>
  <c r="I102" i="16"/>
  <c r="K102" i="16"/>
  <c r="O102" i="16"/>
  <c r="Q102" i="16"/>
  <c r="V102" i="16"/>
  <c r="G104" i="16"/>
  <c r="M104" i="16" s="1"/>
  <c r="I104" i="16"/>
  <c r="K104" i="16"/>
  <c r="O104" i="16"/>
  <c r="Q104" i="16"/>
  <c r="V104" i="16"/>
  <c r="G106" i="16"/>
  <c r="M106" i="16" s="1"/>
  <c r="I106" i="16"/>
  <c r="K106" i="16"/>
  <c r="O106" i="16"/>
  <c r="Q106" i="16"/>
  <c r="V106" i="16"/>
  <c r="G108" i="16"/>
  <c r="M108" i="16" s="1"/>
  <c r="I108" i="16"/>
  <c r="K108" i="16"/>
  <c r="O108" i="16"/>
  <c r="Q108" i="16"/>
  <c r="V108" i="16"/>
  <c r="G110" i="16"/>
  <c r="M110" i="16" s="1"/>
  <c r="I110" i="16"/>
  <c r="K110" i="16"/>
  <c r="O110" i="16"/>
  <c r="Q110" i="16"/>
  <c r="V110" i="16"/>
  <c r="G112" i="16"/>
  <c r="M112" i="16" s="1"/>
  <c r="I112" i="16"/>
  <c r="K112" i="16"/>
  <c r="O112" i="16"/>
  <c r="Q112" i="16"/>
  <c r="V112" i="16"/>
  <c r="G114" i="16"/>
  <c r="M114" i="16" s="1"/>
  <c r="I114" i="16"/>
  <c r="K114" i="16"/>
  <c r="O114" i="16"/>
  <c r="Q114" i="16"/>
  <c r="V114" i="16"/>
  <c r="G116" i="16"/>
  <c r="M116" i="16" s="1"/>
  <c r="I116" i="16"/>
  <c r="K116" i="16"/>
  <c r="O116" i="16"/>
  <c r="Q116" i="16"/>
  <c r="V116" i="16"/>
  <c r="G118" i="16"/>
  <c r="M118" i="16" s="1"/>
  <c r="I118" i="16"/>
  <c r="K118" i="16"/>
  <c r="O118" i="16"/>
  <c r="Q118" i="16"/>
  <c r="V118" i="16"/>
  <c r="G119" i="16"/>
  <c r="M119" i="16" s="1"/>
  <c r="I119" i="16"/>
  <c r="K119" i="16"/>
  <c r="O119" i="16"/>
  <c r="Q119" i="16"/>
  <c r="V119" i="16"/>
  <c r="G120" i="16"/>
  <c r="M120" i="16" s="1"/>
  <c r="I120" i="16"/>
  <c r="K120" i="16"/>
  <c r="O120" i="16"/>
  <c r="Q120" i="16"/>
  <c r="V120" i="16"/>
  <c r="G122" i="16"/>
  <c r="M122" i="16" s="1"/>
  <c r="I122" i="16"/>
  <c r="K122" i="16"/>
  <c r="O122" i="16"/>
  <c r="Q122" i="16"/>
  <c r="V122" i="16"/>
  <c r="G124" i="16"/>
  <c r="M124" i="16" s="1"/>
  <c r="I124" i="16"/>
  <c r="K124" i="16"/>
  <c r="O124" i="16"/>
  <c r="Q124" i="16"/>
  <c r="V124" i="16"/>
  <c r="G126" i="16"/>
  <c r="M126" i="16" s="1"/>
  <c r="I126" i="16"/>
  <c r="K126" i="16"/>
  <c r="O126" i="16"/>
  <c r="Q126" i="16"/>
  <c r="V126" i="16"/>
  <c r="G128" i="16"/>
  <c r="M128" i="16" s="1"/>
  <c r="I128" i="16"/>
  <c r="K128" i="16"/>
  <c r="O128" i="16"/>
  <c r="Q128" i="16"/>
  <c r="V128" i="16"/>
  <c r="G130" i="16"/>
  <c r="M130" i="16" s="1"/>
  <c r="I130" i="16"/>
  <c r="K130" i="16"/>
  <c r="O130" i="16"/>
  <c r="Q130" i="16"/>
  <c r="V130" i="16"/>
  <c r="G131" i="16"/>
  <c r="M131" i="16" s="1"/>
  <c r="I131" i="16"/>
  <c r="K131" i="16"/>
  <c r="O131" i="16"/>
  <c r="Q131" i="16"/>
  <c r="V131" i="16"/>
  <c r="G132" i="16"/>
  <c r="M132" i="16" s="1"/>
  <c r="I132" i="16"/>
  <c r="K132" i="16"/>
  <c r="O132" i="16"/>
  <c r="Q132" i="16"/>
  <c r="V132" i="16"/>
  <c r="G134" i="16"/>
  <c r="M134" i="16" s="1"/>
  <c r="I134" i="16"/>
  <c r="K134" i="16"/>
  <c r="O134" i="16"/>
  <c r="Q134" i="16"/>
  <c r="V134" i="16"/>
  <c r="G136" i="16"/>
  <c r="M136" i="16" s="1"/>
  <c r="I136" i="16"/>
  <c r="K136" i="16"/>
  <c r="O136" i="16"/>
  <c r="Q136" i="16"/>
  <c r="V136" i="16"/>
  <c r="G138" i="16"/>
  <c r="M138" i="16" s="1"/>
  <c r="I138" i="16"/>
  <c r="K138" i="16"/>
  <c r="O138" i="16"/>
  <c r="Q138" i="16"/>
  <c r="V138" i="16"/>
  <c r="G140" i="16"/>
  <c r="M140" i="16" s="1"/>
  <c r="I140" i="16"/>
  <c r="K140" i="16"/>
  <c r="O140" i="16"/>
  <c r="Q140" i="16"/>
  <c r="V140" i="16"/>
  <c r="G142" i="16"/>
  <c r="M142" i="16" s="1"/>
  <c r="I142" i="16"/>
  <c r="K142" i="16"/>
  <c r="O142" i="16"/>
  <c r="Q142" i="16"/>
  <c r="V142" i="16"/>
  <c r="G144" i="16"/>
  <c r="M144" i="16" s="1"/>
  <c r="I144" i="16"/>
  <c r="K144" i="16"/>
  <c r="O144" i="16"/>
  <c r="Q144" i="16"/>
  <c r="V144" i="16"/>
  <c r="G146" i="16"/>
  <c r="M146" i="16" s="1"/>
  <c r="I146" i="16"/>
  <c r="K146" i="16"/>
  <c r="O146" i="16"/>
  <c r="Q146" i="16"/>
  <c r="V146" i="16"/>
  <c r="G148" i="16"/>
  <c r="M148" i="16" s="1"/>
  <c r="I148" i="16"/>
  <c r="K148" i="16"/>
  <c r="O148" i="16"/>
  <c r="Q148" i="16"/>
  <c r="V148" i="16"/>
  <c r="G150" i="16"/>
  <c r="M150" i="16" s="1"/>
  <c r="I150" i="16"/>
  <c r="K150" i="16"/>
  <c r="O150" i="16"/>
  <c r="Q150" i="16"/>
  <c r="V150" i="16"/>
  <c r="G152" i="16"/>
  <c r="M152" i="16" s="1"/>
  <c r="I152" i="16"/>
  <c r="K152" i="16"/>
  <c r="O152" i="16"/>
  <c r="Q152" i="16"/>
  <c r="V152" i="16"/>
  <c r="G154" i="16"/>
  <c r="M154" i="16" s="1"/>
  <c r="I154" i="16"/>
  <c r="K154" i="16"/>
  <c r="O154" i="16"/>
  <c r="Q154" i="16"/>
  <c r="V154" i="16"/>
  <c r="G156" i="16"/>
  <c r="M156" i="16" s="1"/>
  <c r="I156" i="16"/>
  <c r="K156" i="16"/>
  <c r="O156" i="16"/>
  <c r="Q156" i="16"/>
  <c r="V156" i="16"/>
  <c r="G157" i="16"/>
  <c r="M157" i="16" s="1"/>
  <c r="I157" i="16"/>
  <c r="K157" i="16"/>
  <c r="O157" i="16"/>
  <c r="Q157" i="16"/>
  <c r="V157" i="16"/>
  <c r="G158" i="16"/>
  <c r="M158" i="16" s="1"/>
  <c r="I158" i="16"/>
  <c r="K158" i="16"/>
  <c r="O158" i="16"/>
  <c r="Q158" i="16"/>
  <c r="V158" i="16"/>
  <c r="G160" i="16"/>
  <c r="I160" i="16"/>
  <c r="K160" i="16"/>
  <c r="O160" i="16"/>
  <c r="Q160" i="16"/>
  <c r="V160" i="16"/>
  <c r="G161" i="16"/>
  <c r="M161" i="16" s="1"/>
  <c r="I161" i="16"/>
  <c r="K161" i="16"/>
  <c r="O161" i="16"/>
  <c r="Q161" i="16"/>
  <c r="V161" i="16"/>
  <c r="G162" i="16"/>
  <c r="M162" i="16" s="1"/>
  <c r="I162" i="16"/>
  <c r="K162" i="16"/>
  <c r="O162" i="16"/>
  <c r="Q162" i="16"/>
  <c r="V162" i="16"/>
  <c r="G164" i="16"/>
  <c r="M164" i="16" s="1"/>
  <c r="I164" i="16"/>
  <c r="K164" i="16"/>
  <c r="O164" i="16"/>
  <c r="Q164" i="16"/>
  <c r="V164" i="16"/>
  <c r="AE167" i="16"/>
  <c r="F48" i="1" s="1"/>
  <c r="BA24" i="15"/>
  <c r="G9" i="15"/>
  <c r="I9" i="15"/>
  <c r="K9" i="15"/>
  <c r="O9" i="15"/>
  <c r="Q9" i="15"/>
  <c r="V9" i="15"/>
  <c r="G10" i="15"/>
  <c r="M10" i="15" s="1"/>
  <c r="I10" i="15"/>
  <c r="K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4" i="15"/>
  <c r="M14" i="15" s="1"/>
  <c r="I14" i="15"/>
  <c r="K14" i="15"/>
  <c r="O14" i="15"/>
  <c r="Q14" i="15"/>
  <c r="V14" i="15"/>
  <c r="G16" i="15"/>
  <c r="M16" i="15" s="1"/>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M23" i="15" s="1"/>
  <c r="I23" i="15"/>
  <c r="K23" i="15"/>
  <c r="O23" i="15"/>
  <c r="Q23" i="15"/>
  <c r="V23" i="15"/>
  <c r="G26" i="15"/>
  <c r="M26" i="15" s="1"/>
  <c r="I26" i="15"/>
  <c r="K26" i="15"/>
  <c r="O26" i="15"/>
  <c r="Q26" i="15"/>
  <c r="V26" i="15"/>
  <c r="G27" i="15"/>
  <c r="M27" i="15" s="1"/>
  <c r="I27" i="15"/>
  <c r="K27" i="15"/>
  <c r="O27" i="15"/>
  <c r="Q27" i="15"/>
  <c r="V27" i="15"/>
  <c r="G28" i="15"/>
  <c r="I28" i="15"/>
  <c r="K28" i="15"/>
  <c r="O28" i="15"/>
  <c r="Q28" i="15"/>
  <c r="V28" i="15"/>
  <c r="G29" i="15"/>
  <c r="M29" i="15" s="1"/>
  <c r="I29" i="15"/>
  <c r="K29" i="15"/>
  <c r="O29" i="15"/>
  <c r="Q29" i="15"/>
  <c r="V29" i="15"/>
  <c r="G31" i="15"/>
  <c r="I31" i="15"/>
  <c r="K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AE41" i="15"/>
  <c r="BA149" i="14"/>
  <c r="BA145" i="14"/>
  <c r="BA141" i="14"/>
  <c r="BA135" i="14"/>
  <c r="BA133" i="14"/>
  <c r="BA127" i="14"/>
  <c r="BA125" i="14"/>
  <c r="BA123" i="14"/>
  <c r="BA121" i="14"/>
  <c r="BA119" i="14"/>
  <c r="BA117" i="14"/>
  <c r="BA115" i="14"/>
  <c r="BA109" i="14"/>
  <c r="BA107" i="14"/>
  <c r="BA101" i="14"/>
  <c r="BA99" i="14"/>
  <c r="BA97" i="14"/>
  <c r="BA95" i="14"/>
  <c r="BA93" i="14"/>
  <c r="BA89" i="14"/>
  <c r="BA83" i="14"/>
  <c r="BA81" i="14"/>
  <c r="BA79" i="14"/>
  <c r="BA73" i="14"/>
  <c r="BA71" i="14"/>
  <c r="BA69" i="14"/>
  <c r="BA67" i="14"/>
  <c r="BA65" i="14"/>
  <c r="BA63" i="14"/>
  <c r="BA61" i="14"/>
  <c r="BA59" i="14"/>
  <c r="BA57" i="14"/>
  <c r="BA55" i="14"/>
  <c r="BA53" i="14"/>
  <c r="BA51" i="14"/>
  <c r="BA49" i="14"/>
  <c r="BA47" i="14"/>
  <c r="BA45" i="14"/>
  <c r="BA43" i="14"/>
  <c r="BA41" i="14"/>
  <c r="BA37" i="14"/>
  <c r="BA34" i="14"/>
  <c r="BA32" i="14"/>
  <c r="BA30" i="14"/>
  <c r="BA28" i="14"/>
  <c r="BA26" i="14"/>
  <c r="BA18" i="14"/>
  <c r="BA16" i="14"/>
  <c r="BA14" i="14"/>
  <c r="BA12" i="14"/>
  <c r="BA10" i="14"/>
  <c r="G9" i="14"/>
  <c r="I9" i="14"/>
  <c r="K9" i="14"/>
  <c r="O9" i="14"/>
  <c r="Q9" i="14"/>
  <c r="V9" i="14"/>
  <c r="G11" i="14"/>
  <c r="I11" i="14"/>
  <c r="K11" i="14"/>
  <c r="O11" i="14"/>
  <c r="Q11" i="14"/>
  <c r="V11" i="14"/>
  <c r="G13" i="14"/>
  <c r="M13" i="14" s="1"/>
  <c r="I13" i="14"/>
  <c r="K13" i="14"/>
  <c r="O13" i="14"/>
  <c r="Q13" i="14"/>
  <c r="V13" i="14"/>
  <c r="G15" i="14"/>
  <c r="M15" i="14" s="1"/>
  <c r="I15" i="14"/>
  <c r="K15" i="14"/>
  <c r="O15" i="14"/>
  <c r="Q15" i="14"/>
  <c r="V15" i="14"/>
  <c r="G17" i="14"/>
  <c r="M17" i="14" s="1"/>
  <c r="I17" i="14"/>
  <c r="K17" i="14"/>
  <c r="O17" i="14"/>
  <c r="Q17" i="14"/>
  <c r="V17" i="14"/>
  <c r="G19" i="14"/>
  <c r="M19" i="14" s="1"/>
  <c r="I19" i="14"/>
  <c r="K19" i="14"/>
  <c r="O19" i="14"/>
  <c r="Q19" i="14"/>
  <c r="V19" i="14"/>
  <c r="G21" i="14"/>
  <c r="M21" i="14" s="1"/>
  <c r="I21" i="14"/>
  <c r="K21" i="14"/>
  <c r="O21" i="14"/>
  <c r="Q21" i="14"/>
  <c r="V21" i="14"/>
  <c r="G22" i="14"/>
  <c r="M22" i="14" s="1"/>
  <c r="I22" i="14"/>
  <c r="K22" i="14"/>
  <c r="O22" i="14"/>
  <c r="Q22" i="14"/>
  <c r="V22" i="14"/>
  <c r="G23" i="14"/>
  <c r="M23" i="14" s="1"/>
  <c r="I23" i="14"/>
  <c r="K23" i="14"/>
  <c r="O23" i="14"/>
  <c r="Q23" i="14"/>
  <c r="V23" i="14"/>
  <c r="G25" i="14"/>
  <c r="M25" i="14" s="1"/>
  <c r="I25" i="14"/>
  <c r="K25" i="14"/>
  <c r="O25" i="14"/>
  <c r="Q25" i="14"/>
  <c r="V25" i="14"/>
  <c r="G27" i="14"/>
  <c r="M27" i="14" s="1"/>
  <c r="I27" i="14"/>
  <c r="K27" i="14"/>
  <c r="O27" i="14"/>
  <c r="Q27" i="14"/>
  <c r="V27" i="14"/>
  <c r="G29" i="14"/>
  <c r="M29" i="14" s="1"/>
  <c r="I29" i="14"/>
  <c r="K29" i="14"/>
  <c r="O29" i="14"/>
  <c r="Q29" i="14"/>
  <c r="V29" i="14"/>
  <c r="G31" i="14"/>
  <c r="M31" i="14" s="1"/>
  <c r="I31" i="14"/>
  <c r="K31" i="14"/>
  <c r="O31" i="14"/>
  <c r="Q31" i="14"/>
  <c r="V31" i="14"/>
  <c r="G33" i="14"/>
  <c r="M33" i="14" s="1"/>
  <c r="I33" i="14"/>
  <c r="K33" i="14"/>
  <c r="O33" i="14"/>
  <c r="Q33" i="14"/>
  <c r="V33" i="14"/>
  <c r="G35" i="14"/>
  <c r="M35" i="14" s="1"/>
  <c r="I35" i="14"/>
  <c r="K35" i="14"/>
  <c r="O35" i="14"/>
  <c r="Q35" i="14"/>
  <c r="V35" i="14"/>
  <c r="G36" i="14"/>
  <c r="M36" i="14" s="1"/>
  <c r="I36" i="14"/>
  <c r="K36" i="14"/>
  <c r="O36" i="14"/>
  <c r="Q36" i="14"/>
  <c r="V36" i="14"/>
  <c r="G38" i="14"/>
  <c r="M38" i="14" s="1"/>
  <c r="I38" i="14"/>
  <c r="K38" i="14"/>
  <c r="O38" i="14"/>
  <c r="Q38" i="14"/>
  <c r="V38" i="14"/>
  <c r="G40" i="14"/>
  <c r="I40" i="14"/>
  <c r="K40" i="14"/>
  <c r="O40" i="14"/>
  <c r="Q40" i="14"/>
  <c r="V40" i="14"/>
  <c r="G42" i="14"/>
  <c r="M42" i="14" s="1"/>
  <c r="I42" i="14"/>
  <c r="K42" i="14"/>
  <c r="O42" i="14"/>
  <c r="Q42" i="14"/>
  <c r="V42" i="14"/>
  <c r="G44" i="14"/>
  <c r="M44" i="14" s="1"/>
  <c r="I44" i="14"/>
  <c r="K44" i="14"/>
  <c r="O44" i="14"/>
  <c r="Q44" i="14"/>
  <c r="V44" i="14"/>
  <c r="G46" i="14"/>
  <c r="M46" i="14" s="1"/>
  <c r="I46" i="14"/>
  <c r="K46" i="14"/>
  <c r="O46" i="14"/>
  <c r="Q46" i="14"/>
  <c r="V46" i="14"/>
  <c r="G48" i="14"/>
  <c r="M48" i="14" s="1"/>
  <c r="I48" i="14"/>
  <c r="K48" i="14"/>
  <c r="O48" i="14"/>
  <c r="Q48" i="14"/>
  <c r="V48" i="14"/>
  <c r="G50" i="14"/>
  <c r="M50" i="14" s="1"/>
  <c r="I50" i="14"/>
  <c r="K50" i="14"/>
  <c r="O50" i="14"/>
  <c r="Q50" i="14"/>
  <c r="V50" i="14"/>
  <c r="G52" i="14"/>
  <c r="M52" i="14" s="1"/>
  <c r="I52" i="14"/>
  <c r="K52" i="14"/>
  <c r="O52" i="14"/>
  <c r="Q52" i="14"/>
  <c r="V52" i="14"/>
  <c r="G54" i="14"/>
  <c r="M54" i="14" s="1"/>
  <c r="I54" i="14"/>
  <c r="K54" i="14"/>
  <c r="O54" i="14"/>
  <c r="Q54" i="14"/>
  <c r="V54" i="14"/>
  <c r="G56" i="14"/>
  <c r="M56" i="14" s="1"/>
  <c r="I56" i="14"/>
  <c r="K56" i="14"/>
  <c r="O56" i="14"/>
  <c r="Q56" i="14"/>
  <c r="V56" i="14"/>
  <c r="G58" i="14"/>
  <c r="M58" i="14" s="1"/>
  <c r="I58" i="14"/>
  <c r="K58" i="14"/>
  <c r="O58" i="14"/>
  <c r="Q58" i="14"/>
  <c r="V58" i="14"/>
  <c r="G60" i="14"/>
  <c r="M60" i="14" s="1"/>
  <c r="I60" i="14"/>
  <c r="K60" i="14"/>
  <c r="O60" i="14"/>
  <c r="Q60" i="14"/>
  <c r="V60" i="14"/>
  <c r="G62" i="14"/>
  <c r="M62" i="14" s="1"/>
  <c r="I62" i="14"/>
  <c r="K62" i="14"/>
  <c r="O62" i="14"/>
  <c r="Q62" i="14"/>
  <c r="V62" i="14"/>
  <c r="G64" i="14"/>
  <c r="M64" i="14" s="1"/>
  <c r="I64" i="14"/>
  <c r="K64" i="14"/>
  <c r="O64" i="14"/>
  <c r="Q64" i="14"/>
  <c r="V64" i="14"/>
  <c r="G66" i="14"/>
  <c r="M66" i="14" s="1"/>
  <c r="I66" i="14"/>
  <c r="K66" i="14"/>
  <c r="O66" i="14"/>
  <c r="Q66" i="14"/>
  <c r="V66" i="14"/>
  <c r="G68" i="14"/>
  <c r="M68" i="14" s="1"/>
  <c r="I68" i="14"/>
  <c r="K68" i="14"/>
  <c r="O68" i="14"/>
  <c r="Q68" i="14"/>
  <c r="V68" i="14"/>
  <c r="G70" i="14"/>
  <c r="M70" i="14" s="1"/>
  <c r="I70" i="14"/>
  <c r="K70" i="14"/>
  <c r="O70" i="14"/>
  <c r="Q70" i="14"/>
  <c r="V70" i="14"/>
  <c r="G72" i="14"/>
  <c r="M72" i="14" s="1"/>
  <c r="I72" i="14"/>
  <c r="K72" i="14"/>
  <c r="O72" i="14"/>
  <c r="Q72" i="14"/>
  <c r="V72" i="14"/>
  <c r="G74" i="14"/>
  <c r="M74" i="14" s="1"/>
  <c r="I74" i="14"/>
  <c r="K74" i="14"/>
  <c r="O74" i="14"/>
  <c r="Q74" i="14"/>
  <c r="V74" i="14"/>
  <c r="G76" i="14"/>
  <c r="M76" i="14" s="1"/>
  <c r="I76" i="14"/>
  <c r="K76" i="14"/>
  <c r="O76" i="14"/>
  <c r="Q76" i="14"/>
  <c r="V76" i="14"/>
  <c r="G78" i="14"/>
  <c r="M78" i="14" s="1"/>
  <c r="I78" i="14"/>
  <c r="K78" i="14"/>
  <c r="O78" i="14"/>
  <c r="Q78" i="14"/>
  <c r="V78" i="14"/>
  <c r="G80" i="14"/>
  <c r="M80" i="14" s="1"/>
  <c r="I80" i="14"/>
  <c r="K80" i="14"/>
  <c r="O80" i="14"/>
  <c r="Q80" i="14"/>
  <c r="V80" i="14"/>
  <c r="G82" i="14"/>
  <c r="M82" i="14" s="1"/>
  <c r="I82" i="14"/>
  <c r="K82" i="14"/>
  <c r="O82" i="14"/>
  <c r="Q82" i="14"/>
  <c r="V82" i="14"/>
  <c r="G84" i="14"/>
  <c r="M84" i="14" s="1"/>
  <c r="I84" i="14"/>
  <c r="K84" i="14"/>
  <c r="O84" i="14"/>
  <c r="Q84" i="14"/>
  <c r="V84" i="14"/>
  <c r="G85" i="14"/>
  <c r="M85" i="14" s="1"/>
  <c r="I85" i="14"/>
  <c r="K85" i="14"/>
  <c r="O85" i="14"/>
  <c r="Q85" i="14"/>
  <c r="V85" i="14"/>
  <c r="G86" i="14"/>
  <c r="M86" i="14" s="1"/>
  <c r="I86" i="14"/>
  <c r="K86" i="14"/>
  <c r="O86" i="14"/>
  <c r="Q86" i="14"/>
  <c r="V86" i="14"/>
  <c r="G88" i="14"/>
  <c r="I88" i="14"/>
  <c r="K88" i="14"/>
  <c r="O88" i="14"/>
  <c r="Q88" i="14"/>
  <c r="V88" i="14"/>
  <c r="G90" i="14"/>
  <c r="M90" i="14" s="1"/>
  <c r="I90" i="14"/>
  <c r="K90" i="14"/>
  <c r="O90" i="14"/>
  <c r="Q90" i="14"/>
  <c r="V90" i="14"/>
  <c r="G92" i="14"/>
  <c r="M92" i="14" s="1"/>
  <c r="I92" i="14"/>
  <c r="K92" i="14"/>
  <c r="O92" i="14"/>
  <c r="Q92" i="14"/>
  <c r="V92" i="14"/>
  <c r="G94" i="14"/>
  <c r="M94" i="14" s="1"/>
  <c r="I94" i="14"/>
  <c r="K94" i="14"/>
  <c r="O94" i="14"/>
  <c r="Q94" i="14"/>
  <c r="V94" i="14"/>
  <c r="G96" i="14"/>
  <c r="M96" i="14" s="1"/>
  <c r="I96" i="14"/>
  <c r="K96" i="14"/>
  <c r="O96" i="14"/>
  <c r="Q96" i="14"/>
  <c r="V96" i="14"/>
  <c r="G98" i="14"/>
  <c r="M98" i="14" s="1"/>
  <c r="I98" i="14"/>
  <c r="K98" i="14"/>
  <c r="O98" i="14"/>
  <c r="Q98" i="14"/>
  <c r="V98" i="14"/>
  <c r="G100" i="14"/>
  <c r="M100" i="14" s="1"/>
  <c r="I100" i="14"/>
  <c r="K100" i="14"/>
  <c r="O100" i="14"/>
  <c r="Q100" i="14"/>
  <c r="V100" i="14"/>
  <c r="G102" i="14"/>
  <c r="M102" i="14" s="1"/>
  <c r="I102" i="14"/>
  <c r="K102" i="14"/>
  <c r="O102" i="14"/>
  <c r="Q102" i="14"/>
  <c r="V102" i="14"/>
  <c r="G104" i="14"/>
  <c r="M104" i="14" s="1"/>
  <c r="I104" i="14"/>
  <c r="K104" i="14"/>
  <c r="O104" i="14"/>
  <c r="Q104" i="14"/>
  <c r="V104" i="14"/>
  <c r="G106" i="14"/>
  <c r="M106" i="14" s="1"/>
  <c r="I106" i="14"/>
  <c r="K106" i="14"/>
  <c r="O106" i="14"/>
  <c r="Q106" i="14"/>
  <c r="V106" i="14"/>
  <c r="G108" i="14"/>
  <c r="M108" i="14" s="1"/>
  <c r="I108" i="14"/>
  <c r="K108" i="14"/>
  <c r="O108" i="14"/>
  <c r="Q108" i="14"/>
  <c r="V108" i="14"/>
  <c r="G110" i="14"/>
  <c r="M110" i="14" s="1"/>
  <c r="I110" i="14"/>
  <c r="K110" i="14"/>
  <c r="O110" i="14"/>
  <c r="Q110" i="14"/>
  <c r="V110" i="14"/>
  <c r="G111" i="14"/>
  <c r="M111" i="14" s="1"/>
  <c r="I111" i="14"/>
  <c r="K111" i="14"/>
  <c r="O111" i="14"/>
  <c r="Q111" i="14"/>
  <c r="V111" i="14"/>
  <c r="G112" i="14"/>
  <c r="M112" i="14" s="1"/>
  <c r="I112" i="14"/>
  <c r="K112" i="14"/>
  <c r="O112" i="14"/>
  <c r="Q112" i="14"/>
  <c r="V112" i="14"/>
  <c r="G114" i="14"/>
  <c r="M114" i="14" s="1"/>
  <c r="I114" i="14"/>
  <c r="K114" i="14"/>
  <c r="O114" i="14"/>
  <c r="Q114" i="14"/>
  <c r="V114" i="14"/>
  <c r="G116" i="14"/>
  <c r="I116" i="14"/>
  <c r="K116" i="14"/>
  <c r="O116" i="14"/>
  <c r="Q116" i="14"/>
  <c r="V116" i="14"/>
  <c r="G118" i="14"/>
  <c r="M118" i="14" s="1"/>
  <c r="I118" i="14"/>
  <c r="K118" i="14"/>
  <c r="O118" i="14"/>
  <c r="Q118" i="14"/>
  <c r="V118" i="14"/>
  <c r="G120" i="14"/>
  <c r="M120" i="14" s="1"/>
  <c r="I120" i="14"/>
  <c r="K120" i="14"/>
  <c r="O120" i="14"/>
  <c r="Q120" i="14"/>
  <c r="V120" i="14"/>
  <c r="G122" i="14"/>
  <c r="M122" i="14" s="1"/>
  <c r="I122" i="14"/>
  <c r="K122" i="14"/>
  <c r="O122" i="14"/>
  <c r="Q122" i="14"/>
  <c r="V122" i="14"/>
  <c r="G124" i="14"/>
  <c r="M124" i="14" s="1"/>
  <c r="I124" i="14"/>
  <c r="K124" i="14"/>
  <c r="O124" i="14"/>
  <c r="Q124" i="14"/>
  <c r="V124" i="14"/>
  <c r="G126" i="14"/>
  <c r="M126" i="14" s="1"/>
  <c r="I126" i="14"/>
  <c r="K126" i="14"/>
  <c r="O126" i="14"/>
  <c r="Q126" i="14"/>
  <c r="V126" i="14"/>
  <c r="G128" i="14"/>
  <c r="M128" i="14" s="1"/>
  <c r="I128" i="14"/>
  <c r="K128" i="14"/>
  <c r="O128" i="14"/>
  <c r="Q128" i="14"/>
  <c r="V128" i="14"/>
  <c r="G130" i="14"/>
  <c r="M130" i="14" s="1"/>
  <c r="I130" i="14"/>
  <c r="K130" i="14"/>
  <c r="O130" i="14"/>
  <c r="Q130" i="14"/>
  <c r="V130" i="14"/>
  <c r="G132" i="14"/>
  <c r="M132" i="14" s="1"/>
  <c r="I132" i="14"/>
  <c r="K132" i="14"/>
  <c r="O132" i="14"/>
  <c r="Q132" i="14"/>
  <c r="V132" i="14"/>
  <c r="G134" i="14"/>
  <c r="M134" i="14" s="1"/>
  <c r="I134" i="14"/>
  <c r="K134" i="14"/>
  <c r="O134" i="14"/>
  <c r="Q134" i="14"/>
  <c r="V134" i="14"/>
  <c r="G136" i="14"/>
  <c r="M136" i="14" s="1"/>
  <c r="I136" i="14"/>
  <c r="K136" i="14"/>
  <c r="O136" i="14"/>
  <c r="Q136" i="14"/>
  <c r="V136" i="14"/>
  <c r="G137" i="14"/>
  <c r="M137" i="14" s="1"/>
  <c r="I137" i="14"/>
  <c r="K137" i="14"/>
  <c r="O137" i="14"/>
  <c r="Q137" i="14"/>
  <c r="V137" i="14"/>
  <c r="G138" i="14"/>
  <c r="M138" i="14" s="1"/>
  <c r="I138" i="14"/>
  <c r="K138" i="14"/>
  <c r="O138" i="14"/>
  <c r="Q138" i="14"/>
  <c r="V138" i="14"/>
  <c r="G140" i="14"/>
  <c r="M140" i="14" s="1"/>
  <c r="I140" i="14"/>
  <c r="K140" i="14"/>
  <c r="O140" i="14"/>
  <c r="Q140" i="14"/>
  <c r="V140" i="14"/>
  <c r="G142" i="14"/>
  <c r="I142" i="14"/>
  <c r="K142" i="14"/>
  <c r="O142" i="14"/>
  <c r="Q142" i="14"/>
  <c r="V142" i="14"/>
  <c r="G144" i="14"/>
  <c r="M144" i="14" s="1"/>
  <c r="I144" i="14"/>
  <c r="K144" i="14"/>
  <c r="O144" i="14"/>
  <c r="Q144" i="14"/>
  <c r="V144" i="14"/>
  <c r="G146" i="14"/>
  <c r="M146" i="14" s="1"/>
  <c r="I146" i="14"/>
  <c r="K146" i="14"/>
  <c r="O146" i="14"/>
  <c r="Q146" i="14"/>
  <c r="V146" i="14"/>
  <c r="G148" i="14"/>
  <c r="M148" i="14" s="1"/>
  <c r="I148" i="14"/>
  <c r="K148" i="14"/>
  <c r="O148" i="14"/>
  <c r="Q148" i="14"/>
  <c r="V148" i="14"/>
  <c r="G150" i="14"/>
  <c r="M150" i="14" s="1"/>
  <c r="I150" i="14"/>
  <c r="K150" i="14"/>
  <c r="O150" i="14"/>
  <c r="Q150" i="14"/>
  <c r="V150" i="14"/>
  <c r="G151" i="14"/>
  <c r="M151" i="14" s="1"/>
  <c r="I151" i="14"/>
  <c r="K151" i="14"/>
  <c r="O151" i="14"/>
  <c r="Q151" i="14"/>
  <c r="V151" i="14"/>
  <c r="G153" i="14"/>
  <c r="I153" i="14"/>
  <c r="K153" i="14"/>
  <c r="O153" i="14"/>
  <c r="Q153" i="14"/>
  <c r="V153" i="14"/>
  <c r="G154" i="14"/>
  <c r="M154" i="14" s="1"/>
  <c r="I154" i="14"/>
  <c r="K154" i="14"/>
  <c r="O154" i="14"/>
  <c r="Q154" i="14"/>
  <c r="V154" i="14"/>
  <c r="G155" i="14"/>
  <c r="M155" i="14" s="1"/>
  <c r="I155" i="14"/>
  <c r="K155" i="14"/>
  <c r="O155" i="14"/>
  <c r="Q155" i="14"/>
  <c r="V155" i="14"/>
  <c r="AE158" i="14"/>
  <c r="BA32" i="13"/>
  <c r="G9" i="13"/>
  <c r="M9" i="13" s="1"/>
  <c r="I9" i="13"/>
  <c r="K9" i="13"/>
  <c r="O9" i="13"/>
  <c r="Q9" i="13"/>
  <c r="V9" i="13"/>
  <c r="G10" i="13"/>
  <c r="M10" i="13" s="1"/>
  <c r="I10" i="13"/>
  <c r="K10" i="13"/>
  <c r="O10" i="13"/>
  <c r="Q10" i="13"/>
  <c r="V10" i="13"/>
  <c r="G12" i="13"/>
  <c r="M12" i="13" s="1"/>
  <c r="I12" i="13"/>
  <c r="K12" i="13"/>
  <c r="O12" i="13"/>
  <c r="Q12" i="13"/>
  <c r="V12" i="13"/>
  <c r="G14" i="13"/>
  <c r="M14" i="13" s="1"/>
  <c r="I14" i="13"/>
  <c r="K14" i="13"/>
  <c r="O14" i="13"/>
  <c r="Q14" i="13"/>
  <c r="V14" i="13"/>
  <c r="G15" i="13"/>
  <c r="M15" i="13" s="1"/>
  <c r="I15" i="13"/>
  <c r="K15" i="13"/>
  <c r="O15" i="13"/>
  <c r="Q15" i="13"/>
  <c r="V15" i="13"/>
  <c r="G16" i="13"/>
  <c r="M16" i="13" s="1"/>
  <c r="I16" i="13"/>
  <c r="K16" i="13"/>
  <c r="O16" i="13"/>
  <c r="Q16" i="13"/>
  <c r="V16"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5" i="13"/>
  <c r="M25" i="13" s="1"/>
  <c r="I25" i="13"/>
  <c r="K25" i="13"/>
  <c r="O25" i="13"/>
  <c r="Q25" i="13"/>
  <c r="V25" i="13"/>
  <c r="G26" i="13"/>
  <c r="I26" i="13"/>
  <c r="K26" i="13"/>
  <c r="O26" i="13"/>
  <c r="Q26" i="13"/>
  <c r="V26" i="13"/>
  <c r="G27" i="13"/>
  <c r="M27" i="13" s="1"/>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1" i="13"/>
  <c r="M31" i="13" s="1"/>
  <c r="I31" i="13"/>
  <c r="K31" i="13"/>
  <c r="O31" i="13"/>
  <c r="Q31" i="13"/>
  <c r="V31" i="13"/>
  <c r="G34" i="13"/>
  <c r="M34" i="13" s="1"/>
  <c r="I34" i="13"/>
  <c r="K34" i="13"/>
  <c r="O34" i="13"/>
  <c r="Q34" i="13"/>
  <c r="V34" i="13"/>
  <c r="G36" i="13"/>
  <c r="M36" i="13" s="1"/>
  <c r="I36" i="13"/>
  <c r="K36" i="13"/>
  <c r="O36" i="13"/>
  <c r="Q36" i="13"/>
  <c r="V36" i="13"/>
  <c r="G37" i="13"/>
  <c r="M37" i="13" s="1"/>
  <c r="I37" i="13"/>
  <c r="K37" i="13"/>
  <c r="O37" i="13"/>
  <c r="Q37" i="13"/>
  <c r="V37" i="13"/>
  <c r="G38" i="13"/>
  <c r="M38" i="13" s="1"/>
  <c r="I38" i="13"/>
  <c r="K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7" i="13"/>
  <c r="I47" i="13"/>
  <c r="K47" i="13"/>
  <c r="O47" i="13"/>
  <c r="Q47" i="13"/>
  <c r="V47" i="13"/>
  <c r="G48" i="13"/>
  <c r="M48" i="13" s="1"/>
  <c r="I48" i="13"/>
  <c r="K48" i="13"/>
  <c r="O48" i="13"/>
  <c r="Q48" i="13"/>
  <c r="V48" i="13"/>
  <c r="G49" i="13"/>
  <c r="M49" i="13" s="1"/>
  <c r="I49" i="13"/>
  <c r="K49" i="13"/>
  <c r="O49" i="13"/>
  <c r="Q49" i="13"/>
  <c r="V49" i="13"/>
  <c r="G50" i="13"/>
  <c r="M50" i="13" s="1"/>
  <c r="I50" i="13"/>
  <c r="K50" i="13"/>
  <c r="O50" i="13"/>
  <c r="Q50" i="13"/>
  <c r="V50" i="13"/>
  <c r="G51" i="13"/>
  <c r="M51" i="13" s="1"/>
  <c r="I51" i="13"/>
  <c r="K51" i="13"/>
  <c r="O51" i="13"/>
  <c r="Q51" i="13"/>
  <c r="V51" i="13"/>
  <c r="G52" i="13"/>
  <c r="M52" i="13" s="1"/>
  <c r="I52" i="13"/>
  <c r="K52" i="13"/>
  <c r="O52" i="13"/>
  <c r="Q52" i="13"/>
  <c r="V52" i="13"/>
  <c r="G53" i="13"/>
  <c r="M53" i="13" s="1"/>
  <c r="I53" i="13"/>
  <c r="K53" i="13"/>
  <c r="O53" i="13"/>
  <c r="Q53" i="13"/>
  <c r="V53" i="13"/>
  <c r="G54" i="13"/>
  <c r="M54" i="13" s="1"/>
  <c r="I54" i="13"/>
  <c r="K54" i="13"/>
  <c r="O54" i="13"/>
  <c r="Q54" i="13"/>
  <c r="V54" i="13"/>
  <c r="G56" i="13"/>
  <c r="M56" i="13" s="1"/>
  <c r="I56" i="13"/>
  <c r="K56" i="13"/>
  <c r="O56" i="13"/>
  <c r="Q56" i="13"/>
  <c r="V56" i="13"/>
  <c r="G57" i="13"/>
  <c r="M57" i="13" s="1"/>
  <c r="I57" i="13"/>
  <c r="K57" i="13"/>
  <c r="O57" i="13"/>
  <c r="Q57" i="13"/>
  <c r="V57" i="13"/>
  <c r="G58" i="13"/>
  <c r="M58" i="13" s="1"/>
  <c r="I58" i="13"/>
  <c r="K58" i="13"/>
  <c r="O58" i="13"/>
  <c r="Q58" i="13"/>
  <c r="V58" i="13"/>
  <c r="G59" i="13"/>
  <c r="I59" i="13"/>
  <c r="K59" i="13"/>
  <c r="O59" i="13"/>
  <c r="Q59" i="13"/>
  <c r="V59" i="13"/>
  <c r="G60" i="13"/>
  <c r="M60" i="13" s="1"/>
  <c r="I60" i="13"/>
  <c r="K60" i="13"/>
  <c r="O60" i="13"/>
  <c r="Q60" i="13"/>
  <c r="V60" i="13"/>
  <c r="G61" i="13"/>
  <c r="M61" i="13" s="1"/>
  <c r="I61" i="13"/>
  <c r="K61" i="13"/>
  <c r="O61" i="13"/>
  <c r="Q61" i="13"/>
  <c r="V61" i="13"/>
  <c r="G62" i="13"/>
  <c r="M62" i="13" s="1"/>
  <c r="I62" i="13"/>
  <c r="K62" i="13"/>
  <c r="O62" i="13"/>
  <c r="Q62" i="13"/>
  <c r="V62" i="13"/>
  <c r="G63" i="13"/>
  <c r="M63" i="13" s="1"/>
  <c r="I63" i="13"/>
  <c r="K63" i="13"/>
  <c r="O63" i="13"/>
  <c r="Q63" i="13"/>
  <c r="V63" i="13"/>
  <c r="G64" i="13"/>
  <c r="M64" i="13" s="1"/>
  <c r="I64" i="13"/>
  <c r="K64" i="13"/>
  <c r="O64" i="13"/>
  <c r="Q64" i="13"/>
  <c r="V64" i="13"/>
  <c r="G65" i="13"/>
  <c r="M65" i="13" s="1"/>
  <c r="I65" i="13"/>
  <c r="K65" i="13"/>
  <c r="O65" i="13"/>
  <c r="Q65" i="13"/>
  <c r="V65" i="13"/>
  <c r="G66" i="13"/>
  <c r="M66" i="13" s="1"/>
  <c r="I66" i="13"/>
  <c r="K66" i="13"/>
  <c r="O66" i="13"/>
  <c r="Q66" i="13"/>
  <c r="V66" i="13"/>
  <c r="AE68" i="13"/>
  <c r="F44" i="1" s="1"/>
  <c r="BA15" i="12"/>
  <c r="BA13" i="12"/>
  <c r="BA11" i="12"/>
  <c r="G9" i="12"/>
  <c r="M9" i="12" s="1"/>
  <c r="I9" i="12"/>
  <c r="K9" i="12"/>
  <c r="O9" i="12"/>
  <c r="Q9" i="12"/>
  <c r="V9" i="12"/>
  <c r="G10" i="12"/>
  <c r="M10" i="12" s="1"/>
  <c r="I10" i="12"/>
  <c r="K10" i="12"/>
  <c r="O10" i="12"/>
  <c r="Q10" i="12"/>
  <c r="V10" i="12"/>
  <c r="G12" i="12"/>
  <c r="M12" i="12" s="1"/>
  <c r="I12" i="12"/>
  <c r="K12" i="12"/>
  <c r="O12" i="12"/>
  <c r="Q12" i="12"/>
  <c r="V12" i="12"/>
  <c r="G14" i="12"/>
  <c r="M14" i="12" s="1"/>
  <c r="I14" i="12"/>
  <c r="K14" i="12"/>
  <c r="O14" i="12"/>
  <c r="Q14" i="12"/>
  <c r="V14" i="12"/>
  <c r="G16" i="12"/>
  <c r="M16" i="12" s="1"/>
  <c r="I16" i="12"/>
  <c r="K16" i="12"/>
  <c r="O16" i="12"/>
  <c r="Q16" i="12"/>
  <c r="V16" i="12"/>
  <c r="G19" i="12"/>
  <c r="M19" i="12" s="1"/>
  <c r="M18" i="12" s="1"/>
  <c r="I19" i="12"/>
  <c r="I18" i="12" s="1"/>
  <c r="K19" i="12"/>
  <c r="K18" i="12" s="1"/>
  <c r="O19" i="12"/>
  <c r="O18" i="12" s="1"/>
  <c r="Q19" i="12"/>
  <c r="Q18" i="12" s="1"/>
  <c r="V19" i="12"/>
  <c r="V18" i="12" s="1"/>
  <c r="AE22" i="12"/>
  <c r="F40" i="1" s="1"/>
  <c r="I18" i="1"/>
  <c r="H42" i="1"/>
  <c r="J28" i="1"/>
  <c r="J26" i="1"/>
  <c r="G38" i="1"/>
  <c r="F38" i="1"/>
  <c r="J23" i="1"/>
  <c r="J24" i="1"/>
  <c r="J25" i="1"/>
  <c r="E24" i="1"/>
  <c r="E26" i="1"/>
  <c r="M153" i="14" l="1"/>
  <c r="G152" i="14"/>
  <c r="M160" i="16"/>
  <c r="M159" i="16" s="1"/>
  <c r="G159" i="16"/>
  <c r="I152" i="14"/>
  <c r="M26" i="1"/>
  <c r="M29" i="1" s="1"/>
  <c r="Q8" i="12"/>
  <c r="K8" i="13"/>
  <c r="Q25" i="15"/>
  <c r="V25" i="15"/>
  <c r="G8" i="14"/>
  <c r="K139" i="14"/>
  <c r="Q121" i="16"/>
  <c r="V152" i="14"/>
  <c r="M9" i="14"/>
  <c r="G30" i="15"/>
  <c r="I159" i="16"/>
  <c r="I8" i="12"/>
  <c r="I33" i="13"/>
  <c r="V8" i="13"/>
  <c r="O8" i="13"/>
  <c r="G39" i="14"/>
  <c r="K46" i="13"/>
  <c r="G139" i="14"/>
  <c r="I71" i="1" s="1"/>
  <c r="G113" i="14"/>
  <c r="I70" i="1" s="1"/>
  <c r="V87" i="14"/>
  <c r="I87" i="14"/>
  <c r="O39" i="14"/>
  <c r="Q39" i="14"/>
  <c r="I68" i="1"/>
  <c r="I66" i="1"/>
  <c r="K8" i="12"/>
  <c r="V8" i="12"/>
  <c r="O33" i="13"/>
  <c r="K33" i="13"/>
  <c r="Q11" i="13"/>
  <c r="AF158" i="14"/>
  <c r="G45" i="1" s="1"/>
  <c r="Q152" i="14"/>
  <c r="M152" i="14"/>
  <c r="V139" i="14"/>
  <c r="O139" i="14"/>
  <c r="K113" i="14"/>
  <c r="O113" i="14"/>
  <c r="K87" i="14"/>
  <c r="O24" i="14"/>
  <c r="K24" i="14"/>
  <c r="Q24" i="14"/>
  <c r="M24" i="14"/>
  <c r="K8" i="14"/>
  <c r="O8" i="14"/>
  <c r="Q30" i="15"/>
  <c r="O25" i="15"/>
  <c r="Q15" i="15"/>
  <c r="O8" i="15"/>
  <c r="M133" i="16"/>
  <c r="I121" i="16"/>
  <c r="M121" i="16"/>
  <c r="G97" i="16"/>
  <c r="I76" i="1" s="1"/>
  <c r="V85" i="16"/>
  <c r="K85" i="16"/>
  <c r="V42" i="16"/>
  <c r="G8" i="16"/>
  <c r="F41" i="1"/>
  <c r="O159" i="16"/>
  <c r="V159" i="16"/>
  <c r="V133" i="16"/>
  <c r="K133" i="16"/>
  <c r="O121" i="16"/>
  <c r="I97" i="16"/>
  <c r="O97" i="16"/>
  <c r="G42" i="16"/>
  <c r="I73" i="1" s="1"/>
  <c r="Q8" i="16"/>
  <c r="I8" i="16"/>
  <c r="O8" i="16"/>
  <c r="M8" i="12"/>
  <c r="K55" i="13"/>
  <c r="V33" i="13"/>
  <c r="K11" i="13"/>
  <c r="O30" i="15"/>
  <c r="K15" i="15"/>
  <c r="O15" i="15"/>
  <c r="K8" i="15"/>
  <c r="O8" i="12"/>
  <c r="V55" i="13"/>
  <c r="Q55" i="13"/>
  <c r="I46" i="13"/>
  <c r="V46" i="13"/>
  <c r="Q33" i="13"/>
  <c r="M33" i="13"/>
  <c r="I11" i="13"/>
  <c r="I8" i="13"/>
  <c r="G8" i="13"/>
  <c r="I65" i="1" s="1"/>
  <c r="O152" i="14"/>
  <c r="K152" i="14"/>
  <c r="I139" i="14"/>
  <c r="M116" i="14"/>
  <c r="M113" i="14" s="1"/>
  <c r="Q87" i="14"/>
  <c r="G87" i="14"/>
  <c r="I69" i="1" s="1"/>
  <c r="I39" i="14"/>
  <c r="M40" i="14"/>
  <c r="M39" i="14" s="1"/>
  <c r="I24" i="14"/>
  <c r="M11" i="14"/>
  <c r="I30" i="15"/>
  <c r="M31" i="15"/>
  <c r="G25" i="15"/>
  <c r="I84" i="1" s="1"/>
  <c r="K25" i="15"/>
  <c r="V8" i="15"/>
  <c r="I8" i="15"/>
  <c r="K159" i="16"/>
  <c r="Q159" i="16"/>
  <c r="V121" i="16"/>
  <c r="K121" i="16"/>
  <c r="Q97" i="16"/>
  <c r="K97" i="16"/>
  <c r="Q85" i="16"/>
  <c r="I85" i="16"/>
  <c r="O85" i="16"/>
  <c r="G85" i="16"/>
  <c r="I75" i="1" s="1"/>
  <c r="K42" i="16"/>
  <c r="O42" i="16"/>
  <c r="K8" i="16"/>
  <c r="O46" i="13"/>
  <c r="O55" i="13"/>
  <c r="G55" i="13"/>
  <c r="I55" i="13"/>
  <c r="Q46" i="13"/>
  <c r="G46" i="13"/>
  <c r="I81" i="1" s="1"/>
  <c r="V11" i="13"/>
  <c r="O11" i="13"/>
  <c r="Q8" i="13"/>
  <c r="Q139" i="14"/>
  <c r="Q113" i="14"/>
  <c r="V113" i="14"/>
  <c r="I113" i="14"/>
  <c r="O87" i="14"/>
  <c r="V39" i="14"/>
  <c r="K39" i="14"/>
  <c r="V24" i="14"/>
  <c r="Q8" i="14"/>
  <c r="V8" i="14"/>
  <c r="I8" i="14"/>
  <c r="V30" i="15"/>
  <c r="K30" i="15"/>
  <c r="I25" i="15"/>
  <c r="V15" i="15"/>
  <c r="I15" i="15"/>
  <c r="Q8" i="15"/>
  <c r="G8" i="15"/>
  <c r="I82" i="1" s="1"/>
  <c r="O133" i="16"/>
  <c r="Q133" i="16"/>
  <c r="I133" i="16"/>
  <c r="G133" i="16"/>
  <c r="I78" i="1" s="1"/>
  <c r="V97" i="16"/>
  <c r="M86" i="16"/>
  <c r="M85" i="16" s="1"/>
  <c r="Q42" i="16"/>
  <c r="I42" i="16"/>
  <c r="V8" i="16"/>
  <c r="M9" i="16"/>
  <c r="M8" i="16"/>
  <c r="F46" i="1"/>
  <c r="AF167" i="16"/>
  <c r="G48" i="1" s="1"/>
  <c r="H48" i="1" s="1"/>
  <c r="I48" i="1" s="1"/>
  <c r="F47" i="1"/>
  <c r="F39" i="1"/>
  <c r="F49" i="1" s="1"/>
  <c r="G23" i="1" s="1"/>
  <c r="O24" i="13"/>
  <c r="G24" i="13"/>
  <c r="K24" i="13"/>
  <c r="M26" i="13"/>
  <c r="M24" i="13" s="1"/>
  <c r="I24" i="13"/>
  <c r="Q24" i="13"/>
  <c r="V24" i="13"/>
  <c r="F43" i="1"/>
  <c r="F45" i="1"/>
  <c r="M98" i="16"/>
  <c r="M97" i="16" s="1"/>
  <c r="M46" i="16"/>
  <c r="M42" i="16" s="1"/>
  <c r="G121" i="16"/>
  <c r="I77" i="1" s="1"/>
  <c r="M30" i="15"/>
  <c r="M15" i="15"/>
  <c r="M28" i="15"/>
  <c r="M25" i="15" s="1"/>
  <c r="M9" i="15"/>
  <c r="M8" i="15" s="1"/>
  <c r="AF41" i="15"/>
  <c r="G15" i="15"/>
  <c r="M88" i="14"/>
  <c r="M87" i="14" s="1"/>
  <c r="M142" i="14"/>
  <c r="M139" i="14" s="1"/>
  <c r="G24" i="14"/>
  <c r="I67" i="1" s="1"/>
  <c r="M11" i="13"/>
  <c r="M8" i="13"/>
  <c r="G33" i="13"/>
  <c r="I80" i="1" s="1"/>
  <c r="AF68" i="13"/>
  <c r="G44" i="1" s="1"/>
  <c r="H44" i="1" s="1"/>
  <c r="I44" i="1" s="1"/>
  <c r="M59" i="13"/>
  <c r="M55" i="13" s="1"/>
  <c r="M47" i="13"/>
  <c r="M46" i="13" s="1"/>
  <c r="G11" i="13"/>
  <c r="I74" i="1" s="1"/>
  <c r="G18" i="12"/>
  <c r="I86" i="1" s="1"/>
  <c r="I19" i="1" s="1"/>
  <c r="AF22" i="12"/>
  <c r="G8" i="12"/>
  <c r="G158" i="14" l="1"/>
  <c r="I72" i="1"/>
  <c r="G167" i="16"/>
  <c r="M8" i="14"/>
  <c r="I85" i="1"/>
  <c r="I17" i="1" s="1"/>
  <c r="G22" i="12"/>
  <c r="H45" i="1"/>
  <c r="I45" i="1" s="1"/>
  <c r="I87" i="1"/>
  <c r="I20" i="1" s="1"/>
  <c r="G40" i="1"/>
  <c r="H40" i="1" s="1"/>
  <c r="I40" i="1" s="1"/>
  <c r="G41" i="1"/>
  <c r="H41" i="1" s="1"/>
  <c r="I41" i="1" s="1"/>
  <c r="I83" i="1"/>
  <c r="G41" i="15"/>
  <c r="G46" i="1"/>
  <c r="H46" i="1" s="1"/>
  <c r="I46" i="1" s="1"/>
  <c r="G47" i="1"/>
  <c r="H47" i="1" s="1"/>
  <c r="I47" i="1" s="1"/>
  <c r="G68" i="13"/>
  <c r="I79" i="1"/>
  <c r="G43" i="1"/>
  <c r="H43" i="1" s="1"/>
  <c r="I43" i="1" s="1"/>
  <c r="G39" i="1"/>
  <c r="A23" i="1"/>
  <c r="L28" i="1" l="1"/>
  <c r="G49" i="1"/>
  <c r="H39" i="1"/>
  <c r="I16" i="1"/>
  <c r="I21" i="1" s="1"/>
  <c r="I88" i="1"/>
  <c r="G24" i="1"/>
  <c r="A24" i="1"/>
  <c r="H49" i="1" l="1"/>
  <c r="I39" i="1"/>
  <c r="I49" i="1" s="1"/>
  <c r="G25" i="1"/>
  <c r="L25" i="1" s="1"/>
  <c r="G28" i="1"/>
  <c r="J87" i="1"/>
  <c r="J76" i="1"/>
  <c r="J67" i="1"/>
  <c r="J80" i="1"/>
  <c r="J69" i="1"/>
  <c r="J81" i="1"/>
  <c r="J71" i="1"/>
  <c r="J65" i="1"/>
  <c r="J73" i="1"/>
  <c r="J83" i="1"/>
  <c r="J72" i="1"/>
  <c r="J84" i="1"/>
  <c r="J85" i="1"/>
  <c r="J68" i="1"/>
  <c r="J82" i="1"/>
  <c r="J74" i="1"/>
  <c r="J86" i="1"/>
  <c r="J75" i="1"/>
  <c r="J79" i="1"/>
  <c r="J70" i="1"/>
  <c r="J77" i="1"/>
  <c r="J66" i="1"/>
  <c r="J78" i="1"/>
  <c r="A25" i="1" l="1"/>
  <c r="G26" i="1" s="1"/>
  <c r="L26" i="1" s="1"/>
  <c r="J47" i="1"/>
  <c r="J39" i="1"/>
  <c r="J49" i="1" s="1"/>
  <c r="J41" i="1"/>
  <c r="J48" i="1"/>
  <c r="J45" i="1"/>
  <c r="J40" i="1"/>
  <c r="J44" i="1"/>
  <c r="J43" i="1"/>
  <c r="J46" i="1"/>
  <c r="J88" i="1"/>
  <c r="A26" i="1" l="1"/>
  <c r="A27" i="1"/>
  <c r="G29" i="1" s="1"/>
  <c r="L29" i="1" s="1"/>
  <c r="A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6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600-00000200000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Priprava3</author>
  </authors>
  <commentList>
    <comment ref="S6" authorId="0" shapeId="0" xr:uid="{00000000-0006-0000-07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7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<sst xmlns="http://schemas.openxmlformats.org/spreadsheetml/2006/main" count="2774" uniqueCount="516">
  <si>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</si>
  <si>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</si>
  <si>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</si>
  <si>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</si>
  <si>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</si>
  <si>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</si>
  <si>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</si>
  <si>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</si>
  <si>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</si>
  <si>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</si>
  <si>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</si>
  <si>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</si>
  <si>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</si>
  <si>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</si>
  <si>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</si>
  <si>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</si>
  <si>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</si>
  <si>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</si>
  <si>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</si>
  <si>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</si>
  <si>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</si>
  <si>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</si>
  <si>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</si>
  <si>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</si>
  <si>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</si>
  <si>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</si>
  <si>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</si>
  <si>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</si>
  <si>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</si>
  <si>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</si>
  <si>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</si>
  <si>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</si>
  <si>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</si>
  <si>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</si>
  <si>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</si>
  <si>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</si>
  <si>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</si>
  <si>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</si>
  <si>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</si>
  <si>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IČO:</t>
  </si>
  <si>
    <t>Soupis stavebních prací, dodávek a služeb</t>
  </si>
  <si>
    <t>Zadavatel</t>
  </si>
  <si>
    <t>2023/087_1</t>
  </si>
  <si>
    <t xml:space="preserve">NOVÉ VÝCVIKOVÉ STŘEDISKO SLOUŽÍCÍ SLOŽKÁM IZS					</t>
  </si>
  <si>
    <t>Průmyslová 450</t>
  </si>
  <si>
    <t>Pardubice-Pardubičky</t>
  </si>
  <si>
    <t>53003</t>
  </si>
  <si>
    <t>69172196</t>
  </si>
  <si>
    <t>CZ69172196</t>
  </si>
  <si>
    <t>Stavba</t>
  </si>
  <si>
    <t>Ostatní a vedlejší náklady</t>
  </si>
  <si>
    <t>VRN2</t>
  </si>
  <si>
    <t>VRN - AV technika</t>
  </si>
  <si>
    <t>Stavební objekt</t>
  </si>
  <si>
    <t>D1-01.1</t>
  </si>
  <si>
    <t>Výcvikové a školící středisko - I. etapa</t>
  </si>
  <si>
    <t>D1-01-1.03-1</t>
  </si>
  <si>
    <t>Strukturovaná kabeláž - I. etapa</t>
  </si>
  <si>
    <t>D1-01-1.03-2</t>
  </si>
  <si>
    <t>Audiovizuální technika - I. etapa</t>
  </si>
  <si>
    <t>D1-01.2</t>
  </si>
  <si>
    <t>Výcvikové a školící středisko - II. etapa</t>
  </si>
  <si>
    <t>D1-01-2.03-1</t>
  </si>
  <si>
    <t>Strukturovaná kabeláž - II. etapa</t>
  </si>
  <si>
    <t>D1-01-2.03-2</t>
  </si>
  <si>
    <t>Audiovizuální technika - II. etapa</t>
  </si>
  <si>
    <t>CZK</t>
  </si>
  <si>
    <t>#POPS</t>
  </si>
  <si>
    <t xml:space="preserve">Popis stavby: 2023/087_1 - NOVÉ VÝCVIKOVÉ STŘEDISKO SLOUŽÍCÍ SLOŽKÁM IZS					</t>
  </si>
  <si>
    <t>#POPO</t>
  </si>
  <si>
    <t>Popis objektu: VON - Vedlejší a ostatní náklady</t>
  </si>
  <si>
    <t>#POPR</t>
  </si>
  <si>
    <t>Popis rozpočtu: VRN2 - VRN - AV technika</t>
  </si>
  <si>
    <t>Popis objektu: D1-01.1 - Výcvikové a školící středisko - I. etapa</t>
  </si>
  <si>
    <t>Popis rozpočtu: D1-01-1.03-1 - Strukturovaná kabeláž - I. etapa</t>
  </si>
  <si>
    <t>Popis rozpočtu: D1-01-1.03-2 - Audiovizuální technika - I. etapa</t>
  </si>
  <si>
    <t>Popis objektu: D1-01.2 - Výcvikové a školící středisko - II. etapa</t>
  </si>
  <si>
    <t>Popis rozpočtu: D1-01-2.03-1 - Strukturovaná kabeláž - II. etapa</t>
  </si>
  <si>
    <t>Popis rozpočtu: D1-01-2.03-2 - Audiovizuální technika - II. etapa</t>
  </si>
  <si>
    <t>Rekapitulace dílů</t>
  </si>
  <si>
    <t>Typ dílu</t>
  </si>
  <si>
    <t>_1</t>
  </si>
  <si>
    <t>Dovybavení datového rozvaděče serverovna 3.NP</t>
  </si>
  <si>
    <t>_11</t>
  </si>
  <si>
    <t>Break area 1.02 a 1.03</t>
  </si>
  <si>
    <t>_12</t>
  </si>
  <si>
    <t>Kancelář 1.05</t>
  </si>
  <si>
    <t>_13</t>
  </si>
  <si>
    <t>Učebna 1.24</t>
  </si>
  <si>
    <t>_14</t>
  </si>
  <si>
    <t>Učebna 1.25</t>
  </si>
  <si>
    <t>_15</t>
  </si>
  <si>
    <t>Učebna 1.28</t>
  </si>
  <si>
    <t>_16</t>
  </si>
  <si>
    <t>Serverovna 1.38</t>
  </si>
  <si>
    <t>_18</t>
  </si>
  <si>
    <t>Ovládací centrum 1.37</t>
  </si>
  <si>
    <t>_19</t>
  </si>
  <si>
    <t>Simulační projekční místnost 1.32</t>
  </si>
  <si>
    <t>_2</t>
  </si>
  <si>
    <t>Rozvaděč IDF 1</t>
  </si>
  <si>
    <t>_20</t>
  </si>
  <si>
    <t>Prostor pro sanitní a cvičný vůz 1.29, 1.30</t>
  </si>
  <si>
    <t>_21</t>
  </si>
  <si>
    <t>Sanitní vůz</t>
  </si>
  <si>
    <t>_22</t>
  </si>
  <si>
    <t>Simulační byt 1.33 - 1.36</t>
  </si>
  <si>
    <t>_23</t>
  </si>
  <si>
    <t>_3</t>
  </si>
  <si>
    <t>Koncové prvky</t>
  </si>
  <si>
    <t>_4</t>
  </si>
  <si>
    <t>Domácí videotelefon</t>
  </si>
  <si>
    <t>_5</t>
  </si>
  <si>
    <t>Kabeláže</t>
  </si>
  <si>
    <t>_7</t>
  </si>
  <si>
    <t>Rozvaděč IDF 1 - dovybavení pro II.etapu</t>
  </si>
  <si>
    <t>_8</t>
  </si>
  <si>
    <t>_9</t>
  </si>
  <si>
    <t>799</t>
  </si>
  <si>
    <t>Ostatní</t>
  </si>
  <si>
    <t>VN</t>
  </si>
  <si>
    <t>ON</t>
  </si>
  <si>
    <t>Soupis vedlejších a ostatních nákladů</t>
  </si>
  <si>
    <t>#TypZaznamu#</t>
  </si>
  <si>
    <t>STA</t>
  </si>
  <si>
    <t>VON</t>
  </si>
  <si>
    <t>Vedlejší a ostatní náklady</t>
  </si>
  <si>
    <t>NAK</t>
  </si>
  <si>
    <t>OBJ</t>
  </si>
  <si>
    <t>ROZ</t>
  </si>
  <si>
    <t>P.č.</t>
  </si>
  <si>
    <t>Číslo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</si>
  <si>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</si>
  <si>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</si>
  <si>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</si>
  <si>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</si>
  <si>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</si>
  <si>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</si>
  <si>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</si>
  <si>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</si>
  <si>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</si>
  <si>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</si>
  <si>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</si>
  <si>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</si>
  <si>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</si>
  <si>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</si>
  <si>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</si>
  <si>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</si>
  <si>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</si>
  <si>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</si>
  <si>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</si>
  <si>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</si>
  <si>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</si>
  <si>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00524 R</t>
  </si>
  <si>
    <t>Předání a převzetí díla</t>
  </si>
  <si>
    <t>Soubor</t>
  </si>
  <si>
    <t>RTS 24/ I</t>
  </si>
  <si>
    <t>Indiv</t>
  </si>
  <si>
    <t>Práce</t>
  </si>
  <si>
    <t>Běžná</t>
  </si>
  <si>
    <t>POL1_9</t>
  </si>
  <si>
    <t>005241010R</t>
  </si>
  <si>
    <t>Dokumentace skutečného provedení</t>
  </si>
  <si>
    <t>POP</t>
  </si>
  <si>
    <t>005261010R</t>
  </si>
  <si>
    <t>Pojištění dodavatele a pojištění díla</t>
  </si>
  <si>
    <t>Náklady spojené s povinným pojištěním dodavatele nebo stavebního díla či jeho části, v rozsahu obchodních podmínek.</t>
  </si>
  <si>
    <t>005281010R</t>
  </si>
  <si>
    <t>Propagace</t>
  </si>
  <si>
    <t>043111000</t>
  </si>
  <si>
    <t>Pamětní deska</t>
  </si>
  <si>
    <t>soubor</t>
  </si>
  <si>
    <t>Vlastní</t>
  </si>
  <si>
    <t>Pamětní deska rozměr A3 dle zadání objednatele</t>
  </si>
  <si>
    <t>005124010R</t>
  </si>
  <si>
    <t>Koordinační činnost</t>
  </si>
  <si>
    <t>SUM</t>
  </si>
  <si>
    <t>END</t>
  </si>
  <si>
    <t>Položkový soupis prací a dodávek</t>
  </si>
  <si>
    <t>Pol__0001</t>
  </si>
  <si>
    <t>Kompletní optická vana pro ukončení 8 vláken  multimode 50/125 µm OM2</t>
  </si>
  <si>
    <t>ks</t>
  </si>
  <si>
    <t>POL1_1</t>
  </si>
  <si>
    <t>Pol__0002</t>
  </si>
  <si>
    <t>Optické propojovací kabely duplexní 2m</t>
  </si>
  <si>
    <t>Pol__0003</t>
  </si>
  <si>
    <t>uzemněním- střechy, předních i zadních dveří, držák pro montáž PDU, nebo jiný srovnatelný typ</t>
  </si>
  <si>
    <t>Pol__0005</t>
  </si>
  <si>
    <t>Pol__0006</t>
  </si>
  <si>
    <t>Pol__0007</t>
  </si>
  <si>
    <t>19" patch panel 24xRJ45, 1U, CAT 6 FTP, včetně konektorů RJ45</t>
  </si>
  <si>
    <t>Pol__0008</t>
  </si>
  <si>
    <t>19' vyvazovací panel 1U jednostranná plastová lišta</t>
  </si>
  <si>
    <t>Pol__0009</t>
  </si>
  <si>
    <t>Stojanová PDU, přepínaná, OU, 10A, 230V, (16) C3, nebo jiný srovnatelný typ</t>
  </si>
  <si>
    <t>Pol__0010</t>
  </si>
  <si>
    <t>Pol__0011</t>
  </si>
  <si>
    <t>Pol__0012</t>
  </si>
  <si>
    <t>Propojovací kabely 2xRJ45, categorie 6, stíněná, modré,  5m</t>
  </si>
  <si>
    <t>Pol__0013</t>
  </si>
  <si>
    <t>Propojovací kabely 2xRJ45, categorie 6, stíněná, modré,  7m</t>
  </si>
  <si>
    <t>Pol__0014</t>
  </si>
  <si>
    <t>Propojovací kabely 2xRJ45, categorie 6, stíněná, modré,  10m</t>
  </si>
  <si>
    <t>Pol__0015</t>
  </si>
  <si>
    <t>Pol__0016</t>
  </si>
  <si>
    <t>Pol__0017</t>
  </si>
  <si>
    <t>Elektroinstalační krabice po omítku, průměr vrtaného otvoru 80 mm, průměr 73,5mm, hloubka 66mm</t>
  </si>
  <si>
    <t>Pol__0018</t>
  </si>
  <si>
    <t>Venkovní zásuvka, 1x konektor RJ 45, IP 67,  s protiprachovou clonkou portu včetně popisu, instalace, na omítku, přívodní kabel za všech 4 možných str</t>
  </si>
  <si>
    <t>Pol__0019</t>
  </si>
  <si>
    <t>Konektor RJ 45, pro ukončení volného konce kabelu - pro rezervační systém, DT a WiFi</t>
  </si>
  <si>
    <t>Pol__0020</t>
  </si>
  <si>
    <t>Elektroinstalační box - datová zásuvka 2xRJ45, instalace na pracovní stůl, atyp</t>
  </si>
  <si>
    <t>Pol__0021</t>
  </si>
  <si>
    <t>Dvoupásmový gigabitový Wi-Fi přístupový bod. Minimální rychlost bezdrátového připojení 300 Mb/s., Podpora WiFi mesh, 5.0GHz, 2.4GHz, zabezpečení WPA/W</t>
  </si>
  <si>
    <t>802.11ac, 802.11b, 802.11g, 802.11n filtrování MAC adres s kontrolou přístupu, síť pro hosty, vestavěná anténa, PoE napájení. instalace na zeď nebo strop.</t>
  </si>
  <si>
    <t>Pol__0022</t>
  </si>
  <si>
    <t>Pol__0023</t>
  </si>
  <si>
    <t>Pol__0024</t>
  </si>
  <si>
    <t>Pol__0025</t>
  </si>
  <si>
    <t>Pol__0026</t>
  </si>
  <si>
    <t>Pol__0027</t>
  </si>
  <si>
    <t>Pol__0028</t>
  </si>
  <si>
    <t>Pol__0029</t>
  </si>
  <si>
    <t>Pol__0030</t>
  </si>
  <si>
    <t>Pol__0031</t>
  </si>
  <si>
    <t>Pol__0032</t>
  </si>
  <si>
    <t>Pol__0033</t>
  </si>
  <si>
    <t>Optický kabel, multimode, 8 vláken 50/125 µm, LSOH B2ca - s1,d1,a1</t>
  </si>
  <si>
    <t>bm</t>
  </si>
  <si>
    <t>Pol__0034</t>
  </si>
  <si>
    <t>Kabel cat 6, stíněný, LSOH B2ca - s1,d1,a1</t>
  </si>
  <si>
    <t>Pol__0035</t>
  </si>
  <si>
    <t>Napájecí kabel 2x1,5, LSOH B2ca - s1,d1,a1</t>
  </si>
  <si>
    <t>Pol__0036</t>
  </si>
  <si>
    <t>Elektroinstalační lišta hranatá  L40x40, bezhalogenová</t>
  </si>
  <si>
    <t>Pol__0037</t>
  </si>
  <si>
    <t>Elektroinstalační trubka, střední mechanická odolnost , vnější průměr 25mm/ vnitřní průměr 18,3mm,, včetně upevňovacího materiálu</t>
  </si>
  <si>
    <t>Pol__0038</t>
  </si>
  <si>
    <t>Pol__0039</t>
  </si>
  <si>
    <t>Pol__0040</t>
  </si>
  <si>
    <t>Pol__0041</t>
  </si>
  <si>
    <t>Montáž, oživení</t>
  </si>
  <si>
    <t>kpl</t>
  </si>
  <si>
    <t>POL1_7</t>
  </si>
  <si>
    <t>Pol__0042</t>
  </si>
  <si>
    <t>Uvedení zařízení do provozu</t>
  </si>
  <si>
    <t>Pol__0043</t>
  </si>
  <si>
    <t>Revize</t>
  </si>
  <si>
    <t>Pol__0044</t>
  </si>
  <si>
    <t>Pol__0045</t>
  </si>
  <si>
    <t>Protipožární ucpávka 60x60mm</t>
  </si>
  <si>
    <t>Pol__0046</t>
  </si>
  <si>
    <t>Protipožární ucpávka 30x30mm</t>
  </si>
  <si>
    <t>Pol__0047</t>
  </si>
  <si>
    <t>Stavební přípomoce</t>
  </si>
  <si>
    <t>Pol__0048</t>
  </si>
  <si>
    <t>Drobný elektroinstalační materiál</t>
  </si>
  <si>
    <t>Pol__0049</t>
  </si>
  <si>
    <t>Zhotovení měřících protokolů</t>
  </si>
  <si>
    <t>Pol__0050</t>
  </si>
  <si>
    <t>Koordinace s dodavatelem dveří</t>
  </si>
  <si>
    <t>Pol__0051</t>
  </si>
  <si>
    <t>Doprava</t>
  </si>
  <si>
    <t>Displej 65"</t>
  </si>
  <si>
    <t>Prezentační 65" displej s nativním rozlišením 3840 x 2160 bodů, minimální svítivostí 450 nitů, technologií podsvitu DLED, kontrastem 1200:1 a pozorovacími úhly 178x178 stupňů. Minimálně tři HDMI 2.0 a jedním USB-C vstupy, SPDIF audio výstupem a RJ45 port pro řízení řídicím systémem.</t>
  </si>
  <si>
    <t>Držák displeje</t>
  </si>
  <si>
    <t>Tenký nástěnný držák s prostorem mezi 65" displejem a stěnou max 2,5 cm. Kompatibilní s dodávaným 65" displejem.</t>
  </si>
  <si>
    <t>Otočný držák displeje</t>
  </si>
  <si>
    <t>Otočný držák pro dodávaný 65" displej, odtažení displeje od stěny na 65 cm, 120° natáčení do stran, hloubka držáku max. 5 cm, možnost vedení přívodních kabelů skrz podpůrná ramena</t>
  </si>
  <si>
    <t>Pol__0004</t>
  </si>
  <si>
    <t>Aktivní reproduktory</t>
  </si>
  <si>
    <t>pár</t>
  </si>
  <si>
    <t>Sada (2ks) dvoupásmových reproduktorů se stereofonním zesilovačem 2 x 30W. Reproduktory s min. 5,25" basovým reproduktorem a 1" výškovým reproduktorem. Minimální frekvenční rozsah 45 - 18.000 Hz, SPL min. 100 dB. Symetrické linkové vstupy a nesymetrický vstup, separátní regulace pro hlasitost, basy a výšky, indikaci přebuzení, konektor RS232 pro ovládání řídicím systémem, vč. konzoly pro uchycení na stěnu.</t>
  </si>
  <si>
    <t>Multimediální přehrávač</t>
  </si>
  <si>
    <t>Přehrávač rezervačního systému</t>
  </si>
  <si>
    <t>Analytická a administrativní jednotka přehledu rezervací s HDMI výstupem pro připojení k displeji.</t>
  </si>
  <si>
    <t>Kabeláž a ostatní instalační materiál</t>
  </si>
  <si>
    <t>set</t>
  </si>
  <si>
    <t>Instalace</t>
  </si>
  <si>
    <t>Programování / nastavení</t>
  </si>
  <si>
    <t>Tenký nástěnný držák s prostorem mezi displejem a stěnou max 2,5 cm. Kompatibilní s dodávaným 65" displejem.</t>
  </si>
  <si>
    <t>Videokonferenční kamera</t>
  </si>
  <si>
    <t>Přípojné místo</t>
  </si>
  <si>
    <t>Ocelové přípojné místo s 230V zásuvkou, USB-C/A 60W pro nabíjení mobilních zařízení a vytahovací HDMI a USB-A kabely.</t>
  </si>
  <si>
    <t>Ohebná trubka</t>
  </si>
  <si>
    <t>m</t>
  </si>
  <si>
    <t>Elektroinstalační trubka, střední mechanická odolnost , vnější průměr 40mm/ vnitřní průměr 32,5mm, včetně upevňovacího materiálu</t>
  </si>
  <si>
    <t>Pol__0015.1</t>
  </si>
  <si>
    <t>Multifunkční zařízení (tiskárna+skener+kopírka)</t>
  </si>
  <si>
    <t xml:space="preserve">ks    </t>
  </si>
  <si>
    <t>POL1_</t>
  </si>
  <si>
    <t>Bezdrátová barevná laserová tiskárna, kopírka. Možnost mobilního a webového tisku a skenování. Formát papíru do velikosti A3 LCD barevný dotykový displej min. 9,3 cm. Minimální procesor: 800 MHz - Sub: 133 Mhz Paměť:  min. 512 MB. Bezdrátové rozhraní: IEEE 802.11b/g/n. Datové rozhraní: Ethernet (10Base-T, 100Base-TX, 1000Base-T) Lokální rozhraní: USB 2.0, USB Host Volitelný velkokapacitní zásobník papíru na min. 250 listů. Deskový podavač až na min. 50listů a ADF na 35 listů. Automatický oboustranný tisk. Rychlost tisku a kopírování min. 31 str/min (barva i mono). Rychlost tisku, oboustranně: min. 14str(7listů)/min (barva i mono). Minimální rozlišení: 2400dpi (2400 x 600 dpi), 600 x 600 dpi. Minimální rozlišení při kopírování: 1200 x 600 dpi. Dvojitý CIS Skener s automatickým oboustranný barevným skenováním. Rychlost skenování min. 56 lpm (barva i mono), Minimální rozlišení, ADF: 1200 x 600 dpi., minimální rozlišení, ze skleněné desky: 1200 x 2400 dp</t>
  </si>
  <si>
    <t>Interaktivní displej 86"</t>
  </si>
  <si>
    <t>Nástěnný držák pro 86" interaktivní displej, tenký profil, bezpečný zajišťovací šroub, nosnost až 125 kg</t>
  </si>
  <si>
    <t>Projektor</t>
  </si>
  <si>
    <t>LCD laserový projektor se svítivostí min. 7 000 lm a nativním rozlišením 1920 x 1200 px, životnost 20 000 nasvícených hodin, projekční poměr 1,1 - 1,7:1, min. 1,5x manuální zoom, vertikální +40 %, 0 % a horizontální +20 %, -20 %  posun objektivu, korekce lichoběžníkového zkreselní. Konektivita - 2x HDMI, 1x HDBaseT nebo kompativbilní port, 1x VGA, audio výstup, LAN, RS232. Provozní hluk max 39dB v normal režimu.</t>
  </si>
  <si>
    <t>Držák projektoru</t>
  </si>
  <si>
    <t>Teleskopický stropní držák na projektor do 30 kg, nastavitelná výška 60-80 cm, čtyři nastavitelná montážní ramena, možnost náklonu a natočení zabezpečí optimální promítací úhel, jemné nastavení podélného a příčného náklonu, aretace ve všech osách zajistí mimořádnou stabilitu, utahovací hlava pro odstranění případné vůle v uchycení, bezpečnostní šrouby, kanály na vedení kabelů po celé délce držáku, kabely mohou být vloženy až po instalaci držáku.</t>
  </si>
  <si>
    <t>Projekční plocha</t>
  </si>
  <si>
    <t>kpl.</t>
  </si>
  <si>
    <t>Matně bílé projekční plátno 16:9 o rozměrech 280x158cm v hliníkovém tubusu s postranním vypínacím systémem pro rovinnost projekční plochy. Včetně mikrospínače na horní koncové poloze pro eliminaci drobných změn rozměru plochy vlivem teploty a vlhkosti vzduchu. Minimální gain 1,1, pozorovací úhel minimálně +-60°, černá zadní strana. Součástí dodávky vestavbový rám určený pro instalaci projekčního plátna do podvěšených stropů. Vestevbový rám je možné nainstalovat nezávisle na projekční ploše. Součástí dodávky modul pro ovládání projekční plochy řídícím systémem, nebo automotaciky se zapnutím/vypnutím projektoru.</t>
  </si>
  <si>
    <t>PTZ USB kamera</t>
  </si>
  <si>
    <t>PTZ USB full-HD kamera s desetinásobným optickým zoomem a 60° horyzontálním zorným polem. Automatické ostření, vyvážení bílé a režimy expozice. Streamig videa přes IP.</t>
  </si>
  <si>
    <t>PC stolní počítač vč. monitoru a příslušenství</t>
  </si>
  <si>
    <t>Stolní PC, paměť min. 16 GB, 64bitový operační systém, displej min. 23.8" s Full HD (1920 x 1080 pixelů), bezdrátová klávesnice, myš .</t>
  </si>
  <si>
    <t>Videomatice</t>
  </si>
  <si>
    <t>4K/UHD 6x1:2 multiformátový maticový přepínač s šesti HDMI vstupy a jedním HDBaseT a HDMI zrcadleným výstupem, De-embeding audia z HDMI vstupů, PoE zdroj pro HDBaseT, ovládání pomocí tlačítek na předním panelu, TCP/IP a RS-232. Možnost konfigurace EDID, vypínání a zapínínání HDCP, webové rozhraní pro ovládání, displej na předním panelu</t>
  </si>
  <si>
    <t>Bezdrátové mikrofony</t>
  </si>
  <si>
    <t>Set bezdrátových mikrofonnů - 2-kanálový bezdrátový přijímač, ruční a náhlavní mikrofon včetně bodypacku. Oba mikrofony použitelné zároveň. Mikrofony s kardiodní charakteristikou. Přijímač s min. 2x 96 kanálů, 2x displej, možnost připojení minimálně jedné externí antény,  instalace do racku (1RU).</t>
  </si>
  <si>
    <t>Audiomatice</t>
  </si>
  <si>
    <t>Konfigurovatelná audiomaticese s čtyřmi MIC/LINE audio vstupy, šesti analogovými výstupy a Dante rozhraním. Možnost vložení dalších až osmi vstupních a výstupních karet. Montáž do racku.</t>
  </si>
  <si>
    <t>Koncový zesilovač</t>
  </si>
  <si>
    <t>4-kanálový koncový stereo zesilovač o minimálním výkonu 4x220W/8Ohm. Frekvenční rozsah minimálně 20 - 20.000 Hz. RS232 port pro ovládání řídícím systémem. Možnost rozšíření o Dante port.  Instalace do racku. Maximální hloubka zesilovače 420 mm. Ovladač hlasitosti a LCD displej na čelním panelu zesilovače.</t>
  </si>
  <si>
    <t>Reproduktory - nástěnné</t>
  </si>
  <si>
    <t>Sloupový reproduktor na stěnu s minimálně čtyřmi 2" a jedním 1" měničem.  RMSí výkon celé reprosoustavy minimálně 20W při 8 Ohmech, frekvenční rozsah min. 120 - 20.000 Hz. Minimální vyřazovací úhel 160° x 35°. V bílé nebo černé barvě vč. nástěného držáku.</t>
  </si>
  <si>
    <t>Reproduktory - stropní</t>
  </si>
  <si>
    <t>Stropní dvoupásmový reproduktor s 6,5"+1" měniči a uzavřenou ozvučnicí o výkonu min. 30W při 8 Ohmech, frekvenční rozsah min. 60 - 20.000 Hz, citlivost 89dB, vyzařovací úhel 140°, kovová ozvučnice i mřížka, bílá barva</t>
  </si>
  <si>
    <t>Řídicí systém</t>
  </si>
  <si>
    <t>Řídící systém s dotkovým 4,3" displejem, kontrolér min. 1x RS232, 1x senzor, 2x relé a čtyřmi volitelnými vstupy nebo výstupy (RS232 OUT, IR OUT, digital I/O). PoE napájení.</t>
  </si>
  <si>
    <t>PoE Switch</t>
  </si>
  <si>
    <t>16 portový 10/100/1000 PoE (240 W) switch + 2x 1GB SFP, podpora IPv4, IPv6, VLAN, QoS, ACL, přepínání na 2. vrstvě, minimální přenosová rychlost 36 Gbps, DHCP server, bez ventilátorů, montáž do racku</t>
  </si>
  <si>
    <t>Rack do katedry + příslušenství</t>
  </si>
  <si>
    <t>Ocelový rack do nábytku 9U, hloubka 450mm. police</t>
  </si>
  <si>
    <t>Napájecí panel do racku</t>
  </si>
  <si>
    <t>Napájecí panel 1U, 9x230V s vypínačem</t>
  </si>
  <si>
    <t>Datová zásuvka</t>
  </si>
  <si>
    <t>Elektroinstalační trubka, střední mechanická odolnost , vnější průměr 32mm/ vnitřní průměr 24,35mm, včetně upevňovacího materiálu</t>
  </si>
  <si>
    <t>Pojízdný stojan</t>
  </si>
  <si>
    <t>Pojízdný stojan s nastavitelnou výškou a odkládací poličkou pro 86" interaktivní dotykový displej.</t>
  </si>
  <si>
    <t>8 portový 10/100/1000 PoE (240 W) switch + 2x 1GB SFP, podpora IPv4, IPv6, VLAN, QoS, ACL, přepínání na 2. vrstvě, minimální přenosová rychlost 36 Gbps, DHCP server, bez ventilátorů, montáž do racku</t>
  </si>
  <si>
    <t>Pol__0052</t>
  </si>
  <si>
    <t>Pol__0053</t>
  </si>
  <si>
    <t>Pol__0054</t>
  </si>
  <si>
    <t>Pol__0055</t>
  </si>
  <si>
    <t>Pol__0056</t>
  </si>
  <si>
    <t>Pol__0057</t>
  </si>
  <si>
    <t>Pol__0058</t>
  </si>
  <si>
    <t>Pol__0059</t>
  </si>
  <si>
    <t>Pol__0060</t>
  </si>
  <si>
    <t>Pol__0061</t>
  </si>
  <si>
    <t>Pol__0062</t>
  </si>
  <si>
    <t>Pol__0063</t>
  </si>
  <si>
    <t>Pol__0064</t>
  </si>
  <si>
    <t>Pol__0065</t>
  </si>
  <si>
    <t>Pol__0066</t>
  </si>
  <si>
    <t>Pol__0067</t>
  </si>
  <si>
    <t>Pol__0068</t>
  </si>
  <si>
    <t>Pol__0069</t>
  </si>
  <si>
    <t>Pol__0070</t>
  </si>
  <si>
    <t>Switch</t>
  </si>
  <si>
    <t>48portový 10/100/1000 PoE (370 W) switch + 4x 1GB SFP+, řízený podpora IPv4, IPv6, VLAN, QoS, ACL, přepínání na 2. vrstvě, DHCP server, 256 VLAN, montáž do racku</t>
  </si>
  <si>
    <t>Pol__0071</t>
  </si>
  <si>
    <t>Adminitratorská jednotka rezervačního systému</t>
  </si>
  <si>
    <t>Administrátorská on-premis jednotka rezervačního systému.</t>
  </si>
  <si>
    <t>Pol__0072</t>
  </si>
  <si>
    <t>Rack</t>
  </si>
  <si>
    <t>42U, černý, se střechou, kolečka, nožičky, 4 konzole a boční panely, bez dna, 1991x600x800mm, dveře s větráním s 81% perforací, včetně klíčů, s integrovaným elektrickým uzemněním - střechy, předních i zadních dveří, držák pro montáž PDU, nebo jiný srovnatelný typ. Stejný jako pro SKS.</t>
  </si>
  <si>
    <t>Pol__0073</t>
  </si>
  <si>
    <t>Rack - příslušenství</t>
  </si>
  <si>
    <t>Perforovaná police do výše uvedeného racku v černé barvě.</t>
  </si>
  <si>
    <t>Pol__0074</t>
  </si>
  <si>
    <t>Měřené a spínané PDU do racku, připevnění: svislé. počet zásuvek: 13 AC zásuvky / AC zásuvek, zástrčka: C14 rozdvojovač. délkapřívodního kabelu: 3,05 m, certifikace: VDE, CE, EAC, EN55022, EN55024, AS/NZS CISPR 22, sledování: proud, výkon, napětí,</t>
  </si>
  <si>
    <t>Pol__0075</t>
  </si>
  <si>
    <t>Pol__0076</t>
  </si>
  <si>
    <t>Pol__0077</t>
  </si>
  <si>
    <t>Pol__0078</t>
  </si>
  <si>
    <t>Dokumentace skutečného stavu</t>
  </si>
  <si>
    <t>Pol__0079</t>
  </si>
  <si>
    <t>Zaškolení obsluhy</t>
  </si>
  <si>
    <t>Školení ovládání AV techniky pro uživatele.</t>
  </si>
  <si>
    <t>Pol__0080</t>
  </si>
  <si>
    <t>Venkovní zásuvka, 1x konektor RJ 45, IP 67,  s propiprachhovou clonkou portu včetně popisu,, instalace na omítku, přívodní kabel za všech 4 možných st</t>
  </si>
  <si>
    <t>Universální deska k přichycení na kabelový žlab pro montáž elektroinstalační krabice</t>
  </si>
  <si>
    <t>Konektor RJ 45, pro ukončení volného konce kabelu - pro WiFi</t>
  </si>
  <si>
    <t>Pracovní stanice pro řízení simulace</t>
  </si>
  <si>
    <t>Stolní dotykový ovládací panel</t>
  </si>
  <si>
    <t>Stolní 10" kapacitní dotykový displej řídicího systému kompatibilní s řídicím kontrolerem. Minimální rozlišení displeje 1280 x 800 px a min. jas 300 cd/m2., PoE napájení, podpora českého jazyka.</t>
  </si>
  <si>
    <t>Dante reproduktor</t>
  </si>
  <si>
    <t>Dvoupásmová aktivní Dante reprosoustava osazená 105mm wooferem 50W a 19mm výškovým měničem 50W, špičkový SPL 104dB, frekvenční odezva 62 Hz – 20 000 Hz, PoE napájení, možnost instalace na zeď.</t>
  </si>
  <si>
    <t>Sluchátkový mix</t>
  </si>
  <si>
    <t>Převodník - Dante/2x analog</t>
  </si>
  <si>
    <t>Převodník z Dante sběrnice na dvoukanálové analogové audio.</t>
  </si>
  <si>
    <t>Sluchátka</t>
  </si>
  <si>
    <t>Profesionální uzavřená sluchátka s vysokým pasivním potlačením okolního hluku. Možnost otočné mušle pro poslech jedním uchem. Délka kabelu minimálně 1,5m, jmenovitá omedance 70Ohm, frekvenční rozsah 17 - 22 000 Hz, SPL 120dB, sluchátkový konektor jack 3,5mm.</t>
  </si>
  <si>
    <t>Stolní mikrofon s tlačítky</t>
  </si>
  <si>
    <t>Pultový mikrofon se 3 tlačítky sloužícími pro sepnutí „božského hlasu“, odposlechů pro „standartního pacienta“ a pro pacientský simulátor. Při stisknutí tlačítka pacientský simulátor se automaticky aktivuje funkce zvuků ze simulačního softwaru.</t>
  </si>
  <si>
    <t>Převodník - 1x anlog/Dante</t>
  </si>
  <si>
    <t>Převodník z Dante sběrnice na jednokanálové analogové audio.</t>
  </si>
  <si>
    <t>GPIO expander audiomatice</t>
  </si>
  <si>
    <t>Rozšiřují síťový 8x8 GPIO modul pro audio matici. PoE napájení.</t>
  </si>
  <si>
    <t>Bezdrátový odposlech s mikrofonem</t>
  </si>
  <si>
    <t>Bezdrátový DECT bodypack vysílač/přijímač pro použití s externími klopovými a hlavovými/sluchátkovými mikrofony nebo s integrovaným všesměrovým mikrofonem (po připojení externího mikrofonu se automaticky aktivuje a interní kapsle se vypne). Rádiové vysílání ve frekvenčním rozsahu 1880 až 1900 MHz, s dosahem až 50m, konfigurovatelný vysílací výkon. Bodypack včetně mechanického tlačítka s haptickou odezvou a možností nastavení funkce, 3,5mm audio jack pro připojení sluchátek pro odposlech. 4-pinový konektor pro připojení mikrofonu. Frekvenční odezva 60 - 20 000 Hz, vstupní impedance &gt;20 kOhm (při 1 kHz). Napájení pomocí interní vyměnitelné baterie zaručující dobu provozu minimálně 9h nepřetržitého provozu. Integrovaný alarm pro nízkou kapacitu baterie a pro případ ztráty spojení. Dodávka zajhrnuje také jedno sluchátko pro odposlech kompatibilní s dodávaným bodypackem a nabíjecí baterii pro použití s dobíjecí stanicí.</t>
  </si>
  <si>
    <t>MIC přístupový bod</t>
  </si>
  <si>
    <t>Konfigurovatelný bezdrátový přístupový bod pro přenos nejméně osm digitálních vysílačů s plnou šířkou zvukového pásma a řídicích signálů. Rádiový přenos ve frekvenčním rozsahu DECT 1880 až 1900 MHz. Přenos zvukových signálů pomocí Dante nebo AES67 pomocí ethernetového kabelu. Dosah minimálně 50m, upravitelný přenosový výkon. Vhodný pro montáž na stěnu nebo strop, odnímatelný kryt pro možnost přestříkání a přizpůsobení designu místnosti. PoE napájení.</t>
  </si>
  <si>
    <t>Dobíjecí a dokovací stanice</t>
  </si>
  <si>
    <t>Síťová konfigurovatelná nabíjecí stanice až pro 4ks bezdrátových bodypack vysílačů/přijímačů. Inteligentní kontrola nabíjení zabraňuje přebíjení připojených baterií. Vzdálené monitorování stavu nabití pomocí ethernetové připojení. Konfiguruje a ovládání v reálném čase prostřednictvím uživatelského rozhraní.</t>
  </si>
  <si>
    <t>IP telefon</t>
  </si>
  <si>
    <t>IP telefon napojený ke stávající ústředně.</t>
  </si>
  <si>
    <t>WIFI AP</t>
  </si>
  <si>
    <t>Dvoupásmový gigabitový Wi-Fi přístupový bod. Minimální rychlost bezdrátového připojení 300 Mb/s. Podpora WiFi mesh, 5.0GHz, 2.4GHz, zabezpečení WPA/WPA2/WPA3, WLAN (Wifi) standardy: 802.11a, 802.11ac, 802.11b, 802.11g, 802.11n filtrování MAC adres s kontrolou přístupu, síť pro hosty, vestavěná anténa, PoE napájení. instalace na zeď nebo strop.</t>
  </si>
  <si>
    <t>Tablet - briefing/debriefing</t>
  </si>
  <si>
    <t>Projektor na stěnu</t>
  </si>
  <si>
    <t>Objektiv umožňující promítat obraz o šířce 4m a výšce 2,5m ze vzdálenosti kdy bude nejvzdálenější část projektoru/nebo objektivu maximálně 1,6m od projekční plochy. Objektiv musí umožňovat motorický posun objektivu pro snadné nastavení.</t>
  </si>
  <si>
    <t>USB kamera s nástěnným senzorem</t>
  </si>
  <si>
    <t>Kamera s nástěnným senzorem pro vytvoření interaktivní tabule na stěnu o velikosti až 120". Podpora desetibodového dotyku prstem (10 lidí může psát společně, podpora pera, podpora gest. Bezdrátové spojení mezi vysílačem a senzorem, bezdrátový senzor řídí zapínání a vypínání vysílače.</t>
  </si>
  <si>
    <t>PTZ kamera</t>
  </si>
  <si>
    <t>Vnitřní PTZ IP kamera kompatibilní se simulačním systémem, rozlišení min. 1920x1080, 10x optický zoom, PAN 360°, provedení antivandal IK09, Day/Night (IR cut filtr), PoE napájení,  vč. držáku na kabelový žlab nebo strop</t>
  </si>
  <si>
    <t>IR přísvit</t>
  </si>
  <si>
    <t>Infračervený LED PoE osvětlovač s volitelným úhlem vyzařování 35 - 120 stupňů, včetně držáku.</t>
  </si>
  <si>
    <t>Stropní Dante reproduktor složený z 5,25 palců velkého nízkofrekvenčního měniče a jednoho 0,75 palců velkého vysokofrekvenčního měnič. Minimální frekvenční rozsah 65 Hz do 22 kHz (-10 dB). Napájení přes PoE. Integrované DSP, 2 Dante vstupy a 1 Dante výstup, minimální SPL 92 dB, pokrytí minimálně 180 x 105 stupňů.</t>
  </si>
  <si>
    <t>Aktivní subwoofer s Dante rozhraním. 18" měnič o RMS výkonu 500W, SPL, 135dB, max. rozměry 62 x 53 x 60 cm.</t>
  </si>
  <si>
    <t>Stropní mikrofon</t>
  </si>
  <si>
    <t>Dante 4-kanálové konfigurovatelné mikrofonní pole s možností zvolení oriantace a směrové charakteristiky. Integrované DSP pro každý kanál. Mikrofon lze nastavovat a ovládat buď prostřednictvím integrovaného webového prohlížeče, nebo přes protokol TCP/IP. Frekvenční odezva: 100 Hz - 20 kHz, vzorkovací frekvence: 48 kHz, digitální rozlišení: 24bit, SPL: 115 dB, PoE napájení.</t>
  </si>
  <si>
    <t>DMX relé</t>
  </si>
  <si>
    <t>4-kanálové DMX relé, každý kanál se dvěmi IEC výstupy pro úplné zapnutí a vypnutí připojeného zařízení, DIP přepínač pro DMX adresování, montáž na stěnu/stop,</t>
  </si>
  <si>
    <t>DMX dekodér pro LED</t>
  </si>
  <si>
    <t>4-kanálový DMX dekodér pro řízení LED pásek. DIP přepínač pro DMX adresování. 3-pin XLR IN/OUT, RJ45 IN/OUT, 6-pin šroubovací svorkovnice. Montáž na stěnu/stop.</t>
  </si>
  <si>
    <t>LED pásek</t>
  </si>
  <si>
    <t>24V RGB LED pásek včetně zdoje a hliníkové lišty s difuzorem.</t>
  </si>
  <si>
    <t>DMX výrobník mlhy</t>
  </si>
  <si>
    <t>DMX výrobník mlhy s min. 1,6l velkou nádržkou na vodu, max 1kW.</t>
  </si>
  <si>
    <t>IR ohřívač</t>
  </si>
  <si>
    <t>2,4kW infračervený zářič s možností instalace na strop a náklonu min. 45°. Dálkové ovládání, hliníkové provedení pláště, IP55, provoz bez zápachu, hluku a víření prachu.</t>
  </si>
  <si>
    <t>DMX ventilátor</t>
  </si>
  <si>
    <t>DMX řízený ventilátor s variabilním nastevením směrem foukání. Průtok vzduchu min. 850m3/h, úroveň hluku max. 61dB, DIP přepínač pro DMX adresování. Powercon in+out, XLR 5 pól in+out. Montáž na stěnu/stop.</t>
  </si>
  <si>
    <t>Kabelový žlab</t>
  </si>
  <si>
    <t>Kabelový žlab s integrovanou spojkou z plechu tloušťky 0,70 mm v povrchové úpravě pozink v bílé barvě, rozměry 50x125mm,  opatřený embosy pro zvýšení pevnosti a tuhosti. Včetně závěsů pro uchycení do stropu skrze SDK podhled.</t>
  </si>
  <si>
    <t>Fixní kamera</t>
  </si>
  <si>
    <t>Vnitřní pevná dome IP kamera kompatiblní se simulačním systémem, rozlišení min. 1920x1080, horizontální zorné pole min. 130°, vertikální zorné pole min. 90°, PoE napájení, vč. držáku na kabelový žlab nebo strop</t>
  </si>
  <si>
    <t>Konfigurovatelný bezdrátový přístupový bod pro přenos nejméně čtyř digitálních vysílačů s plnou šířkou zvukového pásma a řídicích signálů. Rádiový přenos ve frekvenčním rozsahu DECT 1880 až 1900 MHz. Přenos zvukových signálů pomocí Dante nebo AES67 pomocí ethernetového kabelu. Dosah minimálně 50m, upravitelný přenosový výkon. Vhodný pro montáž na stěnu nebo strop, odnímatelný kryt pro možnost přestříkání a přizpůsobení designu místnosti. PoE napájení.</t>
  </si>
  <si>
    <t>Konfigurovatelná audiomaticese s dvěma analogovými výstupy a Dante rozhraním. Možnost vložení dalších až osmi vstupních a výstupních karet. Montáž do racku.</t>
  </si>
  <si>
    <t>Reproduktory</t>
  </si>
  <si>
    <t>Stropní beztámečkový reproduktor s 2,5" měničem o RMS výkonu 10W při 8 Ohmech, frekvenční rozsah min. 120 - 20.000 Hz, vyřazovací úhel min. 155°. V bílé nebo černé barvě.</t>
  </si>
  <si>
    <t>Rack + příslušenství</t>
  </si>
  <si>
    <t>Server pro simulační systém</t>
  </si>
  <si>
    <t>Min. 16 GB RAM, 256 GB.Systém pro záznam a debriefing.</t>
  </si>
  <si>
    <t>Cloud simulačního systému</t>
  </si>
  <si>
    <t>Uložiště na 1 rok s možností 2 souběžných záznamů simulačního systému.</t>
  </si>
  <si>
    <t>DSP audio matice s min. 24 audio I/O kanály, dvěma LAN porty, s až 32x 32 audio kanály,  AEC, 16x16 GPIO, 4x USB, frekvenční rozsah 20 - 20 000 Hz. Možnost rozšíření o ethernetové moduly. Po eternetu komunikují s jednotkou v ovládací místnosti.</t>
  </si>
  <si>
    <t>Síťový I/O a audio modul</t>
  </si>
  <si>
    <t>Síťový I/O audio modul pro převod analogového signálu na IP, sloužící pro záznam audia do náhravané simulce. Kompatibilní se simulačním systémem. Napájení PoE</t>
  </si>
  <si>
    <t>Řídicí systém - kontrolér</t>
  </si>
  <si>
    <t>Kontrolér řídicího systému s jedním 10/100 LAN portem, čtyř oboustrané RS-232/485 porty, dvěmi nízko-voltovými reléovými vstupy a osmimi volitelnými vstupy nebo výstopy (RS232 OUT, IR OUT, digital I/O). Web server, vnitřní 16Gb úložiště, PoE napájení a instalace do racku</t>
  </si>
  <si>
    <t>Řídicí PC pro projekční simulační místnost</t>
  </si>
  <si>
    <t>Řídící počítač se SW určený pro simulování různého prostředí v simulační projekční místnosti. Počítač automaticky spouští a zobrazuje různé scénáře, které budou ve spojené projekci zobrazovány právě v simulační místnosti. PC zárověň ovládá DMX zařízení jako jsou LED pásky, pachové zásobníky a ventilátor, 5.1 prostorový zvuk. Možnost interaktivních scénářů, vytváření nových a úpravu stávajících. 16GB RAM, Intel i7, GPU s pěti HDMI výstupy, instalace vodorovně do racku, bezdrátová klávesnice, myš,</t>
  </si>
  <si>
    <t>UPS</t>
  </si>
  <si>
    <t>DMX - USB rozhraní</t>
  </si>
  <si>
    <t>USB - DMX interface pro ovládání DMX zařízení řídícím počítačem pomocí USB.</t>
  </si>
  <si>
    <t>DMX merger</t>
  </si>
  <si>
    <t>DMX merger 2x2 pro ovládání dvou DMX sběrnic ze dvou míst (rídící PC a řídící systém)</t>
  </si>
  <si>
    <t>DMX kontroler</t>
  </si>
  <si>
    <t>Jednotka pro ovládání DMX zařízení řídícím systémem</t>
  </si>
  <si>
    <t>Pol__0081</t>
  </si>
  <si>
    <t>Pol__0082</t>
  </si>
  <si>
    <t>Pol__0083</t>
  </si>
  <si>
    <t>Pol__0084</t>
  </si>
  <si>
    <t>Školení ovládání AV a simulační techniky pro uživatele simulačního centra, školení IT a technických pracovníků.</t>
  </si>
  <si>
    <t>Pol__0085</t>
  </si>
  <si>
    <t>osoba</t>
  </si>
  <si>
    <t>3denní školení Train the trainer pro budoucí lektory simulačního centra zaměřené na metodiku simulací a debriefingu v oblasti přednemocniční péče pod vedením zkušených lektorů simulační výuky v oblasti intenzivní péče</t>
  </si>
  <si>
    <t>3chip nebo 1chip DLP projektor určený pro provoz 24/7, minimální světelný výkon minimálně 6000 ISO lumen dle ISO/IEC 21118: 2020, minimální rozlišení WUXGA (podpora a zpracování 4K signálu), kontrastní poměr minimálně 10.000:1, synchronizace kontrastu v reálném čase na min. 3 projektorech vedle sebe, geometrické nastavení obrazu a možnost spojené projekce (tzv. edge blending), vstupní terminály minimálně 1x HDMI (kompatibilní s HDCP 2.2, Deep Color, 4K/60p), 1x DVI (HDCP kompatibilní), 1x HDbaseT (kompatibilní s HDCP 2.2, Deep Color, 4K/60p), 1x RJ45 pro řízení, vstup a výstup pro synchronizaci kontrastu. Projektor musí mít zapouzdřenou, prachu odolnou optickou cestu a musí být v provedení bez vzduchového filtru (bezúdržbové provedení). Světelný zdroj laser nebo LED s životností minimálně 20.000 hodin. Hlučnost maximálně 35dB při požadovaném výkonu 6.000 lumen.</t>
  </si>
  <si>
    <t>UPS Lithium ion, 5KVA/5W, 2U Rack, 230V, včetně baterií, nebo jiný, srovnatelný typ</t>
  </si>
  <si>
    <t>Aktivní prvek – Typ přepínače: Řízený, Přepínač vrstev: L2. Typy přepínaných ethernetových portů RJ-45: Gigabit Ethernet (10/100/1000), Počet přepínaných ethernetových portů RJ-45: 48, Počet portů USB 2.0: 1, Konzolový port: RJ-45/Mini-USB. Plně duplexní režim. Tabulka MAC adres: 16000 pol., Kapacita přepínání: 176 Gbit/s. Síťové standardy: IEEE 802.1AX, IEEE 802.1D, IEEE 802.1Q, IEEE 802.1ab, IEEE 802.1p, IEEE 802.1s, IEEE 802.1w, IEEE. Podpora napájení po Ethernetu (PoE)</t>
  </si>
  <si>
    <t>Vnitřní datová zásuvka, bílá, typ, 2x konektor RJ 45, categorie 6, stíněná, zápustná</t>
  </si>
  <si>
    <t>Vnitřní datová zásuvka, typ, 2x konektor RJ 45, categorie 6, stíněná, , zápustná</t>
  </si>
  <si>
    <t>infračervený přísvit, podpora Android 6.0 a vyšší, iOS 12.0 a vyšší nebo jiný srovnatelný typ</t>
  </si>
  <si>
    <t>Hlavní jednotka videotelefonu, napájení PoE, integrovaný mikrofon, zesilovač 5W, reproduktor 2W, kamera -, senzor 1/2, 7" barevný CMOS, pozorovací úhel 128°, provedení nikl, nerez</t>
  </si>
  <si>
    <t>Rám pro instalaci na zdi v provedení nikl, nerez nebo jiný srovnatelný typ</t>
  </si>
  <si>
    <t>Krabice pro instalaci prvků do zdi</t>
  </si>
  <si>
    <t>Dotyková klávesnice &amp; RDFII čtečka 125kHz, 13,56 MHz, provedení nikl, nerez nebo jiný srovnatelný typ</t>
  </si>
  <si>
    <t>Videotelefon-komunikační jednotka . 7" displej</t>
  </si>
  <si>
    <t>Elektromechanický úzký samozamykací panikový zámek backset 35mm, pravolevý-obousměrná střelka, jištěné zamykání zámk,u - v zamčeném stavu je vysunuta závora a zároveň zablokovaná střelka zámku, napájení 12-24 VDC, nízký klidový proudový odběr, s monitoringem činností zámku</t>
  </si>
  <si>
    <t xml:space="preserve">Systémový 10m propojovací kabel s konektorem pro el. zámky </t>
  </si>
  <si>
    <t>Kabelová průchodka pro instalaci do dveří opatřených zámkem</t>
  </si>
  <si>
    <t>Univerzální protiplech pro elektromechanické zámky</t>
  </si>
  <si>
    <t>Spínaný zdroj v kovovém krytu 13,8 Vss / 5A s reléovými výstupy a odpojovačem</t>
  </si>
  <si>
    <t>Akumulátor 12V/38Ah se šroubovými svorkami M6 a životností až 10 let, VdS</t>
  </si>
  <si>
    <t xml:space="preserve">Elektro instalační drátěný kabelový žlab 300x110, žárově pozinkovaný, k zajištění spoje žlabů s integrovanou spojkou, včetně svorek, ohybů, a upevňovacího materiálu na strop nebo stěnu </t>
  </si>
  <si>
    <t xml:space="preserve">Elektro instalační drátěný kabelový žlab 200x110, žárově pozinkovaný, k zajištění spoje žlabů s integrovanou spojkou, včetně svorek, ohybů, a upevňovacího materiálu na strop nebo stěnu </t>
  </si>
  <si>
    <t xml:space="preserve">Elektro instalační drátěný kabelový žlab 100x110, žárově pozinkovaný, k zajištění spoje žlabů s integrovanou spojkou, včetně svorek, ohybů, a upevňovacího materiálu na strop nebo stěnu </t>
  </si>
  <si>
    <t>Vnitřní datová zásuvka, bílá, 2x konektor RJ 45, categorie 6, stíněná, zápustná, typová řada bude vybrána při realizaci investorem</t>
  </si>
  <si>
    <t>Vnitřní datová zásuvka,  2x konektor RJ 45, categorie 6, stíněná, povrchová  typová řada a barevnost bude vybrána při realizaci investorem</t>
  </si>
  <si>
    <t xml:space="preserve">Elektro instalační drátěný kabelový žlab 200x110, žárově pozinkovaný, k zajištění spoje žlabů s, integrovanou spojkou, včetně svorek, ohybů, a upevňovacího materiálu na strop nebo stěnu </t>
  </si>
  <si>
    <t xml:space="preserve">Elektro instalační drátěný kabelový žlab 100x110, žárově pozinkovaný, k zajištění spoje žlabů s, integrovanou spojkou, včetně svorek, ohybů, a upevňovacího materiálu na strop nebo stěnu </t>
  </si>
  <si>
    <t>Videokonferenšční otočná kamera se 120° zorným polem, UHD 4K, min. 5x zoom, min.3x mikrofon, reproduktor, USB, Bluetooth, RF dálkový ovladač, možnost doplnění o přídavný stolní mikrofon, včetně VESA držáku na displej</t>
  </si>
  <si>
    <t>Interaktivní displej 86“ - dotyková technologie musí automaticky rozpoznávat dotyk hrotu pera, hrotu zvýrazňovače, prstu a dlaně ruky/houbičky a musí umožnit přiřadit dotyku různé funkce = psaní perem nebo zvýrazňovačem a mazání houbičkou za použití dlaně ruky. Zároveň musí automaticky umět přiřadit hrotu pera a hrotu zvýrazňovače příslušnou barvu digitálního inkoustu. Snímací technologie musí umožnit rozpoznání 30 současných dotyků, pro intuitivní spolupráci více uživatelů. Displej bude obsahovat aplikaci pro psaní digitálním inkoustem na bílé tabuli, se sdílením zápisků dalším účastníkům přes internet a možností zápisky uložit a prohlížeč internetových stránek. Displej musí podporovat bezdrátovou komunikaci se zařízením s platformou Windows 7, OSX 10.08, Android 5.0, IOS 9.0 a Chrome OS 65 a nebo novějších verzí těchto operačních systému. Displej musí zároveň umožňovat prezentaci až čtyř zařízení na jednom displeji včetně podpory multidotyku a zároveň umožňovat náhled obsahu displeje bezdrátově s více než dvaceti jinými zařízeními typu notebook, tablet, mobilní telefon či displej. Displej musí podporovat cloudovou spolupráci mezi displeji. Podpora pohybového senzoru a senzoru teploty a vlhkosti. Displej musí mít rozlišení obrazu 4K UHD, 3840x2160 bodů, jas minimálně 400 cd/m2, kontrast 5000:1, odezvu 6ms, životnost displeje min. 50.000 hodin, integrovaný Android 9,0 s možností upgrade na vyšší, Ram: min. 4G, ROM: min. 32G, Air Gap: 0,8mm.  Displej musí mít minimálně vstupy: 3x konektor HDMI, 1x VGA, 1x USB-C, 5x USB-A (z toho min, 4x USB 3,0), 2x USB-B, 1x audio 3,5mm jack, výstupy: 1 x HDMI, konektivitu RJ45, RS232. Displej musí mít integrované repro min. 2x 15W a mikrofonní pole s minimálně 6-ti mikrofony. Displej bude umožňovat blokaci tlačítek panelu pro neoprávněnou manipulaci, nastavení automatického zapnutí a vypnutí displeje dle nastaveného času. Součástí displeje budou tlačítka na předním panelu pro základní ovládání funkcí pro zapnutí a vypnutí displeje, ovládání hlasitosti, tlačítko zpět a domu, dále bude součástí displeje slot pro wifi modul pro bezdrátové spojení s prezentačním médiem a slot pro integraci PC</t>
  </si>
  <si>
    <t>Datová Cat. 6A dvojzásuvka na omítku. Design stejný jako zbytek zásuvkového programu.</t>
  </si>
  <si>
    <t>All-in-one počítač s druhým monitorem (nebo v provedení minitower se dvěma monitory), obojí o úhlopříčce minimálně 23,8“. PC  min. 16 GB RAM, min. 256 GB uložiště, LAN, virtuální dante zvuková karta, simulační ovládací SW včetně licence</t>
  </si>
  <si>
    <t>4-kanálový sluchátkový mix, který umožňuje posílání vstupního signálu až do 4 dalších sluchátek se samostatným nastavením hlasitosti.Mix má min.  pravý a levý vstupní konektor jack 6,3 mm nebo XLR. Na každém ze čtyř kanálu je možné ovládat hlasitost samostatně, zároveň  otočný ovladač pro celkové nastavení hlasitosti všech kanálu najenou. Včetně tlačítka pro mute.</t>
  </si>
  <si>
    <t>Stropní reproduktor</t>
  </si>
  <si>
    <t>Reproduktor</t>
  </si>
  <si>
    <t>Subwoofer</t>
  </si>
  <si>
    <t>4,5kW 230V 1U, UPS se síťovou kartou.pro management, topologie: online s dvojí konverzí, doba provozu při výpadku a pné zátěži až min.3,5 min, výstupy 6 IEC C13 a 4 IEC C19, výměnné a bezúdržbové baterie, max. 3U, vodorovná instalace do racku.</t>
  </si>
  <si>
    <t>Datový rozvaděč, 42U, černý, se střechou, kolečka, nožičky, 4 konzole a boční panely, bez dna, výška min. 1990x600x800mm, dveře s větráním s 81% perforací, včetně</t>
  </si>
  <si>
    <t>Datová Cat. 6A dvojzásuvka na omítku. Design stejný jako zbytek zásuvkového programu</t>
  </si>
  <si>
    <t>Uvedení výrobce a typového označení nabízeného výrobku, popř. poznámka dodavatele</t>
  </si>
  <si>
    <t>Vnitřní datová zásuvka, typ, 2x konektor RJ 45, categorie 6, stíněná, povrchová,  typová řada a barevnost bude vybrána při realizaci investorem</t>
  </si>
  <si>
    <r>
      <t xml:space="preserve">Všechny položky v plném rozsahu k </t>
    </r>
    <r>
      <rPr>
        <b/>
        <sz val="10"/>
        <rFont val="Arial CE"/>
        <charset val="238"/>
      </rPr>
      <t>FAKTURACI</t>
    </r>
    <r>
      <rPr>
        <sz val="10"/>
        <rFont val="Arial CE"/>
        <charset val="238"/>
      </rPr>
      <t xml:space="preserve"> Pardubickému kraji</t>
    </r>
  </si>
  <si>
    <r>
      <t xml:space="preserve">Všechny položky v plném rozsahu k </t>
    </r>
    <r>
      <rPr>
        <b/>
        <sz val="10"/>
        <rFont val="Arial CE"/>
        <charset val="238"/>
      </rPr>
      <t xml:space="preserve">FAKTURACI </t>
    </r>
    <r>
      <rPr>
        <sz val="10"/>
        <rFont val="Arial CE"/>
        <charset val="238"/>
      </rPr>
      <t>Pardubickému kraji</t>
    </r>
  </si>
  <si>
    <t>ZZSPAK 
cena celkem</t>
  </si>
  <si>
    <t>FAKTURACE</t>
  </si>
  <si>
    <t>Ve všech listech tohoto souboru můžete měnit pouze buňky s modrým pozadím. Jedná se o tyto údaje : 
- údaje o firmě
- jednotkové ceny položek zadané na maximálně dvě desetinná místa
- uvedení výrobce a typového označení nabízeného výrobku, popř. poznámka dodavatele</t>
  </si>
  <si>
    <t>Název položky - minimální technické parametry</t>
  </si>
  <si>
    <t>Pardubickému kraji</t>
  </si>
  <si>
    <t>ZZSPAK</t>
  </si>
  <si>
    <t>Z TOHO K FAKTURACI CELKEM:</t>
  </si>
  <si>
    <t>Pardubickému kraji
množství</t>
  </si>
  <si>
    <t>Pardubickému kraji
cena celkem</t>
  </si>
  <si>
    <t>ZZSPAK 
množství</t>
  </si>
  <si>
    <t>Tablet s velikostí displeje min. 10,2" s rozlišením minimálně 2160x1620px s kapacitou úložiště min. 256GB, Bluetooth 4.2, Wi-Fi, čtečka otisků prstů, výdrž baterie až 10hodin. Tablet a jeho operační systém od stejného výrobce. Kompatibilní bezdrátový přenos obrazu s nabízeným multimediálním přehrávačem.</t>
  </si>
  <si>
    <t>Multimediální centrum pro debriefing nahraných simulací, s podporou 4K HDR obrazu, úložiště 64GB, Bluetooth, Wi-Fi, HDMI. Možnost bezdrátového přenosu obrazu z tabletu a mobilního telefonu. Přehrávač a jeho  operační systém od stejného výrobce. Kompatibilní bezdrátový přenos obrazu s nabízeným tabletem.</t>
  </si>
  <si>
    <t>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celé dodávky.</t>
  </si>
  <si>
    <t>Náklady spojené s povinnou publicitou. Zahrnuje náklady na propagační a informační billboard.</t>
  </si>
  <si>
    <t>Koordinace stavebních a technologických dodávek.</t>
  </si>
  <si>
    <t>Zdravotnická záchranná služba Pardubického kraje (ZZSPAK)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</si>
</sst>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 [$CZK]"/>
  </numFmts>
  <fonts count="20"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s>
  <fills count="8">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0.14999847407452621"/>
        <bgColor indexed="64"/>
      </patternFill>
    </fill>
    <fill>
      <patternFill patternType="solid">
        <fgColor theme="4" tint="0.79998168889431442"/>
        <bgColor indexed="64"/>
      </patternFill>
    </fill>
  </fills>
  <borders count="5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 fillId="0" borderId="0"/>
    <xf numFmtId="0" fontId="1" fillId="0" borderId="0"/>
  </cellStyleXfs>
  <cellXfs count="291">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9" fillId="0" borderId="0" xfId="0" applyFont="1" applyAlignment="1">
      <alignment horizontal="left" vertical="center" wrapText="1"/>
    </xf>
    <xf numFmtId="0" fontId="0" fillId="0" borderId="0" xfId="0" applyAlignment="1">
      <alignment wrapText="1"/>
    </xf>
    <xf numFmtId="0" fontId="9" fillId="0" borderId="6" xfId="0" applyFont="1" applyBorder="1" applyAlignment="1">
      <alignment horizontal="left" vertical="center"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9"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9" fillId="3" borderId="6" xfId="0" applyFont="1" applyFill="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0" fontId="9" fillId="4" borderId="6"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5" borderId="28" xfId="0" applyNumberFormat="1" applyFont="1" applyFill="1" applyBorder="1" applyAlignment="1">
      <alignment vertical="center"/>
    </xf>
    <xf numFmtId="4" fontId="8" fillId="5" borderId="29" xfId="0" applyNumberFormat="1" applyFont="1" applyFill="1" applyBorder="1" applyAlignment="1">
      <alignment vertical="center" wrapText="1"/>
    </xf>
    <xf numFmtId="4" fontId="11" fillId="5" borderId="30" xfId="0" applyNumberFormat="1" applyFont="1" applyFill="1" applyBorder="1" applyAlignment="1">
      <alignment horizontal="center" vertical="center" wrapText="1" shrinkToFit="1"/>
    </xf>
    <xf numFmtId="4"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4" fillId="0" borderId="33" xfId="0" applyNumberFormat="1" applyFont="1" applyBorder="1" applyAlignment="1">
      <alignment horizontal="right" vertical="center" wrapText="1" shrinkToFit="1"/>
    </xf>
    <xf numFmtId="4" fontId="4"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6" fillId="0" borderId="31" xfId="0" applyNumberFormat="1" applyFont="1" applyBorder="1" applyAlignment="1">
      <alignment vertical="center"/>
    </xf>
    <xf numFmtId="4" fontId="6" fillId="0" borderId="33" xfId="0" applyNumberFormat="1" applyFont="1" applyBorder="1" applyAlignment="1">
      <alignment vertical="center" wrapText="1" shrinkToFit="1"/>
    </xf>
    <xf numFmtId="4" fontId="6" fillId="0" borderId="33" xfId="0" applyNumberFormat="1" applyFont="1" applyBorder="1" applyAlignment="1">
      <alignment vertical="center" shrinkToFit="1"/>
    </xf>
    <xf numFmtId="3" fontId="6"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5" fillId="0" borderId="0" xfId="0" applyFont="1"/>
    <xf numFmtId="49" fontId="0" fillId="0" borderId="0" xfId="0" applyNumberFormat="1"/>
    <xf numFmtId="0" fontId="16" fillId="0" borderId="26" xfId="0" applyFont="1" applyBorder="1" applyAlignment="1">
      <alignment horizontal="center" vertical="center" wrapText="1"/>
    </xf>
    <xf numFmtId="0" fontId="4" fillId="0" borderId="26" xfId="0" applyFont="1" applyBorder="1" applyAlignment="1">
      <alignment vertical="center"/>
    </xf>
    <xf numFmtId="0" fontId="4"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4" fillId="0" borderId="31" xfId="0" applyNumberFormat="1" applyFont="1" applyBorder="1" applyAlignment="1">
      <alignment vertical="center"/>
    </xf>
    <xf numFmtId="0" fontId="4" fillId="3" borderId="34" xfId="0" applyFont="1" applyFill="1" applyBorder="1" applyAlignment="1">
      <alignment vertical="center"/>
    </xf>
    <xf numFmtId="0" fontId="4" fillId="3" borderId="34" xfId="0" applyFont="1" applyFill="1" applyBorder="1" applyAlignment="1">
      <alignment vertical="center" wrapText="1"/>
    </xf>
    <xf numFmtId="0" fontId="4" fillId="3" borderId="35" xfId="0" applyFont="1" applyFill="1" applyBorder="1" applyAlignment="1">
      <alignment vertical="center" wrapText="1"/>
    </xf>
    <xf numFmtId="164" fontId="4" fillId="0" borderId="33" xfId="0" applyNumberFormat="1" applyFont="1" applyBorder="1" applyAlignment="1">
      <alignment vertical="center"/>
    </xf>
    <xf numFmtId="164" fontId="4" fillId="3" borderId="37" xfId="0" applyNumberFormat="1" applyFont="1" applyFill="1" applyBorder="1" applyAlignment="1">
      <alignment vertical="center"/>
    </xf>
    <xf numFmtId="164" fontId="0" fillId="0" borderId="0" xfId="0" applyNumberFormat="1"/>
    <xf numFmtId="4" fontId="4" fillId="0" borderId="33" xfId="0" applyNumberFormat="1" applyFont="1" applyBorder="1" applyAlignment="1">
      <alignment horizontal="center" vertical="center"/>
    </xf>
    <xf numFmtId="4" fontId="4" fillId="0" borderId="33" xfId="0" applyNumberFormat="1" applyFont="1" applyBorder="1" applyAlignment="1">
      <alignment vertical="center"/>
    </xf>
    <xf numFmtId="4" fontId="4" fillId="3" borderId="37" xfId="0" applyNumberFormat="1" applyFont="1" applyFill="1" applyBorder="1" applyAlignment="1">
      <alignment horizontal="center" vertical="center"/>
    </xf>
    <xf numFmtId="4" fontId="4" fillId="3" borderId="37" xfId="0" applyNumberFormat="1" applyFont="1" applyFill="1" applyBorder="1" applyAlignment="1">
      <alignment vertical="center"/>
    </xf>
    <xf numFmtId="49" fontId="0" fillId="0" borderId="1" xfId="0" applyNumberFormat="1" applyBorder="1"/>
    <xf numFmtId="0" fontId="2" fillId="0" borderId="21" xfId="0" applyFont="1" applyBorder="1" applyAlignment="1">
      <alignment vertical="center"/>
    </xf>
    <xf numFmtId="0" fontId="2"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6" fillId="3" borderId="15" xfId="0" applyFont="1" applyFill="1" applyBorder="1" applyAlignment="1">
      <alignment vertical="top"/>
    </xf>
    <xf numFmtId="49" fontId="6" fillId="3" borderId="12" xfId="0" applyNumberFormat="1" applyFont="1" applyFill="1" applyBorder="1" applyAlignment="1">
      <alignment vertical="top"/>
    </xf>
    <xf numFmtId="0" fontId="6" fillId="3" borderId="12" xfId="0" applyFont="1" applyFill="1" applyBorder="1" applyAlignment="1">
      <alignment horizontal="center" vertical="top"/>
    </xf>
    <xf numFmtId="0" fontId="6" fillId="3" borderId="12" xfId="0" applyFont="1" applyFill="1" applyBorder="1" applyAlignment="1">
      <alignment vertical="top"/>
    </xf>
    <xf numFmtId="0" fontId="17" fillId="0" borderId="0" xfId="0" applyFont="1" applyAlignment="1">
      <alignment vertical="top"/>
    </xf>
    <xf numFmtId="49" fontId="17" fillId="0" borderId="0" xfId="0" applyNumberFormat="1" applyFont="1" applyAlignment="1">
      <alignment vertical="top"/>
    </xf>
    <xf numFmtId="165" fontId="17" fillId="0" borderId="0" xfId="0" applyNumberFormat="1" applyFont="1" applyAlignment="1">
      <alignment vertical="top" shrinkToFit="1"/>
    </xf>
    <xf numFmtId="4" fontId="17" fillId="0" borderId="0" xfId="0" applyNumberFormat="1" applyFont="1" applyAlignment="1">
      <alignment vertical="top" shrinkToFit="1"/>
    </xf>
    <xf numFmtId="4" fontId="6" fillId="3" borderId="0" xfId="0" applyNumberFormat="1" applyFont="1" applyFill="1" applyAlignment="1">
      <alignment vertical="top" shrinkToFit="1"/>
    </xf>
    <xf numFmtId="0" fontId="6" fillId="3" borderId="27" xfId="0" applyFont="1" applyFill="1" applyBorder="1" applyAlignment="1">
      <alignment vertical="top"/>
    </xf>
    <xf numFmtId="49" fontId="6" fillId="3" borderId="18" xfId="0" applyNumberFormat="1" applyFont="1" applyFill="1" applyBorder="1" applyAlignment="1">
      <alignment vertical="top"/>
    </xf>
    <xf numFmtId="0" fontId="6" fillId="3" borderId="18" xfId="0" applyFont="1" applyFill="1" applyBorder="1" applyAlignment="1">
      <alignment horizontal="center" vertical="top" shrinkToFit="1"/>
    </xf>
    <xf numFmtId="165" fontId="6" fillId="3" borderId="18" xfId="0" applyNumberFormat="1" applyFont="1" applyFill="1" applyBorder="1" applyAlignment="1">
      <alignment vertical="top" shrinkToFit="1"/>
    </xf>
    <xf numFmtId="4" fontId="6" fillId="3" borderId="18" xfId="0" applyNumberFormat="1" applyFont="1" applyFill="1" applyBorder="1" applyAlignment="1">
      <alignment vertical="top" shrinkToFit="1"/>
    </xf>
    <xf numFmtId="4" fontId="6" fillId="3" borderId="38" xfId="0" applyNumberFormat="1" applyFont="1" applyFill="1" applyBorder="1" applyAlignment="1">
      <alignment vertical="top" shrinkToFit="1"/>
    </xf>
    <xf numFmtId="4" fontId="6"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Font="1" applyAlignment="1">
      <alignment wrapText="1"/>
    </xf>
    <xf numFmtId="49" fontId="6"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6"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5" borderId="34" xfId="0" applyFill="1" applyBorder="1" applyAlignment="1">
      <alignment wrapText="1"/>
    </xf>
    <xf numFmtId="0" fontId="0" fillId="5" borderId="37" xfId="0" applyFill="1" applyBorder="1" applyAlignment="1">
      <alignment wrapText="1"/>
    </xf>
    <xf numFmtId="0" fontId="0" fillId="0" borderId="37" xfId="0" applyBorder="1"/>
    <xf numFmtId="0" fontId="17" fillId="0" borderId="37" xfId="0" applyFont="1" applyBorder="1" applyProtection="1">
      <protection locked="0"/>
    </xf>
    <xf numFmtId="0" fontId="0" fillId="0" borderId="37" xfId="0" applyBorder="1" applyProtection="1">
      <protection locked="0"/>
    </xf>
    <xf numFmtId="0" fontId="0" fillId="0" borderId="34" xfId="0" applyBorder="1"/>
    <xf numFmtId="0" fontId="0" fillId="0" borderId="35" xfId="0" applyBorder="1"/>
    <xf numFmtId="0" fontId="0" fillId="0" borderId="36" xfId="0" applyBorder="1"/>
    <xf numFmtId="0" fontId="0" fillId="6" borderId="37" xfId="0" applyFill="1" applyBorder="1" applyAlignment="1">
      <alignment horizontal="center" vertical="center" wrapText="1"/>
    </xf>
    <xf numFmtId="4" fontId="17" fillId="0" borderId="37" xfId="0" applyNumberFormat="1" applyFont="1" applyBorder="1"/>
    <xf numFmtId="4" fontId="6" fillId="3" borderId="37" xfId="0" applyNumberFormat="1" applyFont="1" applyFill="1" applyBorder="1" applyAlignment="1">
      <alignment vertical="top"/>
    </xf>
    <xf numFmtId="3" fontId="17" fillId="0" borderId="37" xfId="0" applyNumberFormat="1" applyFont="1" applyBorder="1"/>
    <xf numFmtId="3" fontId="6" fillId="3" borderId="37" xfId="0" applyNumberFormat="1" applyFont="1" applyFill="1" applyBorder="1" applyAlignment="1">
      <alignment vertical="top"/>
    </xf>
    <xf numFmtId="3" fontId="0" fillId="0" borderId="0" xfId="0" applyNumberFormat="1"/>
    <xf numFmtId="3" fontId="0" fillId="7" borderId="37" xfId="0" applyNumberFormat="1" applyFill="1" applyBorder="1"/>
    <xf numFmtId="4" fontId="0" fillId="7" borderId="37" xfId="0" applyNumberFormat="1" applyFill="1" applyBorder="1"/>
    <xf numFmtId="0" fontId="17" fillId="4" borderId="37" xfId="0" applyFont="1" applyFill="1" applyBorder="1" applyProtection="1">
      <protection locked="0"/>
    </xf>
    <xf numFmtId="166" fontId="6" fillId="3" borderId="12" xfId="0" applyNumberFormat="1" applyFont="1" applyFill="1" applyBorder="1" applyAlignment="1">
      <alignment vertical="top"/>
    </xf>
    <xf numFmtId="167" fontId="9" fillId="0" borderId="51" xfId="0" applyNumberFormat="1" applyFont="1" applyBorder="1" applyAlignment="1">
      <alignment horizontal="right" vertical="center"/>
    </xf>
    <xf numFmtId="167" fontId="9" fillId="0" borderId="52" xfId="0" applyNumberFormat="1" applyFont="1" applyBorder="1" applyAlignment="1">
      <alignment horizontal="right" vertical="center"/>
    </xf>
    <xf numFmtId="167" fontId="9" fillId="7" borderId="45" xfId="0" applyNumberFormat="1" applyFont="1" applyFill="1" applyBorder="1" applyAlignment="1">
      <alignment horizontal="right" vertical="center"/>
    </xf>
    <xf numFmtId="167" fontId="9" fillId="7" borderId="46" xfId="0" applyNumberFormat="1" applyFont="1" applyFill="1" applyBorder="1" applyAlignment="1">
      <alignment horizontal="right" vertical="center"/>
    </xf>
    <xf numFmtId="167" fontId="0" fillId="0" borderId="49" xfId="0" applyNumberFormat="1" applyBorder="1" applyAlignment="1">
      <alignment horizontal="right" vertical="center"/>
    </xf>
    <xf numFmtId="167" fontId="0" fillId="0" borderId="50" xfId="0" applyNumberFormat="1" applyBorder="1" applyAlignment="1">
      <alignment horizontal="right" vertical="center"/>
    </xf>
    <xf numFmtId="167" fontId="0" fillId="0" borderId="47" xfId="0" applyNumberFormat="1" applyBorder="1" applyAlignment="1">
      <alignment horizontal="right" vertical="center"/>
    </xf>
    <xf numFmtId="167" fontId="0" fillId="0" borderId="48" xfId="0" applyNumberFormat="1" applyBorder="1" applyAlignment="1">
      <alignment horizontal="right" vertical="center"/>
    </xf>
    <xf numFmtId="0" fontId="0" fillId="0" borderId="53" xfId="0" applyBorder="1" applyAlignment="1">
      <alignment horizontal="center" vertical="center"/>
    </xf>
    <xf numFmtId="0" fontId="0" fillId="0" borderId="54" xfId="0" applyBorder="1" applyAlignment="1">
      <alignment horizontal="center" vertical="center"/>
    </xf>
    <xf numFmtId="0" fontId="4" fillId="2" borderId="0" xfId="0" applyFont="1" applyFill="1" applyAlignment="1">
      <alignment horizontal="left" wrapText="1"/>
    </xf>
    <xf numFmtId="49" fontId="4" fillId="0" borderId="31" xfId="0" applyNumberFormat="1" applyFont="1" applyBorder="1" applyAlignment="1">
      <alignment vertical="center" wrapText="1"/>
    </xf>
    <xf numFmtId="49" fontId="4"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6" fillId="0" borderId="32" xfId="0" applyNumberFormat="1" applyFont="1"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4" fontId="12" fillId="0" borderId="22" xfId="0" applyNumberFormat="1" applyFont="1" applyBorder="1" applyAlignment="1">
      <alignment horizontal="right" vertical="center" indent="1"/>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5"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36" xfId="0" applyFont="1" applyBorder="1" applyAlignment="1">
      <alignment horizontal="center"/>
    </xf>
    <xf numFmtId="3" fontId="17" fillId="0" borderId="34" xfId="0" applyNumberFormat="1" applyFont="1" applyBorder="1" applyAlignment="1">
      <alignment horizontal="center"/>
    </xf>
    <xf numFmtId="3" fontId="17" fillId="0" borderId="35" xfId="0" applyNumberFormat="1" applyFont="1" applyBorder="1" applyAlignment="1">
      <alignment horizontal="center"/>
    </xf>
    <xf numFmtId="3" fontId="17" fillId="0" borderId="36" xfId="0" applyNumberFormat="1" applyFont="1" applyBorder="1" applyAlignment="1">
      <alignment horizontal="center"/>
    </xf>
    <xf numFmtId="0" fontId="18" fillId="0" borderId="0" xfId="0" applyFont="1" applyAlignment="1">
      <alignment horizontal="left" vertical="top" wrapText="1"/>
    </xf>
    <xf numFmtId="0" fontId="18" fillId="0" borderId="0" xfId="0" applyFont="1" applyAlignment="1">
      <alignment vertical="top" wrapText="1"/>
    </xf>
  </cellXfs>
  <cellStyles count="3">
    <cellStyle name="Normální" xfId="0" builtinId="0"/>
    <cellStyle name="normální 2" xfId="1" xr:uid="{00000000-0005-0000-0000-000001000000}"/>
    <cellStyle name="Normální 21" xfId="2" xr:uid="{00000000-0005-0000-0000-000002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apl1\ISRT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cols>
    <col min="7" max="7" width="17.42578125" customWidth="1"/>
  </cols>
  <sheetData>
    <row r="1" spans="1:7" x14ac:dyDescent="0.2">
      <c r="A1" s="21" t="s">
        <v>38</v>
      </c>
    </row>
    <row r="2" spans="1:7" ht="60.75" customHeight="1" x14ac:dyDescent="0.2">
      <c r="A2" s="217" t="s">
        <v>502</v>
      </c>
      <c r="B2" s="217"/>
      <c r="C2" s="217"/>
      <c r="D2" s="217"/>
      <c r="E2" s="217"/>
      <c r="F2" s="217"/>
      <c r="G2" s="217"/>
    </row>
  </sheetData>
  <sheetProtection algorithmName="SHA-512" hashValue="NHZZ9f0QpdVtJLrp9Wej6zvPmbIHQKNNccQDXPuNYOe8dJTvTd+/XoFKzKu+WA2YYPPVCbi+K2MVz40mDVxuxg==" saltValue="3unf0X1R3hw3zT7+YFdSf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91"/>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3" width="20.7109375" customWidth="1"/>
    <col min="14" max="15" width="10.7109375" customWidth="1"/>
  </cols>
  <sheetData>
    <row r="1" spans="1:15" ht="33.75" customHeight="1" x14ac:dyDescent="0.2">
      <c r="A1" s="47" t="s">
        <v>36</v>
      </c>
      <c r="B1" s="254" t="s">
        <v>40</v>
      </c>
      <c r="C1" s="255"/>
      <c r="D1" s="255"/>
      <c r="E1" s="255"/>
      <c r="F1" s="255"/>
      <c r="G1" s="255"/>
      <c r="H1" s="255"/>
      <c r="I1" s="255"/>
      <c r="J1" s="256"/>
    </row>
    <row r="2" spans="1:15" ht="36" customHeight="1" x14ac:dyDescent="0.2">
      <c r="A2" s="2"/>
      <c r="B2" s="76" t="s">
        <v>22</v>
      </c>
      <c r="C2" s="77"/>
      <c r="D2" s="78" t="s">
        <v>42</v>
      </c>
      <c r="E2" s="260" t="s">
        <v>43</v>
      </c>
      <c r="F2" s="261"/>
      <c r="G2" s="261"/>
      <c r="H2" s="261"/>
      <c r="I2" s="261"/>
      <c r="J2" s="262"/>
      <c r="O2" s="1"/>
    </row>
    <row r="3" spans="1:15" ht="27" hidden="1" customHeight="1" x14ac:dyDescent="0.2">
      <c r="A3" s="2"/>
      <c r="B3" s="79"/>
      <c r="C3" s="77"/>
      <c r="D3" s="80"/>
      <c r="E3" s="263"/>
      <c r="F3" s="264"/>
      <c r="G3" s="264"/>
      <c r="H3" s="264"/>
      <c r="I3" s="264"/>
      <c r="J3" s="265"/>
    </row>
    <row r="4" spans="1:15" ht="23.25" customHeight="1" x14ac:dyDescent="0.2">
      <c r="A4" s="2"/>
      <c r="B4" s="81"/>
      <c r="C4" s="82"/>
      <c r="D4" s="83"/>
      <c r="E4" s="242"/>
      <c r="F4" s="242"/>
      <c r="G4" s="242"/>
      <c r="H4" s="242"/>
      <c r="I4" s="242"/>
      <c r="J4" s="243"/>
    </row>
    <row r="5" spans="1:15" ht="24" customHeight="1" x14ac:dyDescent="0.2">
      <c r="A5" s="2"/>
      <c r="B5" s="31" t="s">
        <v>41</v>
      </c>
      <c r="D5" s="246" t="s">
        <v>515</v>
      </c>
      <c r="E5" s="247"/>
      <c r="F5" s="247"/>
      <c r="G5" s="247"/>
      <c r="H5" s="18" t="s">
        <v>39</v>
      </c>
      <c r="I5" s="85" t="s">
        <v>47</v>
      </c>
      <c r="J5" s="8"/>
    </row>
    <row r="6" spans="1:15" ht="15.75" customHeight="1" x14ac:dyDescent="0.2">
      <c r="A6" s="2"/>
      <c r="B6" s="28"/>
      <c r="C6" s="55"/>
      <c r="D6" s="248" t="s">
        <v>44</v>
      </c>
      <c r="E6" s="249"/>
      <c r="F6" s="249"/>
      <c r="G6" s="249"/>
      <c r="H6" s="18" t="s">
        <v>34</v>
      </c>
      <c r="I6" s="85" t="s">
        <v>48</v>
      </c>
      <c r="J6" s="8"/>
    </row>
    <row r="7" spans="1:15" ht="15.75" customHeight="1" x14ac:dyDescent="0.2">
      <c r="A7" s="2"/>
      <c r="B7" s="29"/>
      <c r="C7" s="56"/>
      <c r="D7" s="84" t="s">
        <v>46</v>
      </c>
      <c r="E7" s="250" t="s">
        <v>45</v>
      </c>
      <c r="F7" s="251"/>
      <c r="G7" s="251"/>
      <c r="H7" s="24"/>
      <c r="I7" s="23"/>
      <c r="J7" s="34"/>
    </row>
    <row r="8" spans="1:15" ht="24" hidden="1" customHeight="1" x14ac:dyDescent="0.2">
      <c r="A8" s="2"/>
      <c r="B8" s="31" t="s">
        <v>20</v>
      </c>
      <c r="D8" s="51"/>
      <c r="H8" s="18" t="s">
        <v>39</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67"/>
      <c r="E11" s="267"/>
      <c r="F11" s="267"/>
      <c r="G11" s="267"/>
      <c r="H11" s="18" t="s">
        <v>39</v>
      </c>
      <c r="I11" s="87"/>
      <c r="J11" s="8"/>
    </row>
    <row r="12" spans="1:15" ht="15.75" customHeight="1" x14ac:dyDescent="0.2">
      <c r="A12" s="2"/>
      <c r="B12" s="28"/>
      <c r="C12" s="55"/>
      <c r="D12" s="241"/>
      <c r="E12" s="241"/>
      <c r="F12" s="241"/>
      <c r="G12" s="241"/>
      <c r="H12" s="18" t="s">
        <v>34</v>
      </c>
      <c r="I12" s="87"/>
      <c r="J12" s="8"/>
    </row>
    <row r="13" spans="1:15" ht="15.75" customHeight="1" x14ac:dyDescent="0.2">
      <c r="A13" s="2"/>
      <c r="B13" s="29"/>
      <c r="C13" s="56"/>
      <c r="D13" s="86"/>
      <c r="E13" s="244"/>
      <c r="F13" s="245"/>
      <c r="G13" s="24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66"/>
      <c r="F15" s="266"/>
      <c r="G15" s="268"/>
      <c r="H15" s="268"/>
      <c r="I15" s="268" t="s">
        <v>29</v>
      </c>
      <c r="J15" s="269"/>
    </row>
    <row r="16" spans="1:15" ht="23.25" customHeight="1" x14ac:dyDescent="0.2">
      <c r="A16" s="140" t="s">
        <v>24</v>
      </c>
      <c r="B16" s="38" t="s">
        <v>24</v>
      </c>
      <c r="C16" s="62"/>
      <c r="D16" s="63"/>
      <c r="E16" s="230"/>
      <c r="F16" s="231"/>
      <c r="G16" s="230"/>
      <c r="H16" s="231"/>
      <c r="I16" s="230">
        <f>SUMIF(F65:F87,A16,I65:I87)+SUMIF(F65:F87,"PSU",I65:I87)</f>
        <v>0</v>
      </c>
      <c r="J16" s="232"/>
    </row>
    <row r="17" spans="1:13" ht="23.25" customHeight="1" x14ac:dyDescent="0.2">
      <c r="A17" s="140" t="s">
        <v>25</v>
      </c>
      <c r="B17" s="38" t="s">
        <v>25</v>
      </c>
      <c r="C17" s="62"/>
      <c r="D17" s="63"/>
      <c r="E17" s="230"/>
      <c r="F17" s="231"/>
      <c r="G17" s="230"/>
      <c r="H17" s="231"/>
      <c r="I17" s="230">
        <f>SUMIF(F65:F87,A17,I65:I87)</f>
        <v>0</v>
      </c>
      <c r="J17" s="232"/>
    </row>
    <row r="18" spans="1:13" ht="23.25" customHeight="1" x14ac:dyDescent="0.2">
      <c r="A18" s="140" t="s">
        <v>26</v>
      </c>
      <c r="B18" s="38" t="s">
        <v>26</v>
      </c>
      <c r="C18" s="62"/>
      <c r="D18" s="63"/>
      <c r="E18" s="230"/>
      <c r="F18" s="231"/>
      <c r="G18" s="230"/>
      <c r="H18" s="231"/>
      <c r="I18" s="230">
        <f>SUMIF(F65:F87,A18,I65:I87)</f>
        <v>0</v>
      </c>
      <c r="J18" s="232"/>
    </row>
    <row r="19" spans="1:13" ht="23.25" customHeight="1" x14ac:dyDescent="0.2">
      <c r="A19" s="140" t="s">
        <v>120</v>
      </c>
      <c r="B19" s="38" t="s">
        <v>27</v>
      </c>
      <c r="C19" s="62"/>
      <c r="D19" s="63"/>
      <c r="E19" s="230"/>
      <c r="F19" s="231"/>
      <c r="G19" s="230"/>
      <c r="H19" s="231"/>
      <c r="I19" s="230">
        <f>SUMIF(F65:F87,A19,I65:I87)</f>
        <v>0</v>
      </c>
      <c r="J19" s="232"/>
    </row>
    <row r="20" spans="1:13" ht="23.25" customHeight="1" thickBot="1" x14ac:dyDescent="0.25">
      <c r="A20" s="140" t="s">
        <v>121</v>
      </c>
      <c r="B20" s="38" t="s">
        <v>28</v>
      </c>
      <c r="C20" s="62"/>
      <c r="D20" s="63"/>
      <c r="E20" s="230"/>
      <c r="F20" s="231"/>
      <c r="G20" s="230"/>
      <c r="H20" s="231"/>
      <c r="I20" s="230">
        <f>SUMIF(F65:F87,A20,I65:I87)</f>
        <v>0</v>
      </c>
      <c r="J20" s="232"/>
    </row>
    <row r="21" spans="1:13" ht="23.25" customHeight="1" x14ac:dyDescent="0.2">
      <c r="A21" s="2"/>
      <c r="B21" s="48" t="s">
        <v>29</v>
      </c>
      <c r="C21" s="64"/>
      <c r="D21" s="65"/>
      <c r="E21" s="233"/>
      <c r="F21" s="240"/>
      <c r="G21" s="233"/>
      <c r="H21" s="240"/>
      <c r="I21" s="233">
        <f>SUM(I16:J20)</f>
        <v>0</v>
      </c>
      <c r="J21" s="234"/>
      <c r="L21" s="252" t="s">
        <v>506</v>
      </c>
      <c r="M21" s="253"/>
    </row>
    <row r="22" spans="1:13" ht="33" customHeight="1" thickBot="1" x14ac:dyDescent="0.25">
      <c r="A22" s="2"/>
      <c r="B22" s="42" t="s">
        <v>33</v>
      </c>
      <c r="C22" s="62"/>
      <c r="D22" s="63"/>
      <c r="E22" s="66"/>
      <c r="F22" s="39"/>
      <c r="G22" s="33"/>
      <c r="H22" s="33"/>
      <c r="I22" s="33"/>
      <c r="J22" s="40"/>
      <c r="L22" s="215" t="s">
        <v>504</v>
      </c>
      <c r="M22" s="216" t="s">
        <v>505</v>
      </c>
    </row>
    <row r="23" spans="1:13" ht="23.25" customHeight="1" x14ac:dyDescent="0.2">
      <c r="A23" s="2">
        <f>ZakladDPHSni*SazbaDPH1/100</f>
        <v>0</v>
      </c>
      <c r="B23" s="38" t="s">
        <v>12</v>
      </c>
      <c r="C23" s="62"/>
      <c r="D23" s="63"/>
      <c r="E23" s="67">
        <v>15</v>
      </c>
      <c r="F23" s="39" t="s">
        <v>0</v>
      </c>
      <c r="G23" s="228">
        <f>ZakladDPHSniVypocet</f>
        <v>0</v>
      </c>
      <c r="H23" s="229"/>
      <c r="I23" s="229"/>
      <c r="J23" s="40" t="str">
        <f t="shared" ref="J23:J28" si="0">Mena</f>
        <v>CZK</v>
      </c>
      <c r="L23" s="211">
        <v>0</v>
      </c>
      <c r="M23" s="212">
        <v>0</v>
      </c>
    </row>
    <row r="24" spans="1:13" ht="23.25" customHeight="1" x14ac:dyDescent="0.2">
      <c r="A24" s="2">
        <f>(A23-INT(A23))*100</f>
        <v>0</v>
      </c>
      <c r="B24" s="38" t="s">
        <v>13</v>
      </c>
      <c r="C24" s="62"/>
      <c r="D24" s="63"/>
      <c r="E24" s="67">
        <f>SazbaDPH1</f>
        <v>15</v>
      </c>
      <c r="F24" s="39" t="s">
        <v>0</v>
      </c>
      <c r="G24" s="226">
        <f>A23</f>
        <v>0</v>
      </c>
      <c r="H24" s="227"/>
      <c r="I24" s="227"/>
      <c r="J24" s="40" t="str">
        <f t="shared" si="0"/>
        <v>CZK</v>
      </c>
      <c r="L24" s="213">
        <v>0</v>
      </c>
      <c r="M24" s="214">
        <v>0</v>
      </c>
    </row>
    <row r="25" spans="1:13" ht="23.25" customHeight="1" x14ac:dyDescent="0.2">
      <c r="A25" s="2">
        <f>ZakladDPHZakl*SazbaDPH2/100</f>
        <v>0</v>
      </c>
      <c r="B25" s="38" t="s">
        <v>14</v>
      </c>
      <c r="C25" s="62"/>
      <c r="D25" s="63"/>
      <c r="E25" s="67">
        <v>21</v>
      </c>
      <c r="F25" s="39" t="s">
        <v>0</v>
      </c>
      <c r="G25" s="228">
        <f>ZakladDPHZaklVypocet</f>
        <v>0</v>
      </c>
      <c r="H25" s="229"/>
      <c r="I25" s="229"/>
      <c r="J25" s="40" t="str">
        <f t="shared" si="0"/>
        <v>CZK</v>
      </c>
      <c r="L25" s="213">
        <f>ZakladDPHZakl-M25</f>
        <v>0</v>
      </c>
      <c r="M25" s="214">
        <f>'D1-01.1 D1-01-1.03-2 Pol'!AT157</f>
        <v>0</v>
      </c>
    </row>
    <row r="26" spans="1:13" ht="23.25" customHeight="1" x14ac:dyDescent="0.2">
      <c r="A26" s="2">
        <f>(A25-INT(A25))*100</f>
        <v>0</v>
      </c>
      <c r="B26" s="32" t="s">
        <v>15</v>
      </c>
      <c r="C26" s="68"/>
      <c r="D26" s="54"/>
      <c r="E26" s="69">
        <f>SazbaDPH2</f>
        <v>21</v>
      </c>
      <c r="F26" s="30" t="s">
        <v>0</v>
      </c>
      <c r="G26" s="257">
        <f>A25</f>
        <v>0</v>
      </c>
      <c r="H26" s="258"/>
      <c r="I26" s="258"/>
      <c r="J26" s="37" t="str">
        <f t="shared" si="0"/>
        <v>CZK</v>
      </c>
      <c r="L26" s="213">
        <f>DPHZakl-M26</f>
        <v>0</v>
      </c>
      <c r="M26" s="214">
        <f>0.21*M25</f>
        <v>0</v>
      </c>
    </row>
    <row r="27" spans="1:13" ht="23.25" customHeight="1" thickBot="1" x14ac:dyDescent="0.25">
      <c r="A27" s="2">
        <f>ZakladDPHSni+DPHSni+ZakladDPHZakl+DPHZakl</f>
        <v>0</v>
      </c>
      <c r="B27" s="31" t="s">
        <v>4</v>
      </c>
      <c r="C27" s="70"/>
      <c r="D27" s="71"/>
      <c r="E27" s="70"/>
      <c r="F27" s="16"/>
      <c r="G27" s="259"/>
      <c r="H27" s="259"/>
      <c r="I27" s="259"/>
      <c r="J27" s="41"/>
      <c r="L27" s="213"/>
      <c r="M27" s="214"/>
    </row>
    <row r="28" spans="1:13" ht="27.75" hidden="1" customHeight="1" thickBot="1" x14ac:dyDescent="0.25">
      <c r="A28" s="2"/>
      <c r="B28" s="113" t="s">
        <v>23</v>
      </c>
      <c r="C28" s="114"/>
      <c r="D28" s="114"/>
      <c r="E28" s="115"/>
      <c r="F28" s="116"/>
      <c r="G28" s="235">
        <f>ZakladDPHSniVypocet+ZakladDPHZaklVypocet</f>
        <v>0</v>
      </c>
      <c r="H28" s="235"/>
      <c r="I28" s="235"/>
      <c r="J28" s="117" t="str">
        <f t="shared" si="0"/>
        <v>CZK</v>
      </c>
      <c r="L28" s="207">
        <f>'VON VRN2 Naklady'!G22+'D1-01.1 D1-01-1.03-1 Pol'!G68+'D1-01.1 D1-01-1.03-2 Pol'!AR157+'D1-01.2 D1-01-2.03-1 Pol'!G41+'D1-01.2 D1-01-2.03-2 Pol'!G167</f>
        <v>0</v>
      </c>
      <c r="M28" s="208">
        <f>'D1-01.1 D1-01-1.03-2 Pol'!AT157</f>
        <v>0</v>
      </c>
    </row>
    <row r="29" spans="1:13" ht="27.75" customHeight="1" thickBot="1" x14ac:dyDescent="0.25">
      <c r="A29" s="2">
        <f>(A27-INT(A27))*100</f>
        <v>0</v>
      </c>
      <c r="B29" s="113" t="s">
        <v>35</v>
      </c>
      <c r="C29" s="118"/>
      <c r="D29" s="118"/>
      <c r="E29" s="118"/>
      <c r="F29" s="119"/>
      <c r="G29" s="235">
        <f>A27</f>
        <v>0</v>
      </c>
      <c r="H29" s="235"/>
      <c r="I29" s="235"/>
      <c r="J29" s="120" t="s">
        <v>66</v>
      </c>
      <c r="L29" s="209">
        <f>CenaCelkem-M29</f>
        <v>0</v>
      </c>
      <c r="M29" s="210">
        <f>M25+M26</f>
        <v>0</v>
      </c>
    </row>
    <row r="30" spans="1:13" ht="12.75" customHeight="1" x14ac:dyDescent="0.2">
      <c r="A30" s="2"/>
      <c r="B30" s="2"/>
      <c r="J30" s="9"/>
    </row>
    <row r="31" spans="1:13" ht="30" customHeight="1" x14ac:dyDescent="0.2">
      <c r="A31" s="2"/>
      <c r="B31" s="2"/>
      <c r="J31" s="9"/>
    </row>
    <row r="32" spans="1:13"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6"/>
      <c r="E34" s="237"/>
      <c r="G34" s="238"/>
      <c r="H34" s="239"/>
      <c r="I34" s="239"/>
      <c r="J34" s="25"/>
    </row>
    <row r="35" spans="1:10" ht="12.75" customHeight="1" x14ac:dyDescent="0.2">
      <c r="A35" s="2"/>
      <c r="B35" s="2"/>
      <c r="D35" s="225" t="s">
        <v>2</v>
      </c>
      <c r="E35" s="225"/>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49</v>
      </c>
      <c r="C39" s="223"/>
      <c r="D39" s="223"/>
      <c r="E39" s="223"/>
      <c r="F39" s="100">
        <f>'VON VRN2 Naklady'!AE22+'D1-01.1 D1-01-1.03-1 Pol'!AE68+'D1-01.1 D1-01-1.03-2 Pol'!AE158+'D1-01.2 D1-01-2.03-1 Pol'!AE41+'D1-01.2 D1-01-2.03-2 Pol'!AE167</f>
        <v>0</v>
      </c>
      <c r="G39" s="101">
        <f>'VON VRN2 Naklady'!AF22+'D1-01.1 D1-01-1.03-1 Pol'!AF68+'D1-01.1 D1-01-1.03-2 Pol'!AF158+'D1-01.2 D1-01-2.03-1 Pol'!AF41+'D1-01.2 D1-01-2.03-2 Pol'!AF167</f>
        <v>0</v>
      </c>
      <c r="H39" s="102">
        <f t="shared" ref="H39:H48" si="1">(F39*SazbaDPH1/100)+(G39*SazbaDPH2/100)</f>
        <v>0</v>
      </c>
      <c r="I39" s="102">
        <f>F39+G39+H39</f>
        <v>0</v>
      </c>
      <c r="J39" s="103" t="str">
        <f>IF(CenaCelkemVypocet=0,"",I39/CenaCelkemVypocet*100)</f>
        <v/>
      </c>
    </row>
    <row r="40" spans="1:10" ht="25.5" customHeight="1" x14ac:dyDescent="0.2">
      <c r="A40" s="89">
        <v>2</v>
      </c>
      <c r="B40" s="104"/>
      <c r="C40" s="224" t="s">
        <v>50</v>
      </c>
      <c r="D40" s="224"/>
      <c r="E40" s="224"/>
      <c r="F40" s="105">
        <f>'VON VRN2 Naklady'!AE22</f>
        <v>0</v>
      </c>
      <c r="G40" s="106">
        <f>'VON VRN2 Naklady'!AF22</f>
        <v>0</v>
      </c>
      <c r="H40" s="106">
        <f t="shared" si="1"/>
        <v>0</v>
      </c>
      <c r="I40" s="106">
        <f>F40+G40+H40</f>
        <v>0</v>
      </c>
      <c r="J40" s="107" t="str">
        <f>IF(CenaCelkemVypocet=0,"",I40/CenaCelkemVypocet*100)</f>
        <v/>
      </c>
    </row>
    <row r="41" spans="1:10" ht="25.5" customHeight="1" x14ac:dyDescent="0.2">
      <c r="A41" s="89">
        <v>3</v>
      </c>
      <c r="B41" s="108" t="s">
        <v>51</v>
      </c>
      <c r="C41" s="223" t="s">
        <v>52</v>
      </c>
      <c r="D41" s="223"/>
      <c r="E41" s="223"/>
      <c r="F41" s="109">
        <f>'VON VRN2 Naklady'!AE22</f>
        <v>0</v>
      </c>
      <c r="G41" s="102">
        <f>'VON VRN2 Naklady'!AF22</f>
        <v>0</v>
      </c>
      <c r="H41" s="102">
        <f t="shared" si="1"/>
        <v>0</v>
      </c>
      <c r="I41" s="102">
        <f>F41+G41+H41</f>
        <v>0</v>
      </c>
      <c r="J41" s="103" t="str">
        <f>IF(CenaCelkemVypocet=0,"",I41/CenaCelkemVypocet*100)</f>
        <v/>
      </c>
    </row>
    <row r="42" spans="1:10" ht="25.5" customHeight="1" x14ac:dyDescent="0.2">
      <c r="A42" s="89">
        <v>2</v>
      </c>
      <c r="B42" s="104"/>
      <c r="C42" s="224" t="s">
        <v>53</v>
      </c>
      <c r="D42" s="224"/>
      <c r="E42" s="224"/>
      <c r="F42" s="105"/>
      <c r="G42" s="106"/>
      <c r="H42" s="106">
        <f t="shared" si="1"/>
        <v>0</v>
      </c>
      <c r="I42" s="106"/>
      <c r="J42" s="107"/>
    </row>
    <row r="43" spans="1:10" ht="25.5" customHeight="1" x14ac:dyDescent="0.2">
      <c r="A43" s="89">
        <v>2</v>
      </c>
      <c r="B43" s="104" t="s">
        <v>54</v>
      </c>
      <c r="C43" s="224" t="s">
        <v>55</v>
      </c>
      <c r="D43" s="224"/>
      <c r="E43" s="224"/>
      <c r="F43" s="105">
        <f>'D1-01.1 D1-01-1.03-1 Pol'!AE68+'D1-01.1 D1-01-1.03-2 Pol'!AE158</f>
        <v>0</v>
      </c>
      <c r="G43" s="106">
        <f>'D1-01.1 D1-01-1.03-1 Pol'!AF68+'D1-01.1 D1-01-1.03-2 Pol'!AF158</f>
        <v>0</v>
      </c>
      <c r="H43" s="106">
        <f t="shared" si="1"/>
        <v>0</v>
      </c>
      <c r="I43" s="106">
        <f t="shared" ref="I43:I48" si="2">F43+G43+H43</f>
        <v>0</v>
      </c>
      <c r="J43" s="107" t="str">
        <f t="shared" ref="J43:J48" si="3">IF(CenaCelkemVypocet=0,"",I43/CenaCelkemVypocet*100)</f>
        <v/>
      </c>
    </row>
    <row r="44" spans="1:10" ht="25.5" customHeight="1" x14ac:dyDescent="0.2">
      <c r="A44" s="89">
        <v>3</v>
      </c>
      <c r="B44" s="108" t="s">
        <v>56</v>
      </c>
      <c r="C44" s="223" t="s">
        <v>57</v>
      </c>
      <c r="D44" s="223"/>
      <c r="E44" s="223"/>
      <c r="F44" s="109">
        <f>'D1-01.1 D1-01-1.03-1 Pol'!AE68</f>
        <v>0</v>
      </c>
      <c r="G44" s="102">
        <f>'D1-01.1 D1-01-1.03-1 Pol'!AF68</f>
        <v>0</v>
      </c>
      <c r="H44" s="102">
        <f t="shared" si="1"/>
        <v>0</v>
      </c>
      <c r="I44" s="102">
        <f t="shared" si="2"/>
        <v>0</v>
      </c>
      <c r="J44" s="103" t="str">
        <f t="shared" si="3"/>
        <v/>
      </c>
    </row>
    <row r="45" spans="1:10" ht="25.5" customHeight="1" x14ac:dyDescent="0.2">
      <c r="A45" s="89">
        <v>3</v>
      </c>
      <c r="B45" s="108" t="s">
        <v>58</v>
      </c>
      <c r="C45" s="223" t="s">
        <v>59</v>
      </c>
      <c r="D45" s="223"/>
      <c r="E45" s="223"/>
      <c r="F45" s="109">
        <f>'D1-01.1 D1-01-1.03-2 Pol'!AE158</f>
        <v>0</v>
      </c>
      <c r="G45" s="102">
        <f>'D1-01.1 D1-01-1.03-2 Pol'!AF158</f>
        <v>0</v>
      </c>
      <c r="H45" s="102">
        <f t="shared" si="1"/>
        <v>0</v>
      </c>
      <c r="I45" s="102">
        <f t="shared" si="2"/>
        <v>0</v>
      </c>
      <c r="J45" s="103" t="str">
        <f t="shared" si="3"/>
        <v/>
      </c>
    </row>
    <row r="46" spans="1:10" ht="25.5" customHeight="1" x14ac:dyDescent="0.2">
      <c r="A46" s="89">
        <v>2</v>
      </c>
      <c r="B46" s="104" t="s">
        <v>60</v>
      </c>
      <c r="C46" s="224" t="s">
        <v>61</v>
      </c>
      <c r="D46" s="224"/>
      <c r="E46" s="224"/>
      <c r="F46" s="105">
        <f>'D1-01.2 D1-01-2.03-1 Pol'!AE41+'D1-01.2 D1-01-2.03-2 Pol'!AE167</f>
        <v>0</v>
      </c>
      <c r="G46" s="106">
        <f>'D1-01.2 D1-01-2.03-1 Pol'!AF41+'D1-01.2 D1-01-2.03-2 Pol'!AF167</f>
        <v>0</v>
      </c>
      <c r="H46" s="106">
        <f t="shared" si="1"/>
        <v>0</v>
      </c>
      <c r="I46" s="106">
        <f t="shared" si="2"/>
        <v>0</v>
      </c>
      <c r="J46" s="107" t="str">
        <f t="shared" si="3"/>
        <v/>
      </c>
    </row>
    <row r="47" spans="1:10" ht="25.5" customHeight="1" x14ac:dyDescent="0.2">
      <c r="A47" s="89">
        <v>3</v>
      </c>
      <c r="B47" s="108" t="s">
        <v>62</v>
      </c>
      <c r="C47" s="223" t="s">
        <v>63</v>
      </c>
      <c r="D47" s="223"/>
      <c r="E47" s="223"/>
      <c r="F47" s="109">
        <f>'D1-01.2 D1-01-2.03-1 Pol'!AE41</f>
        <v>0</v>
      </c>
      <c r="G47" s="102">
        <f>'D1-01.2 D1-01-2.03-1 Pol'!AF41</f>
        <v>0</v>
      </c>
      <c r="H47" s="102">
        <f t="shared" si="1"/>
        <v>0</v>
      </c>
      <c r="I47" s="102">
        <f t="shared" si="2"/>
        <v>0</v>
      </c>
      <c r="J47" s="103" t="str">
        <f t="shared" si="3"/>
        <v/>
      </c>
    </row>
    <row r="48" spans="1:10" ht="25.5" customHeight="1" x14ac:dyDescent="0.2">
      <c r="A48" s="89">
        <v>3</v>
      </c>
      <c r="B48" s="108" t="s">
        <v>64</v>
      </c>
      <c r="C48" s="223" t="s">
        <v>65</v>
      </c>
      <c r="D48" s="223"/>
      <c r="E48" s="223"/>
      <c r="F48" s="109">
        <f>'D1-01.2 D1-01-2.03-2 Pol'!AE167</f>
        <v>0</v>
      </c>
      <c r="G48" s="102">
        <f>'D1-01.2 D1-01-2.03-2 Pol'!AF167</f>
        <v>0</v>
      </c>
      <c r="H48" s="102">
        <f t="shared" si="1"/>
        <v>0</v>
      </c>
      <c r="I48" s="102">
        <f t="shared" si="2"/>
        <v>0</v>
      </c>
      <c r="J48" s="103" t="str">
        <f t="shared" si="3"/>
        <v/>
      </c>
    </row>
    <row r="49" spans="1:10" ht="25.5" customHeight="1" x14ac:dyDescent="0.2">
      <c r="A49" s="89"/>
      <c r="B49" s="220" t="s">
        <v>29</v>
      </c>
      <c r="C49" s="221"/>
      <c r="D49" s="221"/>
      <c r="E49" s="222"/>
      <c r="F49" s="110">
        <f>SUMIF(A39:A48,"=1",F39:F48)</f>
        <v>0</v>
      </c>
      <c r="G49" s="111">
        <f>SUMIF(A39:A48,"=1",G39:G48)</f>
        <v>0</v>
      </c>
      <c r="H49" s="111">
        <f>SUMIF(A39:A48,"=1",H39:H48)</f>
        <v>0</v>
      </c>
      <c r="I49" s="111">
        <f>SUMIF(A39:A48,"=1",I39:I48)</f>
        <v>0</v>
      </c>
      <c r="J49" s="112">
        <f>SUMIF(A39:A48,"=1",J39:J48)</f>
        <v>0</v>
      </c>
    </row>
    <row r="51" spans="1:10" x14ac:dyDescent="0.2">
      <c r="A51" t="s">
        <v>67</v>
      </c>
      <c r="B51" t="s">
        <v>68</v>
      </c>
    </row>
    <row r="52" spans="1:10" x14ac:dyDescent="0.2">
      <c r="A52" t="s">
        <v>69</v>
      </c>
      <c r="B52" t="s">
        <v>70</v>
      </c>
    </row>
    <row r="53" spans="1:10" x14ac:dyDescent="0.2">
      <c r="A53" t="s">
        <v>71</v>
      </c>
      <c r="B53" t="s">
        <v>72</v>
      </c>
    </row>
    <row r="54" spans="1:10" x14ac:dyDescent="0.2">
      <c r="A54" t="s">
        <v>69</v>
      </c>
      <c r="B54" t="s">
        <v>73</v>
      </c>
    </row>
    <row r="55" spans="1:10" x14ac:dyDescent="0.2">
      <c r="A55" t="s">
        <v>71</v>
      </c>
      <c r="B55" t="s">
        <v>74</v>
      </c>
    </row>
    <row r="56" spans="1:10" x14ac:dyDescent="0.2">
      <c r="A56" t="s">
        <v>71</v>
      </c>
      <c r="B56" t="s">
        <v>75</v>
      </c>
    </row>
    <row r="57" spans="1:10" x14ac:dyDescent="0.2">
      <c r="A57" t="s">
        <v>69</v>
      </c>
      <c r="B57" t="s">
        <v>76</v>
      </c>
    </row>
    <row r="58" spans="1:10" x14ac:dyDescent="0.2">
      <c r="A58" t="s">
        <v>71</v>
      </c>
      <c r="B58" t="s">
        <v>77</v>
      </c>
    </row>
    <row r="59" spans="1:10" x14ac:dyDescent="0.2">
      <c r="A59" t="s">
        <v>71</v>
      </c>
      <c r="B59" t="s">
        <v>78</v>
      </c>
    </row>
    <row r="62" spans="1:10" ht="15.75" x14ac:dyDescent="0.25">
      <c r="B62" s="121" t="s">
        <v>79</v>
      </c>
    </row>
    <row r="64" spans="1:10" ht="25.5" customHeight="1" x14ac:dyDescent="0.2">
      <c r="A64" s="123"/>
      <c r="B64" s="126" t="s">
        <v>17</v>
      </c>
      <c r="C64" s="126" t="s">
        <v>5</v>
      </c>
      <c r="D64" s="127"/>
      <c r="E64" s="127"/>
      <c r="F64" s="128" t="s">
        <v>80</v>
      </c>
      <c r="G64" s="128"/>
      <c r="H64" s="128"/>
      <c r="I64" s="128" t="s">
        <v>29</v>
      </c>
      <c r="J64" s="128" t="s">
        <v>0</v>
      </c>
    </row>
    <row r="65" spans="1:10" ht="36.75" customHeight="1" x14ac:dyDescent="0.2">
      <c r="A65" s="124"/>
      <c r="B65" s="129" t="s">
        <v>81</v>
      </c>
      <c r="C65" s="218" t="s">
        <v>82</v>
      </c>
      <c r="D65" s="219"/>
      <c r="E65" s="219"/>
      <c r="F65" s="136" t="s">
        <v>24</v>
      </c>
      <c r="G65" s="137"/>
      <c r="H65" s="137"/>
      <c r="I65" s="137">
        <f>'D1-01.1 D1-01-1.03-1 Pol'!G8</f>
        <v>0</v>
      </c>
      <c r="J65" s="133" t="str">
        <f>IF(I88=0,"",I65/I88*100)</f>
        <v/>
      </c>
    </row>
    <row r="66" spans="1:10" ht="36.75" customHeight="1" x14ac:dyDescent="0.2">
      <c r="A66" s="124"/>
      <c r="B66" s="129" t="s">
        <v>83</v>
      </c>
      <c r="C66" s="218" t="s">
        <v>84</v>
      </c>
      <c r="D66" s="219"/>
      <c r="E66" s="219"/>
      <c r="F66" s="136" t="s">
        <v>24</v>
      </c>
      <c r="G66" s="137"/>
      <c r="H66" s="137"/>
      <c r="I66" s="137">
        <f>'D1-01.1 D1-01-1.03-2 Pol'!G8</f>
        <v>0</v>
      </c>
      <c r="J66" s="133" t="str">
        <f>IF(I88=0,"",I66/I88*100)</f>
        <v/>
      </c>
    </row>
    <row r="67" spans="1:10" ht="36.75" customHeight="1" x14ac:dyDescent="0.2">
      <c r="A67" s="124"/>
      <c r="B67" s="129" t="s">
        <v>85</v>
      </c>
      <c r="C67" s="218" t="s">
        <v>86</v>
      </c>
      <c r="D67" s="219"/>
      <c r="E67" s="219"/>
      <c r="F67" s="136" t="s">
        <v>24</v>
      </c>
      <c r="G67" s="137"/>
      <c r="H67" s="137"/>
      <c r="I67" s="137">
        <f>'D1-01.1 D1-01-1.03-2 Pol'!G24</f>
        <v>0</v>
      </c>
      <c r="J67" s="133" t="str">
        <f>IF(I88=0,"",I67/I88*100)</f>
        <v/>
      </c>
    </row>
    <row r="68" spans="1:10" ht="36.75" customHeight="1" x14ac:dyDescent="0.2">
      <c r="A68" s="124"/>
      <c r="B68" s="129" t="s">
        <v>87</v>
      </c>
      <c r="C68" s="218" t="s">
        <v>88</v>
      </c>
      <c r="D68" s="219"/>
      <c r="E68" s="219"/>
      <c r="F68" s="136" t="s">
        <v>24</v>
      </c>
      <c r="G68" s="137"/>
      <c r="H68" s="137"/>
      <c r="I68" s="137">
        <f>'D1-01.1 D1-01-1.03-2 Pol'!G39</f>
        <v>0</v>
      </c>
      <c r="J68" s="133" t="str">
        <f>IF(I88=0,"",I68/I88*100)</f>
        <v/>
      </c>
    </row>
    <row r="69" spans="1:10" ht="36.75" customHeight="1" x14ac:dyDescent="0.2">
      <c r="A69" s="124"/>
      <c r="B69" s="129" t="s">
        <v>89</v>
      </c>
      <c r="C69" s="218" t="s">
        <v>90</v>
      </c>
      <c r="D69" s="219"/>
      <c r="E69" s="219"/>
      <c r="F69" s="136" t="s">
        <v>24</v>
      </c>
      <c r="G69" s="137"/>
      <c r="H69" s="137"/>
      <c r="I69" s="137">
        <f>'D1-01.1 D1-01-1.03-2 Pol'!G87</f>
        <v>0</v>
      </c>
      <c r="J69" s="133" t="str">
        <f>IF(I88=0,"",I69/I88*100)</f>
        <v/>
      </c>
    </row>
    <row r="70" spans="1:10" ht="36.75" customHeight="1" x14ac:dyDescent="0.2">
      <c r="A70" s="124"/>
      <c r="B70" s="129" t="s">
        <v>91</v>
      </c>
      <c r="C70" s="218" t="s">
        <v>92</v>
      </c>
      <c r="D70" s="219"/>
      <c r="E70" s="219"/>
      <c r="F70" s="136" t="s">
        <v>24</v>
      </c>
      <c r="G70" s="137"/>
      <c r="H70" s="137"/>
      <c r="I70" s="137">
        <f>'D1-01.1 D1-01-1.03-2 Pol'!G113</f>
        <v>0</v>
      </c>
      <c r="J70" s="133" t="str">
        <f>IF(I88=0,"",I70/I88*100)</f>
        <v/>
      </c>
    </row>
    <row r="71" spans="1:10" ht="36.75" customHeight="1" x14ac:dyDescent="0.2">
      <c r="A71" s="124"/>
      <c r="B71" s="129" t="s">
        <v>93</v>
      </c>
      <c r="C71" s="218" t="s">
        <v>94</v>
      </c>
      <c r="D71" s="219"/>
      <c r="E71" s="219"/>
      <c r="F71" s="136" t="s">
        <v>24</v>
      </c>
      <c r="G71" s="137"/>
      <c r="H71" s="137"/>
      <c r="I71" s="137">
        <f>'D1-01.1 D1-01-1.03-2 Pol'!G139</f>
        <v>0</v>
      </c>
      <c r="J71" s="133" t="str">
        <f>IF(I88=0,"",I71/I88*100)</f>
        <v/>
      </c>
    </row>
    <row r="72" spans="1:10" ht="36.75" customHeight="1" x14ac:dyDescent="0.2">
      <c r="A72" s="124"/>
      <c r="B72" s="129" t="s">
        <v>95</v>
      </c>
      <c r="C72" s="218" t="s">
        <v>96</v>
      </c>
      <c r="D72" s="219"/>
      <c r="E72" s="219"/>
      <c r="F72" s="136" t="s">
        <v>24</v>
      </c>
      <c r="G72" s="137"/>
      <c r="H72" s="137"/>
      <c r="I72" s="137">
        <f>'D1-01.2 D1-01-2.03-2 Pol'!G8</f>
        <v>0</v>
      </c>
      <c r="J72" s="133" t="str">
        <f>IF(I88=0,"",I72/I88*100)</f>
        <v/>
      </c>
    </row>
    <row r="73" spans="1:10" ht="36.75" customHeight="1" x14ac:dyDescent="0.2">
      <c r="A73" s="124"/>
      <c r="B73" s="129" t="s">
        <v>97</v>
      </c>
      <c r="C73" s="218" t="s">
        <v>98</v>
      </c>
      <c r="D73" s="219"/>
      <c r="E73" s="219"/>
      <c r="F73" s="136" t="s">
        <v>24</v>
      </c>
      <c r="G73" s="137"/>
      <c r="H73" s="137"/>
      <c r="I73" s="137">
        <f>'D1-01.2 D1-01-2.03-2 Pol'!G42</f>
        <v>0</v>
      </c>
      <c r="J73" s="133" t="str">
        <f>IF(I88=0,"",I73/I88*100)</f>
        <v/>
      </c>
    </row>
    <row r="74" spans="1:10" ht="36.75" customHeight="1" x14ac:dyDescent="0.2">
      <c r="A74" s="124"/>
      <c r="B74" s="129" t="s">
        <v>99</v>
      </c>
      <c r="C74" s="218" t="s">
        <v>100</v>
      </c>
      <c r="D74" s="219"/>
      <c r="E74" s="219"/>
      <c r="F74" s="136" t="s">
        <v>24</v>
      </c>
      <c r="G74" s="137"/>
      <c r="H74" s="137"/>
      <c r="I74" s="137">
        <f>'D1-01.1 D1-01-1.03-1 Pol'!G11</f>
        <v>0</v>
      </c>
      <c r="J74" s="133" t="str">
        <f>IF(I88=0,"",I74/I88*100)</f>
        <v/>
      </c>
    </row>
    <row r="75" spans="1:10" ht="36.75" customHeight="1" x14ac:dyDescent="0.2">
      <c r="A75" s="124"/>
      <c r="B75" s="129" t="s">
        <v>101</v>
      </c>
      <c r="C75" s="218" t="s">
        <v>102</v>
      </c>
      <c r="D75" s="219"/>
      <c r="E75" s="219"/>
      <c r="F75" s="136" t="s">
        <v>24</v>
      </c>
      <c r="G75" s="137"/>
      <c r="H75" s="137"/>
      <c r="I75" s="137">
        <f>'D1-01.2 D1-01-2.03-2 Pol'!G85</f>
        <v>0</v>
      </c>
      <c r="J75" s="133" t="str">
        <f>IF(I88=0,"",I75/I88*100)</f>
        <v/>
      </c>
    </row>
    <row r="76" spans="1:10" ht="36.75" customHeight="1" x14ac:dyDescent="0.2">
      <c r="A76" s="124"/>
      <c r="B76" s="129" t="s">
        <v>103</v>
      </c>
      <c r="C76" s="218" t="s">
        <v>104</v>
      </c>
      <c r="D76" s="219"/>
      <c r="E76" s="219"/>
      <c r="F76" s="136" t="s">
        <v>24</v>
      </c>
      <c r="G76" s="137"/>
      <c r="H76" s="137"/>
      <c r="I76" s="137">
        <f>'D1-01.2 D1-01-2.03-2 Pol'!G97</f>
        <v>0</v>
      </c>
      <c r="J76" s="133" t="str">
        <f>IF(I88=0,"",I76/I88*100)</f>
        <v/>
      </c>
    </row>
    <row r="77" spans="1:10" ht="36.75" customHeight="1" x14ac:dyDescent="0.2">
      <c r="A77" s="124"/>
      <c r="B77" s="129" t="s">
        <v>105</v>
      </c>
      <c r="C77" s="218" t="s">
        <v>106</v>
      </c>
      <c r="D77" s="219"/>
      <c r="E77" s="219"/>
      <c r="F77" s="136" t="s">
        <v>24</v>
      </c>
      <c r="G77" s="137"/>
      <c r="H77" s="137"/>
      <c r="I77" s="137">
        <f>'D1-01.2 D1-01-2.03-2 Pol'!G121</f>
        <v>0</v>
      </c>
      <c r="J77" s="133" t="str">
        <f>IF(I88=0,"",I77/I88*100)</f>
        <v/>
      </c>
    </row>
    <row r="78" spans="1:10" ht="36.75" customHeight="1" x14ac:dyDescent="0.2">
      <c r="A78" s="124"/>
      <c r="B78" s="129" t="s">
        <v>107</v>
      </c>
      <c r="C78" s="218" t="s">
        <v>94</v>
      </c>
      <c r="D78" s="219"/>
      <c r="E78" s="219"/>
      <c r="F78" s="136" t="s">
        <v>24</v>
      </c>
      <c r="G78" s="137"/>
      <c r="H78" s="137"/>
      <c r="I78" s="137">
        <f>'D1-01.2 D1-01-2.03-2 Pol'!G133</f>
        <v>0</v>
      </c>
      <c r="J78" s="133" t="str">
        <f>IF(I88=0,"",I78/I88*100)</f>
        <v/>
      </c>
    </row>
    <row r="79" spans="1:10" ht="36.75" customHeight="1" x14ac:dyDescent="0.2">
      <c r="A79" s="124"/>
      <c r="B79" s="129" t="s">
        <v>108</v>
      </c>
      <c r="C79" s="218" t="s">
        <v>109</v>
      </c>
      <c r="D79" s="219"/>
      <c r="E79" s="219"/>
      <c r="F79" s="136" t="s">
        <v>24</v>
      </c>
      <c r="G79" s="137"/>
      <c r="H79" s="137"/>
      <c r="I79" s="137">
        <f>'D1-01.1 D1-01-1.03-1 Pol'!G24</f>
        <v>0</v>
      </c>
      <c r="J79" s="133" t="str">
        <f>IF(I88=0,"",I79/I88*100)</f>
        <v/>
      </c>
    </row>
    <row r="80" spans="1:10" ht="36.75" customHeight="1" x14ac:dyDescent="0.2">
      <c r="A80" s="124"/>
      <c r="B80" s="129" t="s">
        <v>110</v>
      </c>
      <c r="C80" s="218" t="s">
        <v>111</v>
      </c>
      <c r="D80" s="219"/>
      <c r="E80" s="219"/>
      <c r="F80" s="136" t="s">
        <v>24</v>
      </c>
      <c r="G80" s="137"/>
      <c r="H80" s="137"/>
      <c r="I80" s="137">
        <f>'D1-01.1 D1-01-1.03-1 Pol'!G33</f>
        <v>0</v>
      </c>
      <c r="J80" s="133" t="str">
        <f>IF(I88=0,"",I80/I88*100)</f>
        <v/>
      </c>
    </row>
    <row r="81" spans="1:10" ht="36.75" customHeight="1" x14ac:dyDescent="0.2">
      <c r="A81" s="124"/>
      <c r="B81" s="129" t="s">
        <v>112</v>
      </c>
      <c r="C81" s="218" t="s">
        <v>113</v>
      </c>
      <c r="D81" s="219"/>
      <c r="E81" s="219"/>
      <c r="F81" s="136" t="s">
        <v>24</v>
      </c>
      <c r="G81" s="137"/>
      <c r="H81" s="137"/>
      <c r="I81" s="137">
        <f>'D1-01.1 D1-01-1.03-1 Pol'!G46</f>
        <v>0</v>
      </c>
      <c r="J81" s="133" t="str">
        <f>IF(I88=0,"",I81/I88*100)</f>
        <v/>
      </c>
    </row>
    <row r="82" spans="1:10" ht="36.75" customHeight="1" x14ac:dyDescent="0.2">
      <c r="A82" s="124"/>
      <c r="B82" s="129" t="s">
        <v>114</v>
      </c>
      <c r="C82" s="218" t="s">
        <v>115</v>
      </c>
      <c r="D82" s="219"/>
      <c r="E82" s="219"/>
      <c r="F82" s="136" t="s">
        <v>24</v>
      </c>
      <c r="G82" s="137"/>
      <c r="H82" s="137"/>
      <c r="I82" s="137">
        <f>'D1-01.2 D1-01-2.03-1 Pol'!G8</f>
        <v>0</v>
      </c>
      <c r="J82" s="133" t="str">
        <f>IF(I88=0,"",I82/I88*100)</f>
        <v/>
      </c>
    </row>
    <row r="83" spans="1:10" ht="36.75" customHeight="1" x14ac:dyDescent="0.2">
      <c r="A83" s="124"/>
      <c r="B83" s="129" t="s">
        <v>116</v>
      </c>
      <c r="C83" s="218" t="s">
        <v>109</v>
      </c>
      <c r="D83" s="219"/>
      <c r="E83" s="219"/>
      <c r="F83" s="136" t="s">
        <v>24</v>
      </c>
      <c r="G83" s="137"/>
      <c r="H83" s="137"/>
      <c r="I83" s="137">
        <f>'D1-01.2 D1-01-2.03-1 Pol'!G15</f>
        <v>0</v>
      </c>
      <c r="J83" s="133" t="str">
        <f>IF(I88=0,"",I83/I88*100)</f>
        <v/>
      </c>
    </row>
    <row r="84" spans="1:10" ht="36.75" customHeight="1" x14ac:dyDescent="0.2">
      <c r="A84" s="124"/>
      <c r="B84" s="129" t="s">
        <v>117</v>
      </c>
      <c r="C84" s="218" t="s">
        <v>113</v>
      </c>
      <c r="D84" s="219"/>
      <c r="E84" s="219"/>
      <c r="F84" s="136" t="s">
        <v>24</v>
      </c>
      <c r="G84" s="137"/>
      <c r="H84" s="137"/>
      <c r="I84" s="137">
        <f>'D1-01.2 D1-01-2.03-1 Pol'!G25</f>
        <v>0</v>
      </c>
      <c r="J84" s="133" t="str">
        <f>IF(I88=0,"",I84/I88*100)</f>
        <v/>
      </c>
    </row>
    <row r="85" spans="1:10" ht="36.75" customHeight="1" x14ac:dyDescent="0.2">
      <c r="A85" s="124"/>
      <c r="B85" s="129" t="s">
        <v>118</v>
      </c>
      <c r="C85" s="218" t="s">
        <v>119</v>
      </c>
      <c r="D85" s="219"/>
      <c r="E85" s="219"/>
      <c r="F85" s="136" t="s">
        <v>25</v>
      </c>
      <c r="G85" s="137"/>
      <c r="H85" s="137"/>
      <c r="I85" s="137">
        <f>'D1-01.1 D1-01-1.03-1 Pol'!G55+'D1-01.2 D1-01-2.03-1 Pol'!G30</f>
        <v>0</v>
      </c>
      <c r="J85" s="133" t="str">
        <f>IF(I88=0,"",I85/I88*100)</f>
        <v/>
      </c>
    </row>
    <row r="86" spans="1:10" ht="36.75" customHeight="1" x14ac:dyDescent="0.2">
      <c r="A86" s="124"/>
      <c r="B86" s="129" t="s">
        <v>120</v>
      </c>
      <c r="C86" s="218" t="s">
        <v>27</v>
      </c>
      <c r="D86" s="219"/>
      <c r="E86" s="219"/>
      <c r="F86" s="136" t="s">
        <v>120</v>
      </c>
      <c r="G86" s="137"/>
      <c r="H86" s="137"/>
      <c r="I86" s="137">
        <f>'VON VRN2 Naklady'!G18</f>
        <v>0</v>
      </c>
      <c r="J86" s="133" t="str">
        <f>IF(I88=0,"",I86/I88*100)</f>
        <v/>
      </c>
    </row>
    <row r="87" spans="1:10" ht="36.75" customHeight="1" x14ac:dyDescent="0.2">
      <c r="A87" s="124"/>
      <c r="B87" s="129" t="s">
        <v>121</v>
      </c>
      <c r="C87" s="218" t="s">
        <v>28</v>
      </c>
      <c r="D87" s="219"/>
      <c r="E87" s="219"/>
      <c r="F87" s="136" t="s">
        <v>121</v>
      </c>
      <c r="G87" s="137"/>
      <c r="H87" s="137"/>
      <c r="I87" s="137">
        <f>'VON VRN2 Naklady'!G8+'D1-01.1 D1-01-1.03-2 Pol'!G152+'D1-01.2 D1-01-2.03-2 Pol'!G159</f>
        <v>0</v>
      </c>
      <c r="J87" s="133" t="str">
        <f>IF(I88=0,"",I87/I88*100)</f>
        <v/>
      </c>
    </row>
    <row r="88" spans="1:10" ht="25.5" customHeight="1" x14ac:dyDescent="0.2">
      <c r="A88" s="125"/>
      <c r="B88" s="130" t="s">
        <v>1</v>
      </c>
      <c r="C88" s="131"/>
      <c r="D88" s="132"/>
      <c r="E88" s="132"/>
      <c r="F88" s="138"/>
      <c r="G88" s="139"/>
      <c r="H88" s="139"/>
      <c r="I88" s="139">
        <f>SUM(I65:I87)</f>
        <v>0</v>
      </c>
      <c r="J88" s="134">
        <f>SUM(J65:J87)</f>
        <v>0</v>
      </c>
    </row>
    <row r="89" spans="1:10" x14ac:dyDescent="0.2">
      <c r="F89" s="88"/>
      <c r="G89" s="88"/>
      <c r="H89" s="88"/>
      <c r="I89" s="88"/>
      <c r="J89" s="135"/>
    </row>
    <row r="90" spans="1:10" x14ac:dyDescent="0.2">
      <c r="F90" s="88"/>
      <c r="G90" s="88"/>
      <c r="H90" s="88"/>
      <c r="I90" s="88"/>
      <c r="J90" s="135"/>
    </row>
    <row r="91" spans="1:10" x14ac:dyDescent="0.2">
      <c r="F91" s="88"/>
      <c r="G91" s="88"/>
      <c r="H91" s="88"/>
      <c r="I91" s="88"/>
      <c r="J91" s="135"/>
    </row>
  </sheetData>
  <sheetProtection algorithmName="SHA-512" hashValue="d4Ipt7/N0HhldHHcmf7doNYdriDtS2u5m4RvzS6eLnuEifjRIUEKhmwbA8mfdQsfAO0mVlEBvrvbPpUWd6ZAJQ==" saltValue="rovl1j1stIIBnuQvZJVYf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6">
    <mergeCell ref="L21:M2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G21:H21"/>
    <mergeCell ref="C39:E39"/>
    <mergeCell ref="C40:E40"/>
    <mergeCell ref="C41:E41"/>
    <mergeCell ref="C42:E42"/>
    <mergeCell ref="C43:E43"/>
    <mergeCell ref="C44:E44"/>
    <mergeCell ref="C45:E45"/>
    <mergeCell ref="C46:E46"/>
    <mergeCell ref="C47:E47"/>
    <mergeCell ref="C48:E48"/>
    <mergeCell ref="B49:E49"/>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84:E84"/>
    <mergeCell ref="C85:E85"/>
    <mergeCell ref="C86:E86"/>
    <mergeCell ref="C87:E87"/>
    <mergeCell ref="C79:E79"/>
    <mergeCell ref="C80:E80"/>
    <mergeCell ref="C81:E81"/>
    <mergeCell ref="C82:E82"/>
    <mergeCell ref="C83:E8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70" t="s">
        <v>6</v>
      </c>
      <c r="B1" s="270"/>
      <c r="C1" s="271"/>
      <c r="D1" s="270"/>
      <c r="E1" s="270"/>
      <c r="F1" s="270"/>
      <c r="G1" s="270"/>
    </row>
    <row r="2" spans="1:7" ht="24.95" customHeight="1" x14ac:dyDescent="0.2">
      <c r="A2" s="50" t="s">
        <v>7</v>
      </c>
      <c r="B2" s="49"/>
      <c r="C2" s="272"/>
      <c r="D2" s="272"/>
      <c r="E2" s="272"/>
      <c r="F2" s="272"/>
      <c r="G2" s="273"/>
    </row>
    <row r="3" spans="1:7" ht="24.95" customHeight="1" x14ac:dyDescent="0.2">
      <c r="A3" s="50" t="s">
        <v>8</v>
      </c>
      <c r="B3" s="49"/>
      <c r="C3" s="272"/>
      <c r="D3" s="272"/>
      <c r="E3" s="272"/>
      <c r="F3" s="272"/>
      <c r="G3" s="273"/>
    </row>
    <row r="4" spans="1:7" ht="24.95" customHeight="1" x14ac:dyDescent="0.2">
      <c r="A4" s="50" t="s">
        <v>9</v>
      </c>
      <c r="B4" s="49"/>
      <c r="C4" s="272"/>
      <c r="D4" s="272"/>
      <c r="E4" s="272"/>
      <c r="F4" s="272"/>
      <c r="G4" s="273"/>
    </row>
    <row r="5" spans="1:7" x14ac:dyDescent="0.2">
      <c r="B5" s="4"/>
      <c r="C5" s="5"/>
      <c r="D5" s="6"/>
    </row>
  </sheetData>
  <sheetProtection algorithmName="SHA-512" hashValue="hyL8fZxFchJz/a5pHUT5nwkrJuhZn8sHKkcfIS8mQqCR2y+HDOz/cZb6vKEade8aucwxwmvTxwFU6Iu9ZKYelQ==" saltValue="fOvO2r+FthgKPYaM8cmaw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workbookViewId="0">
      <pane ySplit="7" topLeftCell="A8" activePane="bottomLeft" state="frozen"/>
      <selection pane="bottomLeft" activeCell="C6" sqref="C6"/>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76" t="s">
        <v>122</v>
      </c>
      <c r="B1" s="276"/>
      <c r="C1" s="276"/>
      <c r="D1" s="276"/>
      <c r="E1" s="276"/>
      <c r="F1" s="276"/>
      <c r="G1" s="276"/>
      <c r="AG1" t="s">
        <v>123</v>
      </c>
    </row>
    <row r="2" spans="1:60" ht="24.95" customHeight="1" x14ac:dyDescent="0.2">
      <c r="A2" s="141" t="s">
        <v>7</v>
      </c>
      <c r="B2" s="49" t="s">
        <v>42</v>
      </c>
      <c r="C2" s="277" t="s">
        <v>43</v>
      </c>
      <c r="D2" s="278"/>
      <c r="E2" s="278"/>
      <c r="F2" s="278"/>
      <c r="G2" s="279"/>
      <c r="AG2" t="s">
        <v>124</v>
      </c>
    </row>
    <row r="3" spans="1:60" ht="24.95" customHeight="1" x14ac:dyDescent="0.2">
      <c r="A3" s="141" t="s">
        <v>8</v>
      </c>
      <c r="B3" s="49" t="s">
        <v>125</v>
      </c>
      <c r="C3" s="277" t="s">
        <v>126</v>
      </c>
      <c r="D3" s="278"/>
      <c r="E3" s="278"/>
      <c r="F3" s="278"/>
      <c r="G3" s="279"/>
      <c r="AC3" s="122" t="s">
        <v>127</v>
      </c>
      <c r="AG3" t="s">
        <v>128</v>
      </c>
    </row>
    <row r="4" spans="1:60" ht="24.95" customHeight="1" x14ac:dyDescent="0.2">
      <c r="A4" s="142" t="s">
        <v>9</v>
      </c>
      <c r="B4" s="143" t="s">
        <v>51</v>
      </c>
      <c r="C4" s="280" t="s">
        <v>52</v>
      </c>
      <c r="D4" s="281"/>
      <c r="E4" s="281"/>
      <c r="F4" s="281"/>
      <c r="G4" s="282"/>
      <c r="AG4" t="s">
        <v>129</v>
      </c>
    </row>
    <row r="5" spans="1:60" x14ac:dyDescent="0.2">
      <c r="D5" s="10"/>
    </row>
    <row r="6" spans="1:60" ht="38.25" x14ac:dyDescent="0.2">
      <c r="A6" s="145" t="s">
        <v>130</v>
      </c>
      <c r="B6" s="147" t="s">
        <v>131</v>
      </c>
      <c r="C6" s="147" t="s">
        <v>503</v>
      </c>
      <c r="D6" s="146" t="s">
        <v>132</v>
      </c>
      <c r="E6" s="145" t="s">
        <v>133</v>
      </c>
      <c r="F6" s="144" t="s">
        <v>134</v>
      </c>
      <c r="G6" s="145" t="s">
        <v>29</v>
      </c>
      <c r="H6" s="148" t="s">
        <v>30</v>
      </c>
      <c r="I6" s="148" t="s">
        <v>135</v>
      </c>
      <c r="J6" s="148" t="s">
        <v>31</v>
      </c>
      <c r="K6" s="148" t="s">
        <v>136</v>
      </c>
      <c r="L6" s="148" t="s">
        <v>137</v>
      </c>
      <c r="M6" s="148" t="s">
        <v>138</v>
      </c>
      <c r="N6" s="148" t="s">
        <v>139</v>
      </c>
      <c r="O6" s="148" t="s">
        <v>140</v>
      </c>
      <c r="P6" s="148" t="s">
        <v>141</v>
      </c>
      <c r="Q6" s="148" t="s">
        <v>142</v>
      </c>
      <c r="R6" s="148" t="s">
        <v>143</v>
      </c>
      <c r="S6" s="148" t="s">
        <v>144</v>
      </c>
      <c r="T6" s="148" t="s">
        <v>145</v>
      </c>
      <c r="U6" s="148" t="s">
        <v>146</v>
      </c>
      <c r="V6" s="148" t="s">
        <v>147</v>
      </c>
      <c r="W6" s="148" t="s">
        <v>148</v>
      </c>
      <c r="X6" s="148" t="s">
        <v>149</v>
      </c>
      <c r="Y6" s="148" t="s">
        <v>150</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151</v>
      </c>
      <c r="B8" s="162" t="s">
        <v>121</v>
      </c>
      <c r="C8" s="183" t="s">
        <v>28</v>
      </c>
      <c r="D8" s="163"/>
      <c r="E8" s="164"/>
      <c r="F8" s="165"/>
      <c r="G8" s="165">
        <f>SUMIF(AG9:AG17,"&lt;&gt;NOR",G9:G17)</f>
        <v>0</v>
      </c>
      <c r="H8" s="165"/>
      <c r="I8" s="165">
        <f>SUM(I9:I17)</f>
        <v>0</v>
      </c>
      <c r="J8" s="165"/>
      <c r="K8" s="165">
        <f>SUM(K9:K17)</f>
        <v>0</v>
      </c>
      <c r="L8" s="165"/>
      <c r="M8" s="165">
        <f>SUM(M9:M17)</f>
        <v>0</v>
      </c>
      <c r="N8" s="164"/>
      <c r="O8" s="164">
        <f>SUM(O9:O17)</f>
        <v>0</v>
      </c>
      <c r="P8" s="164"/>
      <c r="Q8" s="164">
        <f>SUM(Q9:Q17)</f>
        <v>0</v>
      </c>
      <c r="R8" s="165"/>
      <c r="S8" s="165"/>
      <c r="T8" s="166"/>
      <c r="U8" s="160"/>
      <c r="V8" s="160">
        <f>SUM(V9:V17)</f>
        <v>0</v>
      </c>
      <c r="W8" s="160"/>
      <c r="X8" s="160"/>
      <c r="Y8" s="160"/>
      <c r="AG8" t="s">
        <v>152</v>
      </c>
    </row>
    <row r="9" spans="1:60" outlineLevel="1" x14ac:dyDescent="0.2">
      <c r="A9" s="175">
        <v>1</v>
      </c>
      <c r="B9" s="176" t="s">
        <v>153</v>
      </c>
      <c r="C9" s="184" t="s">
        <v>154</v>
      </c>
      <c r="D9" s="177" t="s">
        <v>155</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156</v>
      </c>
      <c r="T9" s="181" t="s">
        <v>157</v>
      </c>
      <c r="U9" s="159">
        <v>0</v>
      </c>
      <c r="V9" s="159">
        <f>ROUND(E9*U9,2)</f>
        <v>0</v>
      </c>
      <c r="W9" s="159"/>
      <c r="X9" s="159" t="s">
        <v>158</v>
      </c>
      <c r="Y9" s="159" t="s">
        <v>159</v>
      </c>
      <c r="Z9" s="149"/>
      <c r="AA9" s="149"/>
      <c r="AB9" s="149"/>
      <c r="AC9" s="149"/>
      <c r="AD9" s="149"/>
      <c r="AE9" s="149"/>
      <c r="AF9" s="149"/>
      <c r="AG9" s="149" t="s">
        <v>160</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68">
        <v>2</v>
      </c>
      <c r="B10" s="169" t="s">
        <v>161</v>
      </c>
      <c r="C10" s="185" t="s">
        <v>162</v>
      </c>
      <c r="D10" s="170" t="s">
        <v>155</v>
      </c>
      <c r="E10" s="171">
        <v>1</v>
      </c>
      <c r="F10" s="172"/>
      <c r="G10" s="173">
        <f>ROUND(E10*F10,2)</f>
        <v>0</v>
      </c>
      <c r="H10" s="172"/>
      <c r="I10" s="173">
        <f>ROUND(E10*H10,2)</f>
        <v>0</v>
      </c>
      <c r="J10" s="172"/>
      <c r="K10" s="173">
        <f>ROUND(E10*J10,2)</f>
        <v>0</v>
      </c>
      <c r="L10" s="173">
        <v>21</v>
      </c>
      <c r="M10" s="173">
        <f>G10*(1+L10/100)</f>
        <v>0</v>
      </c>
      <c r="N10" s="171">
        <v>0</v>
      </c>
      <c r="O10" s="171">
        <f>ROUND(E10*N10,2)</f>
        <v>0</v>
      </c>
      <c r="P10" s="171">
        <v>0</v>
      </c>
      <c r="Q10" s="171">
        <f>ROUND(E10*P10,2)</f>
        <v>0</v>
      </c>
      <c r="R10" s="173"/>
      <c r="S10" s="173" t="s">
        <v>156</v>
      </c>
      <c r="T10" s="174" t="s">
        <v>157</v>
      </c>
      <c r="U10" s="159">
        <v>0</v>
      </c>
      <c r="V10" s="159">
        <f>ROUND(E10*U10,2)</f>
        <v>0</v>
      </c>
      <c r="W10" s="159"/>
      <c r="X10" s="159" t="s">
        <v>158</v>
      </c>
      <c r="Y10" s="159" t="s">
        <v>159</v>
      </c>
      <c r="Z10" s="149"/>
      <c r="AA10" s="149"/>
      <c r="AB10" s="149"/>
      <c r="AC10" s="149"/>
      <c r="AD10" s="149"/>
      <c r="AE10" s="149"/>
      <c r="AF10" s="149"/>
      <c r="AG10" s="149" t="s">
        <v>160</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33.75" outlineLevel="2" x14ac:dyDescent="0.2">
      <c r="A11" s="156"/>
      <c r="B11" s="157"/>
      <c r="C11" s="274" t="s">
        <v>512</v>
      </c>
      <c r="D11" s="275"/>
      <c r="E11" s="275"/>
      <c r="F11" s="275"/>
      <c r="G11" s="275"/>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163</v>
      </c>
      <c r="AH11" s="149"/>
      <c r="AI11" s="149"/>
      <c r="AJ11" s="149"/>
      <c r="AK11" s="149"/>
      <c r="AL11" s="149"/>
      <c r="AM11" s="149"/>
      <c r="AN11" s="149"/>
      <c r="AO11" s="149"/>
      <c r="AP11" s="149"/>
      <c r="AQ11" s="149"/>
      <c r="AR11" s="149"/>
      <c r="AS11" s="149"/>
      <c r="AT11" s="149"/>
      <c r="AU11" s="149"/>
      <c r="AV11" s="149"/>
      <c r="AW11" s="149"/>
      <c r="AX11" s="149"/>
      <c r="AY11" s="149"/>
      <c r="AZ11" s="149"/>
      <c r="BA11" s="182" t="str">
        <f>C11</f>
        <v>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celé dodávky.</v>
      </c>
      <c r="BB11" s="149"/>
      <c r="BC11" s="149"/>
      <c r="BD11" s="149"/>
      <c r="BE11" s="149"/>
      <c r="BF11" s="149"/>
      <c r="BG11" s="149"/>
      <c r="BH11" s="149"/>
    </row>
    <row r="12" spans="1:60" outlineLevel="1" x14ac:dyDescent="0.2">
      <c r="A12" s="168">
        <v>3</v>
      </c>
      <c r="B12" s="169" t="s">
        <v>164</v>
      </c>
      <c r="C12" s="185" t="s">
        <v>165</v>
      </c>
      <c r="D12" s="170" t="s">
        <v>155</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156</v>
      </c>
      <c r="T12" s="174" t="s">
        <v>157</v>
      </c>
      <c r="U12" s="159">
        <v>0</v>
      </c>
      <c r="V12" s="159">
        <f>ROUND(E12*U12,2)</f>
        <v>0</v>
      </c>
      <c r="W12" s="159"/>
      <c r="X12" s="159" t="s">
        <v>158</v>
      </c>
      <c r="Y12" s="159" t="s">
        <v>159</v>
      </c>
      <c r="Z12" s="149"/>
      <c r="AA12" s="149"/>
      <c r="AB12" s="149"/>
      <c r="AC12" s="149"/>
      <c r="AD12" s="149"/>
      <c r="AE12" s="149"/>
      <c r="AF12" s="149"/>
      <c r="AG12" s="149" t="s">
        <v>160</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166</v>
      </c>
      <c r="D13" s="275"/>
      <c r="E13" s="275"/>
      <c r="F13" s="275"/>
      <c r="G13" s="275"/>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163</v>
      </c>
      <c r="AH13" s="149"/>
      <c r="AI13" s="149"/>
      <c r="AJ13" s="149"/>
      <c r="AK13" s="149"/>
      <c r="AL13" s="149"/>
      <c r="AM13" s="149"/>
      <c r="AN13" s="149"/>
      <c r="AO13" s="149"/>
      <c r="AP13" s="149"/>
      <c r="AQ13" s="149"/>
      <c r="AR13" s="149"/>
      <c r="AS13" s="149"/>
      <c r="AT13" s="149"/>
      <c r="AU13" s="149"/>
      <c r="AV13" s="149"/>
      <c r="AW13" s="149"/>
      <c r="AX13" s="149"/>
      <c r="AY13" s="149"/>
      <c r="AZ13" s="149"/>
      <c r="BA13" s="182" t="str">
        <f>C13</f>
        <v>Náklady spojené s povinným pojištěním dodavatele nebo stavebního díla či jeho části, v rozsahu obchodních podmínek.</v>
      </c>
      <c r="BB13" s="149"/>
      <c r="BC13" s="149"/>
      <c r="BD13" s="149"/>
      <c r="BE13" s="149"/>
      <c r="BF13" s="149"/>
      <c r="BG13" s="149"/>
      <c r="BH13" s="149"/>
    </row>
    <row r="14" spans="1:60" outlineLevel="1" x14ac:dyDescent="0.2">
      <c r="A14" s="168">
        <v>4</v>
      </c>
      <c r="B14" s="169" t="s">
        <v>167</v>
      </c>
      <c r="C14" s="185" t="s">
        <v>168</v>
      </c>
      <c r="D14" s="170" t="s">
        <v>155</v>
      </c>
      <c r="E14" s="171">
        <v>1</v>
      </c>
      <c r="F14" s="172"/>
      <c r="G14" s="173">
        <f>ROUND(E14*F14,2)</f>
        <v>0</v>
      </c>
      <c r="H14" s="172"/>
      <c r="I14" s="173">
        <f>ROUND(E14*H14,2)</f>
        <v>0</v>
      </c>
      <c r="J14" s="172"/>
      <c r="K14" s="173">
        <f>ROUND(E14*J14,2)</f>
        <v>0</v>
      </c>
      <c r="L14" s="173">
        <v>21</v>
      </c>
      <c r="M14" s="173">
        <f>G14*(1+L14/100)</f>
        <v>0</v>
      </c>
      <c r="N14" s="171">
        <v>0</v>
      </c>
      <c r="O14" s="171">
        <f>ROUND(E14*N14,2)</f>
        <v>0</v>
      </c>
      <c r="P14" s="171">
        <v>0</v>
      </c>
      <c r="Q14" s="171">
        <f>ROUND(E14*P14,2)</f>
        <v>0</v>
      </c>
      <c r="R14" s="173"/>
      <c r="S14" s="173" t="s">
        <v>156</v>
      </c>
      <c r="T14" s="174" t="s">
        <v>157</v>
      </c>
      <c r="U14" s="159">
        <v>0</v>
      </c>
      <c r="V14" s="159">
        <f>ROUND(E14*U14,2)</f>
        <v>0</v>
      </c>
      <c r="W14" s="159"/>
      <c r="X14" s="159" t="s">
        <v>158</v>
      </c>
      <c r="Y14" s="159" t="s">
        <v>159</v>
      </c>
      <c r="Z14" s="149"/>
      <c r="AA14" s="149"/>
      <c r="AB14" s="149"/>
      <c r="AC14" s="149"/>
      <c r="AD14" s="149"/>
      <c r="AE14" s="149"/>
      <c r="AF14" s="149"/>
      <c r="AG14" s="149" t="s">
        <v>160</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12.75" customHeight="1" outlineLevel="2" x14ac:dyDescent="0.2">
      <c r="A15" s="156"/>
      <c r="B15" s="157"/>
      <c r="C15" s="274" t="s">
        <v>513</v>
      </c>
      <c r="D15" s="275"/>
      <c r="E15" s="275"/>
      <c r="F15" s="275"/>
      <c r="G15" s="275"/>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163</v>
      </c>
      <c r="AH15" s="149"/>
      <c r="AI15" s="149"/>
      <c r="AJ15" s="149"/>
      <c r="AK15" s="149"/>
      <c r="AL15" s="149"/>
      <c r="AM15" s="149"/>
      <c r="AN15" s="149"/>
      <c r="AO15" s="149"/>
      <c r="AP15" s="149"/>
      <c r="AQ15" s="149"/>
      <c r="AR15" s="149"/>
      <c r="AS15" s="149"/>
      <c r="AT15" s="149"/>
      <c r="AU15" s="149"/>
      <c r="AV15" s="149"/>
      <c r="AW15" s="149"/>
      <c r="AX15" s="149"/>
      <c r="AY15" s="149"/>
      <c r="AZ15" s="149"/>
      <c r="BA15" s="182" t="str">
        <f>C15</f>
        <v>Náklady spojené s povinnou publicitou. Zahrnuje náklady na propagační a informační billboard.</v>
      </c>
      <c r="BB15" s="149"/>
      <c r="BC15" s="149"/>
      <c r="BD15" s="149"/>
      <c r="BE15" s="149"/>
      <c r="BF15" s="149"/>
      <c r="BG15" s="149"/>
      <c r="BH15" s="149"/>
    </row>
    <row r="16" spans="1:60" outlineLevel="1" x14ac:dyDescent="0.2">
      <c r="A16" s="168">
        <v>5</v>
      </c>
      <c r="B16" s="169" t="s">
        <v>169</v>
      </c>
      <c r="C16" s="185" t="s">
        <v>170</v>
      </c>
      <c r="D16" s="170" t="s">
        <v>171</v>
      </c>
      <c r="E16" s="171">
        <v>1</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172</v>
      </c>
      <c r="T16" s="174" t="s">
        <v>157</v>
      </c>
      <c r="U16" s="159">
        <v>0</v>
      </c>
      <c r="V16" s="159">
        <f>ROUND(E16*U16,2)</f>
        <v>0</v>
      </c>
      <c r="W16" s="159"/>
      <c r="X16" s="159" t="s">
        <v>158</v>
      </c>
      <c r="Y16" s="159" t="s">
        <v>159</v>
      </c>
      <c r="Z16" s="149"/>
      <c r="AA16" s="149"/>
      <c r="AB16" s="149"/>
      <c r="AC16" s="149"/>
      <c r="AD16" s="149"/>
      <c r="AE16" s="149"/>
      <c r="AF16" s="149"/>
      <c r="AG16" s="149" t="s">
        <v>160</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74" t="s">
        <v>173</v>
      </c>
      <c r="D17" s="275"/>
      <c r="E17" s="275"/>
      <c r="F17" s="275"/>
      <c r="G17" s="275"/>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163</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x14ac:dyDescent="0.2">
      <c r="A18" s="161" t="s">
        <v>151</v>
      </c>
      <c r="B18" s="162" t="s">
        <v>120</v>
      </c>
      <c r="C18" s="183" t="s">
        <v>27</v>
      </c>
      <c r="D18" s="163"/>
      <c r="E18" s="164"/>
      <c r="F18" s="165"/>
      <c r="G18" s="165">
        <f>SUMIF(AG19:AG20,"&lt;&gt;NOR",G19:G20)</f>
        <v>0</v>
      </c>
      <c r="H18" s="165"/>
      <c r="I18" s="165">
        <f>SUM(I19:I20)</f>
        <v>0</v>
      </c>
      <c r="J18" s="165"/>
      <c r="K18" s="165">
        <f>SUM(K19:K20)</f>
        <v>0</v>
      </c>
      <c r="L18" s="165"/>
      <c r="M18" s="165">
        <f>SUM(M19:M20)</f>
        <v>0</v>
      </c>
      <c r="N18" s="164"/>
      <c r="O18" s="164">
        <f>SUM(O19:O20)</f>
        <v>0</v>
      </c>
      <c r="P18" s="164"/>
      <c r="Q18" s="164">
        <f>SUM(Q19:Q20)</f>
        <v>0</v>
      </c>
      <c r="R18" s="165"/>
      <c r="S18" s="165"/>
      <c r="T18" s="166"/>
      <c r="U18" s="160"/>
      <c r="V18" s="160">
        <f>SUM(V19:V20)</f>
        <v>0</v>
      </c>
      <c r="W18" s="160"/>
      <c r="X18" s="160"/>
      <c r="Y18" s="160"/>
      <c r="AG18" t="s">
        <v>152</v>
      </c>
    </row>
    <row r="19" spans="1:60" outlineLevel="1" x14ac:dyDescent="0.2">
      <c r="A19" s="168">
        <v>6</v>
      </c>
      <c r="B19" s="169" t="s">
        <v>174</v>
      </c>
      <c r="C19" s="185" t="s">
        <v>175</v>
      </c>
      <c r="D19" s="170" t="s">
        <v>155</v>
      </c>
      <c r="E19" s="171">
        <v>1</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156</v>
      </c>
      <c r="T19" s="174" t="s">
        <v>157</v>
      </c>
      <c r="U19" s="159">
        <v>0</v>
      </c>
      <c r="V19" s="159">
        <f>ROUND(E19*U19,2)</f>
        <v>0</v>
      </c>
      <c r="W19" s="159"/>
      <c r="X19" s="159" t="s">
        <v>158</v>
      </c>
      <c r="Y19" s="159" t="s">
        <v>159</v>
      </c>
      <c r="Z19" s="149"/>
      <c r="AA19" s="149"/>
      <c r="AB19" s="149"/>
      <c r="AC19" s="149"/>
      <c r="AD19" s="149"/>
      <c r="AE19" s="149"/>
      <c r="AF19" s="149"/>
      <c r="AG19" s="149" t="s">
        <v>160</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74" t="s">
        <v>514</v>
      </c>
      <c r="D20" s="275"/>
      <c r="E20" s="275"/>
      <c r="F20" s="275"/>
      <c r="G20" s="275"/>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163</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x14ac:dyDescent="0.2">
      <c r="A21" s="3"/>
      <c r="B21" s="4"/>
      <c r="C21" s="186"/>
      <c r="D21" s="6"/>
      <c r="E21" s="3"/>
      <c r="F21" s="3"/>
      <c r="G21" s="3"/>
      <c r="H21" s="3"/>
      <c r="I21" s="3"/>
      <c r="J21" s="3"/>
      <c r="K21" s="3"/>
      <c r="L21" s="3"/>
      <c r="M21" s="3"/>
      <c r="N21" s="3"/>
      <c r="O21" s="3"/>
      <c r="P21" s="3"/>
      <c r="Q21" s="3"/>
      <c r="R21" s="3"/>
      <c r="S21" s="3"/>
      <c r="T21" s="3"/>
      <c r="U21" s="3"/>
      <c r="V21" s="3"/>
      <c r="W21" s="3"/>
      <c r="X21" s="3"/>
      <c r="Y21" s="3"/>
      <c r="AE21">
        <v>12</v>
      </c>
      <c r="AF21">
        <v>21</v>
      </c>
      <c r="AG21" t="s">
        <v>137</v>
      </c>
    </row>
    <row r="22" spans="1:60" x14ac:dyDescent="0.2">
      <c r="A22" s="152"/>
      <c r="B22" s="153" t="s">
        <v>29</v>
      </c>
      <c r="C22" s="187"/>
      <c r="D22" s="154"/>
      <c r="E22" s="155"/>
      <c r="F22" s="155"/>
      <c r="G22" s="167">
        <f>G8+G18</f>
        <v>0</v>
      </c>
      <c r="H22" s="3"/>
      <c r="I22" s="3"/>
      <c r="J22" s="3"/>
      <c r="K22" s="3"/>
      <c r="L22" s="3"/>
      <c r="M22" s="3"/>
      <c r="N22" s="3"/>
      <c r="O22" s="3"/>
      <c r="P22" s="3"/>
      <c r="Q22" s="3"/>
      <c r="R22" s="3"/>
      <c r="S22" s="3"/>
      <c r="T22" s="3"/>
      <c r="U22" s="3"/>
      <c r="V22" s="3"/>
      <c r="W22" s="3"/>
      <c r="X22" s="3"/>
      <c r="Y22" s="3"/>
      <c r="AA22" s="194" t="s">
        <v>498</v>
      </c>
      <c r="AB22" s="195"/>
      <c r="AC22" s="195"/>
      <c r="AD22" s="195"/>
      <c r="AE22" s="195">
        <f>SUMIF(L7:L20,AE21,G7:G20)</f>
        <v>0</v>
      </c>
      <c r="AF22" s="195">
        <f>SUMIF(L7:L20,AF21,G7:G20)</f>
        <v>0</v>
      </c>
      <c r="AG22" s="195" t="s">
        <v>176</v>
      </c>
      <c r="AH22" s="195"/>
      <c r="AI22" s="195"/>
      <c r="AJ22" s="195"/>
      <c r="AK22" s="195"/>
      <c r="AL22" s="195"/>
      <c r="AM22" s="195"/>
      <c r="AN22" s="195"/>
      <c r="AO22" s="195"/>
      <c r="AP22" s="195"/>
      <c r="AQ22" s="195"/>
      <c r="AR22" s="195"/>
      <c r="AS22" s="196"/>
    </row>
    <row r="23" spans="1:60" x14ac:dyDescent="0.2">
      <c r="C23" s="188"/>
      <c r="D23" s="10"/>
      <c r="AG23" t="s">
        <v>177</v>
      </c>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Lc6rRrACern9JAi4cnh8RCaZSBvQa0sSruT8maCdhzzgf1Eo8d/2LNy4nshsZYZLJVjgJ+nGi7kYAa1ApbYasg==" saltValue="JePx5mO8NbqrC26V/0h7BA==" spinCount="100000" sheet="1" formatRows="0"/>
  <mergeCells count="9">
    <mergeCell ref="C15:G15"/>
    <mergeCell ref="C17:G17"/>
    <mergeCell ref="C20:G20"/>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8" activePane="bottomLeft" state="frozen"/>
      <selection pane="bottomLeft" activeCell="C6" sqref="C6"/>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6" max="26" width="42.5703125" customWidth="1"/>
    <col min="29" max="29" width="0" hidden="1" customWidth="1"/>
    <col min="31" max="41" width="0" hidden="1" customWidth="1"/>
    <col min="53" max="53" width="98.7109375" customWidth="1"/>
  </cols>
  <sheetData>
    <row r="1" spans="1:60" ht="15.75" customHeight="1" x14ac:dyDescent="0.25">
      <c r="A1" s="276" t="s">
        <v>178</v>
      </c>
      <c r="B1" s="276"/>
      <c r="C1" s="276"/>
      <c r="D1" s="276"/>
      <c r="E1" s="276"/>
      <c r="F1" s="276"/>
      <c r="G1" s="276"/>
      <c r="AG1" t="s">
        <v>123</v>
      </c>
    </row>
    <row r="2" spans="1:60" ht="24.95" customHeight="1" x14ac:dyDescent="0.2">
      <c r="A2" s="141" t="s">
        <v>7</v>
      </c>
      <c r="B2" s="49" t="s">
        <v>42</v>
      </c>
      <c r="C2" s="277" t="s">
        <v>43</v>
      </c>
      <c r="D2" s="278"/>
      <c r="E2" s="278"/>
      <c r="F2" s="278"/>
      <c r="G2" s="279"/>
      <c r="AG2" t="s">
        <v>124</v>
      </c>
    </row>
    <row r="3" spans="1:60" ht="24.95" customHeight="1" x14ac:dyDescent="0.2">
      <c r="A3" s="141" t="s">
        <v>8</v>
      </c>
      <c r="B3" s="49" t="s">
        <v>54</v>
      </c>
      <c r="C3" s="277" t="s">
        <v>55</v>
      </c>
      <c r="D3" s="278"/>
      <c r="E3" s="278"/>
      <c r="F3" s="278"/>
      <c r="G3" s="279"/>
      <c r="AC3" s="122" t="s">
        <v>124</v>
      </c>
      <c r="AG3" t="s">
        <v>128</v>
      </c>
    </row>
    <row r="4" spans="1:60" ht="24.95" customHeight="1" x14ac:dyDescent="0.2">
      <c r="A4" s="142" t="s">
        <v>9</v>
      </c>
      <c r="B4" s="143" t="s">
        <v>56</v>
      </c>
      <c r="C4" s="280" t="s">
        <v>57</v>
      </c>
      <c r="D4" s="281"/>
      <c r="E4" s="281"/>
      <c r="F4" s="281"/>
      <c r="G4" s="282"/>
      <c r="AG4" t="s">
        <v>129</v>
      </c>
    </row>
    <row r="5" spans="1:60" x14ac:dyDescent="0.2">
      <c r="D5" s="10"/>
    </row>
    <row r="6" spans="1:60" ht="38.25" x14ac:dyDescent="0.2">
      <c r="A6" s="145" t="s">
        <v>130</v>
      </c>
      <c r="B6" s="147" t="s">
        <v>131</v>
      </c>
      <c r="C6" s="147" t="s">
        <v>503</v>
      </c>
      <c r="D6" s="146" t="s">
        <v>132</v>
      </c>
      <c r="E6" s="145" t="s">
        <v>133</v>
      </c>
      <c r="F6" s="144" t="s">
        <v>134</v>
      </c>
      <c r="G6" s="145" t="s">
        <v>29</v>
      </c>
      <c r="H6" s="148" t="s">
        <v>30</v>
      </c>
      <c r="I6" s="148" t="s">
        <v>135</v>
      </c>
      <c r="J6" s="148" t="s">
        <v>31</v>
      </c>
      <c r="K6" s="148" t="s">
        <v>136</v>
      </c>
      <c r="L6" s="148" t="s">
        <v>137</v>
      </c>
      <c r="M6" s="148" t="s">
        <v>138</v>
      </c>
      <c r="N6" s="148" t="s">
        <v>139</v>
      </c>
      <c r="O6" s="148" t="s">
        <v>140</v>
      </c>
      <c r="P6" s="148" t="s">
        <v>141</v>
      </c>
      <c r="Q6" s="148" t="s">
        <v>142</v>
      </c>
      <c r="R6" s="148" t="s">
        <v>143</v>
      </c>
      <c r="S6" s="148" t="s">
        <v>144</v>
      </c>
      <c r="T6" s="148" t="s">
        <v>145</v>
      </c>
      <c r="U6" s="148" t="s">
        <v>146</v>
      </c>
      <c r="V6" s="148" t="s">
        <v>147</v>
      </c>
      <c r="W6" s="148" t="s">
        <v>148</v>
      </c>
      <c r="X6" s="148" t="s">
        <v>149</v>
      </c>
      <c r="Y6" s="189" t="s">
        <v>150</v>
      </c>
      <c r="Z6" s="190" t="s">
        <v>496</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c r="Z7" s="191"/>
    </row>
    <row r="8" spans="1:60" x14ac:dyDescent="0.2">
      <c r="A8" s="161" t="s">
        <v>151</v>
      </c>
      <c r="B8" s="162" t="s">
        <v>81</v>
      </c>
      <c r="C8" s="183" t="s">
        <v>82</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Z8" s="191"/>
      <c r="AG8" t="s">
        <v>152</v>
      </c>
    </row>
    <row r="9" spans="1:60" outlineLevel="1" x14ac:dyDescent="0.2">
      <c r="A9" s="175">
        <v>1</v>
      </c>
      <c r="B9" s="176" t="s">
        <v>179</v>
      </c>
      <c r="C9" s="184" t="s">
        <v>180</v>
      </c>
      <c r="D9" s="177" t="s">
        <v>181</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172</v>
      </c>
      <c r="T9" s="181" t="s">
        <v>157</v>
      </c>
      <c r="U9" s="159">
        <v>0</v>
      </c>
      <c r="V9" s="159">
        <f>ROUND(E9*U9,2)</f>
        <v>0</v>
      </c>
      <c r="W9" s="159"/>
      <c r="X9" s="159" t="s">
        <v>158</v>
      </c>
      <c r="Y9" s="159" t="s">
        <v>159</v>
      </c>
      <c r="Z9" s="205"/>
      <c r="AA9" s="149"/>
      <c r="AB9" s="149"/>
      <c r="AC9" s="149"/>
      <c r="AD9" s="149"/>
      <c r="AE9" s="149"/>
      <c r="AF9" s="149"/>
      <c r="AG9" s="149" t="s">
        <v>182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183</v>
      </c>
      <c r="C10" s="184" t="s">
        <v>184</v>
      </c>
      <c r="D10" s="177" t="s">
        <v>181</v>
      </c>
      <c r="E10" s="178">
        <v>8</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172</v>
      </c>
      <c r="T10" s="181" t="s">
        <v>157</v>
      </c>
      <c r="U10" s="159">
        <v>0</v>
      </c>
      <c r="V10" s="159">
        <f>ROUND(E10*U10,2)</f>
        <v>0</v>
      </c>
      <c r="W10" s="159"/>
      <c r="X10" s="159" t="s">
        <v>158</v>
      </c>
      <c r="Y10" s="159" t="s">
        <v>159</v>
      </c>
      <c r="Z10" s="192"/>
      <c r="AA10" s="149"/>
      <c r="AB10" s="149"/>
      <c r="AC10" s="149"/>
      <c r="AD10" s="149"/>
      <c r="AE10" s="149"/>
      <c r="AF10" s="149"/>
      <c r="AG10" s="149" t="s">
        <v>182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151</v>
      </c>
      <c r="B11" s="162" t="s">
        <v>99</v>
      </c>
      <c r="C11" s="183" t="s">
        <v>100</v>
      </c>
      <c r="D11" s="163"/>
      <c r="E11" s="164"/>
      <c r="F11" s="165"/>
      <c r="G11" s="165">
        <f>SUMIF(AG12:AG23,"&lt;&gt;NOR",G12:G23)</f>
        <v>0</v>
      </c>
      <c r="H11" s="165"/>
      <c r="I11" s="165">
        <f>SUM(I12:I23)</f>
        <v>0</v>
      </c>
      <c r="J11" s="165"/>
      <c r="K11" s="165">
        <f>SUM(K12:K23)</f>
        <v>0</v>
      </c>
      <c r="L11" s="165"/>
      <c r="M11" s="165">
        <f>SUM(M12:M23)</f>
        <v>0</v>
      </c>
      <c r="N11" s="164"/>
      <c r="O11" s="164">
        <f>SUM(O12:O23)</f>
        <v>0</v>
      </c>
      <c r="P11" s="164"/>
      <c r="Q11" s="164">
        <f>SUM(Q12:Q23)</f>
        <v>0</v>
      </c>
      <c r="R11" s="165"/>
      <c r="S11" s="165"/>
      <c r="T11" s="166"/>
      <c r="U11" s="160"/>
      <c r="V11" s="160">
        <f>SUM(V12:V23)</f>
        <v>0</v>
      </c>
      <c r="W11" s="160"/>
      <c r="X11" s="160"/>
      <c r="Y11" s="160"/>
      <c r="Z11" s="193"/>
      <c r="AG11" t="s">
        <v>152</v>
      </c>
    </row>
    <row r="12" spans="1:60" ht="22.5" outlineLevel="1" x14ac:dyDescent="0.2">
      <c r="A12" s="168">
        <v>3</v>
      </c>
      <c r="B12" s="169" t="s">
        <v>185</v>
      </c>
      <c r="C12" s="185" t="s">
        <v>494</v>
      </c>
      <c r="D12" s="170" t="s">
        <v>181</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172</v>
      </c>
      <c r="T12" s="174" t="s">
        <v>157</v>
      </c>
      <c r="U12" s="159">
        <v>0</v>
      </c>
      <c r="V12" s="159">
        <f>ROUND(E12*U12,2)</f>
        <v>0</v>
      </c>
      <c r="W12" s="159"/>
      <c r="X12" s="159" t="s">
        <v>158</v>
      </c>
      <c r="Y12" s="159" t="s">
        <v>159</v>
      </c>
      <c r="Z12" s="205"/>
      <c r="AA12" s="149"/>
      <c r="AB12" s="149"/>
      <c r="AC12" s="149"/>
      <c r="AD12" s="149"/>
      <c r="AE12" s="149"/>
      <c r="AF12" s="149"/>
      <c r="AG12" s="149" t="s">
        <v>182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74" t="s">
        <v>186</v>
      </c>
      <c r="D13" s="275"/>
      <c r="E13" s="275"/>
      <c r="F13" s="275"/>
      <c r="G13" s="275"/>
      <c r="H13" s="159"/>
      <c r="I13" s="159"/>
      <c r="J13" s="159"/>
      <c r="K13" s="159"/>
      <c r="L13" s="159"/>
      <c r="M13" s="159"/>
      <c r="N13" s="158"/>
      <c r="O13" s="158"/>
      <c r="P13" s="158"/>
      <c r="Q13" s="158"/>
      <c r="R13" s="159"/>
      <c r="S13" s="159"/>
      <c r="T13" s="159"/>
      <c r="U13" s="159"/>
      <c r="V13" s="159"/>
      <c r="W13" s="159"/>
      <c r="X13" s="159"/>
      <c r="Y13" s="159"/>
      <c r="Z13" s="192"/>
      <c r="AA13" s="149"/>
      <c r="AB13" s="149"/>
      <c r="AC13" s="149"/>
      <c r="AD13" s="149"/>
      <c r="AE13" s="149"/>
      <c r="AF13" s="149"/>
      <c r="AG13" s="149" t="s">
        <v>163</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4</v>
      </c>
      <c r="B14" s="176" t="s">
        <v>187</v>
      </c>
      <c r="C14" s="184" t="s">
        <v>180</v>
      </c>
      <c r="D14" s="177" t="s">
        <v>181</v>
      </c>
      <c r="E14" s="178">
        <v>1</v>
      </c>
      <c r="F14" s="179"/>
      <c r="G14" s="180">
        <f t="shared" ref="G14:G23" si="0">ROUND(E14*F14,2)</f>
        <v>0</v>
      </c>
      <c r="H14" s="179"/>
      <c r="I14" s="180">
        <f t="shared" ref="I14:I23" si="1">ROUND(E14*H14,2)</f>
        <v>0</v>
      </c>
      <c r="J14" s="179"/>
      <c r="K14" s="180">
        <f t="shared" ref="K14:K23" si="2">ROUND(E14*J14,2)</f>
        <v>0</v>
      </c>
      <c r="L14" s="180">
        <v>21</v>
      </c>
      <c r="M14" s="180">
        <f t="shared" ref="M14:M23" si="3">G14*(1+L14/100)</f>
        <v>0</v>
      </c>
      <c r="N14" s="178">
        <v>0</v>
      </c>
      <c r="O14" s="178">
        <f t="shared" ref="O14:O23" si="4">ROUND(E14*N14,2)</f>
        <v>0</v>
      </c>
      <c r="P14" s="178">
        <v>0</v>
      </c>
      <c r="Q14" s="178">
        <f t="shared" ref="Q14:Q23" si="5">ROUND(E14*P14,2)</f>
        <v>0</v>
      </c>
      <c r="R14" s="180"/>
      <c r="S14" s="180" t="s">
        <v>172</v>
      </c>
      <c r="T14" s="181" t="s">
        <v>157</v>
      </c>
      <c r="U14" s="159">
        <v>0</v>
      </c>
      <c r="V14" s="159">
        <f t="shared" ref="V14:V23" si="6">ROUND(E14*U14,2)</f>
        <v>0</v>
      </c>
      <c r="W14" s="159"/>
      <c r="X14" s="159" t="s">
        <v>158</v>
      </c>
      <c r="Y14" s="159" t="s">
        <v>159</v>
      </c>
      <c r="Z14" s="205"/>
      <c r="AA14" s="149"/>
      <c r="AB14" s="149"/>
      <c r="AC14" s="149"/>
      <c r="AD14" s="149"/>
      <c r="AE14" s="149"/>
      <c r="AF14" s="149"/>
      <c r="AG14" s="149" t="s">
        <v>182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5</v>
      </c>
      <c r="B15" s="176" t="s">
        <v>188</v>
      </c>
      <c r="C15" s="184" t="s">
        <v>184</v>
      </c>
      <c r="D15" s="177" t="s">
        <v>181</v>
      </c>
      <c r="E15" s="178">
        <v>8</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157</v>
      </c>
      <c r="U15" s="159">
        <v>0</v>
      </c>
      <c r="V15" s="159">
        <f t="shared" si="6"/>
        <v>0</v>
      </c>
      <c r="W15" s="159"/>
      <c r="X15" s="159" t="s">
        <v>158</v>
      </c>
      <c r="Y15" s="159" t="s">
        <v>159</v>
      </c>
      <c r="Z15" s="192"/>
      <c r="AA15" s="149"/>
      <c r="AB15" s="149"/>
      <c r="AC15" s="149"/>
      <c r="AD15" s="149"/>
      <c r="AE15" s="149"/>
      <c r="AF15" s="149"/>
      <c r="AG15" s="149" t="s">
        <v>182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6</v>
      </c>
      <c r="B16" s="176" t="s">
        <v>189</v>
      </c>
      <c r="C16" s="184" t="s">
        <v>190</v>
      </c>
      <c r="D16" s="177" t="s">
        <v>181</v>
      </c>
      <c r="E16" s="178">
        <v>4</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172</v>
      </c>
      <c r="T16" s="181" t="s">
        <v>157</v>
      </c>
      <c r="U16" s="159">
        <v>0</v>
      </c>
      <c r="V16" s="159">
        <f t="shared" si="6"/>
        <v>0</v>
      </c>
      <c r="W16" s="159"/>
      <c r="X16" s="159" t="s">
        <v>158</v>
      </c>
      <c r="Y16" s="159" t="s">
        <v>159</v>
      </c>
      <c r="Z16" s="205"/>
      <c r="AA16" s="149"/>
      <c r="AB16" s="149"/>
      <c r="AC16" s="149"/>
      <c r="AD16" s="149"/>
      <c r="AE16" s="149"/>
      <c r="AF16" s="149"/>
      <c r="AG16" s="149" t="s">
        <v>182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7</v>
      </c>
      <c r="B17" s="176" t="s">
        <v>191</v>
      </c>
      <c r="C17" s="184" t="s">
        <v>192</v>
      </c>
      <c r="D17" s="177" t="s">
        <v>181</v>
      </c>
      <c r="E17" s="178">
        <v>9</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157</v>
      </c>
      <c r="U17" s="159">
        <v>0</v>
      </c>
      <c r="V17" s="159">
        <f t="shared" si="6"/>
        <v>0</v>
      </c>
      <c r="W17" s="159"/>
      <c r="X17" s="159" t="s">
        <v>158</v>
      </c>
      <c r="Y17" s="159" t="s">
        <v>159</v>
      </c>
      <c r="Z17" s="192"/>
      <c r="AA17" s="149"/>
      <c r="AB17" s="149"/>
      <c r="AC17" s="149"/>
      <c r="AD17" s="149"/>
      <c r="AE17" s="149"/>
      <c r="AF17" s="149"/>
      <c r="AG17" s="149" t="s">
        <v>182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8</v>
      </c>
      <c r="B18" s="176" t="s">
        <v>193</v>
      </c>
      <c r="C18" s="184" t="s">
        <v>194</v>
      </c>
      <c r="D18" s="177" t="s">
        <v>181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172</v>
      </c>
      <c r="T18" s="181" t="s">
        <v>157</v>
      </c>
      <c r="U18" s="159">
        <v>0</v>
      </c>
      <c r="V18" s="159">
        <f t="shared" si="6"/>
        <v>0</v>
      </c>
      <c r="W18" s="159"/>
      <c r="X18" s="159" t="s">
        <v>158</v>
      </c>
      <c r="Y18" s="159" t="s">
        <v>159</v>
      </c>
      <c r="Z18" s="192"/>
      <c r="AA18" s="149"/>
      <c r="AB18" s="149"/>
      <c r="AC18" s="149"/>
      <c r="AD18" s="149"/>
      <c r="AE18" s="149"/>
      <c r="AF18" s="149"/>
      <c r="AG18" s="149" t="s">
        <v>182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9</v>
      </c>
      <c r="B19" s="176" t="s">
        <v>195</v>
      </c>
      <c r="C19" s="184" t="s">
        <v>462</v>
      </c>
      <c r="D19" s="177" t="s">
        <v>181</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157</v>
      </c>
      <c r="U19" s="159">
        <v>0</v>
      </c>
      <c r="V19" s="159">
        <f t="shared" si="6"/>
        <v>0</v>
      </c>
      <c r="W19" s="159"/>
      <c r="X19" s="159" t="s">
        <v>158</v>
      </c>
      <c r="Y19" s="159" t="s">
        <v>159</v>
      </c>
      <c r="Z19" s="205"/>
      <c r="AA19" s="149"/>
      <c r="AB19" s="149"/>
      <c r="AC19" s="149"/>
      <c r="AD19" s="149"/>
      <c r="AE19" s="149"/>
      <c r="AF19" s="149"/>
      <c r="AG19" s="149" t="s">
        <v>182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67.5" outlineLevel="1" x14ac:dyDescent="0.2">
      <c r="A20" s="175">
        <v>10</v>
      </c>
      <c r="B20" s="176" t="s">
        <v>196</v>
      </c>
      <c r="C20" s="184" t="s">
        <v>463</v>
      </c>
      <c r="D20" s="177" t="s">
        <v>181</v>
      </c>
      <c r="E20" s="178">
        <v>2</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172</v>
      </c>
      <c r="T20" s="181" t="s">
        <v>157</v>
      </c>
      <c r="U20" s="159">
        <v>0</v>
      </c>
      <c r="V20" s="159">
        <f t="shared" si="6"/>
        <v>0</v>
      </c>
      <c r="W20" s="159"/>
      <c r="X20" s="159" t="s">
        <v>158</v>
      </c>
      <c r="Y20" s="159" t="s">
        <v>159</v>
      </c>
      <c r="Z20" s="205"/>
      <c r="AA20" s="149"/>
      <c r="AB20" s="149"/>
      <c r="AC20" s="149"/>
      <c r="AD20" s="149"/>
      <c r="AE20" s="149"/>
      <c r="AF20" s="149"/>
      <c r="AG20" s="149" t="s">
        <v>182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11</v>
      </c>
      <c r="B21" s="176" t="s">
        <v>197</v>
      </c>
      <c r="C21" s="184" t="s">
        <v>198</v>
      </c>
      <c r="D21" s="177" t="s">
        <v>181</v>
      </c>
      <c r="E21" s="178">
        <v>20</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172</v>
      </c>
      <c r="T21" s="181" t="s">
        <v>157</v>
      </c>
      <c r="U21" s="159">
        <v>0</v>
      </c>
      <c r="V21" s="159">
        <f t="shared" si="6"/>
        <v>0</v>
      </c>
      <c r="W21" s="159"/>
      <c r="X21" s="159" t="s">
        <v>158</v>
      </c>
      <c r="Y21" s="159" t="s">
        <v>159</v>
      </c>
      <c r="Z21" s="192"/>
      <c r="AA21" s="149"/>
      <c r="AB21" s="149"/>
      <c r="AC21" s="149"/>
      <c r="AD21" s="149"/>
      <c r="AE21" s="149"/>
      <c r="AF21" s="149"/>
      <c r="AG21" s="149" t="s">
        <v>182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12</v>
      </c>
      <c r="B22" s="176" t="s">
        <v>199</v>
      </c>
      <c r="C22" s="184" t="s">
        <v>200</v>
      </c>
      <c r="D22" s="177" t="s">
        <v>181</v>
      </c>
      <c r="E22" s="178">
        <v>30</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172</v>
      </c>
      <c r="T22" s="181" t="s">
        <v>157</v>
      </c>
      <c r="U22" s="159">
        <v>0</v>
      </c>
      <c r="V22" s="159">
        <f t="shared" si="6"/>
        <v>0</v>
      </c>
      <c r="W22" s="159"/>
      <c r="X22" s="159" t="s">
        <v>158</v>
      </c>
      <c r="Y22" s="159" t="s">
        <v>159</v>
      </c>
      <c r="Z22" s="192"/>
      <c r="AA22" s="149"/>
      <c r="AB22" s="149"/>
      <c r="AC22" s="149"/>
      <c r="AD22" s="149"/>
      <c r="AE22" s="149"/>
      <c r="AF22" s="149"/>
      <c r="AG22" s="149" t="s">
        <v>182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13</v>
      </c>
      <c r="B23" s="176" t="s">
        <v>201</v>
      </c>
      <c r="C23" s="184" t="s">
        <v>202</v>
      </c>
      <c r="D23" s="177" t="s">
        <v>181</v>
      </c>
      <c r="E23" s="178">
        <v>32</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172</v>
      </c>
      <c r="T23" s="181" t="s">
        <v>157</v>
      </c>
      <c r="U23" s="159">
        <v>0</v>
      </c>
      <c r="V23" s="159">
        <f t="shared" si="6"/>
        <v>0</v>
      </c>
      <c r="W23" s="159"/>
      <c r="X23" s="159" t="s">
        <v>158</v>
      </c>
      <c r="Y23" s="159" t="s">
        <v>159</v>
      </c>
      <c r="Z23" s="192"/>
      <c r="AA23" s="149"/>
      <c r="AB23" s="149"/>
      <c r="AC23" s="149"/>
      <c r="AD23" s="149"/>
      <c r="AE23" s="149"/>
      <c r="AF23" s="149"/>
      <c r="AG23" s="149" t="s">
        <v>182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x14ac:dyDescent="0.2">
      <c r="A24" s="161" t="s">
        <v>151</v>
      </c>
      <c r="B24" s="162" t="s">
        <v>108</v>
      </c>
      <c r="C24" s="183" t="s">
        <v>109</v>
      </c>
      <c r="D24" s="163"/>
      <c r="E24" s="164"/>
      <c r="F24" s="165"/>
      <c r="G24" s="165">
        <f>SUMIF(AG25:AG32,"&lt;&gt;NOR",G25:G32)</f>
        <v>0</v>
      </c>
      <c r="H24" s="165"/>
      <c r="I24" s="165">
        <f>SUM(I25:I32)</f>
        <v>0</v>
      </c>
      <c r="J24" s="165"/>
      <c r="K24" s="165">
        <f>SUM(K25:K32)</f>
        <v>0</v>
      </c>
      <c r="L24" s="165"/>
      <c r="M24" s="165">
        <f>SUM(M25:M32)</f>
        <v>0</v>
      </c>
      <c r="N24" s="164"/>
      <c r="O24" s="164">
        <f>SUM(O25:O32)</f>
        <v>0</v>
      </c>
      <c r="P24" s="164"/>
      <c r="Q24" s="164">
        <f>SUM(Q25:Q32)</f>
        <v>0</v>
      </c>
      <c r="R24" s="165"/>
      <c r="S24" s="165"/>
      <c r="T24" s="166"/>
      <c r="U24" s="160"/>
      <c r="V24" s="160">
        <f>SUM(V25:V32)</f>
        <v>0</v>
      </c>
      <c r="W24" s="160"/>
      <c r="X24" s="160"/>
      <c r="Y24" s="160"/>
      <c r="Z24" s="193"/>
      <c r="AG24" t="s">
        <v>152</v>
      </c>
    </row>
    <row r="25" spans="1:60" outlineLevel="1" x14ac:dyDescent="0.2">
      <c r="A25" s="175">
        <v>14</v>
      </c>
      <c r="B25" s="176" t="s">
        <v>203</v>
      </c>
      <c r="C25" s="184" t="s">
        <v>464</v>
      </c>
      <c r="D25" s="177" t="s">
        <v>181</v>
      </c>
      <c r="E25" s="178">
        <v>31</v>
      </c>
      <c r="F25" s="179"/>
      <c r="G25" s="180">
        <f t="shared" ref="G25:G31" si="7">ROUND(E25*F25,2)</f>
        <v>0</v>
      </c>
      <c r="H25" s="179"/>
      <c r="I25" s="180">
        <f t="shared" ref="I25:I31" si="8">ROUND(E25*H25,2)</f>
        <v>0</v>
      </c>
      <c r="J25" s="179"/>
      <c r="K25" s="180">
        <f t="shared" ref="K25:K31" si="9">ROUND(E25*J25,2)</f>
        <v>0</v>
      </c>
      <c r="L25" s="180">
        <v>21</v>
      </c>
      <c r="M25" s="180">
        <f t="shared" ref="M25:M31" si="10">G25*(1+L25/100)</f>
        <v>0</v>
      </c>
      <c r="N25" s="178">
        <v>0</v>
      </c>
      <c r="O25" s="178">
        <f t="shared" ref="O25:O31" si="11">ROUND(E25*N25,2)</f>
        <v>0</v>
      </c>
      <c r="P25" s="178">
        <v>0</v>
      </c>
      <c r="Q25" s="178">
        <f t="shared" ref="Q25:Q31" si="12">ROUND(E25*P25,2)</f>
        <v>0</v>
      </c>
      <c r="R25" s="180"/>
      <c r="S25" s="180" t="s">
        <v>172</v>
      </c>
      <c r="T25" s="181" t="s">
        <v>157</v>
      </c>
      <c r="U25" s="159">
        <v>0</v>
      </c>
      <c r="V25" s="159">
        <f t="shared" ref="V25:V31" si="13">ROUND(E25*U25,2)</f>
        <v>0</v>
      </c>
      <c r="W25" s="159"/>
      <c r="X25" s="159" t="s">
        <v>158</v>
      </c>
      <c r="Y25" s="159" t="s">
        <v>159</v>
      </c>
      <c r="Z25" s="192"/>
      <c r="AA25" s="149"/>
      <c r="AB25" s="149"/>
      <c r="AC25" s="149"/>
      <c r="AD25" s="149"/>
      <c r="AE25" s="149"/>
      <c r="AF25" s="149"/>
      <c r="AG25" s="149" t="s">
        <v>182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15</v>
      </c>
      <c r="B26" s="176" t="s">
        <v>204</v>
      </c>
      <c r="C26" s="184" t="s">
        <v>465</v>
      </c>
      <c r="D26" s="177" t="s">
        <v>181</v>
      </c>
      <c r="E26" s="178">
        <v>4</v>
      </c>
      <c r="F26" s="179"/>
      <c r="G26" s="180">
        <f t="shared" si="7"/>
        <v>0</v>
      </c>
      <c r="H26" s="179"/>
      <c r="I26" s="180">
        <f t="shared" si="8"/>
        <v>0</v>
      </c>
      <c r="J26" s="179"/>
      <c r="K26" s="180">
        <f t="shared" si="9"/>
        <v>0</v>
      </c>
      <c r="L26" s="180">
        <v>21</v>
      </c>
      <c r="M26" s="180">
        <f t="shared" si="10"/>
        <v>0</v>
      </c>
      <c r="N26" s="178">
        <v>0</v>
      </c>
      <c r="O26" s="178">
        <f t="shared" si="11"/>
        <v>0</v>
      </c>
      <c r="P26" s="178">
        <v>0</v>
      </c>
      <c r="Q26" s="178">
        <f t="shared" si="12"/>
        <v>0</v>
      </c>
      <c r="R26" s="180"/>
      <c r="S26" s="180" t="s">
        <v>172</v>
      </c>
      <c r="T26" s="181" t="s">
        <v>157</v>
      </c>
      <c r="U26" s="159">
        <v>0</v>
      </c>
      <c r="V26" s="159">
        <f t="shared" si="13"/>
        <v>0</v>
      </c>
      <c r="W26" s="159"/>
      <c r="X26" s="159" t="s">
        <v>158</v>
      </c>
      <c r="Y26" s="159" t="s">
        <v>159</v>
      </c>
      <c r="Z26" s="192"/>
      <c r="AA26" s="149"/>
      <c r="AB26" s="149"/>
      <c r="AC26" s="149"/>
      <c r="AD26" s="149"/>
      <c r="AE26" s="149"/>
      <c r="AF26" s="149"/>
      <c r="AG26" s="149" t="s">
        <v>182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75">
        <v>16</v>
      </c>
      <c r="B27" s="176" t="s">
        <v>205</v>
      </c>
      <c r="C27" s="184" t="s">
        <v>206</v>
      </c>
      <c r="D27" s="177" t="s">
        <v>181</v>
      </c>
      <c r="E27" s="178">
        <v>35</v>
      </c>
      <c r="F27" s="179"/>
      <c r="G27" s="180">
        <f t="shared" si="7"/>
        <v>0</v>
      </c>
      <c r="H27" s="179"/>
      <c r="I27" s="180">
        <f t="shared" si="8"/>
        <v>0</v>
      </c>
      <c r="J27" s="179"/>
      <c r="K27" s="180">
        <f t="shared" si="9"/>
        <v>0</v>
      </c>
      <c r="L27" s="180">
        <v>21</v>
      </c>
      <c r="M27" s="180">
        <f t="shared" si="10"/>
        <v>0</v>
      </c>
      <c r="N27" s="178">
        <v>0</v>
      </c>
      <c r="O27" s="178">
        <f t="shared" si="11"/>
        <v>0</v>
      </c>
      <c r="P27" s="178">
        <v>0</v>
      </c>
      <c r="Q27" s="178">
        <f t="shared" si="12"/>
        <v>0</v>
      </c>
      <c r="R27" s="180"/>
      <c r="S27" s="180" t="s">
        <v>172</v>
      </c>
      <c r="T27" s="181" t="s">
        <v>157</v>
      </c>
      <c r="U27" s="159">
        <v>0</v>
      </c>
      <c r="V27" s="159">
        <f t="shared" si="13"/>
        <v>0</v>
      </c>
      <c r="W27" s="159"/>
      <c r="X27" s="159" t="s">
        <v>158</v>
      </c>
      <c r="Y27" s="159" t="s">
        <v>159</v>
      </c>
      <c r="Z27" s="192"/>
      <c r="AA27" s="149"/>
      <c r="AB27" s="149"/>
      <c r="AC27" s="149"/>
      <c r="AD27" s="149"/>
      <c r="AE27" s="149"/>
      <c r="AF27" s="149"/>
      <c r="AG27" s="149" t="s">
        <v>182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5">
        <v>17</v>
      </c>
      <c r="B28" s="176" t="s">
        <v>207</v>
      </c>
      <c r="C28" s="184" t="s">
        <v>208</v>
      </c>
      <c r="D28" s="177" t="s">
        <v>181</v>
      </c>
      <c r="E28" s="178">
        <v>1</v>
      </c>
      <c r="F28" s="179"/>
      <c r="G28" s="180">
        <f t="shared" si="7"/>
        <v>0</v>
      </c>
      <c r="H28" s="179"/>
      <c r="I28" s="180">
        <f t="shared" si="8"/>
        <v>0</v>
      </c>
      <c r="J28" s="179"/>
      <c r="K28" s="180">
        <f t="shared" si="9"/>
        <v>0</v>
      </c>
      <c r="L28" s="180">
        <v>21</v>
      </c>
      <c r="M28" s="180">
        <f t="shared" si="10"/>
        <v>0</v>
      </c>
      <c r="N28" s="178">
        <v>0</v>
      </c>
      <c r="O28" s="178">
        <f t="shared" si="11"/>
        <v>0</v>
      </c>
      <c r="P28" s="178">
        <v>0</v>
      </c>
      <c r="Q28" s="178">
        <f t="shared" si="12"/>
        <v>0</v>
      </c>
      <c r="R28" s="180"/>
      <c r="S28" s="180" t="s">
        <v>172</v>
      </c>
      <c r="T28" s="181" t="s">
        <v>157</v>
      </c>
      <c r="U28" s="159">
        <v>0</v>
      </c>
      <c r="V28" s="159">
        <f t="shared" si="13"/>
        <v>0</v>
      </c>
      <c r="W28" s="159"/>
      <c r="X28" s="159" t="s">
        <v>158</v>
      </c>
      <c r="Y28" s="159" t="s">
        <v>159</v>
      </c>
      <c r="Z28" s="205"/>
      <c r="AA28" s="149"/>
      <c r="AB28" s="149"/>
      <c r="AC28" s="149"/>
      <c r="AD28" s="149"/>
      <c r="AE28" s="149"/>
      <c r="AF28" s="149"/>
      <c r="AG28" s="149" t="s">
        <v>182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18</v>
      </c>
      <c r="B29" s="176" t="s">
        <v>209</v>
      </c>
      <c r="C29" s="184" t="s">
        <v>210</v>
      </c>
      <c r="D29" s="177" t="s">
        <v>181</v>
      </c>
      <c r="E29" s="178">
        <v>8</v>
      </c>
      <c r="F29" s="179"/>
      <c r="G29" s="180">
        <f t="shared" si="7"/>
        <v>0</v>
      </c>
      <c r="H29" s="179"/>
      <c r="I29" s="180">
        <f t="shared" si="8"/>
        <v>0</v>
      </c>
      <c r="J29" s="179"/>
      <c r="K29" s="180">
        <f t="shared" si="9"/>
        <v>0</v>
      </c>
      <c r="L29" s="180">
        <v>21</v>
      </c>
      <c r="M29" s="180">
        <f t="shared" si="10"/>
        <v>0</v>
      </c>
      <c r="N29" s="178">
        <v>0</v>
      </c>
      <c r="O29" s="178">
        <f t="shared" si="11"/>
        <v>0</v>
      </c>
      <c r="P29" s="178">
        <v>0</v>
      </c>
      <c r="Q29" s="178">
        <f t="shared" si="12"/>
        <v>0</v>
      </c>
      <c r="R29" s="180"/>
      <c r="S29" s="180" t="s">
        <v>172</v>
      </c>
      <c r="T29" s="181" t="s">
        <v>157</v>
      </c>
      <c r="U29" s="159">
        <v>0</v>
      </c>
      <c r="V29" s="159">
        <f t="shared" si="13"/>
        <v>0</v>
      </c>
      <c r="W29" s="159"/>
      <c r="X29" s="159" t="s">
        <v>158</v>
      </c>
      <c r="Y29" s="159" t="s">
        <v>159</v>
      </c>
      <c r="Z29" s="192"/>
      <c r="AA29" s="149"/>
      <c r="AB29" s="149"/>
      <c r="AC29" s="149"/>
      <c r="AD29" s="149"/>
      <c r="AE29" s="149"/>
      <c r="AF29" s="149"/>
      <c r="AG29" s="149" t="s">
        <v>182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19</v>
      </c>
      <c r="B30" s="176" t="s">
        <v>211</v>
      </c>
      <c r="C30" s="184" t="s">
        <v>212</v>
      </c>
      <c r="D30" s="177" t="s">
        <v>181</v>
      </c>
      <c r="E30" s="178">
        <v>2</v>
      </c>
      <c r="F30" s="179"/>
      <c r="G30" s="180">
        <f t="shared" si="7"/>
        <v>0</v>
      </c>
      <c r="H30" s="179"/>
      <c r="I30" s="180">
        <f t="shared" si="8"/>
        <v>0</v>
      </c>
      <c r="J30" s="179"/>
      <c r="K30" s="180">
        <f t="shared" si="9"/>
        <v>0</v>
      </c>
      <c r="L30" s="180">
        <v>21</v>
      </c>
      <c r="M30" s="180">
        <f t="shared" si="10"/>
        <v>0</v>
      </c>
      <c r="N30" s="178">
        <v>0</v>
      </c>
      <c r="O30" s="178">
        <f t="shared" si="11"/>
        <v>0</v>
      </c>
      <c r="P30" s="178">
        <v>0</v>
      </c>
      <c r="Q30" s="178">
        <f t="shared" si="12"/>
        <v>0</v>
      </c>
      <c r="R30" s="180"/>
      <c r="S30" s="180" t="s">
        <v>172</v>
      </c>
      <c r="T30" s="181" t="s">
        <v>157</v>
      </c>
      <c r="U30" s="159">
        <v>0</v>
      </c>
      <c r="V30" s="159">
        <f t="shared" si="13"/>
        <v>0</v>
      </c>
      <c r="W30" s="159"/>
      <c r="X30" s="159" t="s">
        <v>158</v>
      </c>
      <c r="Y30" s="159" t="s">
        <v>159</v>
      </c>
      <c r="Z30" s="192"/>
      <c r="AA30" s="149"/>
      <c r="AB30" s="149"/>
      <c r="AC30" s="149"/>
      <c r="AD30" s="149"/>
      <c r="AE30" s="149"/>
      <c r="AF30" s="149"/>
      <c r="AG30" s="149" t="s">
        <v>182</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ht="22.5" outlineLevel="1" x14ac:dyDescent="0.2">
      <c r="A31" s="168">
        <v>20</v>
      </c>
      <c r="B31" s="169" t="s">
        <v>213</v>
      </c>
      <c r="C31" s="185" t="s">
        <v>214</v>
      </c>
      <c r="D31" s="170" t="s">
        <v>181</v>
      </c>
      <c r="E31" s="171">
        <v>2</v>
      </c>
      <c r="F31" s="172"/>
      <c r="G31" s="173">
        <f t="shared" si="7"/>
        <v>0</v>
      </c>
      <c r="H31" s="172"/>
      <c r="I31" s="173">
        <f t="shared" si="8"/>
        <v>0</v>
      </c>
      <c r="J31" s="172"/>
      <c r="K31" s="173">
        <f t="shared" si="9"/>
        <v>0</v>
      </c>
      <c r="L31" s="173">
        <v>21</v>
      </c>
      <c r="M31" s="173">
        <f t="shared" si="10"/>
        <v>0</v>
      </c>
      <c r="N31" s="171">
        <v>0</v>
      </c>
      <c r="O31" s="171">
        <f t="shared" si="11"/>
        <v>0</v>
      </c>
      <c r="P31" s="171">
        <v>0</v>
      </c>
      <c r="Q31" s="171">
        <f t="shared" si="12"/>
        <v>0</v>
      </c>
      <c r="R31" s="173"/>
      <c r="S31" s="173" t="s">
        <v>172</v>
      </c>
      <c r="T31" s="174" t="s">
        <v>157</v>
      </c>
      <c r="U31" s="159">
        <v>0</v>
      </c>
      <c r="V31" s="159">
        <f t="shared" si="13"/>
        <v>0</v>
      </c>
      <c r="W31" s="159"/>
      <c r="X31" s="159" t="s">
        <v>158</v>
      </c>
      <c r="Y31" s="159" t="s">
        <v>159</v>
      </c>
      <c r="Z31" s="205"/>
      <c r="AA31" s="149"/>
      <c r="AB31" s="149"/>
      <c r="AC31" s="149"/>
      <c r="AD31" s="149"/>
      <c r="AE31" s="149"/>
      <c r="AF31" s="149"/>
      <c r="AG31" s="149" t="s">
        <v>182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22.5" outlineLevel="2" x14ac:dyDescent="0.2">
      <c r="A32" s="156"/>
      <c r="B32" s="157"/>
      <c r="C32" s="274" t="s">
        <v>215</v>
      </c>
      <c r="D32" s="275"/>
      <c r="E32" s="275"/>
      <c r="F32" s="275"/>
      <c r="G32" s="275"/>
      <c r="H32" s="159"/>
      <c r="I32" s="159"/>
      <c r="J32" s="159"/>
      <c r="K32" s="159"/>
      <c r="L32" s="159"/>
      <c r="M32" s="159"/>
      <c r="N32" s="158"/>
      <c r="O32" s="158"/>
      <c r="P32" s="158"/>
      <c r="Q32" s="158"/>
      <c r="R32" s="159"/>
      <c r="S32" s="159"/>
      <c r="T32" s="159"/>
      <c r="U32" s="159"/>
      <c r="V32" s="159"/>
      <c r="W32" s="159"/>
      <c r="X32" s="159"/>
      <c r="Y32" s="159"/>
      <c r="Z32" s="192"/>
      <c r="AA32" s="149"/>
      <c r="AB32" s="149"/>
      <c r="AC32" s="149"/>
      <c r="AD32" s="149"/>
      <c r="AE32" s="149"/>
      <c r="AF32" s="149"/>
      <c r="AG32" s="149" t="s">
        <v>163</v>
      </c>
      <c r="AH32" s="149"/>
      <c r="AI32" s="149"/>
      <c r="AJ32" s="149"/>
      <c r="AK32" s="149"/>
      <c r="AL32" s="149"/>
      <c r="AM32" s="149"/>
      <c r="AN32" s="149"/>
      <c r="AO32" s="149"/>
      <c r="AP32" s="149"/>
      <c r="AQ32" s="149"/>
      <c r="AR32" s="149"/>
      <c r="AS32" s="149"/>
      <c r="AT32" s="149"/>
      <c r="AU32" s="149"/>
      <c r="AV32" s="149"/>
      <c r="AW32" s="149"/>
      <c r="AX32" s="149"/>
      <c r="AY32" s="149"/>
      <c r="AZ32" s="149"/>
      <c r="BA32" s="182" t="str">
        <f>C32</f>
        <v>802.11ac, 802.11b, 802.11g, 802.11n filtrování MAC adres s kontrolou přístupu, síť pro hosty, vestavěná anténa, PoE napájení. instalace na zeď nebo strop.</v>
      </c>
      <c r="BB32" s="149"/>
      <c r="BC32" s="149"/>
      <c r="BD32" s="149"/>
      <c r="BE32" s="149"/>
      <c r="BF32" s="149"/>
      <c r="BG32" s="149"/>
      <c r="BH32" s="149"/>
    </row>
    <row r="33" spans="1:60" x14ac:dyDescent="0.2">
      <c r="A33" s="161" t="s">
        <v>151</v>
      </c>
      <c r="B33" s="162" t="s">
        <v>110</v>
      </c>
      <c r="C33" s="183" t="s">
        <v>111</v>
      </c>
      <c r="D33" s="163"/>
      <c r="E33" s="164"/>
      <c r="F33" s="165"/>
      <c r="G33" s="165">
        <f>SUMIF(AG34:AG45,"&lt;&gt;NOR",G34:G45)</f>
        <v>0</v>
      </c>
      <c r="H33" s="165"/>
      <c r="I33" s="165">
        <f>SUM(I34:I45)</f>
        <v>0</v>
      </c>
      <c r="J33" s="165"/>
      <c r="K33" s="165">
        <f>SUM(K34:K45)</f>
        <v>0</v>
      </c>
      <c r="L33" s="165"/>
      <c r="M33" s="165">
        <f>SUM(M34:M45)</f>
        <v>0</v>
      </c>
      <c r="N33" s="164"/>
      <c r="O33" s="164">
        <f>SUM(O34:O45)</f>
        <v>0</v>
      </c>
      <c r="P33" s="164"/>
      <c r="Q33" s="164">
        <f>SUM(Q34:Q45)</f>
        <v>0</v>
      </c>
      <c r="R33" s="165"/>
      <c r="S33" s="165"/>
      <c r="T33" s="166"/>
      <c r="U33" s="160"/>
      <c r="V33" s="160">
        <f>SUM(V34:V45)</f>
        <v>0</v>
      </c>
      <c r="W33" s="160"/>
      <c r="X33" s="160"/>
      <c r="Y33" s="160"/>
      <c r="Z33" s="193"/>
      <c r="AG33" t="s">
        <v>152</v>
      </c>
    </row>
    <row r="34" spans="1:60" ht="33.75" outlineLevel="1" x14ac:dyDescent="0.2">
      <c r="A34" s="168">
        <v>21</v>
      </c>
      <c r="B34" s="169" t="s">
        <v>216</v>
      </c>
      <c r="C34" s="185" t="s">
        <v>467</v>
      </c>
      <c r="D34" s="170" t="s">
        <v>181</v>
      </c>
      <c r="E34" s="171">
        <v>1</v>
      </c>
      <c r="F34" s="172"/>
      <c r="G34" s="173">
        <f>ROUND(E34*F34,2)</f>
        <v>0</v>
      </c>
      <c r="H34" s="172"/>
      <c r="I34" s="173">
        <f>ROUND(E34*H34,2)</f>
        <v>0</v>
      </c>
      <c r="J34" s="172"/>
      <c r="K34" s="173">
        <f>ROUND(E34*J34,2)</f>
        <v>0</v>
      </c>
      <c r="L34" s="173">
        <v>21</v>
      </c>
      <c r="M34" s="173">
        <f>G34*(1+L34/100)</f>
        <v>0</v>
      </c>
      <c r="N34" s="171">
        <v>0</v>
      </c>
      <c r="O34" s="171">
        <f>ROUND(E34*N34,2)</f>
        <v>0</v>
      </c>
      <c r="P34" s="171">
        <v>0</v>
      </c>
      <c r="Q34" s="171">
        <f>ROUND(E34*P34,2)</f>
        <v>0</v>
      </c>
      <c r="R34" s="173"/>
      <c r="S34" s="173" t="s">
        <v>172</v>
      </c>
      <c r="T34" s="174" t="s">
        <v>157</v>
      </c>
      <c r="U34" s="159">
        <v>0</v>
      </c>
      <c r="V34" s="159">
        <f>ROUND(E34*U34,2)</f>
        <v>0</v>
      </c>
      <c r="W34" s="159"/>
      <c r="X34" s="159" t="s">
        <v>158</v>
      </c>
      <c r="Y34" s="159" t="s">
        <v>159</v>
      </c>
      <c r="Z34" s="205"/>
      <c r="AA34" s="149"/>
      <c r="AB34" s="149"/>
      <c r="AC34" s="149"/>
      <c r="AD34" s="149"/>
      <c r="AE34" s="149"/>
      <c r="AF34" s="149"/>
      <c r="AG34" s="149" t="s">
        <v>182</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ht="12.75" customHeight="1" outlineLevel="2" x14ac:dyDescent="0.2">
      <c r="A35" s="156"/>
      <c r="B35" s="157"/>
      <c r="C35" s="274" t="s">
        <v>466</v>
      </c>
      <c r="D35" s="275"/>
      <c r="E35" s="275"/>
      <c r="F35" s="275"/>
      <c r="G35" s="275"/>
      <c r="H35" s="159"/>
      <c r="I35" s="159"/>
      <c r="J35" s="159"/>
      <c r="K35" s="159"/>
      <c r="L35" s="159"/>
      <c r="M35" s="159"/>
      <c r="N35" s="158"/>
      <c r="O35" s="158"/>
      <c r="P35" s="158"/>
      <c r="Q35" s="158"/>
      <c r="R35" s="159"/>
      <c r="S35" s="159"/>
      <c r="T35" s="159"/>
      <c r="U35" s="159"/>
      <c r="V35" s="159"/>
      <c r="W35" s="159"/>
      <c r="X35" s="159"/>
      <c r="Y35" s="159"/>
      <c r="Z35" s="192"/>
      <c r="AA35" s="149"/>
      <c r="AB35" s="149"/>
      <c r="AC35" s="149"/>
      <c r="AD35" s="149"/>
      <c r="AE35" s="149"/>
      <c r="AF35" s="149"/>
      <c r="AG35" s="149" t="s">
        <v>163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22</v>
      </c>
      <c r="B36" s="176" t="s">
        <v>217</v>
      </c>
      <c r="C36" s="184" t="s">
        <v>468</v>
      </c>
      <c r="D36" s="177" t="s">
        <v>181</v>
      </c>
      <c r="E36" s="178">
        <v>1</v>
      </c>
      <c r="F36" s="179"/>
      <c r="G36" s="180">
        <f t="shared" ref="G36:G45" si="14">ROUND(E36*F36,2)</f>
        <v>0</v>
      </c>
      <c r="H36" s="179"/>
      <c r="I36" s="180">
        <f t="shared" ref="I36:I45" si="15">ROUND(E36*H36,2)</f>
        <v>0</v>
      </c>
      <c r="J36" s="179"/>
      <c r="K36" s="180">
        <f t="shared" ref="K36:K45" si="16">ROUND(E36*J36,2)</f>
        <v>0</v>
      </c>
      <c r="L36" s="180">
        <v>21</v>
      </c>
      <c r="M36" s="180">
        <f t="shared" ref="M36:M45" si="17">G36*(1+L36/100)</f>
        <v>0</v>
      </c>
      <c r="N36" s="178">
        <v>0</v>
      </c>
      <c r="O36" s="178">
        <f t="shared" ref="O36:O45" si="18">ROUND(E36*N36,2)</f>
        <v>0</v>
      </c>
      <c r="P36" s="178">
        <v>0</v>
      </c>
      <c r="Q36" s="178">
        <f t="shared" ref="Q36:Q45" si="19">ROUND(E36*P36,2)</f>
        <v>0</v>
      </c>
      <c r="R36" s="180"/>
      <c r="S36" s="180" t="s">
        <v>172</v>
      </c>
      <c r="T36" s="181" t="s">
        <v>157</v>
      </c>
      <c r="U36" s="159">
        <v>0</v>
      </c>
      <c r="V36" s="159">
        <f t="shared" ref="V36:V45" si="20">ROUND(E36*U36,2)</f>
        <v>0</v>
      </c>
      <c r="W36" s="159"/>
      <c r="X36" s="159" t="s">
        <v>158</v>
      </c>
      <c r="Y36" s="159" t="s">
        <v>159</v>
      </c>
      <c r="Z36" s="205"/>
      <c r="AA36" s="149"/>
      <c r="AB36" s="149"/>
      <c r="AC36" s="149"/>
      <c r="AD36" s="149"/>
      <c r="AE36" s="149"/>
      <c r="AF36" s="149"/>
      <c r="AG36" s="149" t="s">
        <v>182</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23</v>
      </c>
      <c r="B37" s="176" t="s">
        <v>218</v>
      </c>
      <c r="C37" s="184" t="s">
        <v>469</v>
      </c>
      <c r="D37" s="177" t="s">
        <v>181</v>
      </c>
      <c r="E37" s="178">
        <v>1</v>
      </c>
      <c r="F37" s="179"/>
      <c r="G37" s="180">
        <f t="shared" si="14"/>
        <v>0</v>
      </c>
      <c r="H37" s="179"/>
      <c r="I37" s="180">
        <f t="shared" si="15"/>
        <v>0</v>
      </c>
      <c r="J37" s="179"/>
      <c r="K37" s="180">
        <f t="shared" si="16"/>
        <v>0</v>
      </c>
      <c r="L37" s="180">
        <v>21</v>
      </c>
      <c r="M37" s="180">
        <f t="shared" si="17"/>
        <v>0</v>
      </c>
      <c r="N37" s="178">
        <v>0</v>
      </c>
      <c r="O37" s="178">
        <f t="shared" si="18"/>
        <v>0</v>
      </c>
      <c r="P37" s="178">
        <v>0</v>
      </c>
      <c r="Q37" s="178">
        <f t="shared" si="19"/>
        <v>0</v>
      </c>
      <c r="R37" s="180"/>
      <c r="S37" s="180" t="s">
        <v>172</v>
      </c>
      <c r="T37" s="181" t="s">
        <v>157</v>
      </c>
      <c r="U37" s="159">
        <v>0</v>
      </c>
      <c r="V37" s="159">
        <f t="shared" si="20"/>
        <v>0</v>
      </c>
      <c r="W37" s="159"/>
      <c r="X37" s="159" t="s">
        <v>158</v>
      </c>
      <c r="Y37" s="159" t="s">
        <v>159</v>
      </c>
      <c r="Z37" s="205"/>
      <c r="AA37" s="149"/>
      <c r="AB37" s="149"/>
      <c r="AC37" s="149"/>
      <c r="AD37" s="149"/>
      <c r="AE37" s="149"/>
      <c r="AF37" s="149"/>
      <c r="AG37" s="149" t="s">
        <v>182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75">
        <v>24</v>
      </c>
      <c r="B38" s="176" t="s">
        <v>219</v>
      </c>
      <c r="C38" s="184" t="s">
        <v>470</v>
      </c>
      <c r="D38" s="177" t="s">
        <v>181</v>
      </c>
      <c r="E38" s="178">
        <v>1</v>
      </c>
      <c r="F38" s="179"/>
      <c r="G38" s="180">
        <f t="shared" si="14"/>
        <v>0</v>
      </c>
      <c r="H38" s="179"/>
      <c r="I38" s="180">
        <f t="shared" si="15"/>
        <v>0</v>
      </c>
      <c r="J38" s="179"/>
      <c r="K38" s="180">
        <f t="shared" si="16"/>
        <v>0</v>
      </c>
      <c r="L38" s="180">
        <v>21</v>
      </c>
      <c r="M38" s="180">
        <f t="shared" si="17"/>
        <v>0</v>
      </c>
      <c r="N38" s="178">
        <v>0</v>
      </c>
      <c r="O38" s="178">
        <f t="shared" si="18"/>
        <v>0</v>
      </c>
      <c r="P38" s="178">
        <v>0</v>
      </c>
      <c r="Q38" s="178">
        <f t="shared" si="19"/>
        <v>0</v>
      </c>
      <c r="R38" s="180"/>
      <c r="S38" s="180" t="s">
        <v>172</v>
      </c>
      <c r="T38" s="181" t="s">
        <v>157</v>
      </c>
      <c r="U38" s="159">
        <v>0</v>
      </c>
      <c r="V38" s="159">
        <f t="shared" si="20"/>
        <v>0</v>
      </c>
      <c r="W38" s="159"/>
      <c r="X38" s="159" t="s">
        <v>158</v>
      </c>
      <c r="Y38" s="159" t="s">
        <v>159</v>
      </c>
      <c r="Z38" s="205"/>
      <c r="AA38" s="149"/>
      <c r="AB38" s="149"/>
      <c r="AC38" s="149"/>
      <c r="AD38" s="149"/>
      <c r="AE38" s="149"/>
      <c r="AF38" s="149"/>
      <c r="AG38" s="149" t="s">
        <v>182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25</v>
      </c>
      <c r="B39" s="176" t="s">
        <v>220</v>
      </c>
      <c r="C39" s="184" t="s">
        <v>471</v>
      </c>
      <c r="D39" s="177" t="s">
        <v>181</v>
      </c>
      <c r="E39" s="178">
        <v>1</v>
      </c>
      <c r="F39" s="179"/>
      <c r="G39" s="180">
        <f t="shared" si="14"/>
        <v>0</v>
      </c>
      <c r="H39" s="179"/>
      <c r="I39" s="180">
        <f t="shared" si="15"/>
        <v>0</v>
      </c>
      <c r="J39" s="179"/>
      <c r="K39" s="180">
        <f t="shared" si="16"/>
        <v>0</v>
      </c>
      <c r="L39" s="180">
        <v>21</v>
      </c>
      <c r="M39" s="180">
        <f t="shared" si="17"/>
        <v>0</v>
      </c>
      <c r="N39" s="178">
        <v>0</v>
      </c>
      <c r="O39" s="178">
        <f t="shared" si="18"/>
        <v>0</v>
      </c>
      <c r="P39" s="178">
        <v>0</v>
      </c>
      <c r="Q39" s="178">
        <f t="shared" si="19"/>
        <v>0</v>
      </c>
      <c r="R39" s="180"/>
      <c r="S39" s="180" t="s">
        <v>172</v>
      </c>
      <c r="T39" s="181" t="s">
        <v>157</v>
      </c>
      <c r="U39" s="159">
        <v>0</v>
      </c>
      <c r="V39" s="159">
        <f t="shared" si="20"/>
        <v>0</v>
      </c>
      <c r="W39" s="159"/>
      <c r="X39" s="159" t="s">
        <v>158</v>
      </c>
      <c r="Y39" s="159" t="s">
        <v>159</v>
      </c>
      <c r="Z39" s="205"/>
      <c r="AA39" s="149"/>
      <c r="AB39" s="149"/>
      <c r="AC39" s="149"/>
      <c r="AD39" s="149"/>
      <c r="AE39" s="149"/>
      <c r="AF39" s="149"/>
      <c r="AG39" s="149" t="s">
        <v>182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ht="45" outlineLevel="1" x14ac:dyDescent="0.2">
      <c r="A40" s="175">
        <v>26</v>
      </c>
      <c r="B40" s="176" t="s">
        <v>221</v>
      </c>
      <c r="C40" s="184" t="s">
        <v>472</v>
      </c>
      <c r="D40" s="177" t="s">
        <v>181</v>
      </c>
      <c r="E40" s="178">
        <v>1</v>
      </c>
      <c r="F40" s="179"/>
      <c r="G40" s="180">
        <f t="shared" si="14"/>
        <v>0</v>
      </c>
      <c r="H40" s="179"/>
      <c r="I40" s="180">
        <f t="shared" si="15"/>
        <v>0</v>
      </c>
      <c r="J40" s="179"/>
      <c r="K40" s="180">
        <f t="shared" si="16"/>
        <v>0</v>
      </c>
      <c r="L40" s="180">
        <v>21</v>
      </c>
      <c r="M40" s="180">
        <f t="shared" si="17"/>
        <v>0</v>
      </c>
      <c r="N40" s="178">
        <v>0</v>
      </c>
      <c r="O40" s="178">
        <f t="shared" si="18"/>
        <v>0</v>
      </c>
      <c r="P40" s="178">
        <v>0</v>
      </c>
      <c r="Q40" s="178">
        <f t="shared" si="19"/>
        <v>0</v>
      </c>
      <c r="R40" s="180"/>
      <c r="S40" s="180" t="s">
        <v>172</v>
      </c>
      <c r="T40" s="181" t="s">
        <v>157</v>
      </c>
      <c r="U40" s="159">
        <v>0</v>
      </c>
      <c r="V40" s="159">
        <f t="shared" si="20"/>
        <v>0</v>
      </c>
      <c r="W40" s="159"/>
      <c r="X40" s="159" t="s">
        <v>158</v>
      </c>
      <c r="Y40" s="159" t="s">
        <v>159</v>
      </c>
      <c r="Z40" s="205"/>
      <c r="AA40" s="149"/>
      <c r="AB40" s="149"/>
      <c r="AC40" s="149"/>
      <c r="AD40" s="149"/>
      <c r="AE40" s="149"/>
      <c r="AF40" s="149"/>
      <c r="AG40" s="149" t="s">
        <v>182</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27</v>
      </c>
      <c r="B41" s="176" t="s">
        <v>222</v>
      </c>
      <c r="C41" s="184" t="s">
        <v>473</v>
      </c>
      <c r="D41" s="177" t="s">
        <v>181</v>
      </c>
      <c r="E41" s="178">
        <v>1</v>
      </c>
      <c r="F41" s="179"/>
      <c r="G41" s="180">
        <f t="shared" si="14"/>
        <v>0</v>
      </c>
      <c r="H41" s="179"/>
      <c r="I41" s="180">
        <f t="shared" si="15"/>
        <v>0</v>
      </c>
      <c r="J41" s="179"/>
      <c r="K41" s="180">
        <f t="shared" si="16"/>
        <v>0</v>
      </c>
      <c r="L41" s="180">
        <v>21</v>
      </c>
      <c r="M41" s="180">
        <f t="shared" si="17"/>
        <v>0</v>
      </c>
      <c r="N41" s="178">
        <v>0</v>
      </c>
      <c r="O41" s="178">
        <f t="shared" si="18"/>
        <v>0</v>
      </c>
      <c r="P41" s="178">
        <v>0</v>
      </c>
      <c r="Q41" s="178">
        <f t="shared" si="19"/>
        <v>0</v>
      </c>
      <c r="R41" s="180"/>
      <c r="S41" s="180" t="s">
        <v>172</v>
      </c>
      <c r="T41" s="181" t="s">
        <v>157</v>
      </c>
      <c r="U41" s="159">
        <v>0</v>
      </c>
      <c r="V41" s="159">
        <f t="shared" si="20"/>
        <v>0</v>
      </c>
      <c r="W41" s="159"/>
      <c r="X41" s="159" t="s">
        <v>158</v>
      </c>
      <c r="Y41" s="159" t="s">
        <v>159</v>
      </c>
      <c r="Z41" s="192"/>
      <c r="AA41" s="149"/>
      <c r="AB41" s="149"/>
      <c r="AC41" s="149"/>
      <c r="AD41" s="149"/>
      <c r="AE41" s="149"/>
      <c r="AF41" s="149"/>
      <c r="AG41" s="149" t="s">
        <v>182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28</v>
      </c>
      <c r="B42" s="176" t="s">
        <v>223</v>
      </c>
      <c r="C42" s="184" t="s">
        <v>474</v>
      </c>
      <c r="D42" s="177" t="s">
        <v>181</v>
      </c>
      <c r="E42" s="178">
        <v>1</v>
      </c>
      <c r="F42" s="179"/>
      <c r="G42" s="180">
        <f t="shared" si="14"/>
        <v>0</v>
      </c>
      <c r="H42" s="179"/>
      <c r="I42" s="180">
        <f t="shared" si="15"/>
        <v>0</v>
      </c>
      <c r="J42" s="179"/>
      <c r="K42" s="180">
        <f t="shared" si="16"/>
        <v>0</v>
      </c>
      <c r="L42" s="180">
        <v>21</v>
      </c>
      <c r="M42" s="180">
        <f t="shared" si="17"/>
        <v>0</v>
      </c>
      <c r="N42" s="178">
        <v>0</v>
      </c>
      <c r="O42" s="178">
        <f t="shared" si="18"/>
        <v>0</v>
      </c>
      <c r="P42" s="178">
        <v>0</v>
      </c>
      <c r="Q42" s="178">
        <f t="shared" si="19"/>
        <v>0</v>
      </c>
      <c r="R42" s="180"/>
      <c r="S42" s="180" t="s">
        <v>172</v>
      </c>
      <c r="T42" s="181" t="s">
        <v>157</v>
      </c>
      <c r="U42" s="159">
        <v>0</v>
      </c>
      <c r="V42" s="159">
        <f t="shared" si="20"/>
        <v>0</v>
      </c>
      <c r="W42" s="159"/>
      <c r="X42" s="159" t="s">
        <v>158</v>
      </c>
      <c r="Y42" s="159" t="s">
        <v>159</v>
      </c>
      <c r="Z42" s="192"/>
      <c r="AA42" s="149"/>
      <c r="AB42" s="149"/>
      <c r="AC42" s="149"/>
      <c r="AD42" s="149"/>
      <c r="AE42" s="149"/>
      <c r="AF42" s="149"/>
      <c r="AG42" s="149" t="s">
        <v>182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29</v>
      </c>
      <c r="B43" s="176" t="s">
        <v>224</v>
      </c>
      <c r="C43" s="184" t="s">
        <v>475</v>
      </c>
      <c r="D43" s="177" t="s">
        <v>181</v>
      </c>
      <c r="E43" s="178">
        <v>1</v>
      </c>
      <c r="F43" s="179"/>
      <c r="G43" s="180">
        <f t="shared" si="14"/>
        <v>0</v>
      </c>
      <c r="H43" s="179"/>
      <c r="I43" s="180">
        <f t="shared" si="15"/>
        <v>0</v>
      </c>
      <c r="J43" s="179"/>
      <c r="K43" s="180">
        <f t="shared" si="16"/>
        <v>0</v>
      </c>
      <c r="L43" s="180">
        <v>21</v>
      </c>
      <c r="M43" s="180">
        <f t="shared" si="17"/>
        <v>0</v>
      </c>
      <c r="N43" s="178">
        <v>0</v>
      </c>
      <c r="O43" s="178">
        <f t="shared" si="18"/>
        <v>0</v>
      </c>
      <c r="P43" s="178">
        <v>0</v>
      </c>
      <c r="Q43" s="178">
        <f t="shared" si="19"/>
        <v>0</v>
      </c>
      <c r="R43" s="180"/>
      <c r="S43" s="180" t="s">
        <v>172</v>
      </c>
      <c r="T43" s="181" t="s">
        <v>157</v>
      </c>
      <c r="U43" s="159">
        <v>0</v>
      </c>
      <c r="V43" s="159">
        <f t="shared" si="20"/>
        <v>0</v>
      </c>
      <c r="W43" s="159"/>
      <c r="X43" s="159" t="s">
        <v>158</v>
      </c>
      <c r="Y43" s="159" t="s">
        <v>159</v>
      </c>
      <c r="Z43" s="192"/>
      <c r="AA43" s="149"/>
      <c r="AB43" s="149"/>
      <c r="AC43" s="149"/>
      <c r="AD43" s="149"/>
      <c r="AE43" s="149"/>
      <c r="AF43" s="149"/>
      <c r="AG43" s="149" t="s">
        <v>182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30</v>
      </c>
      <c r="B44" s="176" t="s">
        <v>225</v>
      </c>
      <c r="C44" s="184" t="s">
        <v>476</v>
      </c>
      <c r="D44" s="177" t="s">
        <v>181</v>
      </c>
      <c r="E44" s="178">
        <v>1</v>
      </c>
      <c r="F44" s="179"/>
      <c r="G44" s="180">
        <f t="shared" si="14"/>
        <v>0</v>
      </c>
      <c r="H44" s="179"/>
      <c r="I44" s="180">
        <f t="shared" si="15"/>
        <v>0</v>
      </c>
      <c r="J44" s="179"/>
      <c r="K44" s="180">
        <f t="shared" si="16"/>
        <v>0</v>
      </c>
      <c r="L44" s="180">
        <v>21</v>
      </c>
      <c r="M44" s="180">
        <f t="shared" si="17"/>
        <v>0</v>
      </c>
      <c r="N44" s="178">
        <v>0</v>
      </c>
      <c r="O44" s="178">
        <f t="shared" si="18"/>
        <v>0</v>
      </c>
      <c r="P44" s="178">
        <v>0</v>
      </c>
      <c r="Q44" s="178">
        <f t="shared" si="19"/>
        <v>0</v>
      </c>
      <c r="R44" s="180"/>
      <c r="S44" s="180" t="s">
        <v>172</v>
      </c>
      <c r="T44" s="181" t="s">
        <v>157</v>
      </c>
      <c r="U44" s="159">
        <v>0</v>
      </c>
      <c r="V44" s="159">
        <f t="shared" si="20"/>
        <v>0</v>
      </c>
      <c r="W44" s="159"/>
      <c r="X44" s="159" t="s">
        <v>158</v>
      </c>
      <c r="Y44" s="159" t="s">
        <v>159</v>
      </c>
      <c r="Z44" s="192"/>
      <c r="AA44" s="149"/>
      <c r="AB44" s="149"/>
      <c r="AC44" s="149"/>
      <c r="AD44" s="149"/>
      <c r="AE44" s="149"/>
      <c r="AF44" s="149"/>
      <c r="AG44" s="149" t="s">
        <v>182</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31</v>
      </c>
      <c r="B45" s="176" t="s">
        <v>226</v>
      </c>
      <c r="C45" s="184" t="s">
        <v>477</v>
      </c>
      <c r="D45" s="177" t="s">
        <v>181</v>
      </c>
      <c r="E45" s="178">
        <v>1</v>
      </c>
      <c r="F45" s="179"/>
      <c r="G45" s="180">
        <f t="shared" si="14"/>
        <v>0</v>
      </c>
      <c r="H45" s="179"/>
      <c r="I45" s="180">
        <f t="shared" si="15"/>
        <v>0</v>
      </c>
      <c r="J45" s="179"/>
      <c r="K45" s="180">
        <f t="shared" si="16"/>
        <v>0</v>
      </c>
      <c r="L45" s="180">
        <v>21</v>
      </c>
      <c r="M45" s="180">
        <f t="shared" si="17"/>
        <v>0</v>
      </c>
      <c r="N45" s="178">
        <v>0</v>
      </c>
      <c r="O45" s="178">
        <f t="shared" si="18"/>
        <v>0</v>
      </c>
      <c r="P45" s="178">
        <v>0</v>
      </c>
      <c r="Q45" s="178">
        <f t="shared" si="19"/>
        <v>0</v>
      </c>
      <c r="R45" s="180"/>
      <c r="S45" s="180" t="s">
        <v>172</v>
      </c>
      <c r="T45" s="181" t="s">
        <v>157</v>
      </c>
      <c r="U45" s="159">
        <v>0</v>
      </c>
      <c r="V45" s="159">
        <f t="shared" si="20"/>
        <v>0</v>
      </c>
      <c r="W45" s="159"/>
      <c r="X45" s="159" t="s">
        <v>158</v>
      </c>
      <c r="Y45" s="159" t="s">
        <v>159</v>
      </c>
      <c r="Z45" s="192"/>
      <c r="AA45" s="149"/>
      <c r="AB45" s="149"/>
      <c r="AC45" s="149"/>
      <c r="AD45" s="149"/>
      <c r="AE45" s="149"/>
      <c r="AF45" s="149"/>
      <c r="AG45" s="149" t="s">
        <v>182</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x14ac:dyDescent="0.2">
      <c r="A46" s="161" t="s">
        <v>151</v>
      </c>
      <c r="B46" s="162" t="s">
        <v>112</v>
      </c>
      <c r="C46" s="183" t="s">
        <v>113</v>
      </c>
      <c r="D46" s="163"/>
      <c r="E46" s="164"/>
      <c r="F46" s="165"/>
      <c r="G46" s="165">
        <f>SUMIF(AG47:AG54,"&lt;&gt;NOR",G47:G54)</f>
        <v>0</v>
      </c>
      <c r="H46" s="165"/>
      <c r="I46" s="165">
        <f>SUM(I47:I54)</f>
        <v>0</v>
      </c>
      <c r="J46" s="165"/>
      <c r="K46" s="165">
        <f>SUM(K47:K54)</f>
        <v>0</v>
      </c>
      <c r="L46" s="165"/>
      <c r="M46" s="165">
        <f>SUM(M47:M54)</f>
        <v>0</v>
      </c>
      <c r="N46" s="164"/>
      <c r="O46" s="164">
        <f>SUM(O47:O54)</f>
        <v>0</v>
      </c>
      <c r="P46" s="164"/>
      <c r="Q46" s="164">
        <f>SUM(Q47:Q54)</f>
        <v>0</v>
      </c>
      <c r="R46" s="165"/>
      <c r="S46" s="165"/>
      <c r="T46" s="166"/>
      <c r="U46" s="160"/>
      <c r="V46" s="160">
        <f>SUM(V47:V54)</f>
        <v>0</v>
      </c>
      <c r="W46" s="160"/>
      <c r="X46" s="160"/>
      <c r="Y46" s="160"/>
      <c r="Z46" s="193"/>
      <c r="AG46" t="s">
        <v>152</v>
      </c>
    </row>
    <row r="47" spans="1:60" outlineLevel="1" x14ac:dyDescent="0.2">
      <c r="A47" s="175">
        <v>32</v>
      </c>
      <c r="B47" s="176" t="s">
        <v>227</v>
      </c>
      <c r="C47" s="184" t="s">
        <v>228</v>
      </c>
      <c r="D47" s="177" t="s">
        <v>229</v>
      </c>
      <c r="E47" s="178">
        <v>350</v>
      </c>
      <c r="F47" s="179"/>
      <c r="G47" s="180">
        <f t="shared" ref="G47:G54" si="21">ROUND(E47*F47,2)</f>
        <v>0</v>
      </c>
      <c r="H47" s="179"/>
      <c r="I47" s="180">
        <f t="shared" ref="I47:I54" si="22">ROUND(E47*H47,2)</f>
        <v>0</v>
      </c>
      <c r="J47" s="179"/>
      <c r="K47" s="180">
        <f t="shared" ref="K47:K54" si="23">ROUND(E47*J47,2)</f>
        <v>0</v>
      </c>
      <c r="L47" s="180">
        <v>21</v>
      </c>
      <c r="M47" s="180">
        <f t="shared" ref="M47:M54" si="24">G47*(1+L47/100)</f>
        <v>0</v>
      </c>
      <c r="N47" s="178">
        <v>0</v>
      </c>
      <c r="O47" s="178">
        <f t="shared" ref="O47:O54" si="25">ROUND(E47*N47,2)</f>
        <v>0</v>
      </c>
      <c r="P47" s="178">
        <v>0</v>
      </c>
      <c r="Q47" s="178">
        <f t="shared" ref="Q47:Q54" si="26">ROUND(E47*P47,2)</f>
        <v>0</v>
      </c>
      <c r="R47" s="180"/>
      <c r="S47" s="180" t="s">
        <v>172</v>
      </c>
      <c r="T47" s="181" t="s">
        <v>157</v>
      </c>
      <c r="U47" s="159">
        <v>0</v>
      </c>
      <c r="V47" s="159">
        <f t="shared" ref="V47:V54" si="27">ROUND(E47*U47,2)</f>
        <v>0</v>
      </c>
      <c r="W47" s="159"/>
      <c r="X47" s="159" t="s">
        <v>158</v>
      </c>
      <c r="Y47" s="159" t="s">
        <v>159</v>
      </c>
      <c r="Z47" s="192"/>
      <c r="AA47" s="149"/>
      <c r="AB47" s="149"/>
      <c r="AC47" s="149"/>
      <c r="AD47" s="149"/>
      <c r="AE47" s="149"/>
      <c r="AF47" s="149"/>
      <c r="AG47" s="149" t="s">
        <v>182</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33</v>
      </c>
      <c r="B48" s="176" t="s">
        <v>230</v>
      </c>
      <c r="C48" s="184" t="s">
        <v>231</v>
      </c>
      <c r="D48" s="177" t="s">
        <v>229</v>
      </c>
      <c r="E48" s="178">
        <v>4985</v>
      </c>
      <c r="F48" s="179"/>
      <c r="G48" s="180">
        <f t="shared" si="21"/>
        <v>0</v>
      </c>
      <c r="H48" s="179"/>
      <c r="I48" s="180">
        <f t="shared" si="22"/>
        <v>0</v>
      </c>
      <c r="J48" s="179"/>
      <c r="K48" s="180">
        <f t="shared" si="23"/>
        <v>0</v>
      </c>
      <c r="L48" s="180">
        <v>21</v>
      </c>
      <c r="M48" s="180">
        <f t="shared" si="24"/>
        <v>0</v>
      </c>
      <c r="N48" s="178">
        <v>0</v>
      </c>
      <c r="O48" s="178">
        <f t="shared" si="25"/>
        <v>0</v>
      </c>
      <c r="P48" s="178">
        <v>0</v>
      </c>
      <c r="Q48" s="178">
        <f t="shared" si="26"/>
        <v>0</v>
      </c>
      <c r="R48" s="180"/>
      <c r="S48" s="180" t="s">
        <v>172</v>
      </c>
      <c r="T48" s="181" t="s">
        <v>157</v>
      </c>
      <c r="U48" s="159">
        <v>0</v>
      </c>
      <c r="V48" s="159">
        <f t="shared" si="27"/>
        <v>0</v>
      </c>
      <c r="W48" s="159"/>
      <c r="X48" s="159" t="s">
        <v>158</v>
      </c>
      <c r="Y48" s="159" t="s">
        <v>159</v>
      </c>
      <c r="Z48" s="192"/>
      <c r="AA48" s="149"/>
      <c r="AB48" s="149"/>
      <c r="AC48" s="149"/>
      <c r="AD48" s="149"/>
      <c r="AE48" s="149"/>
      <c r="AF48" s="149"/>
      <c r="AG48" s="149" t="s">
        <v>182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34</v>
      </c>
      <c r="B49" s="176" t="s">
        <v>232</v>
      </c>
      <c r="C49" s="184" t="s">
        <v>233</v>
      </c>
      <c r="D49" s="177" t="s">
        <v>229</v>
      </c>
      <c r="E49" s="178">
        <v>185</v>
      </c>
      <c r="F49" s="179"/>
      <c r="G49" s="180">
        <f t="shared" si="21"/>
        <v>0</v>
      </c>
      <c r="H49" s="179"/>
      <c r="I49" s="180">
        <f t="shared" si="22"/>
        <v>0</v>
      </c>
      <c r="J49" s="179"/>
      <c r="K49" s="180">
        <f t="shared" si="23"/>
        <v>0</v>
      </c>
      <c r="L49" s="180">
        <v>21</v>
      </c>
      <c r="M49" s="180">
        <f t="shared" si="24"/>
        <v>0</v>
      </c>
      <c r="N49" s="178">
        <v>0</v>
      </c>
      <c r="O49" s="178">
        <f t="shared" si="25"/>
        <v>0</v>
      </c>
      <c r="P49" s="178">
        <v>0</v>
      </c>
      <c r="Q49" s="178">
        <f t="shared" si="26"/>
        <v>0</v>
      </c>
      <c r="R49" s="180"/>
      <c r="S49" s="180" t="s">
        <v>172</v>
      </c>
      <c r="T49" s="181" t="s">
        <v>157</v>
      </c>
      <c r="U49" s="159">
        <v>0</v>
      </c>
      <c r="V49" s="159">
        <f t="shared" si="27"/>
        <v>0</v>
      </c>
      <c r="W49" s="159"/>
      <c r="X49" s="159" t="s">
        <v>158</v>
      </c>
      <c r="Y49" s="159" t="s">
        <v>159</v>
      </c>
      <c r="Z49" s="192"/>
      <c r="AA49" s="149"/>
      <c r="AB49" s="149"/>
      <c r="AC49" s="149"/>
      <c r="AD49" s="149"/>
      <c r="AE49" s="149"/>
      <c r="AF49" s="149"/>
      <c r="AG49" s="149" t="s">
        <v>182</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5">
        <v>35</v>
      </c>
      <c r="B50" s="176" t="s">
        <v>234</v>
      </c>
      <c r="C50" s="184" t="s">
        <v>235</v>
      </c>
      <c r="D50" s="177" t="s">
        <v>229</v>
      </c>
      <c r="E50" s="178">
        <v>350</v>
      </c>
      <c r="F50" s="179"/>
      <c r="G50" s="180">
        <f t="shared" si="21"/>
        <v>0</v>
      </c>
      <c r="H50" s="179"/>
      <c r="I50" s="180">
        <f t="shared" si="22"/>
        <v>0</v>
      </c>
      <c r="J50" s="179"/>
      <c r="K50" s="180">
        <f t="shared" si="23"/>
        <v>0</v>
      </c>
      <c r="L50" s="180">
        <v>21</v>
      </c>
      <c r="M50" s="180">
        <f t="shared" si="24"/>
        <v>0</v>
      </c>
      <c r="N50" s="178">
        <v>0</v>
      </c>
      <c r="O50" s="178">
        <f t="shared" si="25"/>
        <v>0</v>
      </c>
      <c r="P50" s="178">
        <v>0</v>
      </c>
      <c r="Q50" s="178">
        <f t="shared" si="26"/>
        <v>0</v>
      </c>
      <c r="R50" s="180"/>
      <c r="S50" s="180" t="s">
        <v>172</v>
      </c>
      <c r="T50" s="181" t="s">
        <v>157</v>
      </c>
      <c r="U50" s="159">
        <v>0</v>
      </c>
      <c r="V50" s="159">
        <f t="shared" si="27"/>
        <v>0</v>
      </c>
      <c r="W50" s="159"/>
      <c r="X50" s="159" t="s">
        <v>158</v>
      </c>
      <c r="Y50" s="159" t="s">
        <v>159</v>
      </c>
      <c r="Z50" s="192"/>
      <c r="AA50" s="149"/>
      <c r="AB50" s="149"/>
      <c r="AC50" s="149"/>
      <c r="AD50" s="149"/>
      <c r="AE50" s="149"/>
      <c r="AF50" s="149"/>
      <c r="AG50" s="149" t="s">
        <v>182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1" x14ac:dyDescent="0.2">
      <c r="A51" s="175">
        <v>36</v>
      </c>
      <c r="B51" s="176" t="s">
        <v>236</v>
      </c>
      <c r="C51" s="184" t="s">
        <v>237</v>
      </c>
      <c r="D51" s="177" t="s">
        <v>229</v>
      </c>
      <c r="E51" s="178">
        <v>467</v>
      </c>
      <c r="F51" s="179"/>
      <c r="G51" s="180">
        <f t="shared" si="21"/>
        <v>0</v>
      </c>
      <c r="H51" s="179"/>
      <c r="I51" s="180">
        <f t="shared" si="22"/>
        <v>0</v>
      </c>
      <c r="J51" s="179"/>
      <c r="K51" s="180">
        <f t="shared" si="23"/>
        <v>0</v>
      </c>
      <c r="L51" s="180">
        <v>21</v>
      </c>
      <c r="M51" s="180">
        <f t="shared" si="24"/>
        <v>0</v>
      </c>
      <c r="N51" s="178">
        <v>0</v>
      </c>
      <c r="O51" s="178">
        <f t="shared" si="25"/>
        <v>0</v>
      </c>
      <c r="P51" s="178">
        <v>0</v>
      </c>
      <c r="Q51" s="178">
        <f t="shared" si="26"/>
        <v>0</v>
      </c>
      <c r="R51" s="180"/>
      <c r="S51" s="180" t="s">
        <v>172</v>
      </c>
      <c r="T51" s="181" t="s">
        <v>157</v>
      </c>
      <c r="U51" s="159">
        <v>0</v>
      </c>
      <c r="V51" s="159">
        <f t="shared" si="27"/>
        <v>0</v>
      </c>
      <c r="W51" s="159"/>
      <c r="X51" s="159" t="s">
        <v>158</v>
      </c>
      <c r="Y51" s="159" t="s">
        <v>159</v>
      </c>
      <c r="Z51" s="192"/>
      <c r="AA51" s="149"/>
      <c r="AB51" s="149"/>
      <c r="AC51" s="149"/>
      <c r="AD51" s="149"/>
      <c r="AE51" s="149"/>
      <c r="AF51" s="149"/>
      <c r="AG51" s="149" t="s">
        <v>182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33.75" outlineLevel="1" x14ac:dyDescent="0.2">
      <c r="A52" s="175">
        <v>37</v>
      </c>
      <c r="B52" s="176" t="s">
        <v>238</v>
      </c>
      <c r="C52" s="184" t="s">
        <v>478</v>
      </c>
      <c r="D52" s="177" t="s">
        <v>229</v>
      </c>
      <c r="E52" s="178">
        <v>35</v>
      </c>
      <c r="F52" s="179"/>
      <c r="G52" s="180">
        <f t="shared" si="21"/>
        <v>0</v>
      </c>
      <c r="H52" s="179"/>
      <c r="I52" s="180">
        <f t="shared" si="22"/>
        <v>0</v>
      </c>
      <c r="J52" s="179"/>
      <c r="K52" s="180">
        <f t="shared" si="23"/>
        <v>0</v>
      </c>
      <c r="L52" s="180">
        <v>21</v>
      </c>
      <c r="M52" s="180">
        <f t="shared" si="24"/>
        <v>0</v>
      </c>
      <c r="N52" s="178">
        <v>0</v>
      </c>
      <c r="O52" s="178">
        <f t="shared" si="25"/>
        <v>0</v>
      </c>
      <c r="P52" s="178">
        <v>0</v>
      </c>
      <c r="Q52" s="178">
        <f t="shared" si="26"/>
        <v>0</v>
      </c>
      <c r="R52" s="180"/>
      <c r="S52" s="180" t="s">
        <v>172</v>
      </c>
      <c r="T52" s="181" t="s">
        <v>157</v>
      </c>
      <c r="U52" s="159">
        <v>0</v>
      </c>
      <c r="V52" s="159">
        <f t="shared" si="27"/>
        <v>0</v>
      </c>
      <c r="W52" s="159"/>
      <c r="X52" s="159" t="s">
        <v>158</v>
      </c>
      <c r="Y52" s="159" t="s">
        <v>159</v>
      </c>
      <c r="Z52" s="192"/>
      <c r="AA52" s="149"/>
      <c r="AB52" s="149"/>
      <c r="AC52" s="149"/>
      <c r="AD52" s="149"/>
      <c r="AE52" s="149"/>
      <c r="AF52" s="149"/>
      <c r="AG52" s="149" t="s">
        <v>182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33.75" outlineLevel="1" x14ac:dyDescent="0.2">
      <c r="A53" s="175">
        <v>38</v>
      </c>
      <c r="B53" s="176" t="s">
        <v>239</v>
      </c>
      <c r="C53" s="184" t="s">
        <v>479</v>
      </c>
      <c r="D53" s="177" t="s">
        <v>229</v>
      </c>
      <c r="E53" s="178">
        <v>81</v>
      </c>
      <c r="F53" s="179"/>
      <c r="G53" s="180">
        <f t="shared" si="21"/>
        <v>0</v>
      </c>
      <c r="H53" s="179"/>
      <c r="I53" s="180">
        <f t="shared" si="22"/>
        <v>0</v>
      </c>
      <c r="J53" s="179"/>
      <c r="K53" s="180">
        <f t="shared" si="23"/>
        <v>0</v>
      </c>
      <c r="L53" s="180">
        <v>21</v>
      </c>
      <c r="M53" s="180">
        <f t="shared" si="24"/>
        <v>0</v>
      </c>
      <c r="N53" s="178">
        <v>0</v>
      </c>
      <c r="O53" s="178">
        <f t="shared" si="25"/>
        <v>0</v>
      </c>
      <c r="P53" s="178">
        <v>0</v>
      </c>
      <c r="Q53" s="178">
        <f t="shared" si="26"/>
        <v>0</v>
      </c>
      <c r="R53" s="180"/>
      <c r="S53" s="180" t="s">
        <v>172</v>
      </c>
      <c r="T53" s="181" t="s">
        <v>157</v>
      </c>
      <c r="U53" s="159">
        <v>0</v>
      </c>
      <c r="V53" s="159">
        <f t="shared" si="27"/>
        <v>0</v>
      </c>
      <c r="W53" s="159"/>
      <c r="X53" s="159" t="s">
        <v>158</v>
      </c>
      <c r="Y53" s="159" t="s">
        <v>159</v>
      </c>
      <c r="Z53" s="192"/>
      <c r="AA53" s="149"/>
      <c r="AB53" s="149"/>
      <c r="AC53" s="149"/>
      <c r="AD53" s="149"/>
      <c r="AE53" s="149"/>
      <c r="AF53" s="149"/>
      <c r="AG53" s="149" t="s">
        <v>182</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ht="33.75" outlineLevel="1" x14ac:dyDescent="0.2">
      <c r="A54" s="175">
        <v>39</v>
      </c>
      <c r="B54" s="176" t="s">
        <v>240</v>
      </c>
      <c r="C54" s="184" t="s">
        <v>480</v>
      </c>
      <c r="D54" s="177" t="s">
        <v>229</v>
      </c>
      <c r="E54" s="178">
        <v>64</v>
      </c>
      <c r="F54" s="179"/>
      <c r="G54" s="180">
        <f t="shared" si="21"/>
        <v>0</v>
      </c>
      <c r="H54" s="179"/>
      <c r="I54" s="180">
        <f t="shared" si="22"/>
        <v>0</v>
      </c>
      <c r="J54" s="179"/>
      <c r="K54" s="180">
        <f t="shared" si="23"/>
        <v>0</v>
      </c>
      <c r="L54" s="180">
        <v>21</v>
      </c>
      <c r="M54" s="180">
        <f t="shared" si="24"/>
        <v>0</v>
      </c>
      <c r="N54" s="178">
        <v>0</v>
      </c>
      <c r="O54" s="178">
        <f t="shared" si="25"/>
        <v>0</v>
      </c>
      <c r="P54" s="178">
        <v>0</v>
      </c>
      <c r="Q54" s="178">
        <f t="shared" si="26"/>
        <v>0</v>
      </c>
      <c r="R54" s="180"/>
      <c r="S54" s="180" t="s">
        <v>172</v>
      </c>
      <c r="T54" s="181" t="s">
        <v>157</v>
      </c>
      <c r="U54" s="159">
        <v>0</v>
      </c>
      <c r="V54" s="159">
        <f t="shared" si="27"/>
        <v>0</v>
      </c>
      <c r="W54" s="159"/>
      <c r="X54" s="159" t="s">
        <v>158</v>
      </c>
      <c r="Y54" s="159" t="s">
        <v>159</v>
      </c>
      <c r="Z54" s="192"/>
      <c r="AA54" s="149"/>
      <c r="AB54" s="149"/>
      <c r="AC54" s="149"/>
      <c r="AD54" s="149"/>
      <c r="AE54" s="149"/>
      <c r="AF54" s="149"/>
      <c r="AG54" s="149" t="s">
        <v>182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x14ac:dyDescent="0.2">
      <c r="A55" s="161" t="s">
        <v>151</v>
      </c>
      <c r="B55" s="162" t="s">
        <v>118</v>
      </c>
      <c r="C55" s="183" t="s">
        <v>119</v>
      </c>
      <c r="D55" s="163"/>
      <c r="E55" s="164"/>
      <c r="F55" s="165"/>
      <c r="G55" s="165">
        <f>SUMIF(AG56:AG66,"&lt;&gt;NOR",G56:G66)</f>
        <v>0</v>
      </c>
      <c r="H55" s="165"/>
      <c r="I55" s="165">
        <f>SUM(I56:I66)</f>
        <v>0</v>
      </c>
      <c r="J55" s="165"/>
      <c r="K55" s="165">
        <f>SUM(K56:K66)</f>
        <v>0</v>
      </c>
      <c r="L55" s="165"/>
      <c r="M55" s="165">
        <f>SUM(M56:M66)</f>
        <v>0</v>
      </c>
      <c r="N55" s="164"/>
      <c r="O55" s="164">
        <f>SUM(O56:O66)</f>
        <v>0</v>
      </c>
      <c r="P55" s="164"/>
      <c r="Q55" s="164">
        <f>SUM(Q56:Q66)</f>
        <v>0</v>
      </c>
      <c r="R55" s="165"/>
      <c r="S55" s="165"/>
      <c r="T55" s="166"/>
      <c r="U55" s="160"/>
      <c r="V55" s="160">
        <f>SUM(V56:V66)</f>
        <v>0</v>
      </c>
      <c r="W55" s="160"/>
      <c r="X55" s="160"/>
      <c r="Y55" s="160"/>
      <c r="Z55" s="193"/>
      <c r="AG55" t="s">
        <v>152</v>
      </c>
    </row>
    <row r="56" spans="1:60" outlineLevel="1" x14ac:dyDescent="0.2">
      <c r="A56" s="175">
        <v>40</v>
      </c>
      <c r="B56" s="176" t="s">
        <v>241</v>
      </c>
      <c r="C56" s="184" t="s">
        <v>242</v>
      </c>
      <c r="D56" s="177" t="s">
        <v>243</v>
      </c>
      <c r="E56" s="178">
        <v>1</v>
      </c>
      <c r="F56" s="179"/>
      <c r="G56" s="180">
        <f t="shared" ref="G56:G66" si="28">ROUND(E56*F56,2)</f>
        <v>0</v>
      </c>
      <c r="H56" s="179"/>
      <c r="I56" s="180">
        <f t="shared" ref="I56:I66" si="29">ROUND(E56*H56,2)</f>
        <v>0</v>
      </c>
      <c r="J56" s="179"/>
      <c r="K56" s="180">
        <f t="shared" ref="K56:K66" si="30">ROUND(E56*J56,2)</f>
        <v>0</v>
      </c>
      <c r="L56" s="180">
        <v>21</v>
      </c>
      <c r="M56" s="180">
        <f t="shared" ref="M56:M66" si="31">G56*(1+L56/100)</f>
        <v>0</v>
      </c>
      <c r="N56" s="178">
        <v>0</v>
      </c>
      <c r="O56" s="178">
        <f t="shared" ref="O56:O66" si="32">ROUND(E56*N56,2)</f>
        <v>0</v>
      </c>
      <c r="P56" s="178">
        <v>0</v>
      </c>
      <c r="Q56" s="178">
        <f t="shared" ref="Q56:Q66" si="33">ROUND(E56*P56,2)</f>
        <v>0</v>
      </c>
      <c r="R56" s="180"/>
      <c r="S56" s="180" t="s">
        <v>172</v>
      </c>
      <c r="T56" s="181" t="s">
        <v>157</v>
      </c>
      <c r="U56" s="159">
        <v>0</v>
      </c>
      <c r="V56" s="159">
        <f t="shared" ref="V56:V66" si="34">ROUND(E56*U56,2)</f>
        <v>0</v>
      </c>
      <c r="W56" s="159"/>
      <c r="X56" s="159" t="s">
        <v>158</v>
      </c>
      <c r="Y56" s="159" t="s">
        <v>159</v>
      </c>
      <c r="Z56" s="192"/>
      <c r="AA56" s="149"/>
      <c r="AB56" s="149"/>
      <c r="AC56" s="149"/>
      <c r="AD56" s="149"/>
      <c r="AE56" s="149"/>
      <c r="AF56" s="149"/>
      <c r="AG56" s="149" t="s">
        <v>244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41</v>
      </c>
      <c r="B57" s="176" t="s">
        <v>245</v>
      </c>
      <c r="C57" s="184" t="s">
        <v>246</v>
      </c>
      <c r="D57" s="177" t="s">
        <v>243</v>
      </c>
      <c r="E57" s="178">
        <v>1</v>
      </c>
      <c r="F57" s="179"/>
      <c r="G57" s="180">
        <f t="shared" si="28"/>
        <v>0</v>
      </c>
      <c r="H57" s="179"/>
      <c r="I57" s="180">
        <f t="shared" si="29"/>
        <v>0</v>
      </c>
      <c r="J57" s="179"/>
      <c r="K57" s="180">
        <f t="shared" si="30"/>
        <v>0</v>
      </c>
      <c r="L57" s="180">
        <v>21</v>
      </c>
      <c r="M57" s="180">
        <f t="shared" si="31"/>
        <v>0</v>
      </c>
      <c r="N57" s="178">
        <v>0</v>
      </c>
      <c r="O57" s="178">
        <f t="shared" si="32"/>
        <v>0</v>
      </c>
      <c r="P57" s="178">
        <v>0</v>
      </c>
      <c r="Q57" s="178">
        <f t="shared" si="33"/>
        <v>0</v>
      </c>
      <c r="R57" s="180"/>
      <c r="S57" s="180" t="s">
        <v>172</v>
      </c>
      <c r="T57" s="181" t="s">
        <v>157</v>
      </c>
      <c r="U57" s="159">
        <v>0</v>
      </c>
      <c r="V57" s="159">
        <f t="shared" si="34"/>
        <v>0</v>
      </c>
      <c r="W57" s="159"/>
      <c r="X57" s="159" t="s">
        <v>158</v>
      </c>
      <c r="Y57" s="159" t="s">
        <v>159</v>
      </c>
      <c r="Z57" s="192"/>
      <c r="AA57" s="149"/>
      <c r="AB57" s="149"/>
      <c r="AC57" s="149"/>
      <c r="AD57" s="149"/>
      <c r="AE57" s="149"/>
      <c r="AF57" s="149"/>
      <c r="AG57" s="149" t="s">
        <v>244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42</v>
      </c>
      <c r="B58" s="176" t="s">
        <v>247</v>
      </c>
      <c r="C58" s="184" t="s">
        <v>248</v>
      </c>
      <c r="D58" s="177" t="s">
        <v>243</v>
      </c>
      <c r="E58" s="178">
        <v>1</v>
      </c>
      <c r="F58" s="179"/>
      <c r="G58" s="180">
        <f t="shared" si="28"/>
        <v>0</v>
      </c>
      <c r="H58" s="179"/>
      <c r="I58" s="180">
        <f t="shared" si="29"/>
        <v>0</v>
      </c>
      <c r="J58" s="179"/>
      <c r="K58" s="180">
        <f t="shared" si="30"/>
        <v>0</v>
      </c>
      <c r="L58" s="180">
        <v>21</v>
      </c>
      <c r="M58" s="180">
        <f t="shared" si="31"/>
        <v>0</v>
      </c>
      <c r="N58" s="178">
        <v>0</v>
      </c>
      <c r="O58" s="178">
        <f t="shared" si="32"/>
        <v>0</v>
      </c>
      <c r="P58" s="178">
        <v>0</v>
      </c>
      <c r="Q58" s="178">
        <f t="shared" si="33"/>
        <v>0</v>
      </c>
      <c r="R58" s="180"/>
      <c r="S58" s="180" t="s">
        <v>172</v>
      </c>
      <c r="T58" s="181" t="s">
        <v>157</v>
      </c>
      <c r="U58" s="159">
        <v>0</v>
      </c>
      <c r="V58" s="159">
        <f t="shared" si="34"/>
        <v>0</v>
      </c>
      <c r="W58" s="159"/>
      <c r="X58" s="159" t="s">
        <v>158</v>
      </c>
      <c r="Y58" s="159" t="s">
        <v>159</v>
      </c>
      <c r="Z58" s="192"/>
      <c r="AA58" s="149"/>
      <c r="AB58" s="149"/>
      <c r="AC58" s="149"/>
      <c r="AD58" s="149"/>
      <c r="AE58" s="149"/>
      <c r="AF58" s="149"/>
      <c r="AG58" s="149" t="s">
        <v>244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43</v>
      </c>
      <c r="B59" s="176" t="s">
        <v>249</v>
      </c>
      <c r="C59" s="184" t="s">
        <v>162</v>
      </c>
      <c r="D59" s="177" t="s">
        <v>243</v>
      </c>
      <c r="E59" s="178">
        <v>1</v>
      </c>
      <c r="F59" s="179"/>
      <c r="G59" s="180">
        <f t="shared" si="28"/>
        <v>0</v>
      </c>
      <c r="H59" s="179"/>
      <c r="I59" s="180">
        <f t="shared" si="29"/>
        <v>0</v>
      </c>
      <c r="J59" s="179"/>
      <c r="K59" s="180">
        <f t="shared" si="30"/>
        <v>0</v>
      </c>
      <c r="L59" s="180">
        <v>21</v>
      </c>
      <c r="M59" s="180">
        <f t="shared" si="31"/>
        <v>0</v>
      </c>
      <c r="N59" s="178">
        <v>0</v>
      </c>
      <c r="O59" s="178">
        <f t="shared" si="32"/>
        <v>0</v>
      </c>
      <c r="P59" s="178">
        <v>0</v>
      </c>
      <c r="Q59" s="178">
        <f t="shared" si="33"/>
        <v>0</v>
      </c>
      <c r="R59" s="180"/>
      <c r="S59" s="180" t="s">
        <v>172</v>
      </c>
      <c r="T59" s="181" t="s">
        <v>157</v>
      </c>
      <c r="U59" s="159">
        <v>0</v>
      </c>
      <c r="V59" s="159">
        <f t="shared" si="34"/>
        <v>0</v>
      </c>
      <c r="W59" s="159"/>
      <c r="X59" s="159" t="s">
        <v>158</v>
      </c>
      <c r="Y59" s="159" t="s">
        <v>159</v>
      </c>
      <c r="Z59" s="192"/>
      <c r="AA59" s="149"/>
      <c r="AB59" s="149"/>
      <c r="AC59" s="149"/>
      <c r="AD59" s="149"/>
      <c r="AE59" s="149"/>
      <c r="AF59" s="149"/>
      <c r="AG59" s="149" t="s">
        <v>244</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44</v>
      </c>
      <c r="B60" s="176" t="s">
        <v>250</v>
      </c>
      <c r="C60" s="184" t="s">
        <v>251</v>
      </c>
      <c r="D60" s="177" t="s">
        <v>181</v>
      </c>
      <c r="E60" s="178">
        <v>20</v>
      </c>
      <c r="F60" s="179"/>
      <c r="G60" s="180">
        <f t="shared" si="28"/>
        <v>0</v>
      </c>
      <c r="H60" s="179"/>
      <c r="I60" s="180">
        <f t="shared" si="29"/>
        <v>0</v>
      </c>
      <c r="J60" s="179"/>
      <c r="K60" s="180">
        <f t="shared" si="30"/>
        <v>0</v>
      </c>
      <c r="L60" s="180">
        <v>21</v>
      </c>
      <c r="M60" s="180">
        <f t="shared" si="31"/>
        <v>0</v>
      </c>
      <c r="N60" s="178">
        <v>0</v>
      </c>
      <c r="O60" s="178">
        <f t="shared" si="32"/>
        <v>0</v>
      </c>
      <c r="P60" s="178">
        <v>0</v>
      </c>
      <c r="Q60" s="178">
        <f t="shared" si="33"/>
        <v>0</v>
      </c>
      <c r="R60" s="180"/>
      <c r="S60" s="180" t="s">
        <v>172</v>
      </c>
      <c r="T60" s="181" t="s">
        <v>157</v>
      </c>
      <c r="U60" s="159">
        <v>0</v>
      </c>
      <c r="V60" s="159">
        <f t="shared" si="34"/>
        <v>0</v>
      </c>
      <c r="W60" s="159"/>
      <c r="X60" s="159" t="s">
        <v>158</v>
      </c>
      <c r="Y60" s="159" t="s">
        <v>159</v>
      </c>
      <c r="Z60" s="192"/>
      <c r="AA60" s="149"/>
      <c r="AB60" s="149"/>
      <c r="AC60" s="149"/>
      <c r="AD60" s="149"/>
      <c r="AE60" s="149"/>
      <c r="AF60" s="149"/>
      <c r="AG60" s="149" t="s">
        <v>244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45</v>
      </c>
      <c r="B61" s="176" t="s">
        <v>252</v>
      </c>
      <c r="C61" s="184" t="s">
        <v>253</v>
      </c>
      <c r="D61" s="177" t="s">
        <v>181</v>
      </c>
      <c r="E61" s="178">
        <v>4</v>
      </c>
      <c r="F61" s="179"/>
      <c r="G61" s="180">
        <f t="shared" si="28"/>
        <v>0</v>
      </c>
      <c r="H61" s="179"/>
      <c r="I61" s="180">
        <f t="shared" si="29"/>
        <v>0</v>
      </c>
      <c r="J61" s="179"/>
      <c r="K61" s="180">
        <f t="shared" si="30"/>
        <v>0</v>
      </c>
      <c r="L61" s="180">
        <v>21</v>
      </c>
      <c r="M61" s="180">
        <f t="shared" si="31"/>
        <v>0</v>
      </c>
      <c r="N61" s="178">
        <v>0</v>
      </c>
      <c r="O61" s="178">
        <f t="shared" si="32"/>
        <v>0</v>
      </c>
      <c r="P61" s="178">
        <v>0</v>
      </c>
      <c r="Q61" s="178">
        <f t="shared" si="33"/>
        <v>0</v>
      </c>
      <c r="R61" s="180"/>
      <c r="S61" s="180" t="s">
        <v>172</v>
      </c>
      <c r="T61" s="181" t="s">
        <v>157</v>
      </c>
      <c r="U61" s="159">
        <v>0</v>
      </c>
      <c r="V61" s="159">
        <f t="shared" si="34"/>
        <v>0</v>
      </c>
      <c r="W61" s="159"/>
      <c r="X61" s="159" t="s">
        <v>158</v>
      </c>
      <c r="Y61" s="159" t="s">
        <v>159</v>
      </c>
      <c r="Z61" s="192"/>
      <c r="AA61" s="149"/>
      <c r="AB61" s="149"/>
      <c r="AC61" s="149"/>
      <c r="AD61" s="149"/>
      <c r="AE61" s="149"/>
      <c r="AF61" s="149"/>
      <c r="AG61" s="149" t="s">
        <v>244</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5">
        <v>46</v>
      </c>
      <c r="B62" s="176" t="s">
        <v>254</v>
      </c>
      <c r="C62" s="184" t="s">
        <v>255</v>
      </c>
      <c r="D62" s="177" t="s">
        <v>243</v>
      </c>
      <c r="E62" s="178">
        <v>1</v>
      </c>
      <c r="F62" s="179"/>
      <c r="G62" s="180">
        <f t="shared" si="28"/>
        <v>0</v>
      </c>
      <c r="H62" s="179"/>
      <c r="I62" s="180">
        <f t="shared" si="29"/>
        <v>0</v>
      </c>
      <c r="J62" s="179"/>
      <c r="K62" s="180">
        <f t="shared" si="30"/>
        <v>0</v>
      </c>
      <c r="L62" s="180">
        <v>21</v>
      </c>
      <c r="M62" s="180">
        <f t="shared" si="31"/>
        <v>0</v>
      </c>
      <c r="N62" s="178">
        <v>0</v>
      </c>
      <c r="O62" s="178">
        <f t="shared" si="32"/>
        <v>0</v>
      </c>
      <c r="P62" s="178">
        <v>0</v>
      </c>
      <c r="Q62" s="178">
        <f t="shared" si="33"/>
        <v>0</v>
      </c>
      <c r="R62" s="180"/>
      <c r="S62" s="180" t="s">
        <v>172</v>
      </c>
      <c r="T62" s="181" t="s">
        <v>157</v>
      </c>
      <c r="U62" s="159">
        <v>0</v>
      </c>
      <c r="V62" s="159">
        <f t="shared" si="34"/>
        <v>0</v>
      </c>
      <c r="W62" s="159"/>
      <c r="X62" s="159" t="s">
        <v>158</v>
      </c>
      <c r="Y62" s="159" t="s">
        <v>159</v>
      </c>
      <c r="Z62" s="192"/>
      <c r="AA62" s="149"/>
      <c r="AB62" s="149"/>
      <c r="AC62" s="149"/>
      <c r="AD62" s="149"/>
      <c r="AE62" s="149"/>
      <c r="AF62" s="149"/>
      <c r="AG62" s="149" t="s">
        <v>244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47</v>
      </c>
      <c r="B63" s="176" t="s">
        <v>256</v>
      </c>
      <c r="C63" s="184" t="s">
        <v>257</v>
      </c>
      <c r="D63" s="177" t="s">
        <v>243</v>
      </c>
      <c r="E63" s="178">
        <v>1</v>
      </c>
      <c r="F63" s="179"/>
      <c r="G63" s="180">
        <f t="shared" si="28"/>
        <v>0</v>
      </c>
      <c r="H63" s="179"/>
      <c r="I63" s="180">
        <f t="shared" si="29"/>
        <v>0</v>
      </c>
      <c r="J63" s="179"/>
      <c r="K63" s="180">
        <f t="shared" si="30"/>
        <v>0</v>
      </c>
      <c r="L63" s="180">
        <v>21</v>
      </c>
      <c r="M63" s="180">
        <f t="shared" si="31"/>
        <v>0</v>
      </c>
      <c r="N63" s="178">
        <v>0</v>
      </c>
      <c r="O63" s="178">
        <f t="shared" si="32"/>
        <v>0</v>
      </c>
      <c r="P63" s="178">
        <v>0</v>
      </c>
      <c r="Q63" s="178">
        <f t="shared" si="33"/>
        <v>0</v>
      </c>
      <c r="R63" s="180"/>
      <c r="S63" s="180" t="s">
        <v>172</v>
      </c>
      <c r="T63" s="181" t="s">
        <v>157</v>
      </c>
      <c r="U63" s="159">
        <v>0</v>
      </c>
      <c r="V63" s="159">
        <f t="shared" si="34"/>
        <v>0</v>
      </c>
      <c r="W63" s="159"/>
      <c r="X63" s="159" t="s">
        <v>158</v>
      </c>
      <c r="Y63" s="159" t="s">
        <v>159</v>
      </c>
      <c r="Z63" s="192"/>
      <c r="AA63" s="149"/>
      <c r="AB63" s="149"/>
      <c r="AC63" s="149"/>
      <c r="AD63" s="149"/>
      <c r="AE63" s="149"/>
      <c r="AF63" s="149"/>
      <c r="AG63" s="149" t="s">
        <v>244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48</v>
      </c>
      <c r="B64" s="176" t="s">
        <v>258</v>
      </c>
      <c r="C64" s="184" t="s">
        <v>259</v>
      </c>
      <c r="D64" s="177" t="s">
        <v>243</v>
      </c>
      <c r="E64" s="178">
        <v>1</v>
      </c>
      <c r="F64" s="179"/>
      <c r="G64" s="180">
        <f t="shared" si="28"/>
        <v>0</v>
      </c>
      <c r="H64" s="179"/>
      <c r="I64" s="180">
        <f t="shared" si="29"/>
        <v>0</v>
      </c>
      <c r="J64" s="179"/>
      <c r="K64" s="180">
        <f t="shared" si="30"/>
        <v>0</v>
      </c>
      <c r="L64" s="180">
        <v>21</v>
      </c>
      <c r="M64" s="180">
        <f t="shared" si="31"/>
        <v>0</v>
      </c>
      <c r="N64" s="178">
        <v>0</v>
      </c>
      <c r="O64" s="178">
        <f t="shared" si="32"/>
        <v>0</v>
      </c>
      <c r="P64" s="178">
        <v>0</v>
      </c>
      <c r="Q64" s="178">
        <f t="shared" si="33"/>
        <v>0</v>
      </c>
      <c r="R64" s="180"/>
      <c r="S64" s="180" t="s">
        <v>172</v>
      </c>
      <c r="T64" s="181" t="s">
        <v>157</v>
      </c>
      <c r="U64" s="159">
        <v>0</v>
      </c>
      <c r="V64" s="159">
        <f t="shared" si="34"/>
        <v>0</v>
      </c>
      <c r="W64" s="159"/>
      <c r="X64" s="159" t="s">
        <v>158</v>
      </c>
      <c r="Y64" s="159" t="s">
        <v>159</v>
      </c>
      <c r="Z64" s="192"/>
      <c r="AA64" s="149"/>
      <c r="AB64" s="149"/>
      <c r="AC64" s="149"/>
      <c r="AD64" s="149"/>
      <c r="AE64" s="149"/>
      <c r="AF64" s="149"/>
      <c r="AG64" s="149" t="s">
        <v>244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49</v>
      </c>
      <c r="B65" s="176" t="s">
        <v>260</v>
      </c>
      <c r="C65" s="184" t="s">
        <v>261</v>
      </c>
      <c r="D65" s="177" t="s">
        <v>243</v>
      </c>
      <c r="E65" s="178">
        <v>1</v>
      </c>
      <c r="F65" s="179"/>
      <c r="G65" s="180">
        <f t="shared" si="28"/>
        <v>0</v>
      </c>
      <c r="H65" s="179"/>
      <c r="I65" s="180">
        <f t="shared" si="29"/>
        <v>0</v>
      </c>
      <c r="J65" s="179"/>
      <c r="K65" s="180">
        <f t="shared" si="30"/>
        <v>0</v>
      </c>
      <c r="L65" s="180">
        <v>21</v>
      </c>
      <c r="M65" s="180">
        <f t="shared" si="31"/>
        <v>0</v>
      </c>
      <c r="N65" s="178">
        <v>0</v>
      </c>
      <c r="O65" s="178">
        <f t="shared" si="32"/>
        <v>0</v>
      </c>
      <c r="P65" s="178">
        <v>0</v>
      </c>
      <c r="Q65" s="178">
        <f t="shared" si="33"/>
        <v>0</v>
      </c>
      <c r="R65" s="180"/>
      <c r="S65" s="180" t="s">
        <v>172</v>
      </c>
      <c r="T65" s="181" t="s">
        <v>157</v>
      </c>
      <c r="U65" s="159">
        <v>0</v>
      </c>
      <c r="V65" s="159">
        <f t="shared" si="34"/>
        <v>0</v>
      </c>
      <c r="W65" s="159"/>
      <c r="X65" s="159" t="s">
        <v>158</v>
      </c>
      <c r="Y65" s="159" t="s">
        <v>159</v>
      </c>
      <c r="Z65" s="192"/>
      <c r="AA65" s="149"/>
      <c r="AB65" s="149"/>
      <c r="AC65" s="149"/>
      <c r="AD65" s="149"/>
      <c r="AE65" s="149"/>
      <c r="AF65" s="149"/>
      <c r="AG65" s="149" t="s">
        <v>244</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50</v>
      </c>
      <c r="B66" s="169" t="s">
        <v>262</v>
      </c>
      <c r="C66" s="185" t="s">
        <v>263</v>
      </c>
      <c r="D66" s="170" t="s">
        <v>243</v>
      </c>
      <c r="E66" s="171">
        <v>1</v>
      </c>
      <c r="F66" s="172"/>
      <c r="G66" s="173">
        <f t="shared" si="28"/>
        <v>0</v>
      </c>
      <c r="H66" s="172"/>
      <c r="I66" s="173">
        <f t="shared" si="29"/>
        <v>0</v>
      </c>
      <c r="J66" s="172"/>
      <c r="K66" s="173">
        <f t="shared" si="30"/>
        <v>0</v>
      </c>
      <c r="L66" s="173">
        <v>21</v>
      </c>
      <c r="M66" s="173">
        <f t="shared" si="31"/>
        <v>0</v>
      </c>
      <c r="N66" s="171">
        <v>0</v>
      </c>
      <c r="O66" s="171">
        <f t="shared" si="32"/>
        <v>0</v>
      </c>
      <c r="P66" s="171">
        <v>0</v>
      </c>
      <c r="Q66" s="171">
        <f t="shared" si="33"/>
        <v>0</v>
      </c>
      <c r="R66" s="173"/>
      <c r="S66" s="173" t="s">
        <v>172</v>
      </c>
      <c r="T66" s="174" t="s">
        <v>157</v>
      </c>
      <c r="U66" s="159">
        <v>0</v>
      </c>
      <c r="V66" s="159">
        <f t="shared" si="34"/>
        <v>0</v>
      </c>
      <c r="W66" s="159"/>
      <c r="X66" s="159" t="s">
        <v>158</v>
      </c>
      <c r="Y66" s="159" t="s">
        <v>159</v>
      </c>
      <c r="Z66" s="192"/>
      <c r="AA66" s="149"/>
      <c r="AB66" s="149"/>
      <c r="AC66" s="149"/>
      <c r="AD66" s="149"/>
      <c r="AE66" s="149"/>
      <c r="AF66" s="149"/>
      <c r="AG66" s="149" t="s">
        <v>244</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x14ac:dyDescent="0.2">
      <c r="A67" s="3"/>
      <c r="B67" s="4"/>
      <c r="C67" s="186"/>
      <c r="D67" s="6"/>
      <c r="E67" s="3"/>
      <c r="F67" s="3"/>
      <c r="G67" s="3"/>
      <c r="H67" s="3"/>
      <c r="I67" s="3"/>
      <c r="J67" s="3"/>
      <c r="K67" s="3"/>
      <c r="L67" s="3"/>
      <c r="M67" s="3"/>
      <c r="N67" s="3"/>
      <c r="O67" s="3"/>
      <c r="P67" s="3"/>
      <c r="Q67" s="3"/>
      <c r="R67" s="3"/>
      <c r="S67" s="3"/>
      <c r="T67" s="3"/>
      <c r="U67" s="3"/>
      <c r="V67" s="3"/>
      <c r="W67" s="3"/>
      <c r="X67" s="3"/>
      <c r="Y67" s="3"/>
      <c r="AE67">
        <v>15</v>
      </c>
      <c r="AF67">
        <v>21</v>
      </c>
      <c r="AG67" t="s">
        <v>137</v>
      </c>
    </row>
    <row r="68" spans="1:60" x14ac:dyDescent="0.2">
      <c r="A68" s="152"/>
      <c r="B68" s="153" t="s">
        <v>29</v>
      </c>
      <c r="C68" s="187"/>
      <c r="D68" s="154"/>
      <c r="E68" s="155"/>
      <c r="F68" s="155"/>
      <c r="G68" s="167">
        <f>G8+G11+G24+G33+G46+G55</f>
        <v>0</v>
      </c>
      <c r="H68" s="3"/>
      <c r="I68" s="3"/>
      <c r="J68" s="3"/>
      <c r="K68" s="3"/>
      <c r="L68" s="3"/>
      <c r="M68" s="3"/>
      <c r="N68" s="3"/>
      <c r="O68" s="3"/>
      <c r="P68" s="3"/>
      <c r="Q68" s="3"/>
      <c r="R68" s="3"/>
      <c r="S68" s="3"/>
      <c r="T68" s="3"/>
      <c r="U68" s="3"/>
      <c r="V68" s="3"/>
      <c r="W68" s="3"/>
      <c r="X68" s="3"/>
      <c r="Y68" s="3"/>
      <c r="AB68" s="194" t="s">
        <v>499</v>
      </c>
      <c r="AC68" s="195"/>
      <c r="AD68" s="195"/>
      <c r="AE68" s="195">
        <f>SUMIF(L7:L66,AE67,G7:G66)</f>
        <v>0</v>
      </c>
      <c r="AF68" s="195">
        <f>SUMIF(L7:L66,AF67,G7:G66)</f>
        <v>0</v>
      </c>
      <c r="AG68" s="195" t="s">
        <v>176</v>
      </c>
      <c r="AH68" s="195"/>
      <c r="AI68" s="195"/>
      <c r="AJ68" s="195"/>
      <c r="AK68" s="195"/>
      <c r="AL68" s="195"/>
      <c r="AM68" s="195"/>
      <c r="AN68" s="195"/>
      <c r="AO68" s="195"/>
      <c r="AP68" s="195"/>
      <c r="AQ68" s="195"/>
      <c r="AR68" s="195"/>
      <c r="AS68" s="195"/>
      <c r="AT68" s="196"/>
    </row>
    <row r="69" spans="1:60" x14ac:dyDescent="0.2">
      <c r="C69" s="188"/>
      <c r="D69" s="10"/>
      <c r="AG69" t="s">
        <v>177</v>
      </c>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rwpbKZ2qDEC9LZiEu3zl61YDhwN1uSLiaH7mMcrl+8devOFEY1Ru+tgeo0/5M5hu0cv+KcwMcpgdsY4sElKrA==" saltValue="XrzSMAyiagmONKn0jIMYYQ==" spinCount="100000" sheet="1" formatRows="0"/>
  <mergeCells count="7">
    <mergeCell ref="C35:G35"/>
    <mergeCell ref="A1:G1"/>
    <mergeCell ref="C2:G2"/>
    <mergeCell ref="C3:G3"/>
    <mergeCell ref="C4:G4"/>
    <mergeCell ref="C13:G13"/>
    <mergeCell ref="C32:G3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998"/>
  <sheetViews>
    <sheetView zoomScaleNormal="100" workbookViewId="0">
      <pane ySplit="7" topLeftCell="A8" activePane="bottomLeft" state="frozen"/>
      <selection pane="bottomLeft" activeCell="C20" sqref="C20:G20"/>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6" max="26" width="50.140625" customWidth="1"/>
    <col min="28" max="41" width="0" hidden="1" customWidth="1"/>
    <col min="43" max="46" width="16.7109375" customWidth="1"/>
    <col min="53" max="53" width="98.7109375" customWidth="1"/>
  </cols>
  <sheetData>
    <row r="1" spans="1:60" ht="15.75" customHeight="1" x14ac:dyDescent="0.25">
      <c r="A1" s="276" t="s">
        <v>178</v>
      </c>
      <c r="B1" s="276"/>
      <c r="C1" s="276"/>
      <c r="D1" s="276"/>
      <c r="E1" s="276"/>
      <c r="F1" s="276"/>
      <c r="G1" s="276"/>
      <c r="AG1" t="s">
        <v>123</v>
      </c>
    </row>
    <row r="2" spans="1:60" ht="24.95" customHeight="1" x14ac:dyDescent="0.2">
      <c r="A2" s="141" t="s">
        <v>7</v>
      </c>
      <c r="B2" s="49" t="s">
        <v>42</v>
      </c>
      <c r="C2" s="277" t="s">
        <v>43</v>
      </c>
      <c r="D2" s="278"/>
      <c r="E2" s="278"/>
      <c r="F2" s="278"/>
      <c r="G2" s="279"/>
      <c r="AG2" t="s">
        <v>124</v>
      </c>
    </row>
    <row r="3" spans="1:60" ht="24.95" customHeight="1" x14ac:dyDescent="0.2">
      <c r="A3" s="141" t="s">
        <v>8</v>
      </c>
      <c r="B3" s="49" t="s">
        <v>54</v>
      </c>
      <c r="C3" s="277" t="s">
        <v>55</v>
      </c>
      <c r="D3" s="278"/>
      <c r="E3" s="278"/>
      <c r="F3" s="278"/>
      <c r="G3" s="279"/>
      <c r="AC3" s="122" t="s">
        <v>124</v>
      </c>
      <c r="AG3" t="s">
        <v>128</v>
      </c>
    </row>
    <row r="4" spans="1:60" ht="24.95" customHeight="1" x14ac:dyDescent="0.2">
      <c r="A4" s="142" t="s">
        <v>9</v>
      </c>
      <c r="B4" s="143" t="s">
        <v>58</v>
      </c>
      <c r="C4" s="280" t="s">
        <v>59</v>
      </c>
      <c r="D4" s="281"/>
      <c r="E4" s="281"/>
      <c r="F4" s="281"/>
      <c r="G4" s="282"/>
      <c r="AG4" t="s">
        <v>129</v>
      </c>
    </row>
    <row r="5" spans="1:60" x14ac:dyDescent="0.2">
      <c r="D5" s="10"/>
      <c r="AQ5" s="283" t="s">
        <v>501</v>
      </c>
      <c r="AR5" s="284"/>
      <c r="AS5" s="284"/>
      <c r="AT5" s="285"/>
    </row>
    <row r="6" spans="1:60" ht="38.25" customHeight="1" x14ac:dyDescent="0.2">
      <c r="A6" s="145" t="s">
        <v>130</v>
      </c>
      <c r="B6" s="147" t="s">
        <v>131</v>
      </c>
      <c r="C6" s="147" t="s">
        <v>503</v>
      </c>
      <c r="D6" s="146" t="s">
        <v>132</v>
      </c>
      <c r="E6" s="145" t="s">
        <v>133</v>
      </c>
      <c r="F6" s="144" t="s">
        <v>134</v>
      </c>
      <c r="G6" s="145" t="s">
        <v>29</v>
      </c>
      <c r="H6" s="148" t="s">
        <v>30</v>
      </c>
      <c r="I6" s="148" t="s">
        <v>135</v>
      </c>
      <c r="J6" s="148" t="s">
        <v>31</v>
      </c>
      <c r="K6" s="148" t="s">
        <v>136</v>
      </c>
      <c r="L6" s="148" t="s">
        <v>137</v>
      </c>
      <c r="M6" s="148" t="s">
        <v>138</v>
      </c>
      <c r="N6" s="148" t="s">
        <v>139</v>
      </c>
      <c r="O6" s="148" t="s">
        <v>140</v>
      </c>
      <c r="P6" s="148" t="s">
        <v>141</v>
      </c>
      <c r="Q6" s="148" t="s">
        <v>142</v>
      </c>
      <c r="R6" s="148" t="s">
        <v>143</v>
      </c>
      <c r="S6" s="148" t="s">
        <v>144</v>
      </c>
      <c r="T6" s="148" t="s">
        <v>145</v>
      </c>
      <c r="U6" s="148" t="s">
        <v>146</v>
      </c>
      <c r="V6" s="148" t="s">
        <v>147</v>
      </c>
      <c r="W6" s="148" t="s">
        <v>148</v>
      </c>
      <c r="X6" s="148" t="s">
        <v>149</v>
      </c>
      <c r="Y6" s="189" t="s">
        <v>150</v>
      </c>
      <c r="Z6" s="190" t="s">
        <v>496</v>
      </c>
      <c r="AQ6" s="197" t="s">
        <v>507</v>
      </c>
      <c r="AR6" s="197" t="s">
        <v>508</v>
      </c>
      <c r="AS6" s="197" t="s">
        <v>509</v>
      </c>
      <c r="AT6" s="197" t="s">
        <v>500</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c r="Z7" s="191"/>
    </row>
    <row r="8" spans="1:60" x14ac:dyDescent="0.2">
      <c r="A8" s="161" t="s">
        <v>151</v>
      </c>
      <c r="B8" s="162" t="s">
        <v>83</v>
      </c>
      <c r="C8" s="183" t="s">
        <v>84</v>
      </c>
      <c r="D8" s="163"/>
      <c r="E8" s="164"/>
      <c r="F8" s="165"/>
      <c r="G8" s="165">
        <f>SUMIF(AG9:AG23,"&lt;&gt;NOR",G9:G23)</f>
        <v>0</v>
      </c>
      <c r="H8" s="165"/>
      <c r="I8" s="165">
        <f>SUM(I9:I23)</f>
        <v>0</v>
      </c>
      <c r="J8" s="165"/>
      <c r="K8" s="165">
        <f>SUM(K9:K23)</f>
        <v>0</v>
      </c>
      <c r="L8" s="165"/>
      <c r="M8" s="165">
        <f>SUM(M9:M23)</f>
        <v>0</v>
      </c>
      <c r="N8" s="164"/>
      <c r="O8" s="164">
        <f>SUM(O9:O23)</f>
        <v>0</v>
      </c>
      <c r="P8" s="164"/>
      <c r="Q8" s="164">
        <f>SUM(Q9:Q23)</f>
        <v>0</v>
      </c>
      <c r="R8" s="165"/>
      <c r="S8" s="165"/>
      <c r="T8" s="166"/>
      <c r="U8" s="160"/>
      <c r="V8" s="160">
        <f>SUM(V9:V23)</f>
        <v>0</v>
      </c>
      <c r="W8" s="160"/>
      <c r="X8" s="160"/>
      <c r="Y8" s="160"/>
      <c r="Z8" s="191"/>
      <c r="AG8" t="s">
        <v>152</v>
      </c>
      <c r="AQ8" s="203">
        <f>SUM(AQ9:AQ23)</f>
        <v>3</v>
      </c>
      <c r="AR8" s="204">
        <f t="shared" ref="AR8:AT8" si="0">SUM(AR9:AR23)</f>
        <v>0</v>
      </c>
      <c r="AS8" s="203">
        <f t="shared" si="0"/>
        <v>7</v>
      </c>
      <c r="AT8" s="204">
        <f t="shared" si="0"/>
        <v>0</v>
      </c>
    </row>
    <row r="9" spans="1:60" outlineLevel="1" x14ac:dyDescent="0.2">
      <c r="A9" s="168">
        <v>1</v>
      </c>
      <c r="B9" s="169" t="s">
        <v>179</v>
      </c>
      <c r="C9" s="185" t="s">
        <v>264</v>
      </c>
      <c r="D9" s="170" t="s">
        <v>181</v>
      </c>
      <c r="E9" s="171">
        <v>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172</v>
      </c>
      <c r="T9" s="174" t="s">
        <v>157</v>
      </c>
      <c r="U9" s="159">
        <v>0</v>
      </c>
      <c r="V9" s="159">
        <f>ROUND(E9*U9,2)</f>
        <v>0</v>
      </c>
      <c r="W9" s="159"/>
      <c r="X9" s="159" t="s">
        <v>158</v>
      </c>
      <c r="Y9" s="159" t="s">
        <v>159</v>
      </c>
      <c r="Z9" s="172"/>
      <c r="AA9" s="149"/>
      <c r="AB9" s="149"/>
      <c r="AC9" s="149"/>
      <c r="AD9" s="149"/>
      <c r="AE9" s="149"/>
      <c r="AF9" s="149"/>
      <c r="AG9" s="149" t="s">
        <v>182</v>
      </c>
      <c r="AH9" s="149"/>
      <c r="AI9" s="149"/>
      <c r="AJ9" s="149"/>
      <c r="AK9" s="149"/>
      <c r="AL9" s="149"/>
      <c r="AM9" s="149"/>
      <c r="AN9" s="149"/>
      <c r="AO9" s="149"/>
      <c r="AP9" s="149"/>
      <c r="AQ9" s="200">
        <v>1</v>
      </c>
      <c r="AR9" s="198">
        <f>F9*AQ9</f>
        <v>0</v>
      </c>
      <c r="AS9" s="200">
        <v>1</v>
      </c>
      <c r="AT9" s="198">
        <f>F9*AS9</f>
        <v>0</v>
      </c>
      <c r="AU9" s="149"/>
      <c r="AV9" s="149"/>
      <c r="AW9" s="149"/>
      <c r="AX9" s="149"/>
      <c r="AY9" s="149"/>
      <c r="AZ9" s="149"/>
      <c r="BA9" s="149"/>
      <c r="BB9" s="149"/>
      <c r="BC9" s="149"/>
      <c r="BD9" s="149"/>
      <c r="BE9" s="149"/>
      <c r="BF9" s="149"/>
      <c r="BG9" s="149"/>
      <c r="BH9" s="149"/>
    </row>
    <row r="10" spans="1:60" ht="33.75" outlineLevel="2" x14ac:dyDescent="0.2">
      <c r="A10" s="156"/>
      <c r="B10" s="157"/>
      <c r="C10" s="274" t="s">
        <v>265</v>
      </c>
      <c r="D10" s="275"/>
      <c r="E10" s="275"/>
      <c r="F10" s="275"/>
      <c r="G10" s="275"/>
      <c r="H10" s="159"/>
      <c r="I10" s="159"/>
      <c r="J10" s="159"/>
      <c r="K10" s="159"/>
      <c r="L10" s="159"/>
      <c r="M10" s="159"/>
      <c r="N10" s="158"/>
      <c r="O10" s="158"/>
      <c r="P10" s="158"/>
      <c r="Q10" s="158"/>
      <c r="R10" s="159"/>
      <c r="S10" s="159"/>
      <c r="T10" s="159"/>
      <c r="U10" s="159"/>
      <c r="V10" s="159"/>
      <c r="W10" s="159"/>
      <c r="X10" s="159"/>
      <c r="Y10" s="159"/>
      <c r="Z10" s="192"/>
      <c r="AA10" s="149"/>
      <c r="AB10" s="149"/>
      <c r="AC10" s="149"/>
      <c r="AD10" s="149"/>
      <c r="AE10" s="149"/>
      <c r="AF10" s="149"/>
      <c r="AG10" s="149" t="s">
        <v>163</v>
      </c>
      <c r="AH10" s="149"/>
      <c r="AI10" s="149"/>
      <c r="AJ10" s="149"/>
      <c r="AK10" s="149"/>
      <c r="AL10" s="149"/>
      <c r="AM10" s="149"/>
      <c r="AN10" s="149"/>
      <c r="AO10" s="149"/>
      <c r="AP10" s="149"/>
      <c r="AQ10" s="286"/>
      <c r="AR10" s="287"/>
      <c r="AS10" s="287"/>
      <c r="AT10" s="288"/>
      <c r="AU10" s="149"/>
      <c r="AV10" s="149"/>
      <c r="AW10" s="149"/>
      <c r="AX10" s="149"/>
      <c r="AY10" s="149"/>
      <c r="AZ10" s="149"/>
      <c r="BA10" s="182" t="str">
        <f>C10</f>
        <v>Prezentační 65" displej s nativním rozlišením 3840 x 2160 bodů, minimální svítivostí 450 nitů, technologií podsvitu DLED, kontrastem 1200:1 a pozorovacími úhly 178x178 stupňů. Minimálně tři HDMI 2.0 a jedním USB-C vstupy, SPDIF audio výstupem a RJ45 port pro řízení řídicím systémem.</v>
      </c>
      <c r="BB10" s="149"/>
      <c r="BC10" s="149"/>
      <c r="BD10" s="149"/>
      <c r="BE10" s="149"/>
      <c r="BF10" s="149"/>
      <c r="BG10" s="149"/>
      <c r="BH10" s="149"/>
    </row>
    <row r="11" spans="1:60" outlineLevel="1" x14ac:dyDescent="0.2">
      <c r="A11" s="168">
        <v>2</v>
      </c>
      <c r="B11" s="169" t="s">
        <v>183</v>
      </c>
      <c r="C11" s="185" t="s">
        <v>266</v>
      </c>
      <c r="D11" s="170" t="s">
        <v>181</v>
      </c>
      <c r="E11" s="171">
        <v>1</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172</v>
      </c>
      <c r="T11" s="174" t="s">
        <v>157</v>
      </c>
      <c r="U11" s="159">
        <v>0</v>
      </c>
      <c r="V11" s="159">
        <f>ROUND(E11*U11,2)</f>
        <v>0</v>
      </c>
      <c r="W11" s="159"/>
      <c r="X11" s="159" t="s">
        <v>158</v>
      </c>
      <c r="Y11" s="159" t="s">
        <v>159</v>
      </c>
      <c r="Z11" s="172"/>
      <c r="AA11" s="149"/>
      <c r="AB11" s="149"/>
      <c r="AC11" s="149"/>
      <c r="AD11" s="149"/>
      <c r="AE11" s="149"/>
      <c r="AF11" s="149"/>
      <c r="AG11" s="149" t="s">
        <v>182</v>
      </c>
      <c r="AH11" s="149"/>
      <c r="AI11" s="149"/>
      <c r="AJ11" s="149"/>
      <c r="AK11" s="149"/>
      <c r="AL11" s="149"/>
      <c r="AM11" s="149"/>
      <c r="AN11" s="149"/>
      <c r="AO11" s="149"/>
      <c r="AP11" s="149"/>
      <c r="AQ11" s="200">
        <v>1</v>
      </c>
      <c r="AR11" s="198">
        <f t="shared" ref="AR11:AR22" si="1">F11*AQ11</f>
        <v>0</v>
      </c>
      <c r="AS11" s="200">
        <v>0</v>
      </c>
      <c r="AT11" s="198">
        <f t="shared" ref="AT11:AT23" si="2">F11*AS11</f>
        <v>0</v>
      </c>
      <c r="AU11" s="149"/>
      <c r="AV11" s="149"/>
      <c r="AW11" s="149"/>
      <c r="AX11" s="149"/>
      <c r="AY11" s="149"/>
      <c r="AZ11" s="149"/>
      <c r="BA11" s="149"/>
      <c r="BB11" s="149"/>
      <c r="BC11" s="149"/>
      <c r="BD11" s="149"/>
      <c r="BE11" s="149"/>
      <c r="BF11" s="149"/>
      <c r="BG11" s="149"/>
      <c r="BH11" s="149"/>
    </row>
    <row r="12" spans="1:60" outlineLevel="2" x14ac:dyDescent="0.2">
      <c r="A12" s="156"/>
      <c r="B12" s="157"/>
      <c r="C12" s="274" t="s">
        <v>267</v>
      </c>
      <c r="D12" s="275"/>
      <c r="E12" s="275"/>
      <c r="F12" s="275"/>
      <c r="G12" s="275"/>
      <c r="H12" s="159"/>
      <c r="I12" s="159"/>
      <c r="J12" s="159"/>
      <c r="K12" s="159"/>
      <c r="L12" s="159"/>
      <c r="M12" s="159"/>
      <c r="N12" s="158"/>
      <c r="O12" s="158"/>
      <c r="P12" s="158"/>
      <c r="Q12" s="158"/>
      <c r="R12" s="159"/>
      <c r="S12" s="159"/>
      <c r="T12" s="159"/>
      <c r="U12" s="159"/>
      <c r="V12" s="159"/>
      <c r="W12" s="159"/>
      <c r="X12" s="159"/>
      <c r="Y12" s="159"/>
      <c r="Z12" s="192"/>
      <c r="AA12" s="149"/>
      <c r="AB12" s="149"/>
      <c r="AC12" s="149"/>
      <c r="AD12" s="149"/>
      <c r="AE12" s="149"/>
      <c r="AF12" s="149"/>
      <c r="AG12" s="149" t="s">
        <v>163</v>
      </c>
      <c r="AH12" s="149"/>
      <c r="AI12" s="149"/>
      <c r="AJ12" s="149"/>
      <c r="AK12" s="149"/>
      <c r="AL12" s="149"/>
      <c r="AM12" s="149"/>
      <c r="AN12" s="149"/>
      <c r="AO12" s="149"/>
      <c r="AP12" s="149"/>
      <c r="AQ12" s="286"/>
      <c r="AR12" s="287"/>
      <c r="AS12" s="287"/>
      <c r="AT12" s="288"/>
      <c r="AU12" s="149"/>
      <c r="AV12" s="149"/>
      <c r="AW12" s="149"/>
      <c r="AX12" s="149"/>
      <c r="AY12" s="149"/>
      <c r="AZ12" s="149"/>
      <c r="BA12" s="182" t="str">
        <f>C12</f>
        <v>Tenký nástěnný držák s prostorem mezi 65" displejem a stěnou max 2,5 cm. Kompatibilní s dodávaným 65" displejem.</v>
      </c>
      <c r="BB12" s="149"/>
      <c r="BC12" s="149"/>
      <c r="BD12" s="149"/>
      <c r="BE12" s="149"/>
      <c r="BF12" s="149"/>
      <c r="BG12" s="149"/>
      <c r="BH12" s="149"/>
    </row>
    <row r="13" spans="1:60" outlineLevel="1" x14ac:dyDescent="0.2">
      <c r="A13" s="168">
        <v>3</v>
      </c>
      <c r="B13" s="169" t="s">
        <v>185</v>
      </c>
      <c r="C13" s="185" t="s">
        <v>268</v>
      </c>
      <c r="D13" s="170" t="s">
        <v>181</v>
      </c>
      <c r="E13" s="171">
        <v>1</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172</v>
      </c>
      <c r="T13" s="174" t="s">
        <v>157</v>
      </c>
      <c r="U13" s="159">
        <v>0</v>
      </c>
      <c r="V13" s="159">
        <f>ROUND(E13*U13,2)</f>
        <v>0</v>
      </c>
      <c r="W13" s="159"/>
      <c r="X13" s="159" t="s">
        <v>158</v>
      </c>
      <c r="Y13" s="159" t="s">
        <v>159</v>
      </c>
      <c r="Z13" s="205"/>
      <c r="AA13" s="149"/>
      <c r="AB13" s="149"/>
      <c r="AC13" s="149"/>
      <c r="AD13" s="149"/>
      <c r="AE13" s="149"/>
      <c r="AF13" s="149"/>
      <c r="AG13" s="149" t="s">
        <v>182</v>
      </c>
      <c r="AH13" s="149"/>
      <c r="AI13" s="149"/>
      <c r="AJ13" s="149"/>
      <c r="AK13" s="149"/>
      <c r="AL13" s="149"/>
      <c r="AM13" s="149"/>
      <c r="AN13" s="149"/>
      <c r="AO13" s="149"/>
      <c r="AP13" s="149"/>
      <c r="AQ13" s="200">
        <v>0</v>
      </c>
      <c r="AR13" s="198">
        <f t="shared" si="1"/>
        <v>0</v>
      </c>
      <c r="AS13" s="200">
        <v>1</v>
      </c>
      <c r="AT13" s="198">
        <f t="shared" si="2"/>
        <v>0</v>
      </c>
      <c r="AU13" s="149"/>
      <c r="AV13" s="149"/>
      <c r="AW13" s="149"/>
      <c r="AX13" s="149"/>
      <c r="AY13" s="149"/>
      <c r="AZ13" s="149"/>
      <c r="BA13" s="149"/>
      <c r="BB13" s="149"/>
      <c r="BC13" s="149"/>
      <c r="BD13" s="149"/>
      <c r="BE13" s="149"/>
      <c r="BF13" s="149"/>
      <c r="BG13" s="149"/>
      <c r="BH13" s="149"/>
    </row>
    <row r="14" spans="1:60" ht="22.5" outlineLevel="2" x14ac:dyDescent="0.2">
      <c r="A14" s="156"/>
      <c r="B14" s="157"/>
      <c r="C14" s="274" t="s">
        <v>269</v>
      </c>
      <c r="D14" s="275"/>
      <c r="E14" s="275"/>
      <c r="F14" s="275"/>
      <c r="G14" s="275"/>
      <c r="H14" s="159"/>
      <c r="I14" s="159"/>
      <c r="J14" s="159"/>
      <c r="K14" s="159"/>
      <c r="L14" s="159"/>
      <c r="M14" s="159"/>
      <c r="N14" s="158"/>
      <c r="O14" s="158"/>
      <c r="P14" s="158"/>
      <c r="Q14" s="158"/>
      <c r="R14" s="159"/>
      <c r="S14" s="159"/>
      <c r="T14" s="159"/>
      <c r="U14" s="159"/>
      <c r="V14" s="159"/>
      <c r="W14" s="159"/>
      <c r="X14" s="159"/>
      <c r="Y14" s="159"/>
      <c r="Z14" s="192"/>
      <c r="AA14" s="149"/>
      <c r="AB14" s="149"/>
      <c r="AC14" s="149"/>
      <c r="AD14" s="149"/>
      <c r="AE14" s="149"/>
      <c r="AF14" s="149"/>
      <c r="AG14" s="149" t="s">
        <v>163</v>
      </c>
      <c r="AH14" s="149"/>
      <c r="AI14" s="149"/>
      <c r="AJ14" s="149"/>
      <c r="AK14" s="149"/>
      <c r="AL14" s="149"/>
      <c r="AM14" s="149"/>
      <c r="AN14" s="149"/>
      <c r="AO14" s="149"/>
      <c r="AP14" s="149"/>
      <c r="AQ14" s="286"/>
      <c r="AR14" s="287"/>
      <c r="AS14" s="287"/>
      <c r="AT14" s="288"/>
      <c r="AU14" s="149"/>
      <c r="AV14" s="149"/>
      <c r="AW14" s="149"/>
      <c r="AX14" s="149"/>
      <c r="AY14" s="149"/>
      <c r="AZ14" s="149"/>
      <c r="BA14" s="182" t="str">
        <f>C14</f>
        <v>Otočný držák pro dodávaný 65" displej, odtažení displeje od stěny na 65 cm, 120° natáčení do stran, hloubka držáku max. 5 cm, možnost vedení přívodních kabelů skrz podpůrná ramena</v>
      </c>
      <c r="BB14" s="149"/>
      <c r="BC14" s="149"/>
      <c r="BD14" s="149"/>
      <c r="BE14" s="149"/>
      <c r="BF14" s="149"/>
      <c r="BG14" s="149"/>
      <c r="BH14" s="149"/>
    </row>
    <row r="15" spans="1:60" outlineLevel="1" x14ac:dyDescent="0.2">
      <c r="A15" s="168">
        <v>4</v>
      </c>
      <c r="B15" s="169" t="s">
        <v>270</v>
      </c>
      <c r="C15" s="185" t="s">
        <v>271</v>
      </c>
      <c r="D15" s="170" t="s">
        <v>272</v>
      </c>
      <c r="E15" s="171">
        <v>1</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172</v>
      </c>
      <c r="T15" s="174" t="s">
        <v>157</v>
      </c>
      <c r="U15" s="159">
        <v>0</v>
      </c>
      <c r="V15" s="159">
        <f>ROUND(E15*U15,2)</f>
        <v>0</v>
      </c>
      <c r="W15" s="159"/>
      <c r="X15" s="159" t="s">
        <v>158</v>
      </c>
      <c r="Y15" s="159" t="s">
        <v>159</v>
      </c>
      <c r="Z15" s="205"/>
      <c r="AA15" s="149"/>
      <c r="AB15" s="149"/>
      <c r="AC15" s="149"/>
      <c r="AD15" s="149"/>
      <c r="AE15" s="149"/>
      <c r="AF15" s="149"/>
      <c r="AG15" s="149" t="s">
        <v>182</v>
      </c>
      <c r="AH15" s="149"/>
      <c r="AI15" s="149"/>
      <c r="AJ15" s="149"/>
      <c r="AK15" s="149"/>
      <c r="AL15" s="149"/>
      <c r="AM15" s="149"/>
      <c r="AN15" s="149"/>
      <c r="AO15" s="149"/>
      <c r="AP15" s="149"/>
      <c r="AQ15" s="200">
        <v>0</v>
      </c>
      <c r="AR15" s="198">
        <f t="shared" si="1"/>
        <v>0</v>
      </c>
      <c r="AS15" s="200">
        <v>1</v>
      </c>
      <c r="AT15" s="198">
        <f t="shared" si="2"/>
        <v>0</v>
      </c>
      <c r="AU15" s="149"/>
      <c r="AV15" s="149"/>
      <c r="AW15" s="149"/>
      <c r="AX15" s="149"/>
      <c r="AY15" s="149"/>
      <c r="AZ15" s="149"/>
      <c r="BA15" s="149"/>
      <c r="BB15" s="149"/>
      <c r="BC15" s="149"/>
      <c r="BD15" s="149"/>
      <c r="BE15" s="149"/>
      <c r="BF15" s="149"/>
      <c r="BG15" s="149"/>
      <c r="BH15" s="149"/>
    </row>
    <row r="16" spans="1:60" ht="45" outlineLevel="2" x14ac:dyDescent="0.2">
      <c r="A16" s="156"/>
      <c r="B16" s="157"/>
      <c r="C16" s="274" t="s">
        <v>273</v>
      </c>
      <c r="D16" s="275"/>
      <c r="E16" s="275"/>
      <c r="F16" s="275"/>
      <c r="G16" s="275"/>
      <c r="H16" s="159"/>
      <c r="I16" s="159"/>
      <c r="J16" s="159"/>
      <c r="K16" s="159"/>
      <c r="L16" s="159"/>
      <c r="M16" s="159"/>
      <c r="N16" s="158"/>
      <c r="O16" s="158"/>
      <c r="P16" s="158"/>
      <c r="Q16" s="158"/>
      <c r="R16" s="159"/>
      <c r="S16" s="159"/>
      <c r="T16" s="159"/>
      <c r="U16" s="159"/>
      <c r="V16" s="159"/>
      <c r="W16" s="159"/>
      <c r="X16" s="159"/>
      <c r="Y16" s="159"/>
      <c r="Z16" s="192"/>
      <c r="AA16" s="149"/>
      <c r="AB16" s="149"/>
      <c r="AC16" s="149"/>
      <c r="AD16" s="149"/>
      <c r="AE16" s="149"/>
      <c r="AF16" s="149"/>
      <c r="AG16" s="149" t="s">
        <v>163</v>
      </c>
      <c r="AH16" s="149"/>
      <c r="AI16" s="149"/>
      <c r="AJ16" s="149"/>
      <c r="AK16" s="149"/>
      <c r="AL16" s="149"/>
      <c r="AM16" s="149"/>
      <c r="AN16" s="149"/>
      <c r="AO16" s="149"/>
      <c r="AP16" s="149"/>
      <c r="AQ16" s="286"/>
      <c r="AR16" s="287"/>
      <c r="AS16" s="287"/>
      <c r="AT16" s="288"/>
      <c r="AU16" s="149"/>
      <c r="AV16" s="149"/>
      <c r="AW16" s="149"/>
      <c r="AX16" s="149"/>
      <c r="AY16" s="149"/>
      <c r="AZ16" s="149"/>
      <c r="BA16" s="182" t="str">
        <f>C16</f>
        <v>Sada (2ks) dvoupásmových reproduktorů se stereofonním zesilovačem 2 x 30W. Reproduktory s min. 5,25" basovým reproduktorem a 1" výškovým reproduktorem. Minimální frekvenční rozsah 45 - 18.000 Hz, SPL min. 100 dB. Symetrické linkové vstupy a nesymetrický vstup, separátní regulace pro hlasitost, basy a výšky, indikaci přebuzení, konektor RS232 pro ovládání řídicím systémem, vč. konzoly pro uchycení na stěnu.</v>
      </c>
      <c r="BB16" s="149"/>
      <c r="BC16" s="149"/>
      <c r="BD16" s="149"/>
      <c r="BE16" s="149"/>
      <c r="BF16" s="149"/>
      <c r="BG16" s="149"/>
      <c r="BH16" s="149"/>
    </row>
    <row r="17" spans="1:60" outlineLevel="1" x14ac:dyDescent="0.2">
      <c r="A17" s="168">
        <v>5</v>
      </c>
      <c r="B17" s="169" t="s">
        <v>187</v>
      </c>
      <c r="C17" s="185" t="s">
        <v>274</v>
      </c>
      <c r="D17" s="170" t="s">
        <v>181</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172</v>
      </c>
      <c r="T17" s="174" t="s">
        <v>157</v>
      </c>
      <c r="U17" s="159">
        <v>0</v>
      </c>
      <c r="V17" s="159">
        <f>ROUND(E17*U17,2)</f>
        <v>0</v>
      </c>
      <c r="W17" s="159"/>
      <c r="X17" s="159" t="s">
        <v>158</v>
      </c>
      <c r="Y17" s="159" t="s">
        <v>159</v>
      </c>
      <c r="Z17" s="205"/>
      <c r="AA17" s="149"/>
      <c r="AB17" s="149"/>
      <c r="AC17" s="149"/>
      <c r="AD17" s="149"/>
      <c r="AE17" s="149"/>
      <c r="AF17" s="149"/>
      <c r="AG17" s="149" t="s">
        <v>182</v>
      </c>
      <c r="AH17" s="149"/>
      <c r="AI17" s="149"/>
      <c r="AJ17" s="149"/>
      <c r="AK17" s="149"/>
      <c r="AL17" s="149"/>
      <c r="AM17" s="149"/>
      <c r="AN17" s="149"/>
      <c r="AO17" s="149"/>
      <c r="AP17" s="149"/>
      <c r="AQ17" s="200">
        <v>1</v>
      </c>
      <c r="AR17" s="198">
        <f t="shared" si="1"/>
        <v>0</v>
      </c>
      <c r="AS17" s="200">
        <v>0</v>
      </c>
      <c r="AT17" s="198">
        <f t="shared" si="2"/>
        <v>0</v>
      </c>
      <c r="AU17" s="149"/>
      <c r="AV17" s="149"/>
      <c r="AW17" s="149"/>
      <c r="AX17" s="149"/>
      <c r="AY17" s="149"/>
      <c r="AZ17" s="149"/>
      <c r="BA17" s="149"/>
      <c r="BB17" s="149"/>
      <c r="BC17" s="149"/>
      <c r="BD17" s="149"/>
      <c r="BE17" s="149"/>
      <c r="BF17" s="149"/>
      <c r="BG17" s="149"/>
      <c r="BH17" s="149"/>
    </row>
    <row r="18" spans="1:60" ht="35.25" customHeight="1" outlineLevel="2" x14ac:dyDescent="0.2">
      <c r="A18" s="156"/>
      <c r="B18" s="157"/>
      <c r="C18" s="274" t="s">
        <v>511</v>
      </c>
      <c r="D18" s="275"/>
      <c r="E18" s="275"/>
      <c r="F18" s="275"/>
      <c r="G18" s="275"/>
      <c r="H18" s="159"/>
      <c r="I18" s="159"/>
      <c r="J18" s="159"/>
      <c r="K18" s="159"/>
      <c r="L18" s="159"/>
      <c r="M18" s="159"/>
      <c r="N18" s="158"/>
      <c r="O18" s="158"/>
      <c r="P18" s="158"/>
      <c r="Q18" s="158"/>
      <c r="R18" s="159"/>
      <c r="S18" s="159"/>
      <c r="T18" s="159"/>
      <c r="U18" s="159"/>
      <c r="V18" s="159"/>
      <c r="W18" s="159"/>
      <c r="X18" s="159"/>
      <c r="Y18" s="159"/>
      <c r="Z18" s="192"/>
      <c r="AA18" s="149"/>
      <c r="AB18" s="149"/>
      <c r="AC18" s="149"/>
      <c r="AD18" s="149"/>
      <c r="AE18" s="149"/>
      <c r="AF18" s="149"/>
      <c r="AG18" s="149" t="s">
        <v>163</v>
      </c>
      <c r="AH18" s="149"/>
      <c r="AI18" s="149"/>
      <c r="AJ18" s="149"/>
      <c r="AK18" s="149"/>
      <c r="AL18" s="149"/>
      <c r="AM18" s="149"/>
      <c r="AN18" s="149"/>
      <c r="AO18" s="149"/>
      <c r="AP18" s="149"/>
      <c r="AQ18" s="286"/>
      <c r="AR18" s="287"/>
      <c r="AS18" s="287"/>
      <c r="AT18" s="288"/>
      <c r="AU18" s="149"/>
      <c r="AV18" s="149"/>
      <c r="AW18" s="149"/>
      <c r="AX18" s="149"/>
      <c r="AY18" s="149"/>
      <c r="AZ18" s="149"/>
      <c r="BA18" s="182" t="str">
        <f>C18</f>
        <v>Multimediální centrum pro debriefing nahraných simulací, s podporou 4K HDR obrazu, úložiště 64GB, Bluetooth, Wi-Fi, HDMI. Možnost bezdrátového přenosu obrazu z tabletu a mobilního telefonu. Přehrávač a jeho  operační systém od stejného výrobce. Kompatibilní bezdrátový přenos obrazu s nabízeným tabletem.</v>
      </c>
      <c r="BB18" s="149"/>
      <c r="BC18" s="149"/>
      <c r="BD18" s="149"/>
      <c r="BE18" s="149"/>
      <c r="BF18" s="149"/>
      <c r="BG18" s="149"/>
      <c r="BH18" s="149"/>
    </row>
    <row r="19" spans="1:60" outlineLevel="1" x14ac:dyDescent="0.2">
      <c r="A19" s="168">
        <v>6</v>
      </c>
      <c r="B19" s="169" t="s">
        <v>188</v>
      </c>
      <c r="C19" s="185" t="s">
        <v>275</v>
      </c>
      <c r="D19" s="170" t="s">
        <v>181</v>
      </c>
      <c r="E19" s="171">
        <v>1</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172</v>
      </c>
      <c r="T19" s="174" t="s">
        <v>157</v>
      </c>
      <c r="U19" s="159">
        <v>0</v>
      </c>
      <c r="V19" s="159">
        <f>ROUND(E19*U19,2)</f>
        <v>0</v>
      </c>
      <c r="W19" s="159"/>
      <c r="X19" s="159" t="s">
        <v>158</v>
      </c>
      <c r="Y19" s="159" t="s">
        <v>159</v>
      </c>
      <c r="Z19" s="205"/>
      <c r="AA19" s="149"/>
      <c r="AB19" s="149"/>
      <c r="AC19" s="149"/>
      <c r="AD19" s="149"/>
      <c r="AE19" s="149"/>
      <c r="AF19" s="149"/>
      <c r="AG19" s="149" t="s">
        <v>182</v>
      </c>
      <c r="AH19" s="149"/>
      <c r="AI19" s="149"/>
      <c r="AJ19" s="149"/>
      <c r="AK19" s="149"/>
      <c r="AL19" s="149"/>
      <c r="AM19" s="149"/>
      <c r="AN19" s="149"/>
      <c r="AO19" s="149"/>
      <c r="AP19" s="149"/>
      <c r="AQ19" s="200">
        <v>0</v>
      </c>
      <c r="AR19" s="198">
        <f t="shared" si="1"/>
        <v>0</v>
      </c>
      <c r="AS19" s="200">
        <v>1</v>
      </c>
      <c r="AT19" s="198">
        <f t="shared" si="2"/>
        <v>0</v>
      </c>
      <c r="AU19" s="149"/>
      <c r="AV19" s="149"/>
      <c r="AW19" s="149"/>
      <c r="AX19" s="149"/>
      <c r="AY19" s="149"/>
      <c r="AZ19" s="149"/>
      <c r="BA19" s="149"/>
      <c r="BB19" s="149"/>
      <c r="BC19" s="149"/>
      <c r="BD19" s="149"/>
      <c r="BE19" s="149"/>
      <c r="BF19" s="149"/>
      <c r="BG19" s="149"/>
      <c r="BH19" s="149"/>
    </row>
    <row r="20" spans="1:60" outlineLevel="2" x14ac:dyDescent="0.2">
      <c r="A20" s="156"/>
      <c r="B20" s="157"/>
      <c r="C20" s="274" t="s">
        <v>276</v>
      </c>
      <c r="D20" s="275"/>
      <c r="E20" s="275"/>
      <c r="F20" s="275"/>
      <c r="G20" s="275"/>
      <c r="H20" s="159"/>
      <c r="I20" s="159"/>
      <c r="J20" s="159"/>
      <c r="K20" s="159"/>
      <c r="L20" s="159"/>
      <c r="M20" s="159"/>
      <c r="N20" s="158"/>
      <c r="O20" s="158"/>
      <c r="P20" s="158"/>
      <c r="Q20" s="158"/>
      <c r="R20" s="159"/>
      <c r="S20" s="159"/>
      <c r="T20" s="159"/>
      <c r="U20" s="159"/>
      <c r="V20" s="159"/>
      <c r="W20" s="159"/>
      <c r="X20" s="159"/>
      <c r="Y20" s="159"/>
      <c r="Z20" s="192"/>
      <c r="AA20" s="149"/>
      <c r="AB20" s="149"/>
      <c r="AC20" s="149"/>
      <c r="AD20" s="149"/>
      <c r="AE20" s="149"/>
      <c r="AF20" s="149"/>
      <c r="AG20" s="149" t="s">
        <v>163</v>
      </c>
      <c r="AH20" s="149"/>
      <c r="AI20" s="149"/>
      <c r="AJ20" s="149"/>
      <c r="AK20" s="149"/>
      <c r="AL20" s="149"/>
      <c r="AM20" s="149"/>
      <c r="AN20" s="149"/>
      <c r="AO20" s="149"/>
      <c r="AP20" s="149"/>
      <c r="AQ20" s="286"/>
      <c r="AR20" s="287"/>
      <c r="AS20" s="287"/>
      <c r="AT20" s="288"/>
      <c r="AU20" s="149"/>
      <c r="AV20" s="149"/>
      <c r="AW20" s="149"/>
      <c r="AX20" s="149"/>
      <c r="AY20" s="149"/>
      <c r="AZ20" s="149"/>
      <c r="BA20" s="149"/>
      <c r="BB20" s="149"/>
      <c r="BC20" s="149"/>
      <c r="BD20" s="149"/>
      <c r="BE20" s="149"/>
      <c r="BF20" s="149"/>
      <c r="BG20" s="149"/>
      <c r="BH20" s="149"/>
    </row>
    <row r="21" spans="1:60" outlineLevel="1" x14ac:dyDescent="0.2">
      <c r="A21" s="175">
        <v>7</v>
      </c>
      <c r="B21" s="176" t="s">
        <v>189</v>
      </c>
      <c r="C21" s="184" t="s">
        <v>277</v>
      </c>
      <c r="D21" s="177" t="s">
        <v>278</v>
      </c>
      <c r="E21" s="178">
        <v>1</v>
      </c>
      <c r="F21" s="179"/>
      <c r="G21" s="180">
        <f>ROUND(E21*F21,2)</f>
        <v>0</v>
      </c>
      <c r="H21" s="179"/>
      <c r="I21" s="180">
        <f>ROUND(E21*H21,2)</f>
        <v>0</v>
      </c>
      <c r="J21" s="179"/>
      <c r="K21" s="180">
        <f>ROUND(E21*J21,2)</f>
        <v>0</v>
      </c>
      <c r="L21" s="180">
        <v>21</v>
      </c>
      <c r="M21" s="180">
        <f>G21*(1+L21/100)</f>
        <v>0</v>
      </c>
      <c r="N21" s="178">
        <v>0</v>
      </c>
      <c r="O21" s="178">
        <f>ROUND(E21*N21,2)</f>
        <v>0</v>
      </c>
      <c r="P21" s="178">
        <v>0</v>
      </c>
      <c r="Q21" s="178">
        <f>ROUND(E21*P21,2)</f>
        <v>0</v>
      </c>
      <c r="R21" s="180"/>
      <c r="S21" s="180" t="s">
        <v>172</v>
      </c>
      <c r="T21" s="181" t="s">
        <v>157</v>
      </c>
      <c r="U21" s="159">
        <v>0</v>
      </c>
      <c r="V21" s="159">
        <f>ROUND(E21*U21,2)</f>
        <v>0</v>
      </c>
      <c r="W21" s="159"/>
      <c r="X21" s="159" t="s">
        <v>158</v>
      </c>
      <c r="Y21" s="159" t="s">
        <v>159</v>
      </c>
      <c r="Z21" s="192"/>
      <c r="AA21" s="149"/>
      <c r="AB21" s="149"/>
      <c r="AC21" s="149"/>
      <c r="AD21" s="149"/>
      <c r="AE21" s="149"/>
      <c r="AF21" s="149"/>
      <c r="AG21" s="149" t="s">
        <v>182</v>
      </c>
      <c r="AH21" s="149"/>
      <c r="AI21" s="149"/>
      <c r="AJ21" s="149"/>
      <c r="AK21" s="149"/>
      <c r="AL21" s="149"/>
      <c r="AM21" s="149"/>
      <c r="AN21" s="149"/>
      <c r="AO21" s="149"/>
      <c r="AP21" s="149"/>
      <c r="AQ21" s="200">
        <v>0</v>
      </c>
      <c r="AR21" s="198">
        <f t="shared" si="1"/>
        <v>0</v>
      </c>
      <c r="AS21" s="200">
        <v>1</v>
      </c>
      <c r="AT21" s="198">
        <f t="shared" si="2"/>
        <v>0</v>
      </c>
      <c r="AU21" s="149"/>
      <c r="AV21" s="149"/>
      <c r="AW21" s="149"/>
      <c r="AX21" s="149"/>
      <c r="AY21" s="149"/>
      <c r="AZ21" s="149"/>
      <c r="BA21" s="149"/>
      <c r="BB21" s="149"/>
      <c r="BC21" s="149"/>
      <c r="BD21" s="149"/>
      <c r="BE21" s="149"/>
      <c r="BF21" s="149"/>
      <c r="BG21" s="149"/>
      <c r="BH21" s="149"/>
    </row>
    <row r="22" spans="1:60" outlineLevel="1" x14ac:dyDescent="0.2">
      <c r="A22" s="175">
        <v>8</v>
      </c>
      <c r="B22" s="176" t="s">
        <v>191</v>
      </c>
      <c r="C22" s="184" t="s">
        <v>279</v>
      </c>
      <c r="D22" s="177" t="s">
        <v>181</v>
      </c>
      <c r="E22" s="178">
        <v>1</v>
      </c>
      <c r="F22" s="179"/>
      <c r="G22" s="180">
        <f>ROUND(E22*F22,2)</f>
        <v>0</v>
      </c>
      <c r="H22" s="179"/>
      <c r="I22" s="180">
        <f>ROUND(E22*H22,2)</f>
        <v>0</v>
      </c>
      <c r="J22" s="179"/>
      <c r="K22" s="180">
        <f>ROUND(E22*J22,2)</f>
        <v>0</v>
      </c>
      <c r="L22" s="180">
        <v>21</v>
      </c>
      <c r="M22" s="180">
        <f>G22*(1+L22/100)</f>
        <v>0</v>
      </c>
      <c r="N22" s="178">
        <v>0</v>
      </c>
      <c r="O22" s="178">
        <f>ROUND(E22*N22,2)</f>
        <v>0</v>
      </c>
      <c r="P22" s="178">
        <v>0</v>
      </c>
      <c r="Q22" s="178">
        <f>ROUND(E22*P22,2)</f>
        <v>0</v>
      </c>
      <c r="R22" s="180"/>
      <c r="S22" s="180" t="s">
        <v>172</v>
      </c>
      <c r="T22" s="181" t="s">
        <v>157</v>
      </c>
      <c r="U22" s="159">
        <v>0</v>
      </c>
      <c r="V22" s="159">
        <f>ROUND(E22*U22,2)</f>
        <v>0</v>
      </c>
      <c r="W22" s="159"/>
      <c r="X22" s="159" t="s">
        <v>158</v>
      </c>
      <c r="Y22" s="159" t="s">
        <v>159</v>
      </c>
      <c r="Z22" s="192"/>
      <c r="AA22" s="149"/>
      <c r="AB22" s="149"/>
      <c r="AC22" s="149"/>
      <c r="AD22" s="149"/>
      <c r="AE22" s="149"/>
      <c r="AF22" s="149"/>
      <c r="AG22" s="149" t="s">
        <v>182</v>
      </c>
      <c r="AH22" s="149"/>
      <c r="AI22" s="149"/>
      <c r="AJ22" s="149"/>
      <c r="AK22" s="149"/>
      <c r="AL22" s="149"/>
      <c r="AM22" s="149"/>
      <c r="AN22" s="149"/>
      <c r="AO22" s="149"/>
      <c r="AP22" s="149"/>
      <c r="AQ22" s="200">
        <v>0</v>
      </c>
      <c r="AR22" s="198">
        <f t="shared" si="1"/>
        <v>0</v>
      </c>
      <c r="AS22" s="200">
        <v>1</v>
      </c>
      <c r="AT22" s="198">
        <f t="shared" si="2"/>
        <v>0</v>
      </c>
      <c r="AU22" s="149"/>
      <c r="AV22" s="149"/>
      <c r="AW22" s="149"/>
      <c r="AX22" s="149"/>
      <c r="AY22" s="149"/>
      <c r="AZ22" s="149"/>
      <c r="BA22" s="149"/>
      <c r="BB22" s="149"/>
      <c r="BC22" s="149"/>
      <c r="BD22" s="149"/>
      <c r="BE22" s="149"/>
      <c r="BF22" s="149"/>
      <c r="BG22" s="149"/>
      <c r="BH22" s="149"/>
    </row>
    <row r="23" spans="1:60" outlineLevel="1" x14ac:dyDescent="0.2">
      <c r="A23" s="175">
        <v>9</v>
      </c>
      <c r="B23" s="176" t="s">
        <v>193</v>
      </c>
      <c r="C23" s="184" t="s">
        <v>280</v>
      </c>
      <c r="D23" s="177" t="s">
        <v>181</v>
      </c>
      <c r="E23" s="178">
        <v>1</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c r="S23" s="180" t="s">
        <v>172</v>
      </c>
      <c r="T23" s="181" t="s">
        <v>157</v>
      </c>
      <c r="U23" s="159">
        <v>0</v>
      </c>
      <c r="V23" s="159">
        <f>ROUND(E23*U23,2)</f>
        <v>0</v>
      </c>
      <c r="W23" s="159"/>
      <c r="X23" s="159" t="s">
        <v>158</v>
      </c>
      <c r="Y23" s="159" t="s">
        <v>159</v>
      </c>
      <c r="Z23" s="192"/>
      <c r="AA23" s="149"/>
      <c r="AB23" s="149"/>
      <c r="AC23" s="149"/>
      <c r="AD23" s="149"/>
      <c r="AE23" s="149"/>
      <c r="AF23" s="149"/>
      <c r="AG23" s="149" t="s">
        <v>182</v>
      </c>
      <c r="AH23" s="149"/>
      <c r="AI23" s="149"/>
      <c r="AJ23" s="149"/>
      <c r="AK23" s="149"/>
      <c r="AL23" s="149"/>
      <c r="AM23" s="149"/>
      <c r="AN23" s="149"/>
      <c r="AO23" s="149"/>
      <c r="AP23" s="149"/>
      <c r="AQ23" s="200">
        <v>0</v>
      </c>
      <c r="AR23" s="198">
        <f>F23*AQ23</f>
        <v>0</v>
      </c>
      <c r="AS23" s="200">
        <v>1</v>
      </c>
      <c r="AT23" s="198">
        <f t="shared" si="2"/>
        <v>0</v>
      </c>
      <c r="AU23" s="149"/>
      <c r="AV23" s="149"/>
      <c r="AW23" s="149"/>
      <c r="AX23" s="149"/>
      <c r="AY23" s="149"/>
      <c r="AZ23" s="149"/>
      <c r="BA23" s="149"/>
      <c r="BB23" s="149"/>
      <c r="BC23" s="149"/>
      <c r="BD23" s="149"/>
      <c r="BE23" s="149"/>
      <c r="BF23" s="149"/>
      <c r="BG23" s="149"/>
      <c r="BH23" s="149"/>
    </row>
    <row r="24" spans="1:60" x14ac:dyDescent="0.2">
      <c r="A24" s="161" t="s">
        <v>151</v>
      </c>
      <c r="B24" s="162" t="s">
        <v>85</v>
      </c>
      <c r="C24" s="183" t="s">
        <v>86</v>
      </c>
      <c r="D24" s="163"/>
      <c r="E24" s="164"/>
      <c r="F24" s="165"/>
      <c r="G24" s="165">
        <f>SUMIF(AG25:AG38,"&lt;&gt;NOR",G25:G38)</f>
        <v>0</v>
      </c>
      <c r="H24" s="165"/>
      <c r="I24" s="165">
        <f>SUM(I25:I38)</f>
        <v>0</v>
      </c>
      <c r="J24" s="165"/>
      <c r="K24" s="165">
        <f>SUM(K25:K38)</f>
        <v>0</v>
      </c>
      <c r="L24" s="165"/>
      <c r="M24" s="165">
        <f>SUM(M25:M38)</f>
        <v>0</v>
      </c>
      <c r="N24" s="164"/>
      <c r="O24" s="164">
        <f>SUM(O25:O38)</f>
        <v>0</v>
      </c>
      <c r="P24" s="164"/>
      <c r="Q24" s="164">
        <f>SUM(Q25:Q38)</f>
        <v>0</v>
      </c>
      <c r="R24" s="165"/>
      <c r="S24" s="165"/>
      <c r="T24" s="166"/>
      <c r="U24" s="160"/>
      <c r="V24" s="160">
        <f>SUM(V25:V38)</f>
        <v>0</v>
      </c>
      <c r="W24" s="160"/>
      <c r="X24" s="160"/>
      <c r="Y24" s="160"/>
      <c r="Z24" s="193"/>
      <c r="AG24" t="s">
        <v>152</v>
      </c>
      <c r="AQ24" s="203">
        <f>SUM(AQ25:AQ38)</f>
        <v>22</v>
      </c>
      <c r="AR24" s="204">
        <f t="shared" ref="AR24:AT24" si="3">SUM(AR25:AR38)</f>
        <v>0</v>
      </c>
      <c r="AS24" s="203">
        <f t="shared" si="3"/>
        <v>0</v>
      </c>
      <c r="AT24" s="204">
        <f t="shared" si="3"/>
        <v>0</v>
      </c>
    </row>
    <row r="25" spans="1:60" outlineLevel="1" x14ac:dyDescent="0.2">
      <c r="A25" s="168">
        <v>10</v>
      </c>
      <c r="B25" s="169" t="s">
        <v>195</v>
      </c>
      <c r="C25" s="185" t="s">
        <v>264</v>
      </c>
      <c r="D25" s="170" t="s">
        <v>181</v>
      </c>
      <c r="E25" s="171">
        <v>1</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172</v>
      </c>
      <c r="T25" s="174" t="s">
        <v>157</v>
      </c>
      <c r="U25" s="159">
        <v>0</v>
      </c>
      <c r="V25" s="159">
        <f>ROUND(E25*U25,2)</f>
        <v>0</v>
      </c>
      <c r="W25" s="159"/>
      <c r="X25" s="159" t="s">
        <v>158</v>
      </c>
      <c r="Y25" s="159" t="s">
        <v>159</v>
      </c>
      <c r="Z25" s="205"/>
      <c r="AA25" s="149"/>
      <c r="AB25" s="149"/>
      <c r="AC25" s="149"/>
      <c r="AD25" s="149"/>
      <c r="AE25" s="149"/>
      <c r="AF25" s="149"/>
      <c r="AG25" s="149" t="s">
        <v>182</v>
      </c>
      <c r="AH25" s="149"/>
      <c r="AI25" s="149"/>
      <c r="AJ25" s="149"/>
      <c r="AK25" s="149"/>
      <c r="AL25" s="149"/>
      <c r="AM25" s="149"/>
      <c r="AN25" s="149"/>
      <c r="AO25" s="149"/>
      <c r="AP25" s="149"/>
      <c r="AQ25" s="200">
        <v>1</v>
      </c>
      <c r="AR25" s="198">
        <f>AQ25*F25</f>
        <v>0</v>
      </c>
      <c r="AS25" s="200">
        <v>0</v>
      </c>
      <c r="AT25" s="198">
        <f>AS25*F25</f>
        <v>0</v>
      </c>
      <c r="AU25" s="149"/>
      <c r="AV25" s="149"/>
      <c r="AW25" s="149"/>
      <c r="AX25" s="149"/>
      <c r="AY25" s="149"/>
      <c r="AZ25" s="149"/>
      <c r="BA25" s="149"/>
      <c r="BB25" s="149"/>
      <c r="BC25" s="149"/>
      <c r="BD25" s="149"/>
      <c r="BE25" s="149"/>
      <c r="BF25" s="149"/>
      <c r="BG25" s="149"/>
      <c r="BH25" s="149"/>
    </row>
    <row r="26" spans="1:60" ht="33.75" outlineLevel="2" x14ac:dyDescent="0.2">
      <c r="A26" s="156"/>
      <c r="B26" s="157"/>
      <c r="C26" s="274" t="s">
        <v>265</v>
      </c>
      <c r="D26" s="275"/>
      <c r="E26" s="275"/>
      <c r="F26" s="275"/>
      <c r="G26" s="275"/>
      <c r="H26" s="159"/>
      <c r="I26" s="159"/>
      <c r="J26" s="159"/>
      <c r="K26" s="159"/>
      <c r="L26" s="159"/>
      <c r="M26" s="159"/>
      <c r="N26" s="158"/>
      <c r="O26" s="158"/>
      <c r="P26" s="158"/>
      <c r="Q26" s="158"/>
      <c r="R26" s="159"/>
      <c r="S26" s="159"/>
      <c r="T26" s="159"/>
      <c r="U26" s="159"/>
      <c r="V26" s="159"/>
      <c r="W26" s="159"/>
      <c r="X26" s="159"/>
      <c r="Y26" s="159"/>
      <c r="Z26" s="192"/>
      <c r="AA26" s="149"/>
      <c r="AB26" s="149"/>
      <c r="AC26" s="149"/>
      <c r="AD26" s="149"/>
      <c r="AE26" s="149"/>
      <c r="AF26" s="149"/>
      <c r="AG26" s="149" t="s">
        <v>163</v>
      </c>
      <c r="AH26" s="149"/>
      <c r="AI26" s="149"/>
      <c r="AJ26" s="149"/>
      <c r="AK26" s="149"/>
      <c r="AL26" s="149"/>
      <c r="AM26" s="149"/>
      <c r="AN26" s="149"/>
      <c r="AO26" s="149"/>
      <c r="AP26" s="149"/>
      <c r="AQ26" s="286"/>
      <c r="AR26" s="287"/>
      <c r="AS26" s="287"/>
      <c r="AT26" s="288"/>
      <c r="AU26" s="149"/>
      <c r="AV26" s="149"/>
      <c r="AW26" s="149"/>
      <c r="AX26" s="149"/>
      <c r="AY26" s="149"/>
      <c r="AZ26" s="149"/>
      <c r="BA26" s="182" t="str">
        <f>C26</f>
        <v>Prezentační 65" displej s nativním rozlišením 3840 x 2160 bodů, minimální svítivostí 450 nitů, technologií podsvitu DLED, kontrastem 1200:1 a pozorovacími úhly 178x178 stupňů. Minimálně tři HDMI 2.0 a jedním USB-C vstupy, SPDIF audio výstupem a RJ45 port pro řízení řídicím systémem.</v>
      </c>
      <c r="BB26" s="149"/>
      <c r="BC26" s="149"/>
      <c r="BD26" s="149"/>
      <c r="BE26" s="149"/>
      <c r="BF26" s="149"/>
      <c r="BG26" s="149"/>
      <c r="BH26" s="149"/>
    </row>
    <row r="27" spans="1:60" outlineLevel="1" x14ac:dyDescent="0.2">
      <c r="A27" s="168">
        <v>11</v>
      </c>
      <c r="B27" s="169" t="s">
        <v>196</v>
      </c>
      <c r="C27" s="185" t="s">
        <v>266</v>
      </c>
      <c r="D27" s="170" t="s">
        <v>181</v>
      </c>
      <c r="E27" s="171">
        <v>1</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172</v>
      </c>
      <c r="T27" s="174" t="s">
        <v>157</v>
      </c>
      <c r="U27" s="159">
        <v>0</v>
      </c>
      <c r="V27" s="159">
        <f>ROUND(E27*U27,2)</f>
        <v>0</v>
      </c>
      <c r="W27" s="159"/>
      <c r="X27" s="159" t="s">
        <v>158</v>
      </c>
      <c r="Y27" s="159" t="s">
        <v>159</v>
      </c>
      <c r="Z27" s="205"/>
      <c r="AA27" s="149"/>
      <c r="AB27" s="149"/>
      <c r="AC27" s="149"/>
      <c r="AD27" s="149"/>
      <c r="AE27" s="149"/>
      <c r="AF27" s="149"/>
      <c r="AG27" s="149" t="s">
        <v>182</v>
      </c>
      <c r="AH27" s="149"/>
      <c r="AI27" s="149"/>
      <c r="AJ27" s="149"/>
      <c r="AK27" s="149"/>
      <c r="AL27" s="149"/>
      <c r="AM27" s="149"/>
      <c r="AN27" s="149"/>
      <c r="AO27" s="149"/>
      <c r="AP27" s="149"/>
      <c r="AQ27" s="200">
        <v>1</v>
      </c>
      <c r="AR27" s="198">
        <f t="shared" ref="AR27:AR38" si="4">AQ27*F27</f>
        <v>0</v>
      </c>
      <c r="AS27" s="200">
        <v>0</v>
      </c>
      <c r="AT27" s="198">
        <f>AS27*F27</f>
        <v>0</v>
      </c>
      <c r="AU27" s="149"/>
      <c r="AV27" s="149"/>
      <c r="AW27" s="149"/>
      <c r="AX27" s="149"/>
      <c r="AY27" s="149"/>
      <c r="AZ27" s="149"/>
      <c r="BA27" s="149"/>
      <c r="BB27" s="149"/>
      <c r="BC27" s="149"/>
      <c r="BD27" s="149"/>
      <c r="BE27" s="149"/>
      <c r="BF27" s="149"/>
      <c r="BG27" s="149"/>
      <c r="BH27" s="149"/>
    </row>
    <row r="28" spans="1:60" outlineLevel="2" x14ac:dyDescent="0.2">
      <c r="A28" s="156"/>
      <c r="B28" s="157"/>
      <c r="C28" s="274" t="s">
        <v>281</v>
      </c>
      <c r="D28" s="275"/>
      <c r="E28" s="275"/>
      <c r="F28" s="275"/>
      <c r="G28" s="275"/>
      <c r="H28" s="159"/>
      <c r="I28" s="159"/>
      <c r="J28" s="159"/>
      <c r="K28" s="159"/>
      <c r="L28" s="159"/>
      <c r="M28" s="159"/>
      <c r="N28" s="158"/>
      <c r="O28" s="158"/>
      <c r="P28" s="158"/>
      <c r="Q28" s="158"/>
      <c r="R28" s="159"/>
      <c r="S28" s="159"/>
      <c r="T28" s="159"/>
      <c r="U28" s="159"/>
      <c r="V28" s="159"/>
      <c r="W28" s="159"/>
      <c r="X28" s="159"/>
      <c r="Y28" s="159"/>
      <c r="Z28" s="192"/>
      <c r="AA28" s="149"/>
      <c r="AB28" s="149"/>
      <c r="AC28" s="149"/>
      <c r="AD28" s="149"/>
      <c r="AE28" s="149"/>
      <c r="AF28" s="149"/>
      <c r="AG28" s="149" t="s">
        <v>163</v>
      </c>
      <c r="AH28" s="149"/>
      <c r="AI28" s="149"/>
      <c r="AJ28" s="149"/>
      <c r="AK28" s="149"/>
      <c r="AL28" s="149"/>
      <c r="AM28" s="149"/>
      <c r="AN28" s="149"/>
      <c r="AO28" s="149"/>
      <c r="AP28" s="149"/>
      <c r="AQ28" s="286"/>
      <c r="AR28" s="287"/>
      <c r="AS28" s="287"/>
      <c r="AT28" s="288"/>
      <c r="AU28" s="149"/>
      <c r="AV28" s="149"/>
      <c r="AW28" s="149"/>
      <c r="AX28" s="149"/>
      <c r="AY28" s="149"/>
      <c r="AZ28" s="149"/>
      <c r="BA28" s="182" t="str">
        <f>C28</f>
        <v>Tenký nástěnný držák s prostorem mezi displejem a stěnou max 2,5 cm. Kompatibilní s dodávaným 65" displejem.</v>
      </c>
      <c r="BB28" s="149"/>
      <c r="BC28" s="149"/>
      <c r="BD28" s="149"/>
      <c r="BE28" s="149"/>
      <c r="BF28" s="149"/>
      <c r="BG28" s="149"/>
      <c r="BH28" s="149"/>
    </row>
    <row r="29" spans="1:60" outlineLevel="1" x14ac:dyDescent="0.2">
      <c r="A29" s="168">
        <v>12</v>
      </c>
      <c r="B29" s="169" t="s">
        <v>197</v>
      </c>
      <c r="C29" s="185" t="s">
        <v>282</v>
      </c>
      <c r="D29" s="170" t="s">
        <v>181</v>
      </c>
      <c r="E29" s="171">
        <v>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172</v>
      </c>
      <c r="T29" s="174" t="s">
        <v>157</v>
      </c>
      <c r="U29" s="159">
        <v>0</v>
      </c>
      <c r="V29" s="159">
        <f>ROUND(E29*U29,2)</f>
        <v>0</v>
      </c>
      <c r="W29" s="159"/>
      <c r="X29" s="159" t="s">
        <v>158</v>
      </c>
      <c r="Y29" s="159" t="s">
        <v>159</v>
      </c>
      <c r="Z29" s="205"/>
      <c r="AA29" s="149"/>
      <c r="AB29" s="149"/>
      <c r="AC29" s="149"/>
      <c r="AD29" s="149"/>
      <c r="AE29" s="149"/>
      <c r="AF29" s="149"/>
      <c r="AG29" s="149" t="s">
        <v>182</v>
      </c>
      <c r="AH29" s="149"/>
      <c r="AI29" s="149"/>
      <c r="AJ29" s="149"/>
      <c r="AK29" s="149"/>
      <c r="AL29" s="149"/>
      <c r="AM29" s="149"/>
      <c r="AN29" s="149"/>
      <c r="AO29" s="149"/>
      <c r="AP29" s="149"/>
      <c r="AQ29" s="200">
        <v>1</v>
      </c>
      <c r="AR29" s="198">
        <f t="shared" si="4"/>
        <v>0</v>
      </c>
      <c r="AS29" s="200">
        <v>0</v>
      </c>
      <c r="AT29" s="198">
        <f>AS29*F29</f>
        <v>0</v>
      </c>
      <c r="AU29" s="149"/>
      <c r="AV29" s="149"/>
      <c r="AW29" s="149"/>
      <c r="AX29" s="149"/>
      <c r="AY29" s="149"/>
      <c r="AZ29" s="149"/>
      <c r="BA29" s="149"/>
      <c r="BB29" s="149"/>
      <c r="BC29" s="149"/>
      <c r="BD29" s="149"/>
      <c r="BE29" s="149"/>
      <c r="BF29" s="149"/>
      <c r="BG29" s="149"/>
      <c r="BH29" s="149"/>
    </row>
    <row r="30" spans="1:60" ht="22.5" outlineLevel="2" x14ac:dyDescent="0.2">
      <c r="A30" s="156"/>
      <c r="B30" s="157"/>
      <c r="C30" s="274" t="s">
        <v>485</v>
      </c>
      <c r="D30" s="275"/>
      <c r="E30" s="275"/>
      <c r="F30" s="275"/>
      <c r="G30" s="275"/>
      <c r="H30" s="159"/>
      <c r="I30" s="159"/>
      <c r="J30" s="159"/>
      <c r="K30" s="159"/>
      <c r="L30" s="159"/>
      <c r="M30" s="159"/>
      <c r="N30" s="158"/>
      <c r="O30" s="158"/>
      <c r="P30" s="158"/>
      <c r="Q30" s="158"/>
      <c r="R30" s="159"/>
      <c r="S30" s="159"/>
      <c r="T30" s="159"/>
      <c r="U30" s="159"/>
      <c r="V30" s="159"/>
      <c r="W30" s="159"/>
      <c r="X30" s="159"/>
      <c r="Y30" s="159"/>
      <c r="Z30" s="192"/>
      <c r="AA30" s="149"/>
      <c r="AB30" s="149"/>
      <c r="AC30" s="149"/>
      <c r="AD30" s="149"/>
      <c r="AE30" s="149"/>
      <c r="AF30" s="149"/>
      <c r="AG30" s="149" t="s">
        <v>163</v>
      </c>
      <c r="AH30" s="149"/>
      <c r="AI30" s="149"/>
      <c r="AJ30" s="149"/>
      <c r="AK30" s="149"/>
      <c r="AL30" s="149"/>
      <c r="AM30" s="149"/>
      <c r="AN30" s="149"/>
      <c r="AO30" s="149"/>
      <c r="AP30" s="149"/>
      <c r="AQ30" s="286"/>
      <c r="AR30" s="287"/>
      <c r="AS30" s="287"/>
      <c r="AT30" s="288"/>
      <c r="AU30" s="149"/>
      <c r="AV30" s="149"/>
      <c r="AW30" s="149"/>
      <c r="AX30" s="149"/>
      <c r="AY30" s="149"/>
      <c r="AZ30" s="149"/>
      <c r="BA30" s="182" t="str">
        <f>C30</f>
        <v>Videokonferenšční otočná kamera se 120° zorným polem, UHD 4K, min. 5x zoom, min.3x mikrofon, reproduktor, USB, Bluetooth, RF dálkový ovladač, možnost doplnění o přídavný stolní mikrofon, včetně VESA držáku na displej</v>
      </c>
      <c r="BB30" s="149"/>
      <c r="BC30" s="149"/>
      <c r="BD30" s="149"/>
      <c r="BE30" s="149"/>
      <c r="BF30" s="149"/>
      <c r="BG30" s="149"/>
      <c r="BH30" s="149"/>
    </row>
    <row r="31" spans="1:60" outlineLevel="1" x14ac:dyDescent="0.2">
      <c r="A31" s="168">
        <v>13</v>
      </c>
      <c r="B31" s="169" t="s">
        <v>199</v>
      </c>
      <c r="C31" s="185" t="s">
        <v>283</v>
      </c>
      <c r="D31" s="170" t="s">
        <v>181</v>
      </c>
      <c r="E31" s="171">
        <v>1</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172</v>
      </c>
      <c r="T31" s="174" t="s">
        <v>157</v>
      </c>
      <c r="U31" s="159">
        <v>0</v>
      </c>
      <c r="V31" s="159">
        <f>ROUND(E31*U31,2)</f>
        <v>0</v>
      </c>
      <c r="W31" s="159"/>
      <c r="X31" s="159" t="s">
        <v>158</v>
      </c>
      <c r="Y31" s="159" t="s">
        <v>159</v>
      </c>
      <c r="Z31" s="205"/>
      <c r="AA31" s="149"/>
      <c r="AB31" s="149"/>
      <c r="AC31" s="149"/>
      <c r="AD31" s="149"/>
      <c r="AE31" s="149"/>
      <c r="AF31" s="149"/>
      <c r="AG31" s="149" t="s">
        <v>182</v>
      </c>
      <c r="AH31" s="149"/>
      <c r="AI31" s="149"/>
      <c r="AJ31" s="149"/>
      <c r="AK31" s="149"/>
      <c r="AL31" s="149"/>
      <c r="AM31" s="149"/>
      <c r="AN31" s="149"/>
      <c r="AO31" s="149"/>
      <c r="AP31" s="149"/>
      <c r="AQ31" s="200">
        <v>1</v>
      </c>
      <c r="AR31" s="198">
        <f t="shared" si="4"/>
        <v>0</v>
      </c>
      <c r="AS31" s="200">
        <v>0</v>
      </c>
      <c r="AT31" s="198">
        <f>AS31*F31</f>
        <v>0</v>
      </c>
      <c r="AU31" s="149"/>
      <c r="AV31" s="149"/>
      <c r="AW31" s="149"/>
      <c r="AX31" s="149"/>
      <c r="AY31" s="149"/>
      <c r="AZ31" s="149"/>
      <c r="BA31" s="149"/>
      <c r="BB31" s="149"/>
      <c r="BC31" s="149"/>
      <c r="BD31" s="149"/>
      <c r="BE31" s="149"/>
      <c r="BF31" s="149"/>
      <c r="BG31" s="149"/>
      <c r="BH31" s="149"/>
    </row>
    <row r="32" spans="1:60" outlineLevel="2" x14ac:dyDescent="0.2">
      <c r="A32" s="156"/>
      <c r="B32" s="157"/>
      <c r="C32" s="274" t="s">
        <v>284</v>
      </c>
      <c r="D32" s="275"/>
      <c r="E32" s="275"/>
      <c r="F32" s="275"/>
      <c r="G32" s="275"/>
      <c r="H32" s="159"/>
      <c r="I32" s="159"/>
      <c r="J32" s="159"/>
      <c r="K32" s="159"/>
      <c r="L32" s="159"/>
      <c r="M32" s="159"/>
      <c r="N32" s="158"/>
      <c r="O32" s="158"/>
      <c r="P32" s="158"/>
      <c r="Q32" s="158"/>
      <c r="R32" s="159"/>
      <c r="S32" s="159"/>
      <c r="T32" s="159"/>
      <c r="U32" s="159"/>
      <c r="V32" s="159"/>
      <c r="W32" s="159"/>
      <c r="X32" s="159"/>
      <c r="Y32" s="159"/>
      <c r="Z32" s="192"/>
      <c r="AA32" s="149"/>
      <c r="AB32" s="149"/>
      <c r="AC32" s="149"/>
      <c r="AD32" s="149"/>
      <c r="AE32" s="149"/>
      <c r="AF32" s="149"/>
      <c r="AG32" s="149" t="s">
        <v>163</v>
      </c>
      <c r="AH32" s="149"/>
      <c r="AI32" s="149"/>
      <c r="AJ32" s="149"/>
      <c r="AK32" s="149"/>
      <c r="AL32" s="149"/>
      <c r="AM32" s="149"/>
      <c r="AN32" s="149"/>
      <c r="AO32" s="149"/>
      <c r="AP32" s="149"/>
      <c r="AQ32" s="286"/>
      <c r="AR32" s="287"/>
      <c r="AS32" s="287"/>
      <c r="AT32" s="288"/>
      <c r="AU32" s="149"/>
      <c r="AV32" s="149"/>
      <c r="AW32" s="149"/>
      <c r="AX32" s="149"/>
      <c r="AY32" s="149"/>
      <c r="AZ32" s="149"/>
      <c r="BA32" s="182" t="str">
        <f>C32</f>
        <v>Ocelové přípojné místo s 230V zásuvkou, USB-C/A 60W pro nabíjení mobilních zařízení a vytahovací HDMI a USB-A kabely.</v>
      </c>
      <c r="BB32" s="149"/>
      <c r="BC32" s="149"/>
      <c r="BD32" s="149"/>
      <c r="BE32" s="149"/>
      <c r="BF32" s="149"/>
      <c r="BG32" s="149"/>
      <c r="BH32" s="149"/>
    </row>
    <row r="33" spans="1:60" outlineLevel="1" x14ac:dyDescent="0.2">
      <c r="A33" s="168">
        <v>14</v>
      </c>
      <c r="B33" s="169" t="s">
        <v>201</v>
      </c>
      <c r="C33" s="185" t="s">
        <v>285</v>
      </c>
      <c r="D33" s="170" t="s">
        <v>286</v>
      </c>
      <c r="E33" s="171">
        <v>15</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172</v>
      </c>
      <c r="T33" s="174" t="s">
        <v>157</v>
      </c>
      <c r="U33" s="159">
        <v>0</v>
      </c>
      <c r="V33" s="159">
        <f>ROUND(E33*U33,2)</f>
        <v>0</v>
      </c>
      <c r="W33" s="159"/>
      <c r="X33" s="159" t="s">
        <v>158</v>
      </c>
      <c r="Y33" s="159" t="s">
        <v>159</v>
      </c>
      <c r="Z33" s="192"/>
      <c r="AA33" s="149"/>
      <c r="AB33" s="149"/>
      <c r="AC33" s="149"/>
      <c r="AD33" s="149"/>
      <c r="AE33" s="149"/>
      <c r="AF33" s="149"/>
      <c r="AG33" s="149" t="s">
        <v>182</v>
      </c>
      <c r="AH33" s="149"/>
      <c r="AI33" s="149"/>
      <c r="AJ33" s="149"/>
      <c r="AK33" s="149"/>
      <c r="AL33" s="149"/>
      <c r="AM33" s="149"/>
      <c r="AN33" s="149"/>
      <c r="AO33" s="149"/>
      <c r="AP33" s="149"/>
      <c r="AQ33" s="200">
        <v>15</v>
      </c>
      <c r="AR33" s="198">
        <f t="shared" si="4"/>
        <v>0</v>
      </c>
      <c r="AS33" s="200">
        <v>0</v>
      </c>
      <c r="AT33" s="198">
        <f>AS33*F33</f>
        <v>0</v>
      </c>
      <c r="AU33" s="149"/>
      <c r="AV33" s="149"/>
      <c r="AW33" s="149"/>
      <c r="AX33" s="149"/>
      <c r="AY33" s="149"/>
      <c r="AZ33" s="149"/>
      <c r="BA33" s="149"/>
      <c r="BB33" s="149"/>
      <c r="BC33" s="149"/>
      <c r="BD33" s="149"/>
      <c r="BE33" s="149"/>
      <c r="BF33" s="149"/>
      <c r="BG33" s="149"/>
      <c r="BH33" s="149"/>
    </row>
    <row r="34" spans="1:60" outlineLevel="2" x14ac:dyDescent="0.2">
      <c r="A34" s="156"/>
      <c r="B34" s="157"/>
      <c r="C34" s="274" t="s">
        <v>287</v>
      </c>
      <c r="D34" s="275"/>
      <c r="E34" s="275"/>
      <c r="F34" s="275"/>
      <c r="G34" s="275"/>
      <c r="H34" s="159"/>
      <c r="I34" s="159"/>
      <c r="J34" s="159"/>
      <c r="K34" s="159"/>
      <c r="L34" s="159"/>
      <c r="M34" s="159"/>
      <c r="N34" s="158"/>
      <c r="O34" s="158"/>
      <c r="P34" s="158"/>
      <c r="Q34" s="158"/>
      <c r="R34" s="159"/>
      <c r="S34" s="159"/>
      <c r="T34" s="159"/>
      <c r="U34" s="159"/>
      <c r="V34" s="159"/>
      <c r="W34" s="159"/>
      <c r="X34" s="159"/>
      <c r="Y34" s="159"/>
      <c r="Z34" s="192"/>
      <c r="AA34" s="149"/>
      <c r="AB34" s="149"/>
      <c r="AC34" s="149"/>
      <c r="AD34" s="149"/>
      <c r="AE34" s="149"/>
      <c r="AF34" s="149"/>
      <c r="AG34" s="149" t="s">
        <v>163</v>
      </c>
      <c r="AH34" s="149"/>
      <c r="AI34" s="149"/>
      <c r="AJ34" s="149"/>
      <c r="AK34" s="149"/>
      <c r="AL34" s="149"/>
      <c r="AM34" s="149"/>
      <c r="AN34" s="149"/>
      <c r="AO34" s="149"/>
      <c r="AP34" s="149"/>
      <c r="AQ34" s="286"/>
      <c r="AR34" s="287"/>
      <c r="AS34" s="287"/>
      <c r="AT34" s="288"/>
      <c r="AU34" s="149"/>
      <c r="AV34" s="149"/>
      <c r="AW34" s="149"/>
      <c r="AX34" s="149"/>
      <c r="AY34" s="149"/>
      <c r="AZ34" s="149"/>
      <c r="BA34" s="182" t="str">
        <f>C34</f>
        <v>Elektroinstalační trubka, střední mechanická odolnost , vnější průměr 40mm/ vnitřní průměr 32,5mm, včetně upevňovacího materiálu</v>
      </c>
      <c r="BB34" s="149"/>
      <c r="BC34" s="149"/>
      <c r="BD34" s="149"/>
      <c r="BE34" s="149"/>
      <c r="BF34" s="149"/>
      <c r="BG34" s="149"/>
      <c r="BH34" s="149"/>
    </row>
    <row r="35" spans="1:60" outlineLevel="1" x14ac:dyDescent="0.2">
      <c r="A35" s="175">
        <v>15</v>
      </c>
      <c r="B35" s="176" t="s">
        <v>203</v>
      </c>
      <c r="C35" s="184" t="s">
        <v>277</v>
      </c>
      <c r="D35" s="177" t="s">
        <v>278</v>
      </c>
      <c r="E35" s="178">
        <v>1</v>
      </c>
      <c r="F35" s="179"/>
      <c r="G35" s="180">
        <f>ROUND(E35*F35,2)</f>
        <v>0</v>
      </c>
      <c r="H35" s="179"/>
      <c r="I35" s="180">
        <f>ROUND(E35*H35,2)</f>
        <v>0</v>
      </c>
      <c r="J35" s="179"/>
      <c r="K35" s="180">
        <f>ROUND(E35*J35,2)</f>
        <v>0</v>
      </c>
      <c r="L35" s="180">
        <v>21</v>
      </c>
      <c r="M35" s="180">
        <f>G35*(1+L35/100)</f>
        <v>0</v>
      </c>
      <c r="N35" s="178">
        <v>0</v>
      </c>
      <c r="O35" s="178">
        <f>ROUND(E35*N35,2)</f>
        <v>0</v>
      </c>
      <c r="P35" s="178">
        <v>0</v>
      </c>
      <c r="Q35" s="178">
        <f>ROUND(E35*P35,2)</f>
        <v>0</v>
      </c>
      <c r="R35" s="180"/>
      <c r="S35" s="180" t="s">
        <v>172</v>
      </c>
      <c r="T35" s="181" t="s">
        <v>157</v>
      </c>
      <c r="U35" s="159">
        <v>0</v>
      </c>
      <c r="V35" s="159">
        <f>ROUND(E35*U35,2)</f>
        <v>0</v>
      </c>
      <c r="W35" s="159"/>
      <c r="X35" s="159" t="s">
        <v>158</v>
      </c>
      <c r="Y35" s="159" t="s">
        <v>159</v>
      </c>
      <c r="Z35" s="192"/>
      <c r="AA35" s="149"/>
      <c r="AB35" s="149"/>
      <c r="AC35" s="149"/>
      <c r="AD35" s="149"/>
      <c r="AE35" s="149"/>
      <c r="AF35" s="149"/>
      <c r="AG35" s="149" t="s">
        <v>182</v>
      </c>
      <c r="AH35" s="149"/>
      <c r="AI35" s="149"/>
      <c r="AJ35" s="149"/>
      <c r="AK35" s="149"/>
      <c r="AL35" s="149"/>
      <c r="AM35" s="149"/>
      <c r="AN35" s="149"/>
      <c r="AO35" s="149"/>
      <c r="AP35" s="149"/>
      <c r="AQ35" s="200">
        <v>1</v>
      </c>
      <c r="AR35" s="198">
        <f t="shared" si="4"/>
        <v>0</v>
      </c>
      <c r="AS35" s="200">
        <v>0</v>
      </c>
      <c r="AT35" s="198">
        <f>AS35*F35</f>
        <v>0</v>
      </c>
      <c r="AU35" s="149"/>
      <c r="AV35" s="149"/>
      <c r="AW35" s="149"/>
      <c r="AX35" s="149"/>
      <c r="AY35" s="149"/>
      <c r="AZ35" s="149"/>
      <c r="BA35" s="149"/>
      <c r="BB35" s="149"/>
      <c r="BC35" s="149"/>
      <c r="BD35" s="149"/>
      <c r="BE35" s="149"/>
      <c r="BF35" s="149"/>
      <c r="BG35" s="149"/>
      <c r="BH35" s="149"/>
    </row>
    <row r="36" spans="1:60" outlineLevel="1" x14ac:dyDescent="0.2">
      <c r="A36" s="168">
        <v>16</v>
      </c>
      <c r="B36" s="169" t="s">
        <v>288</v>
      </c>
      <c r="C36" s="185" t="s">
        <v>289</v>
      </c>
      <c r="D36" s="170" t="s">
        <v>290</v>
      </c>
      <c r="E36" s="171">
        <v>1</v>
      </c>
      <c r="F36" s="172"/>
      <c r="G36" s="173">
        <f>ROUND(E36*F36,2)</f>
        <v>0</v>
      </c>
      <c r="H36" s="172"/>
      <c r="I36" s="173">
        <f>ROUND(E36*H36,2)</f>
        <v>0</v>
      </c>
      <c r="J36" s="172"/>
      <c r="K36" s="173">
        <f>ROUND(E36*J36,2)</f>
        <v>0</v>
      </c>
      <c r="L36" s="173">
        <v>21</v>
      </c>
      <c r="M36" s="173">
        <f>G36*(1+L36/100)</f>
        <v>0</v>
      </c>
      <c r="N36" s="171">
        <v>0</v>
      </c>
      <c r="O36" s="171">
        <f>ROUND(E36*N36,2)</f>
        <v>0</v>
      </c>
      <c r="P36" s="171">
        <v>0</v>
      </c>
      <c r="Q36" s="171">
        <f>ROUND(E36*P36,2)</f>
        <v>0</v>
      </c>
      <c r="R36" s="173"/>
      <c r="S36" s="173" t="s">
        <v>172</v>
      </c>
      <c r="T36" s="174" t="s">
        <v>157</v>
      </c>
      <c r="U36" s="159">
        <v>0</v>
      </c>
      <c r="V36" s="159">
        <f>ROUND(E36*U36,2)</f>
        <v>0</v>
      </c>
      <c r="W36" s="159"/>
      <c r="X36" s="159" t="s">
        <v>158</v>
      </c>
      <c r="Y36" s="159" t="s">
        <v>159</v>
      </c>
      <c r="Z36" s="205"/>
      <c r="AA36" s="149"/>
      <c r="AB36" s="149"/>
      <c r="AC36" s="149"/>
      <c r="AD36" s="149"/>
      <c r="AE36" s="149"/>
      <c r="AF36" s="149"/>
      <c r="AG36" s="149" t="s">
        <v>291</v>
      </c>
      <c r="AH36" s="149"/>
      <c r="AI36" s="149"/>
      <c r="AJ36" s="149"/>
      <c r="AK36" s="149"/>
      <c r="AL36" s="149"/>
      <c r="AM36" s="149"/>
      <c r="AN36" s="149"/>
      <c r="AO36" s="149"/>
      <c r="AP36" s="149"/>
      <c r="AQ36" s="200">
        <v>1</v>
      </c>
      <c r="AR36" s="198">
        <f t="shared" si="4"/>
        <v>0</v>
      </c>
      <c r="AS36" s="200">
        <v>0</v>
      </c>
      <c r="AT36" s="198">
        <f>AS36*F36</f>
        <v>0</v>
      </c>
      <c r="AU36" s="149"/>
      <c r="AV36" s="149"/>
      <c r="AW36" s="149"/>
      <c r="AX36" s="149"/>
      <c r="AY36" s="149"/>
      <c r="AZ36" s="149"/>
      <c r="BA36" s="149"/>
      <c r="BB36" s="149"/>
      <c r="BC36" s="149"/>
      <c r="BD36" s="149"/>
      <c r="BE36" s="149"/>
      <c r="BF36" s="149"/>
      <c r="BG36" s="149"/>
      <c r="BH36" s="149"/>
    </row>
    <row r="37" spans="1:60" ht="90" outlineLevel="2" x14ac:dyDescent="0.2">
      <c r="A37" s="156"/>
      <c r="B37" s="157"/>
      <c r="C37" s="274" t="s">
        <v>292</v>
      </c>
      <c r="D37" s="275"/>
      <c r="E37" s="275"/>
      <c r="F37" s="275"/>
      <c r="G37" s="275"/>
      <c r="H37" s="159"/>
      <c r="I37" s="159"/>
      <c r="J37" s="159"/>
      <c r="K37" s="159"/>
      <c r="L37" s="159"/>
      <c r="M37" s="159"/>
      <c r="N37" s="158"/>
      <c r="O37" s="158"/>
      <c r="P37" s="158"/>
      <c r="Q37" s="158"/>
      <c r="R37" s="159"/>
      <c r="S37" s="159"/>
      <c r="T37" s="159"/>
      <c r="U37" s="159"/>
      <c r="V37" s="159"/>
      <c r="W37" s="159"/>
      <c r="X37" s="159"/>
      <c r="Y37" s="159"/>
      <c r="Z37" s="192"/>
      <c r="AA37" s="149"/>
      <c r="AB37" s="149"/>
      <c r="AC37" s="149"/>
      <c r="AD37" s="149"/>
      <c r="AE37" s="149"/>
      <c r="AF37" s="149"/>
      <c r="AG37" s="149" t="s">
        <v>163</v>
      </c>
      <c r="AH37" s="149"/>
      <c r="AI37" s="149"/>
      <c r="AJ37" s="149"/>
      <c r="AK37" s="149"/>
      <c r="AL37" s="149"/>
      <c r="AM37" s="149"/>
      <c r="AN37" s="149"/>
      <c r="AO37" s="149"/>
      <c r="AP37" s="149"/>
      <c r="AQ37" s="286"/>
      <c r="AR37" s="287"/>
      <c r="AS37" s="287"/>
      <c r="AT37" s="288"/>
      <c r="AU37" s="149"/>
      <c r="AV37" s="149"/>
      <c r="AW37" s="149"/>
      <c r="AX37" s="149"/>
      <c r="AY37" s="149"/>
      <c r="AZ37" s="149"/>
      <c r="BA37" s="182" t="str">
        <f>C37</f>
        <v>Bezdrátová barevná laserová tiskárna, kopírka. Možnost mobilního a webového tisku a skenování. Formát papíru do velikosti A3 LCD barevný dotykový displej min. 9,3 cm. Minimální procesor: 800 MHz - Sub: 133 Mhz Paměť:  min. 512 MB. Bezdrátové rozhraní: IEEE 802.11b/g/n. Datové rozhraní: Ethernet (10Base-T, 100Base-TX, 1000Base-T) Lokální rozhraní: USB 2.0, USB Host Volitelný velkokapacitní zásobník papíru na min. 250 listů. Deskový podavač až na min. 50listů a ADF na 35 listů. Automatický oboustranný tisk. Rychlost tisku a kopírování min. 31 str/min (barva i mono). Rychlost tisku, oboustranně: min. 14str(7listů)/min (barva i mono). Minimální rozlišení: 2400dpi (2400 x 600 dpi), 600 x 600 dpi. Minimální rozlišení při kopírování: 1200 x 600 dpi. Dvojitý CIS Skener s automatickým oboustranný barevným skenováním. Rychlost skenování min. 56 lpm (barva i mono), Minimální rozlišení, ADF: 1200 x 600 dpi., minimální rozlišení, ze skleněné desky: 1200 x 2400 dp</v>
      </c>
      <c r="BB37" s="149"/>
      <c r="BC37" s="149"/>
      <c r="BD37" s="149"/>
      <c r="BE37" s="149"/>
      <c r="BF37" s="149"/>
      <c r="BG37" s="149"/>
      <c r="BH37" s="149"/>
    </row>
    <row r="38" spans="1:60" outlineLevel="1" x14ac:dyDescent="0.2">
      <c r="A38" s="175">
        <v>17</v>
      </c>
      <c r="B38" s="176" t="s">
        <v>204</v>
      </c>
      <c r="C38" s="184" t="s">
        <v>279</v>
      </c>
      <c r="D38" s="177" t="s">
        <v>181</v>
      </c>
      <c r="E38" s="178">
        <v>1</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c r="S38" s="180" t="s">
        <v>172</v>
      </c>
      <c r="T38" s="181" t="s">
        <v>157</v>
      </c>
      <c r="U38" s="159">
        <v>0</v>
      </c>
      <c r="V38" s="159">
        <f>ROUND(E38*U38,2)</f>
        <v>0</v>
      </c>
      <c r="W38" s="159"/>
      <c r="X38" s="159" t="s">
        <v>158</v>
      </c>
      <c r="Y38" s="159" t="s">
        <v>159</v>
      </c>
      <c r="Z38" s="192"/>
      <c r="AA38" s="149"/>
      <c r="AB38" s="149"/>
      <c r="AC38" s="149"/>
      <c r="AD38" s="149"/>
      <c r="AE38" s="149"/>
      <c r="AF38" s="149"/>
      <c r="AG38" s="149" t="s">
        <v>182</v>
      </c>
      <c r="AH38" s="149"/>
      <c r="AI38" s="149"/>
      <c r="AJ38" s="149"/>
      <c r="AK38" s="149"/>
      <c r="AL38" s="149"/>
      <c r="AM38" s="149"/>
      <c r="AN38" s="149"/>
      <c r="AO38" s="149"/>
      <c r="AP38" s="149"/>
      <c r="AQ38" s="200">
        <v>1</v>
      </c>
      <c r="AR38" s="198">
        <f t="shared" si="4"/>
        <v>0</v>
      </c>
      <c r="AS38" s="200">
        <v>0</v>
      </c>
      <c r="AT38" s="198">
        <f>AS38*F38</f>
        <v>0</v>
      </c>
      <c r="AU38" s="149"/>
      <c r="AV38" s="149"/>
      <c r="AW38" s="149"/>
      <c r="AX38" s="149"/>
      <c r="AY38" s="149"/>
      <c r="AZ38" s="149"/>
      <c r="BA38" s="149"/>
      <c r="BB38" s="149"/>
      <c r="BC38" s="149"/>
      <c r="BD38" s="149"/>
      <c r="BE38" s="149"/>
      <c r="BF38" s="149"/>
      <c r="BG38" s="149"/>
      <c r="BH38" s="149"/>
    </row>
    <row r="39" spans="1:60" x14ac:dyDescent="0.2">
      <c r="A39" s="161" t="s">
        <v>151</v>
      </c>
      <c r="B39" s="162" t="s">
        <v>87</v>
      </c>
      <c r="C39" s="183" t="s">
        <v>88</v>
      </c>
      <c r="D39" s="163"/>
      <c r="E39" s="164"/>
      <c r="F39" s="165"/>
      <c r="G39" s="165">
        <f>SUMIF(AG40:AG86,"&lt;&gt;NOR",G40:G86)</f>
        <v>0</v>
      </c>
      <c r="H39" s="165"/>
      <c r="I39" s="165">
        <f>SUM(I40:I86)</f>
        <v>0</v>
      </c>
      <c r="J39" s="165"/>
      <c r="K39" s="165">
        <f>SUM(K40:K86)</f>
        <v>0</v>
      </c>
      <c r="L39" s="165"/>
      <c r="M39" s="165">
        <f>SUM(M40:M86)</f>
        <v>0</v>
      </c>
      <c r="N39" s="164"/>
      <c r="O39" s="164">
        <f>SUM(O40:O86)</f>
        <v>0</v>
      </c>
      <c r="P39" s="164"/>
      <c r="Q39" s="164">
        <f>SUM(Q40:Q86)</f>
        <v>0</v>
      </c>
      <c r="R39" s="165"/>
      <c r="S39" s="165"/>
      <c r="T39" s="166"/>
      <c r="U39" s="160"/>
      <c r="V39" s="160">
        <f>SUM(V40:V86)</f>
        <v>0</v>
      </c>
      <c r="W39" s="160"/>
      <c r="X39" s="160"/>
      <c r="Y39" s="160"/>
      <c r="Z39" s="193"/>
      <c r="AG39" t="s">
        <v>152</v>
      </c>
      <c r="AQ39" s="203">
        <f>SUM(AQ40:AQ86)</f>
        <v>147</v>
      </c>
      <c r="AR39" s="204">
        <f t="shared" ref="AR39:AT39" si="5">SUM(AR40:AR86)</f>
        <v>0</v>
      </c>
      <c r="AS39" s="203">
        <f t="shared" si="5"/>
        <v>16</v>
      </c>
      <c r="AT39" s="204">
        <f t="shared" si="5"/>
        <v>0</v>
      </c>
    </row>
    <row r="40" spans="1:60" outlineLevel="1" x14ac:dyDescent="0.2">
      <c r="A40" s="168">
        <v>18</v>
      </c>
      <c r="B40" s="169" t="s">
        <v>205</v>
      </c>
      <c r="C40" s="185" t="s">
        <v>293</v>
      </c>
      <c r="D40" s="170" t="s">
        <v>181</v>
      </c>
      <c r="E40" s="171">
        <v>1</v>
      </c>
      <c r="F40" s="172"/>
      <c r="G40" s="173">
        <f>ROUND(E40*F40,2)</f>
        <v>0</v>
      </c>
      <c r="H40" s="172"/>
      <c r="I40" s="173">
        <f>ROUND(E40*H40,2)</f>
        <v>0</v>
      </c>
      <c r="J40" s="172"/>
      <c r="K40" s="173">
        <f>ROUND(E40*J40,2)</f>
        <v>0</v>
      </c>
      <c r="L40" s="173">
        <v>21</v>
      </c>
      <c r="M40" s="173">
        <f>G40*(1+L40/100)</f>
        <v>0</v>
      </c>
      <c r="N40" s="171">
        <v>0</v>
      </c>
      <c r="O40" s="171">
        <f>ROUND(E40*N40,2)</f>
        <v>0</v>
      </c>
      <c r="P40" s="171">
        <v>0</v>
      </c>
      <c r="Q40" s="171">
        <f>ROUND(E40*P40,2)</f>
        <v>0</v>
      </c>
      <c r="R40" s="173"/>
      <c r="S40" s="173" t="s">
        <v>172</v>
      </c>
      <c r="T40" s="174" t="s">
        <v>157</v>
      </c>
      <c r="U40" s="159">
        <v>0</v>
      </c>
      <c r="V40" s="159">
        <f>ROUND(E40*U40,2)</f>
        <v>0</v>
      </c>
      <c r="W40" s="159"/>
      <c r="X40" s="159" t="s">
        <v>158</v>
      </c>
      <c r="Y40" s="159" t="s">
        <v>159</v>
      </c>
      <c r="Z40" s="205"/>
      <c r="AA40" s="149"/>
      <c r="AB40" s="149"/>
      <c r="AC40" s="149"/>
      <c r="AD40" s="149"/>
      <c r="AE40" s="149"/>
      <c r="AF40" s="149"/>
      <c r="AG40" s="149" t="s">
        <v>182</v>
      </c>
      <c r="AH40" s="149"/>
      <c r="AI40" s="149"/>
      <c r="AJ40" s="149"/>
      <c r="AK40" s="149"/>
      <c r="AL40" s="149"/>
      <c r="AM40" s="149"/>
      <c r="AN40" s="149"/>
      <c r="AO40" s="149"/>
      <c r="AP40" s="149"/>
      <c r="AQ40" s="200">
        <v>0</v>
      </c>
      <c r="AR40" s="198">
        <f>AQ40*F40</f>
        <v>0</v>
      </c>
      <c r="AS40" s="200">
        <v>1</v>
      </c>
      <c r="AT40" s="198">
        <f>AS40*F40</f>
        <v>0</v>
      </c>
      <c r="AU40" s="149"/>
      <c r="AV40" s="149"/>
      <c r="AW40" s="149"/>
      <c r="AX40" s="149"/>
      <c r="AY40" s="149"/>
      <c r="AZ40" s="149"/>
      <c r="BA40" s="149"/>
      <c r="BB40" s="149"/>
      <c r="BC40" s="149"/>
      <c r="BD40" s="149"/>
      <c r="BE40" s="149"/>
      <c r="BF40" s="149"/>
      <c r="BG40" s="149"/>
      <c r="BH40" s="149"/>
    </row>
    <row r="41" spans="1:60" ht="191.25" outlineLevel="2" x14ac:dyDescent="0.2">
      <c r="A41" s="156"/>
      <c r="B41" s="157"/>
      <c r="C41" s="274" t="s">
        <v>486</v>
      </c>
      <c r="D41" s="275"/>
      <c r="E41" s="275"/>
      <c r="F41" s="275"/>
      <c r="G41" s="275"/>
      <c r="H41" s="159"/>
      <c r="I41" s="159"/>
      <c r="J41" s="159"/>
      <c r="K41" s="159"/>
      <c r="L41" s="159"/>
      <c r="M41" s="159"/>
      <c r="N41" s="158"/>
      <c r="O41" s="158"/>
      <c r="P41" s="158"/>
      <c r="Q41" s="158"/>
      <c r="R41" s="159"/>
      <c r="S41" s="159"/>
      <c r="T41" s="159"/>
      <c r="U41" s="159"/>
      <c r="V41" s="159"/>
      <c r="W41" s="159"/>
      <c r="X41" s="159"/>
      <c r="Y41" s="159"/>
      <c r="Z41" s="192"/>
      <c r="AA41" s="149"/>
      <c r="AB41" s="149"/>
      <c r="AC41" s="149"/>
      <c r="AD41" s="149"/>
      <c r="AE41" s="149"/>
      <c r="AF41" s="149"/>
      <c r="AG41" s="149" t="s">
        <v>163</v>
      </c>
      <c r="AH41" s="149"/>
      <c r="AI41" s="149"/>
      <c r="AJ41" s="149"/>
      <c r="AK41" s="149"/>
      <c r="AL41" s="149"/>
      <c r="AM41" s="149"/>
      <c r="AN41" s="149"/>
      <c r="AO41" s="149"/>
      <c r="AP41" s="149"/>
      <c r="AQ41" s="286"/>
      <c r="AR41" s="287"/>
      <c r="AS41" s="287"/>
      <c r="AT41" s="288"/>
      <c r="AU41" s="149"/>
      <c r="AV41" s="149"/>
      <c r="AW41" s="149"/>
      <c r="AX41" s="149"/>
      <c r="AY41" s="149"/>
      <c r="AZ41" s="149"/>
      <c r="BA41" s="182" t="str">
        <f>C41</f>
        <v>Interaktivní displej 86“ - dotyková technologie musí automaticky rozpoznávat dotyk hrotu pera, hrotu zvýrazňovače, prstu a dlaně ruky/houbičky a musí umožnit přiřadit dotyku různé funkce = psaní perem nebo zvýrazňovačem a mazání houbičkou za použití dlaně ruky. Zároveň musí automaticky umět přiřadit hrotu pera a hrotu zvýrazňovače příslušnou barvu digitálního inkoustu. Snímací technologie musí umožnit rozpoznání 30 současných dotyků, pro intuitivní spolupráci více uživatelů. Displej bude obsahovat aplikaci pro psaní digitálním inkoustem na bílé tabuli, se sdílením zápisků dalším účastníkům přes internet a možností zápisky uložit a prohlížeč internetových stránek. Displej musí podporovat bezdrátovou komunikaci se zařízením s platformou Windows 7, OSX 10.08, Android 5.0, IOS 9.0 a Chrome OS 65 a nebo novějších verzí těchto operačních systému. Displej musí zároveň umožňovat prezentaci až čtyř zařízení na jednom displeji včetně podpory multidotyku a zároveň umožňovat náhled obsahu displeje bezdrátově s více než dvaceti jinými zařízeními typu notebook, tablet, mobilní telefon či displej. Displej musí podporovat cloudovou spolupráci mezi displeji. Podpora pohybového senzoru a senzoru teploty a vlhkosti. Displej musí mít rozlišení obrazu 4K UHD, 3840x2160 bodů, jas minimálně 400 cd/m2, kontrast 5000:1, odezvu 6ms, životnost displeje min. 50.000 hodin, integrovaný Android 9,0 s možností upgrade na vyšší, Ram: min. 4G, ROM: min. 32G, Air Gap: 0,8mm.  Displej musí mít minimálně vstupy: 3x konektor HDMI, 1x VGA, 1x USB-C, 5x USB-A (z toho min, 4x USB 3,0), 2x USB-B, 1x audio 3,5mm jack, výstupy: 1 x HDMI, konektivitu RJ45, RS232. Displej musí mít integrované repro min. 2x 15W a mikrofonní pole s minimálně 6-ti mikrofony. Displej bude umožňovat blokaci tlačítek panelu pro neoprávněnou manipulaci, nastavení automatického zapnutí a vypnutí displeje dle nastaveného času. Součástí displeje budou tlačítka na předním panelu pro základní ovládání funkcí pro zapnutí a vypnutí displeje, ovládání hlasitosti, tlačítko zpět a domu, dále bude součástí displeje slot pro wifi modul pro bezdrátové spojení s prezentačním médiem a slot pro integraci PC</v>
      </c>
      <c r="BB41" s="149"/>
      <c r="BC41" s="149"/>
      <c r="BD41" s="149"/>
      <c r="BE41" s="149"/>
      <c r="BF41" s="149"/>
      <c r="BG41" s="149"/>
      <c r="BH41" s="149"/>
    </row>
    <row r="42" spans="1:60" outlineLevel="1" x14ac:dyDescent="0.2">
      <c r="A42" s="168">
        <v>19</v>
      </c>
      <c r="B42" s="169" t="s">
        <v>207</v>
      </c>
      <c r="C42" s="185" t="s">
        <v>266</v>
      </c>
      <c r="D42" s="170" t="s">
        <v>181</v>
      </c>
      <c r="E42" s="171">
        <v>1</v>
      </c>
      <c r="F42" s="172"/>
      <c r="G42" s="173">
        <f>ROUND(E42*F42,2)</f>
        <v>0</v>
      </c>
      <c r="H42" s="172"/>
      <c r="I42" s="173">
        <f>ROUND(E42*H42,2)</f>
        <v>0</v>
      </c>
      <c r="J42" s="172"/>
      <c r="K42" s="173">
        <f>ROUND(E42*J42,2)</f>
        <v>0</v>
      </c>
      <c r="L42" s="173">
        <v>21</v>
      </c>
      <c r="M42" s="173">
        <f>G42*(1+L42/100)</f>
        <v>0</v>
      </c>
      <c r="N42" s="171">
        <v>0</v>
      </c>
      <c r="O42" s="171">
        <f>ROUND(E42*N42,2)</f>
        <v>0</v>
      </c>
      <c r="P42" s="171">
        <v>0</v>
      </c>
      <c r="Q42" s="171">
        <f>ROUND(E42*P42,2)</f>
        <v>0</v>
      </c>
      <c r="R42" s="173"/>
      <c r="S42" s="173" t="s">
        <v>172</v>
      </c>
      <c r="T42" s="174" t="s">
        <v>157</v>
      </c>
      <c r="U42" s="159">
        <v>0</v>
      </c>
      <c r="V42" s="159">
        <f>ROUND(E42*U42,2)</f>
        <v>0</v>
      </c>
      <c r="W42" s="159"/>
      <c r="X42" s="159" t="s">
        <v>158</v>
      </c>
      <c r="Y42" s="159" t="s">
        <v>159</v>
      </c>
      <c r="Z42" s="205"/>
      <c r="AA42" s="149"/>
      <c r="AB42" s="149"/>
      <c r="AC42" s="149"/>
      <c r="AD42" s="149"/>
      <c r="AE42" s="149"/>
      <c r="AF42" s="149"/>
      <c r="AG42" s="149" t="s">
        <v>182</v>
      </c>
      <c r="AH42" s="149"/>
      <c r="AI42" s="149"/>
      <c r="AJ42" s="149"/>
      <c r="AK42" s="149"/>
      <c r="AL42" s="149"/>
      <c r="AM42" s="149"/>
      <c r="AN42" s="149"/>
      <c r="AO42" s="149"/>
      <c r="AP42" s="149"/>
      <c r="AQ42" s="200">
        <v>0</v>
      </c>
      <c r="AR42" s="198">
        <f t="shared" ref="AR42:AR86" si="6">AQ42*F42</f>
        <v>0</v>
      </c>
      <c r="AS42" s="200">
        <v>1</v>
      </c>
      <c r="AT42" s="198">
        <f t="shared" ref="AT42:AT86" si="7">AS42*F42</f>
        <v>0</v>
      </c>
      <c r="AU42" s="149"/>
      <c r="AV42" s="149"/>
      <c r="AW42" s="149"/>
      <c r="AX42" s="149"/>
      <c r="AY42" s="149"/>
      <c r="AZ42" s="149"/>
      <c r="BA42" s="149"/>
      <c r="BB42" s="149"/>
      <c r="BC42" s="149"/>
      <c r="BD42" s="149"/>
      <c r="BE42" s="149"/>
      <c r="BF42" s="149"/>
      <c r="BG42" s="149"/>
      <c r="BH42" s="149"/>
    </row>
    <row r="43" spans="1:60" outlineLevel="2" x14ac:dyDescent="0.2">
      <c r="A43" s="156"/>
      <c r="B43" s="157"/>
      <c r="C43" s="274" t="s">
        <v>294</v>
      </c>
      <c r="D43" s="275"/>
      <c r="E43" s="275"/>
      <c r="F43" s="275"/>
      <c r="G43" s="275"/>
      <c r="H43" s="159"/>
      <c r="I43" s="159"/>
      <c r="J43" s="159"/>
      <c r="K43" s="159"/>
      <c r="L43" s="159"/>
      <c r="M43" s="159"/>
      <c r="N43" s="158"/>
      <c r="O43" s="158"/>
      <c r="P43" s="158"/>
      <c r="Q43" s="158"/>
      <c r="R43" s="159"/>
      <c r="S43" s="159"/>
      <c r="T43" s="159"/>
      <c r="U43" s="159"/>
      <c r="V43" s="159"/>
      <c r="W43" s="159"/>
      <c r="X43" s="159"/>
      <c r="Y43" s="159"/>
      <c r="Z43" s="192"/>
      <c r="AA43" s="149"/>
      <c r="AB43" s="149"/>
      <c r="AC43" s="149"/>
      <c r="AD43" s="149"/>
      <c r="AE43" s="149"/>
      <c r="AF43" s="149"/>
      <c r="AG43" s="149" t="s">
        <v>163</v>
      </c>
      <c r="AH43" s="149"/>
      <c r="AI43" s="149"/>
      <c r="AJ43" s="149"/>
      <c r="AK43" s="149"/>
      <c r="AL43" s="149"/>
      <c r="AM43" s="149"/>
      <c r="AN43" s="149"/>
      <c r="AO43" s="149"/>
      <c r="AP43" s="149"/>
      <c r="AQ43" s="286"/>
      <c r="AR43" s="287"/>
      <c r="AS43" s="287"/>
      <c r="AT43" s="288"/>
      <c r="AU43" s="149"/>
      <c r="AV43" s="149"/>
      <c r="AW43" s="149"/>
      <c r="AX43" s="149"/>
      <c r="AY43" s="149"/>
      <c r="AZ43" s="149"/>
      <c r="BA43" s="182" t="str">
        <f>C43</f>
        <v>Nástěnný držák pro 86" interaktivní displej, tenký profil, bezpečný zajišťovací šroub, nosnost až 125 kg</v>
      </c>
      <c r="BB43" s="149"/>
      <c r="BC43" s="149"/>
      <c r="BD43" s="149"/>
      <c r="BE43" s="149"/>
      <c r="BF43" s="149"/>
      <c r="BG43" s="149"/>
      <c r="BH43" s="149"/>
    </row>
    <row r="44" spans="1:60" outlineLevel="1" x14ac:dyDescent="0.2">
      <c r="A44" s="168">
        <v>20</v>
      </c>
      <c r="B44" s="169" t="s">
        <v>209</v>
      </c>
      <c r="C44" s="185" t="s">
        <v>295</v>
      </c>
      <c r="D44" s="170" t="s">
        <v>181</v>
      </c>
      <c r="E44" s="171">
        <v>1</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c r="S44" s="173" t="s">
        <v>172</v>
      </c>
      <c r="T44" s="174" t="s">
        <v>157</v>
      </c>
      <c r="U44" s="159">
        <v>0</v>
      </c>
      <c r="V44" s="159">
        <f>ROUND(E44*U44,2)</f>
        <v>0</v>
      </c>
      <c r="W44" s="159"/>
      <c r="X44" s="159" t="s">
        <v>158</v>
      </c>
      <c r="Y44" s="159" t="s">
        <v>159</v>
      </c>
      <c r="Z44" s="205"/>
      <c r="AA44" s="149"/>
      <c r="AB44" s="149"/>
      <c r="AC44" s="149"/>
      <c r="AD44" s="149"/>
      <c r="AE44" s="149"/>
      <c r="AF44" s="149"/>
      <c r="AG44" s="149" t="s">
        <v>182</v>
      </c>
      <c r="AH44" s="149"/>
      <c r="AI44" s="149"/>
      <c r="AJ44" s="149"/>
      <c r="AK44" s="149"/>
      <c r="AL44" s="149"/>
      <c r="AM44" s="149"/>
      <c r="AN44" s="149"/>
      <c r="AO44" s="149"/>
      <c r="AP44" s="149"/>
      <c r="AQ44" s="200">
        <v>0</v>
      </c>
      <c r="AR44" s="198">
        <f t="shared" si="6"/>
        <v>0</v>
      </c>
      <c r="AS44" s="200">
        <v>1</v>
      </c>
      <c r="AT44" s="198">
        <f t="shared" si="7"/>
        <v>0</v>
      </c>
      <c r="AU44" s="149"/>
      <c r="AV44" s="149"/>
      <c r="AW44" s="149"/>
      <c r="AX44" s="149"/>
      <c r="AY44" s="149"/>
      <c r="AZ44" s="149"/>
      <c r="BA44" s="149"/>
      <c r="BB44" s="149"/>
      <c r="BC44" s="149"/>
      <c r="BD44" s="149"/>
      <c r="BE44" s="149"/>
      <c r="BF44" s="149"/>
      <c r="BG44" s="149"/>
      <c r="BH44" s="149"/>
    </row>
    <row r="45" spans="1:60" ht="45" outlineLevel="2" x14ac:dyDescent="0.2">
      <c r="A45" s="156"/>
      <c r="B45" s="157"/>
      <c r="C45" s="274" t="s">
        <v>296</v>
      </c>
      <c r="D45" s="275"/>
      <c r="E45" s="275"/>
      <c r="F45" s="275"/>
      <c r="G45" s="275"/>
      <c r="H45" s="159"/>
      <c r="I45" s="159"/>
      <c r="J45" s="159"/>
      <c r="K45" s="159"/>
      <c r="L45" s="159"/>
      <c r="M45" s="159"/>
      <c r="N45" s="158"/>
      <c r="O45" s="158"/>
      <c r="P45" s="158"/>
      <c r="Q45" s="158"/>
      <c r="R45" s="159"/>
      <c r="S45" s="159"/>
      <c r="T45" s="159"/>
      <c r="U45" s="159"/>
      <c r="V45" s="159"/>
      <c r="W45" s="159"/>
      <c r="X45" s="159"/>
      <c r="Y45" s="159"/>
      <c r="Z45" s="192"/>
      <c r="AA45" s="149"/>
      <c r="AB45" s="149"/>
      <c r="AC45" s="149"/>
      <c r="AD45" s="149"/>
      <c r="AE45" s="149"/>
      <c r="AF45" s="149"/>
      <c r="AG45" s="149" t="s">
        <v>163</v>
      </c>
      <c r="AH45" s="149"/>
      <c r="AI45" s="149"/>
      <c r="AJ45" s="149"/>
      <c r="AK45" s="149"/>
      <c r="AL45" s="149"/>
      <c r="AM45" s="149"/>
      <c r="AN45" s="149"/>
      <c r="AO45" s="149"/>
      <c r="AP45" s="149"/>
      <c r="AQ45" s="286"/>
      <c r="AR45" s="287"/>
      <c r="AS45" s="287"/>
      <c r="AT45" s="288"/>
      <c r="AU45" s="149"/>
      <c r="AV45" s="149"/>
      <c r="AW45" s="149"/>
      <c r="AX45" s="149"/>
      <c r="AY45" s="149"/>
      <c r="AZ45" s="149"/>
      <c r="BA45" s="182" t="str">
        <f>C45</f>
        <v>LCD laserový projektor se svítivostí min. 7 000 lm a nativním rozlišením 1920 x 1200 px, životnost 20 000 nasvícených hodin, projekční poměr 1,1 - 1,7:1, min. 1,5x manuální zoom, vertikální +40 %, 0 % a horizontální +20 %, -20 %  posun objektivu, korekce lichoběžníkového zkreselní. Konektivita - 2x HDMI, 1x HDBaseT nebo kompativbilní port, 1x VGA, audio výstup, LAN, RS232. Provozní hluk max 39dB v normal režimu.</v>
      </c>
      <c r="BB45" s="149"/>
      <c r="BC45" s="149"/>
      <c r="BD45" s="149"/>
      <c r="BE45" s="149"/>
      <c r="BF45" s="149"/>
      <c r="BG45" s="149"/>
      <c r="BH45" s="149"/>
    </row>
    <row r="46" spans="1:60" outlineLevel="1" x14ac:dyDescent="0.2">
      <c r="A46" s="168">
        <v>21</v>
      </c>
      <c r="B46" s="169" t="s">
        <v>211</v>
      </c>
      <c r="C46" s="185" t="s">
        <v>297</v>
      </c>
      <c r="D46" s="170" t="s">
        <v>181</v>
      </c>
      <c r="E46" s="171">
        <v>1</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c r="S46" s="173" t="s">
        <v>172</v>
      </c>
      <c r="T46" s="174" t="s">
        <v>157</v>
      </c>
      <c r="U46" s="159">
        <v>0</v>
      </c>
      <c r="V46" s="159">
        <f>ROUND(E46*U46,2)</f>
        <v>0</v>
      </c>
      <c r="W46" s="159"/>
      <c r="X46" s="159" t="s">
        <v>158</v>
      </c>
      <c r="Y46" s="159" t="s">
        <v>159</v>
      </c>
      <c r="Z46" s="205"/>
      <c r="AA46" s="149"/>
      <c r="AB46" s="149"/>
      <c r="AC46" s="149"/>
      <c r="AD46" s="149"/>
      <c r="AE46" s="149"/>
      <c r="AF46" s="149"/>
      <c r="AG46" s="149" t="s">
        <v>182</v>
      </c>
      <c r="AH46" s="149"/>
      <c r="AI46" s="149"/>
      <c r="AJ46" s="149"/>
      <c r="AK46" s="149"/>
      <c r="AL46" s="149"/>
      <c r="AM46" s="149"/>
      <c r="AN46" s="149"/>
      <c r="AO46" s="149"/>
      <c r="AP46" s="149"/>
      <c r="AQ46" s="200">
        <v>0</v>
      </c>
      <c r="AR46" s="198">
        <f t="shared" si="6"/>
        <v>0</v>
      </c>
      <c r="AS46" s="200">
        <v>1</v>
      </c>
      <c r="AT46" s="198">
        <f t="shared" si="7"/>
        <v>0</v>
      </c>
      <c r="AU46" s="149"/>
      <c r="AV46" s="149"/>
      <c r="AW46" s="149"/>
      <c r="AX46" s="149"/>
      <c r="AY46" s="149"/>
      <c r="AZ46" s="149"/>
      <c r="BA46" s="149"/>
      <c r="BB46" s="149"/>
      <c r="BC46" s="149"/>
      <c r="BD46" s="149"/>
      <c r="BE46" s="149"/>
      <c r="BF46" s="149"/>
      <c r="BG46" s="149"/>
      <c r="BH46" s="149"/>
    </row>
    <row r="47" spans="1:60" ht="45" outlineLevel="2" x14ac:dyDescent="0.2">
      <c r="A47" s="156"/>
      <c r="B47" s="157"/>
      <c r="C47" s="274" t="s">
        <v>298</v>
      </c>
      <c r="D47" s="275"/>
      <c r="E47" s="275"/>
      <c r="F47" s="275"/>
      <c r="G47" s="275"/>
      <c r="H47" s="159"/>
      <c r="I47" s="159"/>
      <c r="J47" s="159"/>
      <c r="K47" s="159"/>
      <c r="L47" s="159"/>
      <c r="M47" s="159"/>
      <c r="N47" s="158"/>
      <c r="O47" s="158"/>
      <c r="P47" s="158"/>
      <c r="Q47" s="158"/>
      <c r="R47" s="159"/>
      <c r="S47" s="159"/>
      <c r="T47" s="159"/>
      <c r="U47" s="159"/>
      <c r="V47" s="159"/>
      <c r="W47" s="159"/>
      <c r="X47" s="159"/>
      <c r="Y47" s="159"/>
      <c r="Z47" s="192"/>
      <c r="AA47" s="149"/>
      <c r="AB47" s="149"/>
      <c r="AC47" s="149"/>
      <c r="AD47" s="149"/>
      <c r="AE47" s="149"/>
      <c r="AF47" s="149"/>
      <c r="AG47" s="149" t="s">
        <v>163</v>
      </c>
      <c r="AH47" s="149"/>
      <c r="AI47" s="149"/>
      <c r="AJ47" s="149"/>
      <c r="AK47" s="149"/>
      <c r="AL47" s="149"/>
      <c r="AM47" s="149"/>
      <c r="AN47" s="149"/>
      <c r="AO47" s="149"/>
      <c r="AP47" s="149"/>
      <c r="AQ47" s="286"/>
      <c r="AR47" s="287"/>
      <c r="AS47" s="287"/>
      <c r="AT47" s="288"/>
      <c r="AU47" s="149"/>
      <c r="AV47" s="149"/>
      <c r="AW47" s="149"/>
      <c r="AX47" s="149"/>
      <c r="AY47" s="149"/>
      <c r="AZ47" s="149"/>
      <c r="BA47" s="182" t="str">
        <f>C47</f>
        <v>Teleskopický stropní držák na projektor do 30 kg, nastavitelná výška 60-80 cm, čtyři nastavitelná montážní ramena, možnost náklonu a natočení zabezpečí optimální promítací úhel, jemné nastavení podélného a příčného náklonu, aretace ve všech osách zajistí mimořádnou stabilitu, utahovací hlava pro odstranění případné vůle v uchycení, bezpečnostní šrouby, kanály na vedení kabelů po celé délce držáku, kabely mohou být vloženy až po instalaci držáku.</v>
      </c>
      <c r="BB47" s="149"/>
      <c r="BC47" s="149"/>
      <c r="BD47" s="149"/>
      <c r="BE47" s="149"/>
      <c r="BF47" s="149"/>
      <c r="BG47" s="149"/>
      <c r="BH47" s="149"/>
    </row>
    <row r="48" spans="1:60" outlineLevel="1" x14ac:dyDescent="0.2">
      <c r="A48" s="168">
        <v>22</v>
      </c>
      <c r="B48" s="169" t="s">
        <v>213</v>
      </c>
      <c r="C48" s="185" t="s">
        <v>299</v>
      </c>
      <c r="D48" s="170" t="s">
        <v>300</v>
      </c>
      <c r="E48" s="171">
        <v>1</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c r="S48" s="173" t="s">
        <v>172</v>
      </c>
      <c r="T48" s="174" t="s">
        <v>157</v>
      </c>
      <c r="U48" s="159">
        <v>0</v>
      </c>
      <c r="V48" s="159">
        <f>ROUND(E48*U48,2)</f>
        <v>0</v>
      </c>
      <c r="W48" s="159"/>
      <c r="X48" s="159" t="s">
        <v>158</v>
      </c>
      <c r="Y48" s="159" t="s">
        <v>159</v>
      </c>
      <c r="Z48" s="205"/>
      <c r="AA48" s="149"/>
      <c r="AB48" s="149"/>
      <c r="AC48" s="149"/>
      <c r="AD48" s="149"/>
      <c r="AE48" s="149"/>
      <c r="AF48" s="149"/>
      <c r="AG48" s="149" t="s">
        <v>182</v>
      </c>
      <c r="AH48" s="149"/>
      <c r="AI48" s="149"/>
      <c r="AJ48" s="149"/>
      <c r="AK48" s="149"/>
      <c r="AL48" s="149"/>
      <c r="AM48" s="149"/>
      <c r="AN48" s="149"/>
      <c r="AO48" s="149"/>
      <c r="AP48" s="149"/>
      <c r="AQ48" s="200">
        <v>0</v>
      </c>
      <c r="AR48" s="198">
        <f t="shared" si="6"/>
        <v>0</v>
      </c>
      <c r="AS48" s="200">
        <v>1</v>
      </c>
      <c r="AT48" s="198">
        <f t="shared" si="7"/>
        <v>0</v>
      </c>
      <c r="AU48" s="149"/>
      <c r="AV48" s="149"/>
      <c r="AW48" s="149"/>
      <c r="AX48" s="149"/>
      <c r="AY48" s="149"/>
      <c r="AZ48" s="149"/>
      <c r="BA48" s="149"/>
      <c r="BB48" s="149"/>
      <c r="BC48" s="149"/>
      <c r="BD48" s="149"/>
      <c r="BE48" s="149"/>
      <c r="BF48" s="149"/>
      <c r="BG48" s="149"/>
      <c r="BH48" s="149"/>
    </row>
    <row r="49" spans="1:60" ht="56.25" outlineLevel="2" x14ac:dyDescent="0.2">
      <c r="A49" s="156"/>
      <c r="B49" s="157"/>
      <c r="C49" s="274" t="s">
        <v>301</v>
      </c>
      <c r="D49" s="275"/>
      <c r="E49" s="275"/>
      <c r="F49" s="275"/>
      <c r="G49" s="275"/>
      <c r="H49" s="159"/>
      <c r="I49" s="159"/>
      <c r="J49" s="159"/>
      <c r="K49" s="159"/>
      <c r="L49" s="159"/>
      <c r="M49" s="159"/>
      <c r="N49" s="158"/>
      <c r="O49" s="158"/>
      <c r="P49" s="158"/>
      <c r="Q49" s="158"/>
      <c r="R49" s="159"/>
      <c r="S49" s="159"/>
      <c r="T49" s="159"/>
      <c r="U49" s="159"/>
      <c r="V49" s="159"/>
      <c r="W49" s="159"/>
      <c r="X49" s="159"/>
      <c r="Y49" s="159"/>
      <c r="Z49" s="192"/>
      <c r="AA49" s="149"/>
      <c r="AB49" s="149"/>
      <c r="AC49" s="149"/>
      <c r="AD49" s="149"/>
      <c r="AE49" s="149"/>
      <c r="AF49" s="149"/>
      <c r="AG49" s="149" t="s">
        <v>163</v>
      </c>
      <c r="AH49" s="149"/>
      <c r="AI49" s="149"/>
      <c r="AJ49" s="149"/>
      <c r="AK49" s="149"/>
      <c r="AL49" s="149"/>
      <c r="AM49" s="149"/>
      <c r="AN49" s="149"/>
      <c r="AO49" s="149"/>
      <c r="AP49" s="149"/>
      <c r="AQ49" s="286"/>
      <c r="AR49" s="287"/>
      <c r="AS49" s="287"/>
      <c r="AT49" s="288"/>
      <c r="AU49" s="149"/>
      <c r="AV49" s="149"/>
      <c r="AW49" s="149"/>
      <c r="AX49" s="149"/>
      <c r="AY49" s="149"/>
      <c r="AZ49" s="149"/>
      <c r="BA49" s="182" t="str">
        <f>C49</f>
        <v>Matně bílé projekční plátno 16:9 o rozměrech 280x158cm v hliníkovém tubusu s postranním vypínacím systémem pro rovinnost projekční plochy. Včetně mikrospínače na horní koncové poloze pro eliminaci drobných změn rozměru plochy vlivem teploty a vlhkosti vzduchu. Minimální gain 1,1, pozorovací úhel minimálně +-60°, černá zadní strana. Součástí dodávky vestavbový rám určený pro instalaci projekčního plátna do podvěšených stropů. Vestevbový rám je možné nainstalovat nezávisle na projekční ploše. Součástí dodávky modul pro ovládání projekční plochy řídícím systémem, nebo automotaciky se zapnutím/vypnutím projektoru.</v>
      </c>
      <c r="BB49" s="149"/>
      <c r="BC49" s="149"/>
      <c r="BD49" s="149"/>
      <c r="BE49" s="149"/>
      <c r="BF49" s="149"/>
      <c r="BG49" s="149"/>
      <c r="BH49" s="149"/>
    </row>
    <row r="50" spans="1:60" outlineLevel="1" x14ac:dyDescent="0.2">
      <c r="A50" s="168">
        <v>23</v>
      </c>
      <c r="B50" s="169" t="s">
        <v>216</v>
      </c>
      <c r="C50" s="185" t="s">
        <v>302</v>
      </c>
      <c r="D50" s="170" t="s">
        <v>181</v>
      </c>
      <c r="E50" s="171">
        <v>1</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c r="S50" s="173" t="s">
        <v>172</v>
      </c>
      <c r="T50" s="174" t="s">
        <v>157</v>
      </c>
      <c r="U50" s="159">
        <v>0</v>
      </c>
      <c r="V50" s="159">
        <f>ROUND(E50*U50,2)</f>
        <v>0</v>
      </c>
      <c r="W50" s="159"/>
      <c r="X50" s="159" t="s">
        <v>158</v>
      </c>
      <c r="Y50" s="159" t="s">
        <v>159</v>
      </c>
      <c r="Z50" s="205"/>
      <c r="AA50" s="149"/>
      <c r="AB50" s="149"/>
      <c r="AC50" s="149"/>
      <c r="AD50" s="149"/>
      <c r="AE50" s="149"/>
      <c r="AF50" s="149"/>
      <c r="AG50" s="149" t="s">
        <v>182</v>
      </c>
      <c r="AH50" s="149"/>
      <c r="AI50" s="149"/>
      <c r="AJ50" s="149"/>
      <c r="AK50" s="149"/>
      <c r="AL50" s="149"/>
      <c r="AM50" s="149"/>
      <c r="AN50" s="149"/>
      <c r="AO50" s="149"/>
      <c r="AP50" s="149"/>
      <c r="AQ50" s="200">
        <v>0</v>
      </c>
      <c r="AR50" s="198">
        <f t="shared" si="6"/>
        <v>0</v>
      </c>
      <c r="AS50" s="200">
        <v>1</v>
      </c>
      <c r="AT50" s="198">
        <f t="shared" si="7"/>
        <v>0</v>
      </c>
      <c r="AU50" s="149"/>
      <c r="AV50" s="149"/>
      <c r="AW50" s="149"/>
      <c r="AX50" s="149"/>
      <c r="AY50" s="149"/>
      <c r="AZ50" s="149"/>
      <c r="BA50" s="149"/>
      <c r="BB50" s="149"/>
      <c r="BC50" s="149"/>
      <c r="BD50" s="149"/>
      <c r="BE50" s="149"/>
      <c r="BF50" s="149"/>
      <c r="BG50" s="149"/>
      <c r="BH50" s="149"/>
    </row>
    <row r="51" spans="1:60" ht="22.5" outlineLevel="2" x14ac:dyDescent="0.2">
      <c r="A51" s="156"/>
      <c r="B51" s="157"/>
      <c r="C51" s="274" t="s">
        <v>303</v>
      </c>
      <c r="D51" s="275"/>
      <c r="E51" s="275"/>
      <c r="F51" s="275"/>
      <c r="G51" s="275"/>
      <c r="H51" s="159"/>
      <c r="I51" s="159"/>
      <c r="J51" s="159"/>
      <c r="K51" s="159"/>
      <c r="L51" s="159"/>
      <c r="M51" s="159"/>
      <c r="N51" s="158"/>
      <c r="O51" s="158"/>
      <c r="P51" s="158"/>
      <c r="Q51" s="158"/>
      <c r="R51" s="159"/>
      <c r="S51" s="159"/>
      <c r="T51" s="159"/>
      <c r="U51" s="159"/>
      <c r="V51" s="159"/>
      <c r="W51" s="159"/>
      <c r="X51" s="159"/>
      <c r="Y51" s="159"/>
      <c r="Z51" s="192"/>
      <c r="AA51" s="149"/>
      <c r="AB51" s="149"/>
      <c r="AC51" s="149"/>
      <c r="AD51" s="149"/>
      <c r="AE51" s="149"/>
      <c r="AF51" s="149"/>
      <c r="AG51" s="149" t="s">
        <v>163</v>
      </c>
      <c r="AH51" s="149"/>
      <c r="AI51" s="149"/>
      <c r="AJ51" s="149"/>
      <c r="AK51" s="149"/>
      <c r="AL51" s="149"/>
      <c r="AM51" s="149"/>
      <c r="AN51" s="149"/>
      <c r="AO51" s="149"/>
      <c r="AP51" s="149"/>
      <c r="AQ51" s="286"/>
      <c r="AR51" s="287"/>
      <c r="AS51" s="287"/>
      <c r="AT51" s="288"/>
      <c r="AU51" s="149"/>
      <c r="AV51" s="149"/>
      <c r="AW51" s="149"/>
      <c r="AX51" s="149"/>
      <c r="AY51" s="149"/>
      <c r="AZ51" s="149"/>
      <c r="BA51" s="182" t="str">
        <f>C51</f>
        <v>PTZ USB full-HD kamera s desetinásobným optickým zoomem a 60° horyzontálním zorným polem. Automatické ostření, vyvážení bílé a režimy expozice. Streamig videa přes IP.</v>
      </c>
      <c r="BB51" s="149"/>
      <c r="BC51" s="149"/>
      <c r="BD51" s="149"/>
      <c r="BE51" s="149"/>
      <c r="BF51" s="149"/>
      <c r="BG51" s="149"/>
      <c r="BH51" s="149"/>
    </row>
    <row r="52" spans="1:60" outlineLevel="1" x14ac:dyDescent="0.2">
      <c r="A52" s="168">
        <v>24</v>
      </c>
      <c r="B52" s="169" t="s">
        <v>217</v>
      </c>
      <c r="C52" s="185" t="s">
        <v>304</v>
      </c>
      <c r="D52" s="170" t="s">
        <v>181</v>
      </c>
      <c r="E52" s="171">
        <v>1</v>
      </c>
      <c r="F52" s="172"/>
      <c r="G52" s="173">
        <f>ROUND(E52*F52,2)</f>
        <v>0</v>
      </c>
      <c r="H52" s="172"/>
      <c r="I52" s="173">
        <f>ROUND(E52*H52,2)</f>
        <v>0</v>
      </c>
      <c r="J52" s="172"/>
      <c r="K52" s="173">
        <f>ROUND(E52*J52,2)</f>
        <v>0</v>
      </c>
      <c r="L52" s="173">
        <v>21</v>
      </c>
      <c r="M52" s="173">
        <f>G52*(1+L52/100)</f>
        <v>0</v>
      </c>
      <c r="N52" s="171">
        <v>0</v>
      </c>
      <c r="O52" s="171">
        <f>ROUND(E52*N52,2)</f>
        <v>0</v>
      </c>
      <c r="P52" s="171">
        <v>0</v>
      </c>
      <c r="Q52" s="171">
        <f>ROUND(E52*P52,2)</f>
        <v>0</v>
      </c>
      <c r="R52" s="173"/>
      <c r="S52" s="173" t="s">
        <v>172</v>
      </c>
      <c r="T52" s="174" t="s">
        <v>157</v>
      </c>
      <c r="U52" s="159">
        <v>0</v>
      </c>
      <c r="V52" s="159">
        <f>ROUND(E52*U52,2)</f>
        <v>0</v>
      </c>
      <c r="W52" s="159"/>
      <c r="X52" s="159" t="s">
        <v>158</v>
      </c>
      <c r="Y52" s="159" t="s">
        <v>159</v>
      </c>
      <c r="Z52" s="205"/>
      <c r="AA52" s="149"/>
      <c r="AB52" s="149"/>
      <c r="AC52" s="149"/>
      <c r="AD52" s="149"/>
      <c r="AE52" s="149"/>
      <c r="AF52" s="149"/>
      <c r="AG52" s="149" t="s">
        <v>182</v>
      </c>
      <c r="AH52" s="149"/>
      <c r="AI52" s="149"/>
      <c r="AJ52" s="149"/>
      <c r="AK52" s="149"/>
      <c r="AL52" s="149"/>
      <c r="AM52" s="149"/>
      <c r="AN52" s="149"/>
      <c r="AO52" s="149"/>
      <c r="AP52" s="149"/>
      <c r="AQ52" s="200">
        <v>0</v>
      </c>
      <c r="AR52" s="198">
        <f t="shared" si="6"/>
        <v>0</v>
      </c>
      <c r="AS52" s="200">
        <v>1</v>
      </c>
      <c r="AT52" s="198">
        <f t="shared" si="7"/>
        <v>0</v>
      </c>
      <c r="AU52" s="149"/>
      <c r="AV52" s="149"/>
      <c r="AW52" s="149"/>
      <c r="AX52" s="149"/>
      <c r="AY52" s="149"/>
      <c r="AZ52" s="149"/>
      <c r="BA52" s="149"/>
      <c r="BB52" s="149"/>
      <c r="BC52" s="149"/>
      <c r="BD52" s="149"/>
      <c r="BE52" s="149"/>
      <c r="BF52" s="149"/>
      <c r="BG52" s="149"/>
      <c r="BH52" s="149"/>
    </row>
    <row r="53" spans="1:60" outlineLevel="2" x14ac:dyDescent="0.2">
      <c r="A53" s="156"/>
      <c r="B53" s="157"/>
      <c r="C53" s="274" t="s">
        <v>305</v>
      </c>
      <c r="D53" s="275"/>
      <c r="E53" s="275"/>
      <c r="F53" s="275"/>
      <c r="G53" s="275"/>
      <c r="H53" s="159"/>
      <c r="I53" s="159"/>
      <c r="J53" s="159"/>
      <c r="K53" s="159"/>
      <c r="L53" s="159"/>
      <c r="M53" s="159"/>
      <c r="N53" s="158"/>
      <c r="O53" s="158"/>
      <c r="P53" s="158"/>
      <c r="Q53" s="158"/>
      <c r="R53" s="159"/>
      <c r="S53" s="159"/>
      <c r="T53" s="159"/>
      <c r="U53" s="159"/>
      <c r="V53" s="159"/>
      <c r="W53" s="159"/>
      <c r="X53" s="159"/>
      <c r="Y53" s="159"/>
      <c r="Z53" s="192"/>
      <c r="AA53" s="149"/>
      <c r="AB53" s="149"/>
      <c r="AC53" s="149"/>
      <c r="AD53" s="149"/>
      <c r="AE53" s="149"/>
      <c r="AF53" s="149"/>
      <c r="AG53" s="149" t="s">
        <v>163</v>
      </c>
      <c r="AH53" s="149"/>
      <c r="AI53" s="149"/>
      <c r="AJ53" s="149"/>
      <c r="AK53" s="149"/>
      <c r="AL53" s="149"/>
      <c r="AM53" s="149"/>
      <c r="AN53" s="149"/>
      <c r="AO53" s="149"/>
      <c r="AP53" s="149"/>
      <c r="AQ53" s="286"/>
      <c r="AR53" s="287"/>
      <c r="AS53" s="287"/>
      <c r="AT53" s="288"/>
      <c r="AU53" s="149"/>
      <c r="AV53" s="149"/>
      <c r="AW53" s="149"/>
      <c r="AX53" s="149"/>
      <c r="AY53" s="149"/>
      <c r="AZ53" s="149"/>
      <c r="BA53" s="182" t="str">
        <f>C53</f>
        <v>Stolní PC, paměť min. 16 GB, 64bitový operační systém, displej min. 23.8" s Full HD (1920 x 1080 pixelů), bezdrátová klávesnice, myš .</v>
      </c>
      <c r="BB53" s="149"/>
      <c r="BC53" s="149"/>
      <c r="BD53" s="149"/>
      <c r="BE53" s="149"/>
      <c r="BF53" s="149"/>
      <c r="BG53" s="149"/>
      <c r="BH53" s="149"/>
    </row>
    <row r="54" spans="1:60" outlineLevel="1" x14ac:dyDescent="0.2">
      <c r="A54" s="168">
        <v>25</v>
      </c>
      <c r="B54" s="169" t="s">
        <v>218</v>
      </c>
      <c r="C54" s="185" t="s">
        <v>283</v>
      </c>
      <c r="D54" s="170" t="s">
        <v>181</v>
      </c>
      <c r="E54" s="171">
        <v>1</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c r="S54" s="173" t="s">
        <v>172</v>
      </c>
      <c r="T54" s="174" t="s">
        <v>157</v>
      </c>
      <c r="U54" s="159">
        <v>0</v>
      </c>
      <c r="V54" s="159">
        <f>ROUND(E54*U54,2)</f>
        <v>0</v>
      </c>
      <c r="W54" s="159"/>
      <c r="X54" s="159" t="s">
        <v>158</v>
      </c>
      <c r="Y54" s="159" t="s">
        <v>159</v>
      </c>
      <c r="Z54" s="205"/>
      <c r="AA54" s="149"/>
      <c r="AB54" s="149"/>
      <c r="AC54" s="149"/>
      <c r="AD54" s="149"/>
      <c r="AE54" s="149"/>
      <c r="AF54" s="149"/>
      <c r="AG54" s="149" t="s">
        <v>182</v>
      </c>
      <c r="AH54" s="149"/>
      <c r="AI54" s="149"/>
      <c r="AJ54" s="149"/>
      <c r="AK54" s="149"/>
      <c r="AL54" s="149"/>
      <c r="AM54" s="149"/>
      <c r="AN54" s="149"/>
      <c r="AO54" s="149"/>
      <c r="AP54" s="149"/>
      <c r="AQ54" s="200">
        <v>0</v>
      </c>
      <c r="AR54" s="198">
        <f t="shared" si="6"/>
        <v>0</v>
      </c>
      <c r="AS54" s="200">
        <v>1</v>
      </c>
      <c r="AT54" s="198">
        <f t="shared" si="7"/>
        <v>0</v>
      </c>
      <c r="AU54" s="149"/>
      <c r="AV54" s="149"/>
      <c r="AW54" s="149"/>
      <c r="AX54" s="149"/>
      <c r="AY54" s="149"/>
      <c r="AZ54" s="149"/>
      <c r="BA54" s="149"/>
      <c r="BB54" s="149"/>
      <c r="BC54" s="149"/>
      <c r="BD54" s="149"/>
      <c r="BE54" s="149"/>
      <c r="BF54" s="149"/>
      <c r="BG54" s="149"/>
      <c r="BH54" s="149"/>
    </row>
    <row r="55" spans="1:60" outlineLevel="2" x14ac:dyDescent="0.2">
      <c r="A55" s="156"/>
      <c r="B55" s="157"/>
      <c r="C55" s="274" t="s">
        <v>284</v>
      </c>
      <c r="D55" s="275"/>
      <c r="E55" s="275"/>
      <c r="F55" s="275"/>
      <c r="G55" s="275"/>
      <c r="H55" s="159"/>
      <c r="I55" s="159"/>
      <c r="J55" s="159"/>
      <c r="K55" s="159"/>
      <c r="L55" s="159"/>
      <c r="M55" s="159"/>
      <c r="N55" s="158"/>
      <c r="O55" s="158"/>
      <c r="P55" s="158"/>
      <c r="Q55" s="158"/>
      <c r="R55" s="159"/>
      <c r="S55" s="159"/>
      <c r="T55" s="159"/>
      <c r="U55" s="159"/>
      <c r="V55" s="159"/>
      <c r="W55" s="159"/>
      <c r="X55" s="159"/>
      <c r="Y55" s="159"/>
      <c r="Z55" s="192"/>
      <c r="AA55" s="149"/>
      <c r="AB55" s="149"/>
      <c r="AC55" s="149"/>
      <c r="AD55" s="149"/>
      <c r="AE55" s="149"/>
      <c r="AF55" s="149"/>
      <c r="AG55" s="149" t="s">
        <v>163</v>
      </c>
      <c r="AH55" s="149"/>
      <c r="AI55" s="149"/>
      <c r="AJ55" s="149"/>
      <c r="AK55" s="149"/>
      <c r="AL55" s="149"/>
      <c r="AM55" s="149"/>
      <c r="AN55" s="149"/>
      <c r="AO55" s="149"/>
      <c r="AP55" s="149"/>
      <c r="AQ55" s="286"/>
      <c r="AR55" s="287"/>
      <c r="AS55" s="287"/>
      <c r="AT55" s="288"/>
      <c r="AU55" s="149"/>
      <c r="AV55" s="149"/>
      <c r="AW55" s="149"/>
      <c r="AX55" s="149"/>
      <c r="AY55" s="149"/>
      <c r="AZ55" s="149"/>
      <c r="BA55" s="182" t="str">
        <f>C55</f>
        <v>Ocelové přípojné místo s 230V zásuvkou, USB-C/A 60W pro nabíjení mobilních zařízení a vytahovací HDMI a USB-A kabely.</v>
      </c>
      <c r="BB55" s="149"/>
      <c r="BC55" s="149"/>
      <c r="BD55" s="149"/>
      <c r="BE55" s="149"/>
      <c r="BF55" s="149"/>
      <c r="BG55" s="149"/>
      <c r="BH55" s="149"/>
    </row>
    <row r="56" spans="1:60" outlineLevel="1" x14ac:dyDescent="0.2">
      <c r="A56" s="168">
        <v>26</v>
      </c>
      <c r="B56" s="169" t="s">
        <v>219</v>
      </c>
      <c r="C56" s="185" t="s">
        <v>306</v>
      </c>
      <c r="D56" s="170" t="s">
        <v>181</v>
      </c>
      <c r="E56" s="171">
        <v>1</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172</v>
      </c>
      <c r="T56" s="174" t="s">
        <v>157</v>
      </c>
      <c r="U56" s="159">
        <v>0</v>
      </c>
      <c r="V56" s="159">
        <f>ROUND(E56*U56,2)</f>
        <v>0</v>
      </c>
      <c r="W56" s="159"/>
      <c r="X56" s="159" t="s">
        <v>158</v>
      </c>
      <c r="Y56" s="159" t="s">
        <v>159</v>
      </c>
      <c r="Z56" s="205"/>
      <c r="AA56" s="149"/>
      <c r="AB56" s="149"/>
      <c r="AC56" s="149"/>
      <c r="AD56" s="149"/>
      <c r="AE56" s="149"/>
      <c r="AF56" s="149"/>
      <c r="AG56" s="149" t="s">
        <v>182</v>
      </c>
      <c r="AH56" s="149"/>
      <c r="AI56" s="149"/>
      <c r="AJ56" s="149"/>
      <c r="AK56" s="149"/>
      <c r="AL56" s="149"/>
      <c r="AM56" s="149"/>
      <c r="AN56" s="149"/>
      <c r="AO56" s="149"/>
      <c r="AP56" s="149"/>
      <c r="AQ56" s="200">
        <v>0</v>
      </c>
      <c r="AR56" s="198">
        <f t="shared" si="6"/>
        <v>0</v>
      </c>
      <c r="AS56" s="200">
        <v>1</v>
      </c>
      <c r="AT56" s="198">
        <f t="shared" si="7"/>
        <v>0</v>
      </c>
      <c r="AU56" s="149"/>
      <c r="AV56" s="149"/>
      <c r="AW56" s="149"/>
      <c r="AX56" s="149"/>
      <c r="AY56" s="149"/>
      <c r="AZ56" s="149"/>
      <c r="BA56" s="149"/>
      <c r="BB56" s="149"/>
      <c r="BC56" s="149"/>
      <c r="BD56" s="149"/>
      <c r="BE56" s="149"/>
      <c r="BF56" s="149"/>
      <c r="BG56" s="149"/>
      <c r="BH56" s="149"/>
    </row>
    <row r="57" spans="1:60" ht="33.75" outlineLevel="2" x14ac:dyDescent="0.2">
      <c r="A57" s="156"/>
      <c r="B57" s="157"/>
      <c r="C57" s="274" t="s">
        <v>307</v>
      </c>
      <c r="D57" s="275"/>
      <c r="E57" s="275"/>
      <c r="F57" s="275"/>
      <c r="G57" s="275"/>
      <c r="H57" s="159"/>
      <c r="I57" s="159"/>
      <c r="J57" s="159"/>
      <c r="K57" s="159"/>
      <c r="L57" s="159"/>
      <c r="M57" s="159"/>
      <c r="N57" s="158"/>
      <c r="O57" s="158"/>
      <c r="P57" s="158"/>
      <c r="Q57" s="158"/>
      <c r="R57" s="159"/>
      <c r="S57" s="159"/>
      <c r="T57" s="159"/>
      <c r="U57" s="159"/>
      <c r="V57" s="159"/>
      <c r="W57" s="159"/>
      <c r="X57" s="159"/>
      <c r="Y57" s="159"/>
      <c r="Z57" s="192"/>
      <c r="AA57" s="149"/>
      <c r="AB57" s="149"/>
      <c r="AC57" s="149"/>
      <c r="AD57" s="149"/>
      <c r="AE57" s="149"/>
      <c r="AF57" s="149"/>
      <c r="AG57" s="149" t="s">
        <v>163</v>
      </c>
      <c r="AH57" s="149"/>
      <c r="AI57" s="149"/>
      <c r="AJ57" s="149"/>
      <c r="AK57" s="149"/>
      <c r="AL57" s="149"/>
      <c r="AM57" s="149"/>
      <c r="AN57" s="149"/>
      <c r="AO57" s="149"/>
      <c r="AP57" s="149"/>
      <c r="AQ57" s="286"/>
      <c r="AR57" s="287"/>
      <c r="AS57" s="287"/>
      <c r="AT57" s="288"/>
      <c r="AU57" s="149"/>
      <c r="AV57" s="149"/>
      <c r="AW57" s="149"/>
      <c r="AX57" s="149"/>
      <c r="AY57" s="149"/>
      <c r="AZ57" s="149"/>
      <c r="BA57" s="182" t="str">
        <f>C57</f>
        <v>4K/UHD 6x1:2 multiformátový maticový přepínač s šesti HDMI vstupy a jedním HDBaseT a HDMI zrcadleným výstupem, De-embeding audia z HDMI vstupů, PoE zdroj pro HDBaseT, ovládání pomocí tlačítek na předním panelu, TCP/IP a RS-232. Možnost konfigurace EDID, vypínání a zapínínání HDCP, webové rozhraní pro ovládání, displej na předním panelu</v>
      </c>
      <c r="BB57" s="149"/>
      <c r="BC57" s="149"/>
      <c r="BD57" s="149"/>
      <c r="BE57" s="149"/>
      <c r="BF57" s="149"/>
      <c r="BG57" s="149"/>
      <c r="BH57" s="149"/>
    </row>
    <row r="58" spans="1:60" outlineLevel="1" x14ac:dyDescent="0.2">
      <c r="A58" s="168">
        <v>27</v>
      </c>
      <c r="B58" s="169" t="s">
        <v>220</v>
      </c>
      <c r="C58" s="185" t="s">
        <v>274</v>
      </c>
      <c r="D58" s="170" t="s">
        <v>181</v>
      </c>
      <c r="E58" s="171">
        <v>1</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172</v>
      </c>
      <c r="T58" s="174" t="s">
        <v>157</v>
      </c>
      <c r="U58" s="159">
        <v>0</v>
      </c>
      <c r="V58" s="159">
        <f>ROUND(E58*U58,2)</f>
        <v>0</v>
      </c>
      <c r="W58" s="159"/>
      <c r="X58" s="159" t="s">
        <v>158</v>
      </c>
      <c r="Y58" s="159" t="s">
        <v>159</v>
      </c>
      <c r="Z58" s="205"/>
      <c r="AA58" s="149"/>
      <c r="AB58" s="149"/>
      <c r="AC58" s="149"/>
      <c r="AD58" s="149"/>
      <c r="AE58" s="149"/>
      <c r="AF58" s="149"/>
      <c r="AG58" s="149" t="s">
        <v>182</v>
      </c>
      <c r="AH58" s="149"/>
      <c r="AI58" s="149"/>
      <c r="AJ58" s="149"/>
      <c r="AK58" s="149"/>
      <c r="AL58" s="149"/>
      <c r="AM58" s="149"/>
      <c r="AN58" s="149"/>
      <c r="AO58" s="149"/>
      <c r="AP58" s="149"/>
      <c r="AQ58" s="200">
        <v>1</v>
      </c>
      <c r="AR58" s="198">
        <f t="shared" si="6"/>
        <v>0</v>
      </c>
      <c r="AS58" s="200">
        <v>0</v>
      </c>
      <c r="AT58" s="198">
        <f t="shared" si="7"/>
        <v>0</v>
      </c>
      <c r="AU58" s="149"/>
      <c r="AV58" s="149"/>
      <c r="AW58" s="149"/>
      <c r="AX58" s="149"/>
      <c r="AY58" s="149"/>
      <c r="AZ58" s="149"/>
      <c r="BA58" s="149"/>
      <c r="BB58" s="149"/>
      <c r="BC58" s="149"/>
      <c r="BD58" s="149"/>
      <c r="BE58" s="149"/>
      <c r="BF58" s="149"/>
      <c r="BG58" s="149"/>
      <c r="BH58" s="149"/>
    </row>
    <row r="59" spans="1:60" ht="36.75" customHeight="1" outlineLevel="2" x14ac:dyDescent="0.2">
      <c r="A59" s="156"/>
      <c r="B59" s="157"/>
      <c r="C59" s="274" t="s">
        <v>511</v>
      </c>
      <c r="D59" s="275"/>
      <c r="E59" s="275"/>
      <c r="F59" s="275"/>
      <c r="G59" s="275"/>
      <c r="H59" s="159"/>
      <c r="I59" s="159"/>
      <c r="J59" s="159"/>
      <c r="K59" s="159"/>
      <c r="L59" s="159"/>
      <c r="M59" s="159"/>
      <c r="N59" s="158"/>
      <c r="O59" s="158"/>
      <c r="P59" s="158"/>
      <c r="Q59" s="158"/>
      <c r="R59" s="159"/>
      <c r="S59" s="159"/>
      <c r="T59" s="159"/>
      <c r="U59" s="159"/>
      <c r="V59" s="159"/>
      <c r="W59" s="159"/>
      <c r="X59" s="159"/>
      <c r="Y59" s="159"/>
      <c r="Z59" s="192"/>
      <c r="AA59" s="149"/>
      <c r="AB59" s="149"/>
      <c r="AC59" s="149"/>
      <c r="AD59" s="149"/>
      <c r="AE59" s="149"/>
      <c r="AF59" s="149"/>
      <c r="AG59" s="149" t="s">
        <v>163</v>
      </c>
      <c r="AH59" s="149"/>
      <c r="AI59" s="149"/>
      <c r="AJ59" s="149"/>
      <c r="AK59" s="149"/>
      <c r="AL59" s="149"/>
      <c r="AM59" s="149"/>
      <c r="AN59" s="149"/>
      <c r="AO59" s="149"/>
      <c r="AP59" s="149"/>
      <c r="AQ59" s="286"/>
      <c r="AR59" s="287"/>
      <c r="AS59" s="287"/>
      <c r="AT59" s="288"/>
      <c r="AU59" s="149"/>
      <c r="AV59" s="149"/>
      <c r="AW59" s="149"/>
      <c r="AX59" s="149"/>
      <c r="AY59" s="149"/>
      <c r="AZ59" s="149"/>
      <c r="BA59" s="182" t="str">
        <f>C59</f>
        <v>Multimediální centrum pro debriefing nahraných simulací, s podporou 4K HDR obrazu, úložiště 64GB, Bluetooth, Wi-Fi, HDMI. Možnost bezdrátového přenosu obrazu z tabletu a mobilního telefonu. Přehrávač a jeho  operační systém od stejného výrobce. Kompatibilní bezdrátový přenos obrazu s nabízeným tabletem.</v>
      </c>
      <c r="BB59" s="149"/>
      <c r="BC59" s="149"/>
      <c r="BD59" s="149"/>
      <c r="BE59" s="149"/>
      <c r="BF59" s="149"/>
      <c r="BG59" s="149"/>
      <c r="BH59" s="149"/>
    </row>
    <row r="60" spans="1:60" outlineLevel="1" x14ac:dyDescent="0.2">
      <c r="A60" s="168">
        <v>28</v>
      </c>
      <c r="B60" s="169" t="s">
        <v>221</v>
      </c>
      <c r="C60" s="185" t="s">
        <v>308</v>
      </c>
      <c r="D60" s="170" t="s">
        <v>181</v>
      </c>
      <c r="E60" s="171">
        <v>1</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172</v>
      </c>
      <c r="T60" s="174" t="s">
        <v>157</v>
      </c>
      <c r="U60" s="159">
        <v>0</v>
      </c>
      <c r="V60" s="159">
        <f>ROUND(E60*U60,2)</f>
        <v>0</v>
      </c>
      <c r="W60" s="159"/>
      <c r="X60" s="159" t="s">
        <v>158</v>
      </c>
      <c r="Y60" s="159" t="s">
        <v>159</v>
      </c>
      <c r="Z60" s="205"/>
      <c r="AA60" s="149"/>
      <c r="AB60" s="149"/>
      <c r="AC60" s="149"/>
      <c r="AD60" s="149"/>
      <c r="AE60" s="149"/>
      <c r="AF60" s="149"/>
      <c r="AG60" s="149" t="s">
        <v>182</v>
      </c>
      <c r="AH60" s="149"/>
      <c r="AI60" s="149"/>
      <c r="AJ60" s="149"/>
      <c r="AK60" s="149"/>
      <c r="AL60" s="149"/>
      <c r="AM60" s="149"/>
      <c r="AN60" s="149"/>
      <c r="AO60" s="149"/>
      <c r="AP60" s="149"/>
      <c r="AQ60" s="200">
        <v>0</v>
      </c>
      <c r="AR60" s="198">
        <f t="shared" si="6"/>
        <v>0</v>
      </c>
      <c r="AS60" s="200">
        <v>1</v>
      </c>
      <c r="AT60" s="198">
        <f t="shared" si="7"/>
        <v>0</v>
      </c>
      <c r="AU60" s="149"/>
      <c r="AV60" s="149"/>
      <c r="AW60" s="149"/>
      <c r="AX60" s="149"/>
      <c r="AY60" s="149"/>
      <c r="AZ60" s="149"/>
      <c r="BA60" s="149"/>
      <c r="BB60" s="149"/>
      <c r="BC60" s="149"/>
      <c r="BD60" s="149"/>
      <c r="BE60" s="149"/>
      <c r="BF60" s="149"/>
      <c r="BG60" s="149"/>
      <c r="BH60" s="149"/>
    </row>
    <row r="61" spans="1:60" ht="33.75" outlineLevel="2" x14ac:dyDescent="0.2">
      <c r="A61" s="156"/>
      <c r="B61" s="157"/>
      <c r="C61" s="274" t="s">
        <v>309</v>
      </c>
      <c r="D61" s="275"/>
      <c r="E61" s="275"/>
      <c r="F61" s="275"/>
      <c r="G61" s="275"/>
      <c r="H61" s="159"/>
      <c r="I61" s="159"/>
      <c r="J61" s="159"/>
      <c r="K61" s="159"/>
      <c r="L61" s="159"/>
      <c r="M61" s="159"/>
      <c r="N61" s="158"/>
      <c r="O61" s="158"/>
      <c r="P61" s="158"/>
      <c r="Q61" s="158"/>
      <c r="R61" s="159"/>
      <c r="S61" s="159"/>
      <c r="T61" s="159"/>
      <c r="U61" s="159"/>
      <c r="V61" s="159"/>
      <c r="W61" s="159"/>
      <c r="X61" s="159"/>
      <c r="Y61" s="159"/>
      <c r="Z61" s="192"/>
      <c r="AA61" s="149"/>
      <c r="AB61" s="149"/>
      <c r="AC61" s="149"/>
      <c r="AD61" s="149"/>
      <c r="AE61" s="149"/>
      <c r="AF61" s="149"/>
      <c r="AG61" s="149" t="s">
        <v>163</v>
      </c>
      <c r="AH61" s="149"/>
      <c r="AI61" s="149"/>
      <c r="AJ61" s="149"/>
      <c r="AK61" s="149"/>
      <c r="AL61" s="149"/>
      <c r="AM61" s="149"/>
      <c r="AN61" s="149"/>
      <c r="AO61" s="149"/>
      <c r="AP61" s="149"/>
      <c r="AQ61" s="286"/>
      <c r="AR61" s="287"/>
      <c r="AS61" s="287"/>
      <c r="AT61" s="288"/>
      <c r="AU61" s="149"/>
      <c r="AV61" s="149"/>
      <c r="AW61" s="149"/>
      <c r="AX61" s="149"/>
      <c r="AY61" s="149"/>
      <c r="AZ61" s="149"/>
      <c r="BA61" s="182" t="str">
        <f>C61</f>
        <v>Set bezdrátových mikrofonnů - 2-kanálový bezdrátový přijímač, ruční a náhlavní mikrofon včetně bodypacku. Oba mikrofony použitelné zároveň. Mikrofony s kardiodní charakteristikou. Přijímač s min. 2x 96 kanálů, 2x displej, možnost připojení minimálně jedné externí antény,  instalace do racku (1RU).</v>
      </c>
      <c r="BB61" s="149"/>
      <c r="BC61" s="149"/>
      <c r="BD61" s="149"/>
      <c r="BE61" s="149"/>
      <c r="BF61" s="149"/>
      <c r="BG61" s="149"/>
      <c r="BH61" s="149"/>
    </row>
    <row r="62" spans="1:60" outlineLevel="1" x14ac:dyDescent="0.2">
      <c r="A62" s="168">
        <v>29</v>
      </c>
      <c r="B62" s="169" t="s">
        <v>222</v>
      </c>
      <c r="C62" s="185" t="s">
        <v>310</v>
      </c>
      <c r="D62" s="170" t="s">
        <v>181</v>
      </c>
      <c r="E62" s="171">
        <v>1</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c r="S62" s="173" t="s">
        <v>172</v>
      </c>
      <c r="T62" s="174" t="s">
        <v>157</v>
      </c>
      <c r="U62" s="159">
        <v>0</v>
      </c>
      <c r="V62" s="159">
        <f>ROUND(E62*U62,2)</f>
        <v>0</v>
      </c>
      <c r="W62" s="159"/>
      <c r="X62" s="159" t="s">
        <v>158</v>
      </c>
      <c r="Y62" s="159" t="s">
        <v>159</v>
      </c>
      <c r="Z62" s="205"/>
      <c r="AA62" s="149"/>
      <c r="AB62" s="149"/>
      <c r="AC62" s="149"/>
      <c r="AD62" s="149"/>
      <c r="AE62" s="149"/>
      <c r="AF62" s="149"/>
      <c r="AG62" s="149" t="s">
        <v>182</v>
      </c>
      <c r="AH62" s="149"/>
      <c r="AI62" s="149"/>
      <c r="AJ62" s="149"/>
      <c r="AK62" s="149"/>
      <c r="AL62" s="149"/>
      <c r="AM62" s="149"/>
      <c r="AN62" s="149"/>
      <c r="AO62" s="149"/>
      <c r="AP62" s="149"/>
      <c r="AQ62" s="200">
        <v>1</v>
      </c>
      <c r="AR62" s="198">
        <f t="shared" si="6"/>
        <v>0</v>
      </c>
      <c r="AS62" s="200">
        <v>0</v>
      </c>
      <c r="AT62" s="198">
        <f t="shared" si="7"/>
        <v>0</v>
      </c>
      <c r="AU62" s="149"/>
      <c r="AV62" s="149"/>
      <c r="AW62" s="149"/>
      <c r="AX62" s="149"/>
      <c r="AY62" s="149"/>
      <c r="AZ62" s="149"/>
      <c r="BA62" s="149"/>
      <c r="BB62" s="149"/>
      <c r="BC62" s="149"/>
      <c r="BD62" s="149"/>
      <c r="BE62" s="149"/>
      <c r="BF62" s="149"/>
      <c r="BG62" s="149"/>
      <c r="BH62" s="149"/>
    </row>
    <row r="63" spans="1:60" ht="22.5" outlineLevel="2" x14ac:dyDescent="0.2">
      <c r="A63" s="156"/>
      <c r="B63" s="157"/>
      <c r="C63" s="274" t="s">
        <v>311</v>
      </c>
      <c r="D63" s="275"/>
      <c r="E63" s="275"/>
      <c r="F63" s="275"/>
      <c r="G63" s="275"/>
      <c r="H63" s="159"/>
      <c r="I63" s="159"/>
      <c r="J63" s="159"/>
      <c r="K63" s="159"/>
      <c r="L63" s="159"/>
      <c r="M63" s="159"/>
      <c r="N63" s="158"/>
      <c r="O63" s="158"/>
      <c r="P63" s="158"/>
      <c r="Q63" s="158"/>
      <c r="R63" s="159"/>
      <c r="S63" s="159"/>
      <c r="T63" s="159"/>
      <c r="U63" s="159"/>
      <c r="V63" s="159"/>
      <c r="W63" s="159"/>
      <c r="X63" s="159"/>
      <c r="Y63" s="159"/>
      <c r="Z63" s="192"/>
      <c r="AA63" s="149"/>
      <c r="AB63" s="149"/>
      <c r="AC63" s="149"/>
      <c r="AD63" s="149"/>
      <c r="AE63" s="149"/>
      <c r="AF63" s="149"/>
      <c r="AG63" s="149" t="s">
        <v>163</v>
      </c>
      <c r="AH63" s="149"/>
      <c r="AI63" s="149"/>
      <c r="AJ63" s="149"/>
      <c r="AK63" s="149"/>
      <c r="AL63" s="149"/>
      <c r="AM63" s="149"/>
      <c r="AN63" s="149"/>
      <c r="AO63" s="149"/>
      <c r="AP63" s="149"/>
      <c r="AQ63" s="286"/>
      <c r="AR63" s="287"/>
      <c r="AS63" s="287"/>
      <c r="AT63" s="288"/>
      <c r="AU63" s="149"/>
      <c r="AV63" s="149"/>
      <c r="AW63" s="149"/>
      <c r="AX63" s="149"/>
      <c r="AY63" s="149"/>
      <c r="AZ63" s="149"/>
      <c r="BA63" s="182" t="str">
        <f>C63</f>
        <v>Konfigurovatelná audiomaticese s čtyřmi MIC/LINE audio vstupy, šesti analogovými výstupy a Dante rozhraním. Možnost vložení dalších až osmi vstupních a výstupních karet. Montáž do racku.</v>
      </c>
      <c r="BB63" s="149"/>
      <c r="BC63" s="149"/>
      <c r="BD63" s="149"/>
      <c r="BE63" s="149"/>
      <c r="BF63" s="149"/>
      <c r="BG63" s="149"/>
      <c r="BH63" s="149"/>
    </row>
    <row r="64" spans="1:60" outlineLevel="1" x14ac:dyDescent="0.2">
      <c r="A64" s="168">
        <v>30</v>
      </c>
      <c r="B64" s="169" t="s">
        <v>223</v>
      </c>
      <c r="C64" s="185" t="s">
        <v>312</v>
      </c>
      <c r="D64" s="170" t="s">
        <v>181</v>
      </c>
      <c r="E64" s="171">
        <v>1</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c r="S64" s="173" t="s">
        <v>172</v>
      </c>
      <c r="T64" s="174" t="s">
        <v>157</v>
      </c>
      <c r="U64" s="159">
        <v>0</v>
      </c>
      <c r="V64" s="159">
        <f>ROUND(E64*U64,2)</f>
        <v>0</v>
      </c>
      <c r="W64" s="159"/>
      <c r="X64" s="159" t="s">
        <v>158</v>
      </c>
      <c r="Y64" s="159" t="s">
        <v>159</v>
      </c>
      <c r="Z64" s="205"/>
      <c r="AA64" s="149"/>
      <c r="AB64" s="149"/>
      <c r="AC64" s="149"/>
      <c r="AD64" s="149"/>
      <c r="AE64" s="149"/>
      <c r="AF64" s="149"/>
      <c r="AG64" s="149" t="s">
        <v>182</v>
      </c>
      <c r="AH64" s="149"/>
      <c r="AI64" s="149"/>
      <c r="AJ64" s="149"/>
      <c r="AK64" s="149"/>
      <c r="AL64" s="149"/>
      <c r="AM64" s="149"/>
      <c r="AN64" s="149"/>
      <c r="AO64" s="149"/>
      <c r="AP64" s="149"/>
      <c r="AQ64" s="200">
        <v>1</v>
      </c>
      <c r="AR64" s="198">
        <f t="shared" si="6"/>
        <v>0</v>
      </c>
      <c r="AS64" s="200">
        <v>0</v>
      </c>
      <c r="AT64" s="198">
        <f t="shared" si="7"/>
        <v>0</v>
      </c>
      <c r="AU64" s="149"/>
      <c r="AV64" s="149"/>
      <c r="AW64" s="149"/>
      <c r="AX64" s="149"/>
      <c r="AY64" s="149"/>
      <c r="AZ64" s="149"/>
      <c r="BA64" s="149"/>
      <c r="BB64" s="149"/>
      <c r="BC64" s="149"/>
      <c r="BD64" s="149"/>
      <c r="BE64" s="149"/>
      <c r="BF64" s="149"/>
      <c r="BG64" s="149"/>
      <c r="BH64" s="149"/>
    </row>
    <row r="65" spans="1:60" ht="33.75" outlineLevel="2" x14ac:dyDescent="0.2">
      <c r="A65" s="156"/>
      <c r="B65" s="157"/>
      <c r="C65" s="274" t="s">
        <v>313</v>
      </c>
      <c r="D65" s="275"/>
      <c r="E65" s="275"/>
      <c r="F65" s="275"/>
      <c r="G65" s="275"/>
      <c r="H65" s="159"/>
      <c r="I65" s="159"/>
      <c r="J65" s="159"/>
      <c r="K65" s="159"/>
      <c r="L65" s="159"/>
      <c r="M65" s="159"/>
      <c r="N65" s="158"/>
      <c r="O65" s="158"/>
      <c r="P65" s="158"/>
      <c r="Q65" s="158"/>
      <c r="R65" s="159"/>
      <c r="S65" s="159"/>
      <c r="T65" s="159"/>
      <c r="U65" s="159"/>
      <c r="V65" s="159"/>
      <c r="W65" s="159"/>
      <c r="X65" s="159"/>
      <c r="Y65" s="159"/>
      <c r="Z65" s="192"/>
      <c r="AA65" s="149"/>
      <c r="AB65" s="149"/>
      <c r="AC65" s="149"/>
      <c r="AD65" s="149"/>
      <c r="AE65" s="149"/>
      <c r="AF65" s="149"/>
      <c r="AG65" s="149" t="s">
        <v>163</v>
      </c>
      <c r="AH65" s="149"/>
      <c r="AI65" s="149"/>
      <c r="AJ65" s="149"/>
      <c r="AK65" s="149"/>
      <c r="AL65" s="149"/>
      <c r="AM65" s="149"/>
      <c r="AN65" s="149"/>
      <c r="AO65" s="149"/>
      <c r="AP65" s="149"/>
      <c r="AQ65" s="286"/>
      <c r="AR65" s="287"/>
      <c r="AS65" s="287"/>
      <c r="AT65" s="288"/>
      <c r="AU65" s="149"/>
      <c r="AV65" s="149"/>
      <c r="AW65" s="149"/>
      <c r="AX65" s="149"/>
      <c r="AY65" s="149"/>
      <c r="AZ65" s="149"/>
      <c r="BA65" s="182" t="str">
        <f>C65</f>
        <v>4-kanálový koncový stereo zesilovač o minimálním výkonu 4x220W/8Ohm. Frekvenční rozsah minimálně 20 - 20.000 Hz. RS232 port pro ovládání řídícím systémem. Možnost rozšíření o Dante port.  Instalace do racku. Maximální hloubka zesilovače 420 mm. Ovladač hlasitosti a LCD displej na čelním panelu zesilovače.</v>
      </c>
      <c r="BB65" s="149"/>
      <c r="BC65" s="149"/>
      <c r="BD65" s="149"/>
      <c r="BE65" s="149"/>
      <c r="BF65" s="149"/>
      <c r="BG65" s="149"/>
      <c r="BH65" s="149"/>
    </row>
    <row r="66" spans="1:60" outlineLevel="1" x14ac:dyDescent="0.2">
      <c r="A66" s="168">
        <v>31</v>
      </c>
      <c r="B66" s="169" t="s">
        <v>224</v>
      </c>
      <c r="C66" s="185" t="s">
        <v>314</v>
      </c>
      <c r="D66" s="170" t="s">
        <v>181</v>
      </c>
      <c r="E66" s="171">
        <v>2</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c r="S66" s="173" t="s">
        <v>172</v>
      </c>
      <c r="T66" s="174" t="s">
        <v>157</v>
      </c>
      <c r="U66" s="159">
        <v>0</v>
      </c>
      <c r="V66" s="159">
        <f>ROUND(E66*U66,2)</f>
        <v>0</v>
      </c>
      <c r="W66" s="159"/>
      <c r="X66" s="159" t="s">
        <v>158</v>
      </c>
      <c r="Y66" s="159" t="s">
        <v>159</v>
      </c>
      <c r="Z66" s="205"/>
      <c r="AA66" s="149"/>
      <c r="AB66" s="149"/>
      <c r="AC66" s="149"/>
      <c r="AD66" s="149"/>
      <c r="AE66" s="149"/>
      <c r="AF66" s="149"/>
      <c r="AG66" s="149" t="s">
        <v>182</v>
      </c>
      <c r="AH66" s="149"/>
      <c r="AI66" s="149"/>
      <c r="AJ66" s="149"/>
      <c r="AK66" s="149"/>
      <c r="AL66" s="149"/>
      <c r="AM66" s="149"/>
      <c r="AN66" s="149"/>
      <c r="AO66" s="149"/>
      <c r="AP66" s="149"/>
      <c r="AQ66" s="200">
        <v>0</v>
      </c>
      <c r="AR66" s="198">
        <f t="shared" si="6"/>
        <v>0</v>
      </c>
      <c r="AS66" s="200">
        <v>2</v>
      </c>
      <c r="AT66" s="198">
        <f t="shared" si="7"/>
        <v>0</v>
      </c>
      <c r="AU66" s="149"/>
      <c r="AV66" s="149"/>
      <c r="AW66" s="149"/>
      <c r="AX66" s="149"/>
      <c r="AY66" s="149"/>
      <c r="AZ66" s="149"/>
      <c r="BA66" s="149"/>
      <c r="BB66" s="149"/>
      <c r="BC66" s="149"/>
      <c r="BD66" s="149"/>
      <c r="BE66" s="149"/>
      <c r="BF66" s="149"/>
      <c r="BG66" s="149"/>
      <c r="BH66" s="149"/>
    </row>
    <row r="67" spans="1:60" ht="22.5" outlineLevel="2" x14ac:dyDescent="0.2">
      <c r="A67" s="156"/>
      <c r="B67" s="157"/>
      <c r="C67" s="274" t="s">
        <v>315</v>
      </c>
      <c r="D67" s="275"/>
      <c r="E67" s="275"/>
      <c r="F67" s="275"/>
      <c r="G67" s="275"/>
      <c r="H67" s="159"/>
      <c r="I67" s="159"/>
      <c r="J67" s="159"/>
      <c r="K67" s="159"/>
      <c r="L67" s="159"/>
      <c r="M67" s="159"/>
      <c r="N67" s="158"/>
      <c r="O67" s="158"/>
      <c r="P67" s="158"/>
      <c r="Q67" s="158"/>
      <c r="R67" s="159"/>
      <c r="S67" s="159"/>
      <c r="T67" s="159"/>
      <c r="U67" s="159"/>
      <c r="V67" s="159"/>
      <c r="W67" s="159"/>
      <c r="X67" s="159"/>
      <c r="Y67" s="159"/>
      <c r="Z67" s="192"/>
      <c r="AA67" s="149"/>
      <c r="AB67" s="149"/>
      <c r="AC67" s="149"/>
      <c r="AD67" s="149"/>
      <c r="AE67" s="149"/>
      <c r="AF67" s="149"/>
      <c r="AG67" s="149" t="s">
        <v>163</v>
      </c>
      <c r="AH67" s="149"/>
      <c r="AI67" s="149"/>
      <c r="AJ67" s="149"/>
      <c r="AK67" s="149"/>
      <c r="AL67" s="149"/>
      <c r="AM67" s="149"/>
      <c r="AN67" s="149"/>
      <c r="AO67" s="149"/>
      <c r="AP67" s="149"/>
      <c r="AQ67" s="286"/>
      <c r="AR67" s="287"/>
      <c r="AS67" s="287"/>
      <c r="AT67" s="288"/>
      <c r="AU67" s="149"/>
      <c r="AV67" s="149"/>
      <c r="AW67" s="149"/>
      <c r="AX67" s="149"/>
      <c r="AY67" s="149"/>
      <c r="AZ67" s="149"/>
      <c r="BA67" s="182" t="str">
        <f>C67</f>
        <v>Sloupový reproduktor na stěnu s minimálně čtyřmi 2" a jedním 1" měničem.  RMSí výkon celé reprosoustavy minimálně 20W při 8 Ohmech, frekvenční rozsah min. 120 - 20.000 Hz. Minimální vyřazovací úhel 160° x 35°. V bílé nebo černé barvě vč. nástěného držáku.</v>
      </c>
      <c r="BB67" s="149"/>
      <c r="BC67" s="149"/>
      <c r="BD67" s="149"/>
      <c r="BE67" s="149"/>
      <c r="BF67" s="149"/>
      <c r="BG67" s="149"/>
      <c r="BH67" s="149"/>
    </row>
    <row r="68" spans="1:60" outlineLevel="1" x14ac:dyDescent="0.2">
      <c r="A68" s="168">
        <v>32</v>
      </c>
      <c r="B68" s="169" t="s">
        <v>225</v>
      </c>
      <c r="C68" s="185" t="s">
        <v>316</v>
      </c>
      <c r="D68" s="170" t="s">
        <v>181</v>
      </c>
      <c r="E68" s="171">
        <v>8</v>
      </c>
      <c r="F68" s="172"/>
      <c r="G68" s="173">
        <f>ROUND(E68*F68,2)</f>
        <v>0</v>
      </c>
      <c r="H68" s="172"/>
      <c r="I68" s="173">
        <f>ROUND(E68*H68,2)</f>
        <v>0</v>
      </c>
      <c r="J68" s="172"/>
      <c r="K68" s="173">
        <f>ROUND(E68*J68,2)</f>
        <v>0</v>
      </c>
      <c r="L68" s="173">
        <v>21</v>
      </c>
      <c r="M68" s="173">
        <f>G68*(1+L68/100)</f>
        <v>0</v>
      </c>
      <c r="N68" s="171">
        <v>0</v>
      </c>
      <c r="O68" s="171">
        <f>ROUND(E68*N68,2)</f>
        <v>0</v>
      </c>
      <c r="P68" s="171">
        <v>0</v>
      </c>
      <c r="Q68" s="171">
        <f>ROUND(E68*P68,2)</f>
        <v>0</v>
      </c>
      <c r="R68" s="173"/>
      <c r="S68" s="173" t="s">
        <v>172</v>
      </c>
      <c r="T68" s="174" t="s">
        <v>157</v>
      </c>
      <c r="U68" s="159">
        <v>0</v>
      </c>
      <c r="V68" s="159">
        <f>ROUND(E68*U68,2)</f>
        <v>0</v>
      </c>
      <c r="W68" s="159"/>
      <c r="X68" s="159" t="s">
        <v>158</v>
      </c>
      <c r="Y68" s="159" t="s">
        <v>159</v>
      </c>
      <c r="Z68" s="205"/>
      <c r="AA68" s="149"/>
      <c r="AB68" s="149"/>
      <c r="AC68" s="149"/>
      <c r="AD68" s="149"/>
      <c r="AE68" s="149"/>
      <c r="AF68" s="149"/>
      <c r="AG68" s="149" t="s">
        <v>182</v>
      </c>
      <c r="AH68" s="149"/>
      <c r="AI68" s="149"/>
      <c r="AJ68" s="149"/>
      <c r="AK68" s="149"/>
      <c r="AL68" s="149"/>
      <c r="AM68" s="149"/>
      <c r="AN68" s="149"/>
      <c r="AO68" s="149"/>
      <c r="AP68" s="149"/>
      <c r="AQ68" s="200">
        <v>8</v>
      </c>
      <c r="AR68" s="198">
        <f t="shared" si="6"/>
        <v>0</v>
      </c>
      <c r="AS68" s="200">
        <v>0</v>
      </c>
      <c r="AT68" s="198">
        <f t="shared" si="7"/>
        <v>0</v>
      </c>
      <c r="AU68" s="149"/>
      <c r="AV68" s="149"/>
      <c r="AW68" s="149"/>
      <c r="AX68" s="149"/>
      <c r="AY68" s="149"/>
      <c r="AZ68" s="149"/>
      <c r="BA68" s="149"/>
      <c r="BB68" s="149"/>
      <c r="BC68" s="149"/>
      <c r="BD68" s="149"/>
      <c r="BE68" s="149"/>
      <c r="BF68" s="149"/>
      <c r="BG68" s="149"/>
      <c r="BH68" s="149"/>
    </row>
    <row r="69" spans="1:60" ht="22.5" outlineLevel="2" x14ac:dyDescent="0.2">
      <c r="A69" s="156"/>
      <c r="B69" s="157"/>
      <c r="C69" s="274" t="s">
        <v>317</v>
      </c>
      <c r="D69" s="275"/>
      <c r="E69" s="275"/>
      <c r="F69" s="275"/>
      <c r="G69" s="275"/>
      <c r="H69" s="159"/>
      <c r="I69" s="159"/>
      <c r="J69" s="159"/>
      <c r="K69" s="159"/>
      <c r="L69" s="159"/>
      <c r="M69" s="159"/>
      <c r="N69" s="158"/>
      <c r="O69" s="158"/>
      <c r="P69" s="158"/>
      <c r="Q69" s="158"/>
      <c r="R69" s="159"/>
      <c r="S69" s="159"/>
      <c r="T69" s="159"/>
      <c r="U69" s="159"/>
      <c r="V69" s="159"/>
      <c r="W69" s="159"/>
      <c r="X69" s="159"/>
      <c r="Y69" s="159"/>
      <c r="Z69" s="192"/>
      <c r="AA69" s="149"/>
      <c r="AB69" s="149"/>
      <c r="AC69" s="149"/>
      <c r="AD69" s="149"/>
      <c r="AE69" s="149"/>
      <c r="AF69" s="149"/>
      <c r="AG69" s="149" t="s">
        <v>163</v>
      </c>
      <c r="AH69" s="149"/>
      <c r="AI69" s="149"/>
      <c r="AJ69" s="149"/>
      <c r="AK69" s="149"/>
      <c r="AL69" s="149"/>
      <c r="AM69" s="149"/>
      <c r="AN69" s="149"/>
      <c r="AO69" s="149"/>
      <c r="AP69" s="149"/>
      <c r="AQ69" s="286"/>
      <c r="AR69" s="287"/>
      <c r="AS69" s="287"/>
      <c r="AT69" s="288"/>
      <c r="AU69" s="149"/>
      <c r="AV69" s="149"/>
      <c r="AW69" s="149"/>
      <c r="AX69" s="149"/>
      <c r="AY69" s="149"/>
      <c r="AZ69" s="149"/>
      <c r="BA69" s="182" t="str">
        <f>C69</f>
        <v>Stropní dvoupásmový reproduktor s 6,5"+1" měniči a uzavřenou ozvučnicí o výkonu min. 30W při 8 Ohmech, frekvenční rozsah min. 60 - 20.000 Hz, citlivost 89dB, vyzařovací úhel 140°, kovová ozvučnice i mřížka, bílá barva</v>
      </c>
      <c r="BB69" s="149"/>
      <c r="BC69" s="149"/>
      <c r="BD69" s="149"/>
      <c r="BE69" s="149"/>
      <c r="BF69" s="149"/>
      <c r="BG69" s="149"/>
      <c r="BH69" s="149"/>
    </row>
    <row r="70" spans="1:60" outlineLevel="1" x14ac:dyDescent="0.2">
      <c r="A70" s="168">
        <v>33</v>
      </c>
      <c r="B70" s="169" t="s">
        <v>226</v>
      </c>
      <c r="C70" s="185" t="s">
        <v>318</v>
      </c>
      <c r="D70" s="170" t="s">
        <v>181</v>
      </c>
      <c r="E70" s="171">
        <v>1</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c r="S70" s="173" t="s">
        <v>172</v>
      </c>
      <c r="T70" s="174" t="s">
        <v>157</v>
      </c>
      <c r="U70" s="159">
        <v>0</v>
      </c>
      <c r="V70" s="159">
        <f>ROUND(E70*U70,2)</f>
        <v>0</v>
      </c>
      <c r="W70" s="159"/>
      <c r="X70" s="159" t="s">
        <v>158</v>
      </c>
      <c r="Y70" s="159" t="s">
        <v>159</v>
      </c>
      <c r="Z70" s="205"/>
      <c r="AA70" s="149"/>
      <c r="AB70" s="149"/>
      <c r="AC70" s="149"/>
      <c r="AD70" s="149"/>
      <c r="AE70" s="149"/>
      <c r="AF70" s="149"/>
      <c r="AG70" s="149" t="s">
        <v>182</v>
      </c>
      <c r="AH70" s="149"/>
      <c r="AI70" s="149"/>
      <c r="AJ70" s="149"/>
      <c r="AK70" s="149"/>
      <c r="AL70" s="149"/>
      <c r="AM70" s="149"/>
      <c r="AN70" s="149"/>
      <c r="AO70" s="149"/>
      <c r="AP70" s="149"/>
      <c r="AQ70" s="200">
        <v>0</v>
      </c>
      <c r="AR70" s="198">
        <f t="shared" si="6"/>
        <v>0</v>
      </c>
      <c r="AS70" s="200">
        <v>1</v>
      </c>
      <c r="AT70" s="198">
        <f t="shared" si="7"/>
        <v>0</v>
      </c>
      <c r="AU70" s="149"/>
      <c r="AV70" s="149"/>
      <c r="AW70" s="149"/>
      <c r="AX70" s="149"/>
      <c r="AY70" s="149"/>
      <c r="AZ70" s="149"/>
      <c r="BA70" s="149"/>
      <c r="BB70" s="149"/>
      <c r="BC70" s="149"/>
      <c r="BD70" s="149"/>
      <c r="BE70" s="149"/>
      <c r="BF70" s="149"/>
      <c r="BG70" s="149"/>
      <c r="BH70" s="149"/>
    </row>
    <row r="71" spans="1:60" ht="22.5" outlineLevel="2" x14ac:dyDescent="0.2">
      <c r="A71" s="156"/>
      <c r="B71" s="157"/>
      <c r="C71" s="274" t="s">
        <v>319</v>
      </c>
      <c r="D71" s="275"/>
      <c r="E71" s="275"/>
      <c r="F71" s="275"/>
      <c r="G71" s="275"/>
      <c r="H71" s="159"/>
      <c r="I71" s="159"/>
      <c r="J71" s="159"/>
      <c r="K71" s="159"/>
      <c r="L71" s="159"/>
      <c r="M71" s="159"/>
      <c r="N71" s="158"/>
      <c r="O71" s="158"/>
      <c r="P71" s="158"/>
      <c r="Q71" s="158"/>
      <c r="R71" s="159"/>
      <c r="S71" s="159"/>
      <c r="T71" s="159"/>
      <c r="U71" s="159"/>
      <c r="V71" s="159"/>
      <c r="W71" s="159"/>
      <c r="X71" s="159"/>
      <c r="Y71" s="159"/>
      <c r="Z71" s="192"/>
      <c r="AA71" s="149"/>
      <c r="AB71" s="149"/>
      <c r="AC71" s="149"/>
      <c r="AD71" s="149"/>
      <c r="AE71" s="149"/>
      <c r="AF71" s="149"/>
      <c r="AG71" s="149" t="s">
        <v>163</v>
      </c>
      <c r="AH71" s="149"/>
      <c r="AI71" s="149"/>
      <c r="AJ71" s="149"/>
      <c r="AK71" s="149"/>
      <c r="AL71" s="149"/>
      <c r="AM71" s="149"/>
      <c r="AN71" s="149"/>
      <c r="AO71" s="149"/>
      <c r="AP71" s="149"/>
      <c r="AQ71" s="286"/>
      <c r="AR71" s="287"/>
      <c r="AS71" s="287"/>
      <c r="AT71" s="288"/>
      <c r="AU71" s="149"/>
      <c r="AV71" s="149"/>
      <c r="AW71" s="149"/>
      <c r="AX71" s="149"/>
      <c r="AY71" s="149"/>
      <c r="AZ71" s="149"/>
      <c r="BA71" s="182" t="str">
        <f>C71</f>
        <v>Řídící systém s dotkovým 4,3" displejem, kontrolér min. 1x RS232, 1x senzor, 2x relé a čtyřmi volitelnými vstupy nebo výstupy (RS232 OUT, IR OUT, digital I/O). PoE napájení.</v>
      </c>
      <c r="BB71" s="149"/>
      <c r="BC71" s="149"/>
      <c r="BD71" s="149"/>
      <c r="BE71" s="149"/>
      <c r="BF71" s="149"/>
      <c r="BG71" s="149"/>
      <c r="BH71" s="149"/>
    </row>
    <row r="72" spans="1:60" outlineLevel="1" x14ac:dyDescent="0.2">
      <c r="A72" s="168">
        <v>34</v>
      </c>
      <c r="B72" s="169" t="s">
        <v>227</v>
      </c>
      <c r="C72" s="185" t="s">
        <v>320</v>
      </c>
      <c r="D72" s="170" t="s">
        <v>181</v>
      </c>
      <c r="E72" s="171">
        <v>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172</v>
      </c>
      <c r="T72" s="174" t="s">
        <v>157</v>
      </c>
      <c r="U72" s="159">
        <v>0</v>
      </c>
      <c r="V72" s="159">
        <f>ROUND(E72*U72,2)</f>
        <v>0</v>
      </c>
      <c r="W72" s="159"/>
      <c r="X72" s="159" t="s">
        <v>158</v>
      </c>
      <c r="Y72" s="159" t="s">
        <v>159</v>
      </c>
      <c r="Z72" s="205"/>
      <c r="AA72" s="149"/>
      <c r="AB72" s="149"/>
      <c r="AC72" s="149"/>
      <c r="AD72" s="149"/>
      <c r="AE72" s="149"/>
      <c r="AF72" s="149"/>
      <c r="AG72" s="149" t="s">
        <v>182</v>
      </c>
      <c r="AH72" s="149"/>
      <c r="AI72" s="149"/>
      <c r="AJ72" s="149"/>
      <c r="AK72" s="149"/>
      <c r="AL72" s="149"/>
      <c r="AM72" s="149"/>
      <c r="AN72" s="149"/>
      <c r="AO72" s="149"/>
      <c r="AP72" s="149"/>
      <c r="AQ72" s="200">
        <v>1</v>
      </c>
      <c r="AR72" s="198">
        <f t="shared" si="6"/>
        <v>0</v>
      </c>
      <c r="AS72" s="200">
        <v>0</v>
      </c>
      <c r="AT72" s="198">
        <f t="shared" si="7"/>
        <v>0</v>
      </c>
      <c r="AU72" s="149"/>
      <c r="AV72" s="149"/>
      <c r="AW72" s="149"/>
      <c r="AX72" s="149"/>
      <c r="AY72" s="149"/>
      <c r="AZ72" s="149"/>
      <c r="BA72" s="149"/>
      <c r="BB72" s="149"/>
      <c r="BC72" s="149"/>
      <c r="BD72" s="149"/>
      <c r="BE72" s="149"/>
      <c r="BF72" s="149"/>
      <c r="BG72" s="149"/>
      <c r="BH72" s="149"/>
    </row>
    <row r="73" spans="1:60" ht="22.5" outlineLevel="2" x14ac:dyDescent="0.2">
      <c r="A73" s="156"/>
      <c r="B73" s="157"/>
      <c r="C73" s="274" t="s">
        <v>321</v>
      </c>
      <c r="D73" s="275"/>
      <c r="E73" s="275"/>
      <c r="F73" s="275"/>
      <c r="G73" s="275"/>
      <c r="H73" s="159"/>
      <c r="I73" s="159"/>
      <c r="J73" s="159"/>
      <c r="K73" s="159"/>
      <c r="L73" s="159"/>
      <c r="M73" s="159"/>
      <c r="N73" s="158"/>
      <c r="O73" s="158"/>
      <c r="P73" s="158"/>
      <c r="Q73" s="158"/>
      <c r="R73" s="159"/>
      <c r="S73" s="159"/>
      <c r="T73" s="159"/>
      <c r="U73" s="159"/>
      <c r="V73" s="159"/>
      <c r="W73" s="159"/>
      <c r="X73" s="159"/>
      <c r="Y73" s="159"/>
      <c r="Z73" s="192"/>
      <c r="AA73" s="149"/>
      <c r="AB73" s="149"/>
      <c r="AC73" s="149"/>
      <c r="AD73" s="149"/>
      <c r="AE73" s="149"/>
      <c r="AF73" s="149"/>
      <c r="AG73" s="149" t="s">
        <v>163</v>
      </c>
      <c r="AH73" s="149"/>
      <c r="AI73" s="149"/>
      <c r="AJ73" s="149"/>
      <c r="AK73" s="149"/>
      <c r="AL73" s="149"/>
      <c r="AM73" s="149"/>
      <c r="AN73" s="149"/>
      <c r="AO73" s="149"/>
      <c r="AP73" s="149"/>
      <c r="AQ73" s="286"/>
      <c r="AR73" s="287"/>
      <c r="AS73" s="287"/>
      <c r="AT73" s="288"/>
      <c r="AU73" s="149"/>
      <c r="AV73" s="149"/>
      <c r="AW73" s="149"/>
      <c r="AX73" s="149"/>
      <c r="AY73" s="149"/>
      <c r="AZ73" s="149"/>
      <c r="BA73" s="182" t="str">
        <f>C73</f>
        <v>16 portový 10/100/1000 PoE (240 W) switch + 2x 1GB SFP, podpora IPv4, IPv6, VLAN, QoS, ACL, přepínání na 2. vrstvě, minimální přenosová rychlost 36 Gbps, DHCP server, bez ventilátorů, montáž do racku</v>
      </c>
      <c r="BB73" s="149"/>
      <c r="BC73" s="149"/>
      <c r="BD73" s="149"/>
      <c r="BE73" s="149"/>
      <c r="BF73" s="149"/>
      <c r="BG73" s="149"/>
      <c r="BH73" s="149"/>
    </row>
    <row r="74" spans="1:60" outlineLevel="1" x14ac:dyDescent="0.2">
      <c r="A74" s="168">
        <v>35</v>
      </c>
      <c r="B74" s="169" t="s">
        <v>230</v>
      </c>
      <c r="C74" s="185" t="s">
        <v>322</v>
      </c>
      <c r="D74" s="170" t="s">
        <v>300</v>
      </c>
      <c r="E74" s="171">
        <v>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172</v>
      </c>
      <c r="T74" s="174" t="s">
        <v>157</v>
      </c>
      <c r="U74" s="159">
        <v>0</v>
      </c>
      <c r="V74" s="159">
        <f>ROUND(E74*U74,2)</f>
        <v>0</v>
      </c>
      <c r="W74" s="159"/>
      <c r="X74" s="159" t="s">
        <v>158</v>
      </c>
      <c r="Y74" s="159" t="s">
        <v>159</v>
      </c>
      <c r="Z74" s="205"/>
      <c r="AA74" s="149"/>
      <c r="AB74" s="149"/>
      <c r="AC74" s="149"/>
      <c r="AD74" s="149"/>
      <c r="AE74" s="149"/>
      <c r="AF74" s="149"/>
      <c r="AG74" s="149" t="s">
        <v>182</v>
      </c>
      <c r="AH74" s="149"/>
      <c r="AI74" s="149"/>
      <c r="AJ74" s="149"/>
      <c r="AK74" s="149"/>
      <c r="AL74" s="149"/>
      <c r="AM74" s="149"/>
      <c r="AN74" s="149"/>
      <c r="AO74" s="149"/>
      <c r="AP74" s="149"/>
      <c r="AQ74" s="200">
        <v>1</v>
      </c>
      <c r="AR74" s="198">
        <f t="shared" si="6"/>
        <v>0</v>
      </c>
      <c r="AS74" s="200">
        <v>0</v>
      </c>
      <c r="AT74" s="198">
        <f t="shared" si="7"/>
        <v>0</v>
      </c>
      <c r="AU74" s="149"/>
      <c r="AV74" s="149"/>
      <c r="AW74" s="149"/>
      <c r="AX74" s="149"/>
      <c r="AY74" s="149"/>
      <c r="AZ74" s="149"/>
      <c r="BA74" s="149"/>
      <c r="BB74" s="149"/>
      <c r="BC74" s="149"/>
      <c r="BD74" s="149"/>
      <c r="BE74" s="149"/>
      <c r="BF74" s="149"/>
      <c r="BG74" s="149"/>
      <c r="BH74" s="149"/>
    </row>
    <row r="75" spans="1:60" outlineLevel="2" x14ac:dyDescent="0.2">
      <c r="A75" s="156"/>
      <c r="B75" s="157"/>
      <c r="C75" s="274" t="s">
        <v>323</v>
      </c>
      <c r="D75" s="275"/>
      <c r="E75" s="275"/>
      <c r="F75" s="275"/>
      <c r="G75" s="275"/>
      <c r="H75" s="159"/>
      <c r="I75" s="159"/>
      <c r="J75" s="159"/>
      <c r="K75" s="159"/>
      <c r="L75" s="159"/>
      <c r="M75" s="159"/>
      <c r="N75" s="158"/>
      <c r="O75" s="158"/>
      <c r="P75" s="158"/>
      <c r="Q75" s="158"/>
      <c r="R75" s="159"/>
      <c r="S75" s="159"/>
      <c r="T75" s="159"/>
      <c r="U75" s="159"/>
      <c r="V75" s="159"/>
      <c r="W75" s="159"/>
      <c r="X75" s="159"/>
      <c r="Y75" s="159"/>
      <c r="Z75" s="192"/>
      <c r="AA75" s="149"/>
      <c r="AB75" s="149"/>
      <c r="AC75" s="149"/>
      <c r="AD75" s="149"/>
      <c r="AE75" s="149"/>
      <c r="AF75" s="149"/>
      <c r="AG75" s="149" t="s">
        <v>163</v>
      </c>
      <c r="AH75" s="149"/>
      <c r="AI75" s="149"/>
      <c r="AJ75" s="149"/>
      <c r="AK75" s="149"/>
      <c r="AL75" s="149"/>
      <c r="AM75" s="149"/>
      <c r="AN75" s="149"/>
      <c r="AO75" s="149"/>
      <c r="AP75" s="149"/>
      <c r="AQ75" s="286"/>
      <c r="AR75" s="287"/>
      <c r="AS75" s="287"/>
      <c r="AT75" s="288"/>
      <c r="AU75" s="149"/>
      <c r="AV75" s="149"/>
      <c r="AW75" s="149"/>
      <c r="AX75" s="149"/>
      <c r="AY75" s="149"/>
      <c r="AZ75" s="149"/>
      <c r="BA75" s="149"/>
      <c r="BB75" s="149"/>
      <c r="BC75" s="149"/>
      <c r="BD75" s="149"/>
      <c r="BE75" s="149"/>
      <c r="BF75" s="149"/>
      <c r="BG75" s="149"/>
      <c r="BH75" s="149"/>
    </row>
    <row r="76" spans="1:60" outlineLevel="1" x14ac:dyDescent="0.2">
      <c r="A76" s="168">
        <v>36</v>
      </c>
      <c r="B76" s="169" t="s">
        <v>232</v>
      </c>
      <c r="C76" s="185" t="s">
        <v>324</v>
      </c>
      <c r="D76" s="170" t="s">
        <v>181</v>
      </c>
      <c r="E76" s="171">
        <v>1</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172</v>
      </c>
      <c r="T76" s="174" t="s">
        <v>157</v>
      </c>
      <c r="U76" s="159">
        <v>0</v>
      </c>
      <c r="V76" s="159">
        <f>ROUND(E76*U76,2)</f>
        <v>0</v>
      </c>
      <c r="W76" s="159"/>
      <c r="X76" s="159" t="s">
        <v>158</v>
      </c>
      <c r="Y76" s="159" t="s">
        <v>159</v>
      </c>
      <c r="Z76" s="205"/>
      <c r="AA76" s="149"/>
      <c r="AB76" s="149"/>
      <c r="AC76" s="149"/>
      <c r="AD76" s="149"/>
      <c r="AE76" s="149"/>
      <c r="AF76" s="149"/>
      <c r="AG76" s="149" t="s">
        <v>182</v>
      </c>
      <c r="AH76" s="149"/>
      <c r="AI76" s="149"/>
      <c r="AJ76" s="149"/>
      <c r="AK76" s="149"/>
      <c r="AL76" s="149"/>
      <c r="AM76" s="149"/>
      <c r="AN76" s="149"/>
      <c r="AO76" s="149"/>
      <c r="AP76" s="149"/>
      <c r="AQ76" s="200">
        <v>1</v>
      </c>
      <c r="AR76" s="198">
        <f t="shared" si="6"/>
        <v>0</v>
      </c>
      <c r="AS76" s="200">
        <v>0</v>
      </c>
      <c r="AT76" s="198">
        <f t="shared" si="7"/>
        <v>0</v>
      </c>
      <c r="AU76" s="149"/>
      <c r="AV76" s="149"/>
      <c r="AW76" s="149"/>
      <c r="AX76" s="149"/>
      <c r="AY76" s="149"/>
      <c r="AZ76" s="149"/>
      <c r="BA76" s="149"/>
      <c r="BB76" s="149"/>
      <c r="BC76" s="149"/>
      <c r="BD76" s="149"/>
      <c r="BE76" s="149"/>
      <c r="BF76" s="149"/>
      <c r="BG76" s="149"/>
      <c r="BH76" s="149"/>
    </row>
    <row r="77" spans="1:60" outlineLevel="2" x14ac:dyDescent="0.2">
      <c r="A77" s="156"/>
      <c r="B77" s="157"/>
      <c r="C77" s="274" t="s">
        <v>325</v>
      </c>
      <c r="D77" s="275"/>
      <c r="E77" s="275"/>
      <c r="F77" s="275"/>
      <c r="G77" s="275"/>
      <c r="H77" s="159"/>
      <c r="I77" s="159"/>
      <c r="J77" s="159"/>
      <c r="K77" s="159"/>
      <c r="L77" s="159"/>
      <c r="M77" s="159"/>
      <c r="N77" s="158"/>
      <c r="O77" s="158"/>
      <c r="P77" s="158"/>
      <c r="Q77" s="158"/>
      <c r="R77" s="159"/>
      <c r="S77" s="159"/>
      <c r="T77" s="159"/>
      <c r="U77" s="159"/>
      <c r="V77" s="159"/>
      <c r="W77" s="159"/>
      <c r="X77" s="159"/>
      <c r="Y77" s="159"/>
      <c r="Z77" s="192"/>
      <c r="AA77" s="149"/>
      <c r="AB77" s="149"/>
      <c r="AC77" s="149"/>
      <c r="AD77" s="149"/>
      <c r="AE77" s="149"/>
      <c r="AF77" s="149"/>
      <c r="AG77" s="149" t="s">
        <v>163</v>
      </c>
      <c r="AH77" s="149"/>
      <c r="AI77" s="149"/>
      <c r="AJ77" s="149"/>
      <c r="AK77" s="149"/>
      <c r="AL77" s="149"/>
      <c r="AM77" s="149"/>
      <c r="AN77" s="149"/>
      <c r="AO77" s="149"/>
      <c r="AP77" s="149"/>
      <c r="AQ77" s="286"/>
      <c r="AR77" s="287"/>
      <c r="AS77" s="287"/>
      <c r="AT77" s="288"/>
      <c r="AU77" s="149"/>
      <c r="AV77" s="149"/>
      <c r="AW77" s="149"/>
      <c r="AX77" s="149"/>
      <c r="AY77" s="149"/>
      <c r="AZ77" s="149"/>
      <c r="BA77" s="149"/>
      <c r="BB77" s="149"/>
      <c r="BC77" s="149"/>
      <c r="BD77" s="149"/>
      <c r="BE77" s="149"/>
      <c r="BF77" s="149"/>
      <c r="BG77" s="149"/>
      <c r="BH77" s="149"/>
    </row>
    <row r="78" spans="1:60" outlineLevel="1" x14ac:dyDescent="0.2">
      <c r="A78" s="168">
        <v>37</v>
      </c>
      <c r="B78" s="169" t="s">
        <v>234</v>
      </c>
      <c r="C78" s="185" t="s">
        <v>326</v>
      </c>
      <c r="D78" s="170" t="s">
        <v>181</v>
      </c>
      <c r="E78" s="171">
        <v>3</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172</v>
      </c>
      <c r="T78" s="174" t="s">
        <v>157</v>
      </c>
      <c r="U78" s="159">
        <v>0</v>
      </c>
      <c r="V78" s="159">
        <f>ROUND(E78*U78,2)</f>
        <v>0</v>
      </c>
      <c r="W78" s="159"/>
      <c r="X78" s="159" t="s">
        <v>158</v>
      </c>
      <c r="Y78" s="159" t="s">
        <v>159</v>
      </c>
      <c r="Z78" s="192"/>
      <c r="AA78" s="149"/>
      <c r="AB78" s="149"/>
      <c r="AC78" s="149"/>
      <c r="AD78" s="149"/>
      <c r="AE78" s="149"/>
      <c r="AF78" s="149"/>
      <c r="AG78" s="149" t="s">
        <v>182</v>
      </c>
      <c r="AH78" s="149"/>
      <c r="AI78" s="149"/>
      <c r="AJ78" s="149"/>
      <c r="AK78" s="149"/>
      <c r="AL78" s="149"/>
      <c r="AM78" s="149"/>
      <c r="AN78" s="149"/>
      <c r="AO78" s="149"/>
      <c r="AP78" s="149"/>
      <c r="AQ78" s="200">
        <v>3</v>
      </c>
      <c r="AR78" s="198">
        <f t="shared" si="6"/>
        <v>0</v>
      </c>
      <c r="AS78" s="200">
        <v>0</v>
      </c>
      <c r="AT78" s="198">
        <f t="shared" si="7"/>
        <v>0</v>
      </c>
      <c r="AU78" s="149"/>
      <c r="AV78" s="149"/>
      <c r="AW78" s="149"/>
      <c r="AX78" s="149"/>
      <c r="AY78" s="149"/>
      <c r="AZ78" s="149"/>
      <c r="BA78" s="149"/>
      <c r="BB78" s="149"/>
      <c r="BC78" s="149"/>
      <c r="BD78" s="149"/>
      <c r="BE78" s="149"/>
      <c r="BF78" s="149"/>
      <c r="BG78" s="149"/>
      <c r="BH78" s="149"/>
    </row>
    <row r="79" spans="1:60" outlineLevel="2" x14ac:dyDescent="0.2">
      <c r="A79" s="156"/>
      <c r="B79" s="157"/>
      <c r="C79" s="274" t="s">
        <v>495</v>
      </c>
      <c r="D79" s="275"/>
      <c r="E79" s="275"/>
      <c r="F79" s="275"/>
      <c r="G79" s="275"/>
      <c r="H79" s="159"/>
      <c r="I79" s="159"/>
      <c r="J79" s="159"/>
      <c r="K79" s="159"/>
      <c r="L79" s="159"/>
      <c r="M79" s="159"/>
      <c r="N79" s="158"/>
      <c r="O79" s="158"/>
      <c r="P79" s="158"/>
      <c r="Q79" s="158"/>
      <c r="R79" s="159"/>
      <c r="S79" s="159"/>
      <c r="T79" s="159"/>
      <c r="U79" s="159"/>
      <c r="V79" s="159"/>
      <c r="W79" s="159"/>
      <c r="X79" s="159"/>
      <c r="Y79" s="159"/>
      <c r="Z79" s="192"/>
      <c r="AA79" s="149"/>
      <c r="AB79" s="149"/>
      <c r="AC79" s="149"/>
      <c r="AD79" s="149"/>
      <c r="AE79" s="149"/>
      <c r="AF79" s="149"/>
      <c r="AG79" s="149" t="s">
        <v>163</v>
      </c>
      <c r="AH79" s="149"/>
      <c r="AI79" s="149"/>
      <c r="AJ79" s="149"/>
      <c r="AK79" s="149"/>
      <c r="AL79" s="149"/>
      <c r="AM79" s="149"/>
      <c r="AN79" s="149"/>
      <c r="AO79" s="149"/>
      <c r="AP79" s="149"/>
      <c r="AQ79" s="286"/>
      <c r="AR79" s="287"/>
      <c r="AS79" s="287"/>
      <c r="AT79" s="288"/>
      <c r="AU79" s="149"/>
      <c r="AV79" s="149"/>
      <c r="AW79" s="149"/>
      <c r="AX79" s="149"/>
      <c r="AY79" s="149"/>
      <c r="AZ79" s="149"/>
      <c r="BA79" s="182" t="str">
        <f>C79</f>
        <v>Datová Cat. 6A dvojzásuvka na omítku. Design stejný jako zbytek zásuvkového programu</v>
      </c>
      <c r="BB79" s="149"/>
      <c r="BC79" s="149"/>
      <c r="BD79" s="149"/>
      <c r="BE79" s="149"/>
      <c r="BF79" s="149"/>
      <c r="BG79" s="149"/>
      <c r="BH79" s="149"/>
    </row>
    <row r="80" spans="1:60" outlineLevel="1" x14ac:dyDescent="0.2">
      <c r="A80" s="168">
        <v>38</v>
      </c>
      <c r="B80" s="169" t="s">
        <v>236</v>
      </c>
      <c r="C80" s="185" t="s">
        <v>285</v>
      </c>
      <c r="D80" s="170" t="s">
        <v>286</v>
      </c>
      <c r="E80" s="171">
        <v>80</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172</v>
      </c>
      <c r="T80" s="174" t="s">
        <v>157</v>
      </c>
      <c r="U80" s="159">
        <v>0</v>
      </c>
      <c r="V80" s="159">
        <f>ROUND(E80*U80,2)</f>
        <v>0</v>
      </c>
      <c r="W80" s="159"/>
      <c r="X80" s="159" t="s">
        <v>158</v>
      </c>
      <c r="Y80" s="159" t="s">
        <v>159</v>
      </c>
      <c r="Z80" s="192"/>
      <c r="AA80" s="149"/>
      <c r="AB80" s="149"/>
      <c r="AC80" s="149"/>
      <c r="AD80" s="149"/>
      <c r="AE80" s="149"/>
      <c r="AF80" s="149"/>
      <c r="AG80" s="149" t="s">
        <v>182</v>
      </c>
      <c r="AH80" s="149"/>
      <c r="AI80" s="149"/>
      <c r="AJ80" s="149"/>
      <c r="AK80" s="149"/>
      <c r="AL80" s="149"/>
      <c r="AM80" s="149"/>
      <c r="AN80" s="149"/>
      <c r="AO80" s="149"/>
      <c r="AP80" s="149"/>
      <c r="AQ80" s="200">
        <v>80</v>
      </c>
      <c r="AR80" s="198">
        <f t="shared" si="6"/>
        <v>0</v>
      </c>
      <c r="AS80" s="200">
        <v>0</v>
      </c>
      <c r="AT80" s="198">
        <f t="shared" si="7"/>
        <v>0</v>
      </c>
      <c r="AU80" s="149"/>
      <c r="AV80" s="149"/>
      <c r="AW80" s="149"/>
      <c r="AX80" s="149"/>
      <c r="AY80" s="149"/>
      <c r="AZ80" s="149"/>
      <c r="BA80" s="149"/>
      <c r="BB80" s="149"/>
      <c r="BC80" s="149"/>
      <c r="BD80" s="149"/>
      <c r="BE80" s="149"/>
      <c r="BF80" s="149"/>
      <c r="BG80" s="149"/>
      <c r="BH80" s="149"/>
    </row>
    <row r="81" spans="1:60" outlineLevel="2" x14ac:dyDescent="0.2">
      <c r="A81" s="156"/>
      <c r="B81" s="157"/>
      <c r="C81" s="274" t="s">
        <v>327</v>
      </c>
      <c r="D81" s="275"/>
      <c r="E81" s="275"/>
      <c r="F81" s="275"/>
      <c r="G81" s="275"/>
      <c r="H81" s="159"/>
      <c r="I81" s="159"/>
      <c r="J81" s="159"/>
      <c r="K81" s="159"/>
      <c r="L81" s="159"/>
      <c r="M81" s="159"/>
      <c r="N81" s="158"/>
      <c r="O81" s="158"/>
      <c r="P81" s="158"/>
      <c r="Q81" s="158"/>
      <c r="R81" s="159"/>
      <c r="S81" s="159"/>
      <c r="T81" s="159"/>
      <c r="U81" s="159"/>
      <c r="V81" s="159"/>
      <c r="W81" s="159"/>
      <c r="X81" s="159"/>
      <c r="Y81" s="159"/>
      <c r="Z81" s="192"/>
      <c r="AA81" s="149"/>
      <c r="AB81" s="149"/>
      <c r="AC81" s="149"/>
      <c r="AD81" s="149"/>
      <c r="AE81" s="149"/>
      <c r="AF81" s="149"/>
      <c r="AG81" s="149" t="s">
        <v>163</v>
      </c>
      <c r="AH81" s="149"/>
      <c r="AI81" s="149"/>
      <c r="AJ81" s="149"/>
      <c r="AK81" s="149"/>
      <c r="AL81" s="149"/>
      <c r="AM81" s="149"/>
      <c r="AN81" s="149"/>
      <c r="AO81" s="149"/>
      <c r="AP81" s="149"/>
      <c r="AQ81" s="286"/>
      <c r="AR81" s="287"/>
      <c r="AS81" s="287"/>
      <c r="AT81" s="288"/>
      <c r="AU81" s="149"/>
      <c r="AV81" s="149"/>
      <c r="AW81" s="149"/>
      <c r="AX81" s="149"/>
      <c r="AY81" s="149"/>
      <c r="AZ81" s="149"/>
      <c r="BA81" s="182" t="str">
        <f>C81</f>
        <v>Elektroinstalační trubka, střední mechanická odolnost , vnější průměr 32mm/ vnitřní průměr 24,35mm, včetně upevňovacího materiálu</v>
      </c>
      <c r="BB81" s="149"/>
      <c r="BC81" s="149"/>
      <c r="BD81" s="149"/>
      <c r="BE81" s="149"/>
      <c r="BF81" s="149"/>
      <c r="BG81" s="149"/>
      <c r="BH81" s="149"/>
    </row>
    <row r="82" spans="1:60" outlineLevel="1" x14ac:dyDescent="0.2">
      <c r="A82" s="168">
        <v>39</v>
      </c>
      <c r="B82" s="169" t="s">
        <v>238</v>
      </c>
      <c r="C82" s="185" t="s">
        <v>285</v>
      </c>
      <c r="D82" s="170" t="s">
        <v>286</v>
      </c>
      <c r="E82" s="171">
        <v>50</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172</v>
      </c>
      <c r="T82" s="174" t="s">
        <v>157</v>
      </c>
      <c r="U82" s="159">
        <v>0</v>
      </c>
      <c r="V82" s="159">
        <f>ROUND(E82*U82,2)</f>
        <v>0</v>
      </c>
      <c r="W82" s="159"/>
      <c r="X82" s="159" t="s">
        <v>158</v>
      </c>
      <c r="Y82" s="159" t="s">
        <v>159</v>
      </c>
      <c r="Z82" s="192"/>
      <c r="AA82" s="149"/>
      <c r="AB82" s="149"/>
      <c r="AC82" s="149"/>
      <c r="AD82" s="149"/>
      <c r="AE82" s="149"/>
      <c r="AF82" s="149"/>
      <c r="AG82" s="149" t="s">
        <v>182</v>
      </c>
      <c r="AH82" s="149"/>
      <c r="AI82" s="149"/>
      <c r="AJ82" s="149"/>
      <c r="AK82" s="149"/>
      <c r="AL82" s="149"/>
      <c r="AM82" s="149"/>
      <c r="AN82" s="149"/>
      <c r="AO82" s="149"/>
      <c r="AP82" s="149"/>
      <c r="AQ82" s="200">
        <v>50</v>
      </c>
      <c r="AR82" s="198">
        <f t="shared" si="6"/>
        <v>0</v>
      </c>
      <c r="AS82" s="200">
        <v>0</v>
      </c>
      <c r="AT82" s="198">
        <f t="shared" si="7"/>
        <v>0</v>
      </c>
      <c r="AU82" s="149"/>
      <c r="AV82" s="149"/>
      <c r="AW82" s="149"/>
      <c r="AX82" s="149"/>
      <c r="AY82" s="149"/>
      <c r="AZ82" s="149"/>
      <c r="BA82" s="149"/>
      <c r="BB82" s="149"/>
      <c r="BC82" s="149"/>
      <c r="BD82" s="149"/>
      <c r="BE82" s="149"/>
      <c r="BF82" s="149"/>
      <c r="BG82" s="149"/>
      <c r="BH82" s="149"/>
    </row>
    <row r="83" spans="1:60" outlineLevel="2" x14ac:dyDescent="0.2">
      <c r="A83" s="156"/>
      <c r="B83" s="157"/>
      <c r="C83" s="274" t="s">
        <v>287</v>
      </c>
      <c r="D83" s="275"/>
      <c r="E83" s="275"/>
      <c r="F83" s="275"/>
      <c r="G83" s="275"/>
      <c r="H83" s="159"/>
      <c r="I83" s="159"/>
      <c r="J83" s="159"/>
      <c r="K83" s="159"/>
      <c r="L83" s="159"/>
      <c r="M83" s="159"/>
      <c r="N83" s="158"/>
      <c r="O83" s="158"/>
      <c r="P83" s="158"/>
      <c r="Q83" s="158"/>
      <c r="R83" s="159"/>
      <c r="S83" s="159"/>
      <c r="T83" s="159"/>
      <c r="U83" s="159"/>
      <c r="V83" s="159"/>
      <c r="W83" s="159"/>
      <c r="X83" s="159"/>
      <c r="Y83" s="159"/>
      <c r="Z83" s="192"/>
      <c r="AA83" s="149"/>
      <c r="AB83" s="149"/>
      <c r="AC83" s="149"/>
      <c r="AD83" s="149"/>
      <c r="AE83" s="149"/>
      <c r="AF83" s="149"/>
      <c r="AG83" s="149" t="s">
        <v>163</v>
      </c>
      <c r="AH83" s="149"/>
      <c r="AI83" s="149"/>
      <c r="AJ83" s="149"/>
      <c r="AK83" s="149"/>
      <c r="AL83" s="149"/>
      <c r="AM83" s="149"/>
      <c r="AN83" s="149"/>
      <c r="AO83" s="149"/>
      <c r="AP83" s="149"/>
      <c r="AQ83" s="286"/>
      <c r="AR83" s="287"/>
      <c r="AS83" s="287"/>
      <c r="AT83" s="288"/>
      <c r="AU83" s="149"/>
      <c r="AV83" s="149"/>
      <c r="AW83" s="149"/>
      <c r="AX83" s="149"/>
      <c r="AY83" s="149"/>
      <c r="AZ83" s="149"/>
      <c r="BA83" s="182" t="str">
        <f>C83</f>
        <v>Elektroinstalační trubka, střední mechanická odolnost , vnější průměr 40mm/ vnitřní průměr 32,5mm, včetně upevňovacího materiálu</v>
      </c>
      <c r="BB83" s="149"/>
      <c r="BC83" s="149"/>
      <c r="BD83" s="149"/>
      <c r="BE83" s="149"/>
      <c r="BF83" s="149"/>
      <c r="BG83" s="149"/>
      <c r="BH83" s="149"/>
    </row>
    <row r="84" spans="1:60" outlineLevel="1" x14ac:dyDescent="0.2">
      <c r="A84" s="175">
        <v>40</v>
      </c>
      <c r="B84" s="176" t="s">
        <v>239</v>
      </c>
      <c r="C84" s="184" t="s">
        <v>277</v>
      </c>
      <c r="D84" s="177" t="s">
        <v>278</v>
      </c>
      <c r="E84" s="178">
        <v>1</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c r="S84" s="180" t="s">
        <v>172</v>
      </c>
      <c r="T84" s="181" t="s">
        <v>157</v>
      </c>
      <c r="U84" s="159">
        <v>0</v>
      </c>
      <c r="V84" s="159">
        <f>ROUND(E84*U84,2)</f>
        <v>0</v>
      </c>
      <c r="W84" s="159"/>
      <c r="X84" s="159" t="s">
        <v>158</v>
      </c>
      <c r="Y84" s="159" t="s">
        <v>159</v>
      </c>
      <c r="Z84" s="192"/>
      <c r="AA84" s="149"/>
      <c r="AB84" s="149"/>
      <c r="AC84" s="149"/>
      <c r="AD84" s="149"/>
      <c r="AE84" s="149"/>
      <c r="AF84" s="149"/>
      <c r="AG84" s="149" t="s">
        <v>182</v>
      </c>
      <c r="AH84" s="149"/>
      <c r="AI84" s="149"/>
      <c r="AJ84" s="149"/>
      <c r="AK84" s="149"/>
      <c r="AL84" s="149"/>
      <c r="AM84" s="149"/>
      <c r="AN84" s="149"/>
      <c r="AO84" s="149"/>
      <c r="AP84" s="149"/>
      <c r="AQ84" s="200">
        <v>0</v>
      </c>
      <c r="AR84" s="198">
        <f t="shared" si="6"/>
        <v>0</v>
      </c>
      <c r="AS84" s="200">
        <v>1</v>
      </c>
      <c r="AT84" s="198">
        <f t="shared" si="7"/>
        <v>0</v>
      </c>
      <c r="AU84" s="149"/>
      <c r="AV84" s="149"/>
      <c r="AW84" s="149"/>
      <c r="AX84" s="149"/>
      <c r="AY84" s="149"/>
      <c r="AZ84" s="149"/>
      <c r="BA84" s="149"/>
      <c r="BB84" s="149"/>
      <c r="BC84" s="149"/>
      <c r="BD84" s="149"/>
      <c r="BE84" s="149"/>
      <c r="BF84" s="149"/>
      <c r="BG84" s="149"/>
      <c r="BH84" s="149"/>
    </row>
    <row r="85" spans="1:60" outlineLevel="1" x14ac:dyDescent="0.2">
      <c r="A85" s="175">
        <v>41</v>
      </c>
      <c r="B85" s="176" t="s">
        <v>240</v>
      </c>
      <c r="C85" s="184" t="s">
        <v>279</v>
      </c>
      <c r="D85" s="177" t="s">
        <v>181</v>
      </c>
      <c r="E85" s="178">
        <v>1</v>
      </c>
      <c r="F85" s="179"/>
      <c r="G85" s="180">
        <f>ROUND(E85*F85,2)</f>
        <v>0</v>
      </c>
      <c r="H85" s="179"/>
      <c r="I85" s="180">
        <f>ROUND(E85*H85,2)</f>
        <v>0</v>
      </c>
      <c r="J85" s="179"/>
      <c r="K85" s="180">
        <f>ROUND(E85*J85,2)</f>
        <v>0</v>
      </c>
      <c r="L85" s="180">
        <v>21</v>
      </c>
      <c r="M85" s="180">
        <f>G85*(1+L85/100)</f>
        <v>0</v>
      </c>
      <c r="N85" s="178">
        <v>0</v>
      </c>
      <c r="O85" s="178">
        <f>ROUND(E85*N85,2)</f>
        <v>0</v>
      </c>
      <c r="P85" s="178">
        <v>0</v>
      </c>
      <c r="Q85" s="178">
        <f>ROUND(E85*P85,2)</f>
        <v>0</v>
      </c>
      <c r="R85" s="180"/>
      <c r="S85" s="180" t="s">
        <v>172</v>
      </c>
      <c r="T85" s="181" t="s">
        <v>157</v>
      </c>
      <c r="U85" s="159">
        <v>0</v>
      </c>
      <c r="V85" s="159">
        <f>ROUND(E85*U85,2)</f>
        <v>0</v>
      </c>
      <c r="W85" s="159"/>
      <c r="X85" s="159" t="s">
        <v>158</v>
      </c>
      <c r="Y85" s="159" t="s">
        <v>159</v>
      </c>
      <c r="Z85" s="192"/>
      <c r="AA85" s="149"/>
      <c r="AB85" s="149"/>
      <c r="AC85" s="149"/>
      <c r="AD85" s="149"/>
      <c r="AE85" s="149"/>
      <c r="AF85" s="149"/>
      <c r="AG85" s="149" t="s">
        <v>182</v>
      </c>
      <c r="AH85" s="149"/>
      <c r="AI85" s="149"/>
      <c r="AJ85" s="149"/>
      <c r="AK85" s="149"/>
      <c r="AL85" s="149"/>
      <c r="AM85" s="149"/>
      <c r="AN85" s="149"/>
      <c r="AO85" s="149"/>
      <c r="AP85" s="149"/>
      <c r="AQ85" s="200">
        <v>0</v>
      </c>
      <c r="AR85" s="198">
        <f t="shared" si="6"/>
        <v>0</v>
      </c>
      <c r="AS85" s="200">
        <v>1</v>
      </c>
      <c r="AT85" s="198">
        <f t="shared" si="7"/>
        <v>0</v>
      </c>
      <c r="AU85" s="149"/>
      <c r="AV85" s="149"/>
      <c r="AW85" s="149"/>
      <c r="AX85" s="149"/>
      <c r="AY85" s="149"/>
      <c r="AZ85" s="149"/>
      <c r="BA85" s="149"/>
      <c r="BB85" s="149"/>
      <c r="BC85" s="149"/>
      <c r="BD85" s="149"/>
      <c r="BE85" s="149"/>
      <c r="BF85" s="149"/>
      <c r="BG85" s="149"/>
      <c r="BH85" s="149"/>
    </row>
    <row r="86" spans="1:60" outlineLevel="1" x14ac:dyDescent="0.2">
      <c r="A86" s="175">
        <v>42</v>
      </c>
      <c r="B86" s="176" t="s">
        <v>241</v>
      </c>
      <c r="C86" s="184" t="s">
        <v>280</v>
      </c>
      <c r="D86" s="177" t="s">
        <v>181</v>
      </c>
      <c r="E86" s="178">
        <v>1</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172</v>
      </c>
      <c r="T86" s="181" t="s">
        <v>157</v>
      </c>
      <c r="U86" s="159">
        <v>0</v>
      </c>
      <c r="V86" s="159">
        <f>ROUND(E86*U86,2)</f>
        <v>0</v>
      </c>
      <c r="W86" s="159"/>
      <c r="X86" s="159" t="s">
        <v>158</v>
      </c>
      <c r="Y86" s="159" t="s">
        <v>159</v>
      </c>
      <c r="Z86" s="192"/>
      <c r="AA86" s="149"/>
      <c r="AB86" s="149"/>
      <c r="AC86" s="149"/>
      <c r="AD86" s="149"/>
      <c r="AE86" s="149"/>
      <c r="AF86" s="149"/>
      <c r="AG86" s="149" t="s">
        <v>182</v>
      </c>
      <c r="AH86" s="149"/>
      <c r="AI86" s="149"/>
      <c r="AJ86" s="149"/>
      <c r="AK86" s="149"/>
      <c r="AL86" s="149"/>
      <c r="AM86" s="149"/>
      <c r="AN86" s="149"/>
      <c r="AO86" s="149"/>
      <c r="AP86" s="149"/>
      <c r="AQ86" s="200">
        <v>0</v>
      </c>
      <c r="AR86" s="198">
        <f t="shared" si="6"/>
        <v>0</v>
      </c>
      <c r="AS86" s="200">
        <v>1</v>
      </c>
      <c r="AT86" s="198">
        <f t="shared" si="7"/>
        <v>0</v>
      </c>
      <c r="AU86" s="149"/>
      <c r="AV86" s="149"/>
      <c r="AW86" s="149"/>
      <c r="AX86" s="149"/>
      <c r="AY86" s="149"/>
      <c r="AZ86" s="149"/>
      <c r="BA86" s="149"/>
      <c r="BB86" s="149"/>
      <c r="BC86" s="149"/>
      <c r="BD86" s="149"/>
      <c r="BE86" s="149"/>
      <c r="BF86" s="149"/>
      <c r="BG86" s="149"/>
      <c r="BH86" s="149"/>
    </row>
    <row r="87" spans="1:60" x14ac:dyDescent="0.2">
      <c r="A87" s="161" t="s">
        <v>151</v>
      </c>
      <c r="B87" s="162" t="s">
        <v>89</v>
      </c>
      <c r="C87" s="183" t="s">
        <v>90</v>
      </c>
      <c r="D87" s="163"/>
      <c r="E87" s="164"/>
      <c r="F87" s="165"/>
      <c r="G87" s="165">
        <f>SUMIF(AG88:AG112,"&lt;&gt;NOR",G88:G112)</f>
        <v>0</v>
      </c>
      <c r="H87" s="165"/>
      <c r="I87" s="165">
        <f>SUM(I88:I112)</f>
        <v>0</v>
      </c>
      <c r="J87" s="165"/>
      <c r="K87" s="165">
        <f>SUM(K88:K112)</f>
        <v>0</v>
      </c>
      <c r="L87" s="165"/>
      <c r="M87" s="165">
        <f>SUM(M88:M112)</f>
        <v>0</v>
      </c>
      <c r="N87" s="164"/>
      <c r="O87" s="164">
        <f>SUM(O88:O112)</f>
        <v>0</v>
      </c>
      <c r="P87" s="164"/>
      <c r="Q87" s="164">
        <f>SUM(Q88:Q112)</f>
        <v>0</v>
      </c>
      <c r="R87" s="165"/>
      <c r="S87" s="165"/>
      <c r="T87" s="166"/>
      <c r="U87" s="160"/>
      <c r="V87" s="160">
        <f>SUM(V88:V112)</f>
        <v>0</v>
      </c>
      <c r="W87" s="160"/>
      <c r="X87" s="160"/>
      <c r="Y87" s="160"/>
      <c r="Z87" s="193"/>
      <c r="AG87" t="s">
        <v>152</v>
      </c>
      <c r="AQ87" s="203">
        <f>AQ88+AQ90+AQ92+AQ94+AQ96+AQ98+AQ100+AQ102+AQ104+AQ106+AQ108+AQ110+AQ111+AQ112</f>
        <v>27</v>
      </c>
      <c r="AR87" s="204">
        <f t="shared" ref="AR87:AT87" si="8">AR88+AR90+AR92+AR94+AR96+AR98+AR100+AR102+AR104+AR106+AR108+AR110+AR111+AR112</f>
        <v>0</v>
      </c>
      <c r="AS87" s="203">
        <f t="shared" si="8"/>
        <v>7</v>
      </c>
      <c r="AT87" s="204">
        <f t="shared" si="8"/>
        <v>0</v>
      </c>
    </row>
    <row r="88" spans="1:60" outlineLevel="1" x14ac:dyDescent="0.2">
      <c r="A88" s="168">
        <v>43</v>
      </c>
      <c r="B88" s="169" t="s">
        <v>245</v>
      </c>
      <c r="C88" s="185" t="s">
        <v>293</v>
      </c>
      <c r="D88" s="170" t="s">
        <v>181</v>
      </c>
      <c r="E88" s="171">
        <v>1</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172</v>
      </c>
      <c r="T88" s="174" t="s">
        <v>157</v>
      </c>
      <c r="U88" s="159">
        <v>0</v>
      </c>
      <c r="V88" s="159">
        <f>ROUND(E88*U88,2)</f>
        <v>0</v>
      </c>
      <c r="W88" s="159"/>
      <c r="X88" s="159" t="s">
        <v>158</v>
      </c>
      <c r="Y88" s="159" t="s">
        <v>159</v>
      </c>
      <c r="Z88" s="205"/>
      <c r="AA88" s="149"/>
      <c r="AB88" s="149"/>
      <c r="AC88" s="149"/>
      <c r="AD88" s="149"/>
      <c r="AE88" s="149"/>
      <c r="AF88" s="149"/>
      <c r="AG88" s="149" t="s">
        <v>182</v>
      </c>
      <c r="AH88" s="149"/>
      <c r="AI88" s="149"/>
      <c r="AJ88" s="149"/>
      <c r="AK88" s="149"/>
      <c r="AL88" s="149"/>
      <c r="AM88" s="149"/>
      <c r="AN88" s="149"/>
      <c r="AO88" s="149"/>
      <c r="AP88" s="149"/>
      <c r="AQ88" s="200">
        <v>0</v>
      </c>
      <c r="AR88" s="198">
        <f>AQ88*F88</f>
        <v>0</v>
      </c>
      <c r="AS88" s="200">
        <v>1</v>
      </c>
      <c r="AT88" s="198">
        <f>AS88*F88</f>
        <v>0</v>
      </c>
      <c r="AU88" s="149"/>
      <c r="AV88" s="149"/>
      <c r="AW88" s="149"/>
      <c r="AX88" s="149"/>
      <c r="AY88" s="149"/>
      <c r="AZ88" s="149"/>
      <c r="BA88" s="149"/>
      <c r="BB88" s="149"/>
      <c r="BC88" s="149"/>
      <c r="BD88" s="149"/>
      <c r="BE88" s="149"/>
      <c r="BF88" s="149"/>
      <c r="BG88" s="149"/>
      <c r="BH88" s="149"/>
    </row>
    <row r="89" spans="1:60" ht="191.25" outlineLevel="2" x14ac:dyDescent="0.2">
      <c r="A89" s="156"/>
      <c r="B89" s="157"/>
      <c r="C89" s="274" t="s">
        <v>486</v>
      </c>
      <c r="D89" s="275"/>
      <c r="E89" s="275"/>
      <c r="F89" s="275"/>
      <c r="G89" s="275"/>
      <c r="H89" s="159"/>
      <c r="I89" s="159"/>
      <c r="J89" s="159"/>
      <c r="K89" s="159"/>
      <c r="L89" s="159"/>
      <c r="M89" s="159"/>
      <c r="N89" s="158"/>
      <c r="O89" s="158"/>
      <c r="P89" s="158"/>
      <c r="Q89" s="158"/>
      <c r="R89" s="159"/>
      <c r="S89" s="159"/>
      <c r="T89" s="159"/>
      <c r="U89" s="159"/>
      <c r="V89" s="159"/>
      <c r="W89" s="159"/>
      <c r="X89" s="159"/>
      <c r="Y89" s="159"/>
      <c r="Z89" s="192"/>
      <c r="AA89" s="149"/>
      <c r="AB89" s="149"/>
      <c r="AC89" s="149"/>
      <c r="AD89" s="149"/>
      <c r="AE89" s="149"/>
      <c r="AF89" s="149"/>
      <c r="AG89" s="149" t="s">
        <v>163</v>
      </c>
      <c r="AH89" s="149"/>
      <c r="AI89" s="149"/>
      <c r="AJ89" s="149"/>
      <c r="AK89" s="149"/>
      <c r="AL89" s="149"/>
      <c r="AM89" s="149"/>
      <c r="AN89" s="149"/>
      <c r="AO89" s="149"/>
      <c r="AP89" s="149"/>
      <c r="AQ89" s="286"/>
      <c r="AR89" s="287"/>
      <c r="AS89" s="287"/>
      <c r="AT89" s="288"/>
      <c r="AU89" s="149"/>
      <c r="AV89" s="149"/>
      <c r="AW89" s="149"/>
      <c r="AX89" s="149"/>
      <c r="AY89" s="149"/>
      <c r="AZ89" s="149"/>
      <c r="BA89" s="182" t="str">
        <f>C89</f>
        <v>Interaktivní displej 86“ - dotyková technologie musí automaticky rozpoznávat dotyk hrotu pera, hrotu zvýrazňovače, prstu a dlaně ruky/houbičky a musí umožnit přiřadit dotyku různé funkce = psaní perem nebo zvýrazňovačem a mazání houbičkou za použití dlaně ruky. Zároveň musí automaticky umět přiřadit hrotu pera a hrotu zvýrazňovače příslušnou barvu digitálního inkoustu. Snímací technologie musí umožnit rozpoznání 30 současných dotyků, pro intuitivní spolupráci více uživatelů. Displej bude obsahovat aplikaci pro psaní digitálním inkoustem na bílé tabuli, se sdílením zápisků dalším účastníkům přes internet a možností zápisky uložit a prohlížeč internetových stránek. Displej musí podporovat bezdrátovou komunikaci se zařízením s platformou Windows 7, OSX 10.08, Android 5.0, IOS 9.0 a Chrome OS 65 a nebo novějších verzí těchto operačních systému. Displej musí zároveň umožňovat prezentaci až čtyř zařízení na jednom displeji včetně podpory multidotyku a zároveň umožňovat náhled obsahu displeje bezdrátově s více než dvaceti jinými zařízeními typu notebook, tablet, mobilní telefon či displej. Displej musí podporovat cloudovou spolupráci mezi displeji. Podpora pohybového senzoru a senzoru teploty a vlhkosti. Displej musí mít rozlišení obrazu 4K UHD, 3840x2160 bodů, jas minimálně 400 cd/m2, kontrast 5000:1, odezvu 6ms, životnost displeje min. 50.000 hodin, integrovaný Android 9,0 s možností upgrade na vyšší, Ram: min. 4G, ROM: min. 32G, Air Gap: 0,8mm.  Displej musí mít minimálně vstupy: 3x konektor HDMI, 1x VGA, 1x USB-C, 5x USB-A (z toho min, 4x USB 3,0), 2x USB-B, 1x audio 3,5mm jack, výstupy: 1 x HDMI, konektivitu RJ45, RS232. Displej musí mít integrované repro min. 2x 15W a mikrofonní pole s minimálně 6-ti mikrofony. Displej bude umožňovat blokaci tlačítek panelu pro neoprávněnou manipulaci, nastavení automatického zapnutí a vypnutí displeje dle nastaveného času. Součástí displeje budou tlačítka na předním panelu pro základní ovládání funkcí pro zapnutí a vypnutí displeje, ovládání hlasitosti, tlačítko zpět a domu, dále bude součástí displeje slot pro wifi modul pro bezdrátové spojení s prezentačním médiem a slot pro integraci PC</v>
      </c>
      <c r="BB89" s="149"/>
      <c r="BC89" s="149"/>
      <c r="BD89" s="149"/>
      <c r="BE89" s="149"/>
      <c r="BF89" s="149"/>
      <c r="BG89" s="149"/>
      <c r="BH89" s="149"/>
    </row>
    <row r="90" spans="1:60" outlineLevel="1" x14ac:dyDescent="0.2">
      <c r="A90" s="168">
        <v>44</v>
      </c>
      <c r="B90" s="169" t="s">
        <v>247</v>
      </c>
      <c r="C90" s="185" t="s">
        <v>328</v>
      </c>
      <c r="D90" s="170" t="s">
        <v>181</v>
      </c>
      <c r="E90" s="171">
        <v>1</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172</v>
      </c>
      <c r="T90" s="174" t="s">
        <v>157</v>
      </c>
      <c r="U90" s="159">
        <v>0</v>
      </c>
      <c r="V90" s="159">
        <f>ROUND(E90*U90,2)</f>
        <v>0</v>
      </c>
      <c r="W90" s="159"/>
      <c r="X90" s="159" t="s">
        <v>158</v>
      </c>
      <c r="Y90" s="159" t="s">
        <v>159</v>
      </c>
      <c r="Z90" s="192"/>
      <c r="AA90" s="149"/>
      <c r="AB90" s="149"/>
      <c r="AC90" s="149"/>
      <c r="AD90" s="149"/>
      <c r="AE90" s="149"/>
      <c r="AF90" s="149"/>
      <c r="AG90" s="149" t="s">
        <v>182</v>
      </c>
      <c r="AH90" s="149"/>
      <c r="AI90" s="149"/>
      <c r="AJ90" s="149"/>
      <c r="AK90" s="149"/>
      <c r="AL90" s="149"/>
      <c r="AM90" s="149"/>
      <c r="AN90" s="149"/>
      <c r="AO90" s="149"/>
      <c r="AP90" s="149"/>
      <c r="AQ90" s="200">
        <v>0</v>
      </c>
      <c r="AR90" s="198">
        <f t="shared" ref="AR90:AR112" si="9">AQ90*F90</f>
        <v>0</v>
      </c>
      <c r="AS90" s="200">
        <v>1</v>
      </c>
      <c r="AT90" s="198">
        <f t="shared" ref="AT90:AT112" si="10">AS90*F90</f>
        <v>0</v>
      </c>
      <c r="AU90" s="149"/>
      <c r="AV90" s="149"/>
      <c r="AW90" s="149"/>
      <c r="AX90" s="149"/>
      <c r="AY90" s="149"/>
      <c r="AZ90" s="149"/>
      <c r="BA90" s="149"/>
      <c r="BB90" s="149"/>
      <c r="BC90" s="149"/>
      <c r="BD90" s="149"/>
      <c r="BE90" s="149"/>
      <c r="BF90" s="149"/>
      <c r="BG90" s="149"/>
      <c r="BH90" s="149"/>
    </row>
    <row r="91" spans="1:60" outlineLevel="2" x14ac:dyDescent="0.2">
      <c r="A91" s="156"/>
      <c r="B91" s="157"/>
      <c r="C91" s="274" t="s">
        <v>329</v>
      </c>
      <c r="D91" s="275"/>
      <c r="E91" s="275"/>
      <c r="F91" s="275"/>
      <c r="G91" s="275"/>
      <c r="H91" s="159"/>
      <c r="I91" s="159"/>
      <c r="J91" s="159"/>
      <c r="K91" s="159"/>
      <c r="L91" s="159"/>
      <c r="M91" s="159"/>
      <c r="N91" s="158"/>
      <c r="O91" s="158"/>
      <c r="P91" s="158"/>
      <c r="Q91" s="158"/>
      <c r="R91" s="159"/>
      <c r="S91" s="159"/>
      <c r="T91" s="159"/>
      <c r="U91" s="159"/>
      <c r="V91" s="159"/>
      <c r="W91" s="159"/>
      <c r="X91" s="159"/>
      <c r="Y91" s="159"/>
      <c r="Z91" s="192"/>
      <c r="AA91" s="149"/>
      <c r="AB91" s="149"/>
      <c r="AC91" s="149"/>
      <c r="AD91" s="149"/>
      <c r="AE91" s="149"/>
      <c r="AF91" s="149"/>
      <c r="AG91" s="149" t="s">
        <v>163</v>
      </c>
      <c r="AH91" s="149"/>
      <c r="AI91" s="149"/>
      <c r="AJ91" s="149"/>
      <c r="AK91" s="149"/>
      <c r="AL91" s="149"/>
      <c r="AM91" s="149"/>
      <c r="AN91" s="149"/>
      <c r="AO91" s="149"/>
      <c r="AP91" s="149"/>
      <c r="AQ91" s="286"/>
      <c r="AR91" s="287"/>
      <c r="AS91" s="287"/>
      <c r="AT91" s="288"/>
      <c r="AU91" s="149"/>
      <c r="AV91" s="149"/>
      <c r="AW91" s="149"/>
      <c r="AX91" s="149"/>
      <c r="AY91" s="149"/>
      <c r="AZ91" s="149"/>
      <c r="BA91" s="149"/>
      <c r="BB91" s="149"/>
      <c r="BC91" s="149"/>
      <c r="BD91" s="149"/>
      <c r="BE91" s="149"/>
      <c r="BF91" s="149"/>
      <c r="BG91" s="149"/>
      <c r="BH91" s="149"/>
    </row>
    <row r="92" spans="1:60" outlineLevel="1" x14ac:dyDescent="0.2">
      <c r="A92" s="168">
        <v>45</v>
      </c>
      <c r="B92" s="169" t="s">
        <v>249</v>
      </c>
      <c r="C92" s="185" t="s">
        <v>304</v>
      </c>
      <c r="D92" s="170" t="s">
        <v>181</v>
      </c>
      <c r="E92" s="171">
        <v>1</v>
      </c>
      <c r="F92" s="172"/>
      <c r="G92" s="173">
        <f>ROUND(E92*F92,2)</f>
        <v>0</v>
      </c>
      <c r="H92" s="172"/>
      <c r="I92" s="173">
        <f>ROUND(E92*H92,2)</f>
        <v>0</v>
      </c>
      <c r="J92" s="172"/>
      <c r="K92" s="173">
        <f>ROUND(E92*J92,2)</f>
        <v>0</v>
      </c>
      <c r="L92" s="173">
        <v>21</v>
      </c>
      <c r="M92" s="173">
        <f>G92*(1+L92/100)</f>
        <v>0</v>
      </c>
      <c r="N92" s="171">
        <v>0</v>
      </c>
      <c r="O92" s="171">
        <f>ROUND(E92*N92,2)</f>
        <v>0</v>
      </c>
      <c r="P92" s="171">
        <v>0</v>
      </c>
      <c r="Q92" s="171">
        <f>ROUND(E92*P92,2)</f>
        <v>0</v>
      </c>
      <c r="R92" s="173"/>
      <c r="S92" s="173" t="s">
        <v>172</v>
      </c>
      <c r="T92" s="174" t="s">
        <v>157</v>
      </c>
      <c r="U92" s="159">
        <v>0</v>
      </c>
      <c r="V92" s="159">
        <f>ROUND(E92*U92,2)</f>
        <v>0</v>
      </c>
      <c r="W92" s="159"/>
      <c r="X92" s="159" t="s">
        <v>158</v>
      </c>
      <c r="Y92" s="159" t="s">
        <v>159</v>
      </c>
      <c r="Z92" s="205"/>
      <c r="AA92" s="149"/>
      <c r="AB92" s="149"/>
      <c r="AC92" s="149"/>
      <c r="AD92" s="149"/>
      <c r="AE92" s="149"/>
      <c r="AF92" s="149"/>
      <c r="AG92" s="149" t="s">
        <v>182</v>
      </c>
      <c r="AH92" s="149"/>
      <c r="AI92" s="149"/>
      <c r="AJ92" s="149"/>
      <c r="AK92" s="149"/>
      <c r="AL92" s="149"/>
      <c r="AM92" s="149"/>
      <c r="AN92" s="149"/>
      <c r="AO92" s="149"/>
      <c r="AP92" s="149"/>
      <c r="AQ92" s="200">
        <v>0</v>
      </c>
      <c r="AR92" s="198">
        <f t="shared" si="9"/>
        <v>0</v>
      </c>
      <c r="AS92" s="200">
        <v>1</v>
      </c>
      <c r="AT92" s="198">
        <f t="shared" si="10"/>
        <v>0</v>
      </c>
      <c r="AU92" s="149"/>
      <c r="AV92" s="149"/>
      <c r="AW92" s="149"/>
      <c r="AX92" s="149"/>
      <c r="AY92" s="149"/>
      <c r="AZ92" s="149"/>
      <c r="BA92" s="149"/>
      <c r="BB92" s="149"/>
      <c r="BC92" s="149"/>
      <c r="BD92" s="149"/>
      <c r="BE92" s="149"/>
      <c r="BF92" s="149"/>
      <c r="BG92" s="149"/>
      <c r="BH92" s="149"/>
    </row>
    <row r="93" spans="1:60" outlineLevel="2" x14ac:dyDescent="0.2">
      <c r="A93" s="156"/>
      <c r="B93" s="157"/>
      <c r="C93" s="274" t="s">
        <v>305</v>
      </c>
      <c r="D93" s="275"/>
      <c r="E93" s="275"/>
      <c r="F93" s="275"/>
      <c r="G93" s="275"/>
      <c r="H93" s="159"/>
      <c r="I93" s="159"/>
      <c r="J93" s="159"/>
      <c r="K93" s="159"/>
      <c r="L93" s="159"/>
      <c r="M93" s="159"/>
      <c r="N93" s="158"/>
      <c r="O93" s="158"/>
      <c r="P93" s="158"/>
      <c r="Q93" s="158"/>
      <c r="R93" s="159"/>
      <c r="S93" s="159"/>
      <c r="T93" s="159"/>
      <c r="U93" s="159"/>
      <c r="V93" s="159"/>
      <c r="W93" s="159"/>
      <c r="X93" s="159"/>
      <c r="Y93" s="159"/>
      <c r="Z93" s="192"/>
      <c r="AA93" s="149"/>
      <c r="AB93" s="149"/>
      <c r="AC93" s="149"/>
      <c r="AD93" s="149"/>
      <c r="AE93" s="149"/>
      <c r="AF93" s="149"/>
      <c r="AG93" s="149" t="s">
        <v>163</v>
      </c>
      <c r="AH93" s="149"/>
      <c r="AI93" s="149"/>
      <c r="AJ93" s="149"/>
      <c r="AK93" s="149"/>
      <c r="AL93" s="149"/>
      <c r="AM93" s="149"/>
      <c r="AN93" s="149"/>
      <c r="AO93" s="149"/>
      <c r="AP93" s="149"/>
      <c r="AQ93" s="286"/>
      <c r="AR93" s="287"/>
      <c r="AS93" s="287"/>
      <c r="AT93" s="288"/>
      <c r="AU93" s="149"/>
      <c r="AV93" s="149"/>
      <c r="AW93" s="149"/>
      <c r="AX93" s="149"/>
      <c r="AY93" s="149"/>
      <c r="AZ93" s="149"/>
      <c r="BA93" s="182" t="str">
        <f>C93</f>
        <v>Stolní PC, paměť min. 16 GB, 64bitový operační systém, displej min. 23.8" s Full HD (1920 x 1080 pixelů), bezdrátová klávesnice, myš .</v>
      </c>
      <c r="BB93" s="149"/>
      <c r="BC93" s="149"/>
      <c r="BD93" s="149"/>
      <c r="BE93" s="149"/>
      <c r="BF93" s="149"/>
      <c r="BG93" s="149"/>
      <c r="BH93" s="149"/>
    </row>
    <row r="94" spans="1:60" outlineLevel="1" x14ac:dyDescent="0.2">
      <c r="A94" s="168">
        <v>46</v>
      </c>
      <c r="B94" s="169" t="s">
        <v>250</v>
      </c>
      <c r="C94" s="185" t="s">
        <v>283</v>
      </c>
      <c r="D94" s="170" t="s">
        <v>181</v>
      </c>
      <c r="E94" s="171">
        <v>1</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172</v>
      </c>
      <c r="T94" s="174" t="s">
        <v>157</v>
      </c>
      <c r="U94" s="159">
        <v>0</v>
      </c>
      <c r="V94" s="159">
        <f>ROUND(E94*U94,2)</f>
        <v>0</v>
      </c>
      <c r="W94" s="159"/>
      <c r="X94" s="159" t="s">
        <v>158</v>
      </c>
      <c r="Y94" s="159" t="s">
        <v>159</v>
      </c>
      <c r="Z94" s="205"/>
      <c r="AA94" s="149"/>
      <c r="AB94" s="149"/>
      <c r="AC94" s="149"/>
      <c r="AD94" s="149"/>
      <c r="AE94" s="149"/>
      <c r="AF94" s="149"/>
      <c r="AG94" s="149" t="s">
        <v>182</v>
      </c>
      <c r="AH94" s="149"/>
      <c r="AI94" s="149"/>
      <c r="AJ94" s="149"/>
      <c r="AK94" s="149"/>
      <c r="AL94" s="149"/>
      <c r="AM94" s="149"/>
      <c r="AN94" s="149"/>
      <c r="AO94" s="149"/>
      <c r="AP94" s="149"/>
      <c r="AQ94" s="200">
        <v>0</v>
      </c>
      <c r="AR94" s="198">
        <f t="shared" si="9"/>
        <v>0</v>
      </c>
      <c r="AS94" s="200">
        <v>1</v>
      </c>
      <c r="AT94" s="198">
        <f t="shared" si="10"/>
        <v>0</v>
      </c>
      <c r="AU94" s="149"/>
      <c r="AV94" s="149"/>
      <c r="AW94" s="149"/>
      <c r="AX94" s="149"/>
      <c r="AY94" s="149"/>
      <c r="AZ94" s="149"/>
      <c r="BA94" s="149"/>
      <c r="BB94" s="149"/>
      <c r="BC94" s="149"/>
      <c r="BD94" s="149"/>
      <c r="BE94" s="149"/>
      <c r="BF94" s="149"/>
      <c r="BG94" s="149"/>
      <c r="BH94" s="149"/>
    </row>
    <row r="95" spans="1:60" outlineLevel="2" x14ac:dyDescent="0.2">
      <c r="A95" s="156"/>
      <c r="B95" s="157"/>
      <c r="C95" s="274" t="s">
        <v>284</v>
      </c>
      <c r="D95" s="275"/>
      <c r="E95" s="275"/>
      <c r="F95" s="275"/>
      <c r="G95" s="275"/>
      <c r="H95" s="159"/>
      <c r="I95" s="159"/>
      <c r="J95" s="159"/>
      <c r="K95" s="159"/>
      <c r="L95" s="159"/>
      <c r="M95" s="159"/>
      <c r="N95" s="158"/>
      <c r="O95" s="158"/>
      <c r="P95" s="158"/>
      <c r="Q95" s="158"/>
      <c r="R95" s="159"/>
      <c r="S95" s="159"/>
      <c r="T95" s="159"/>
      <c r="U95" s="159"/>
      <c r="V95" s="159"/>
      <c r="W95" s="159"/>
      <c r="X95" s="159"/>
      <c r="Y95" s="159"/>
      <c r="Z95" s="192"/>
      <c r="AA95" s="149"/>
      <c r="AB95" s="149"/>
      <c r="AC95" s="149"/>
      <c r="AD95" s="149"/>
      <c r="AE95" s="149"/>
      <c r="AF95" s="149"/>
      <c r="AG95" s="149" t="s">
        <v>163</v>
      </c>
      <c r="AH95" s="149"/>
      <c r="AI95" s="149"/>
      <c r="AJ95" s="149"/>
      <c r="AK95" s="149"/>
      <c r="AL95" s="149"/>
      <c r="AM95" s="149"/>
      <c r="AN95" s="149"/>
      <c r="AO95" s="149"/>
      <c r="AP95" s="149"/>
      <c r="AQ95" s="286"/>
      <c r="AR95" s="287"/>
      <c r="AS95" s="287"/>
      <c r="AT95" s="288"/>
      <c r="AU95" s="149"/>
      <c r="AV95" s="149"/>
      <c r="AW95" s="149"/>
      <c r="AX95" s="149"/>
      <c r="AY95" s="149"/>
      <c r="AZ95" s="149"/>
      <c r="BA95" s="182" t="str">
        <f>C95</f>
        <v>Ocelové přípojné místo s 230V zásuvkou, USB-C/A 60W pro nabíjení mobilních zařízení a vytahovací HDMI a USB-A kabely.</v>
      </c>
      <c r="BB95" s="149"/>
      <c r="BC95" s="149"/>
      <c r="BD95" s="149"/>
      <c r="BE95" s="149"/>
      <c r="BF95" s="149"/>
      <c r="BG95" s="149"/>
      <c r="BH95" s="149"/>
    </row>
    <row r="96" spans="1:60" outlineLevel="1" x14ac:dyDescent="0.2">
      <c r="A96" s="168">
        <v>47</v>
      </c>
      <c r="B96" s="169" t="s">
        <v>252</v>
      </c>
      <c r="C96" s="185" t="s">
        <v>274</v>
      </c>
      <c r="D96" s="170" t="s">
        <v>181</v>
      </c>
      <c r="E96" s="171">
        <v>1</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172</v>
      </c>
      <c r="T96" s="174" t="s">
        <v>157</v>
      </c>
      <c r="U96" s="159">
        <v>0</v>
      </c>
      <c r="V96" s="159">
        <f>ROUND(E96*U96,2)</f>
        <v>0</v>
      </c>
      <c r="W96" s="159"/>
      <c r="X96" s="159" t="s">
        <v>158</v>
      </c>
      <c r="Y96" s="159" t="s">
        <v>159</v>
      </c>
      <c r="Z96" s="205"/>
      <c r="AA96" s="149"/>
      <c r="AB96" s="149"/>
      <c r="AC96" s="149"/>
      <c r="AD96" s="149"/>
      <c r="AE96" s="149"/>
      <c r="AF96" s="149"/>
      <c r="AG96" s="149" t="s">
        <v>182</v>
      </c>
      <c r="AH96" s="149"/>
      <c r="AI96" s="149"/>
      <c r="AJ96" s="149"/>
      <c r="AK96" s="149"/>
      <c r="AL96" s="149"/>
      <c r="AM96" s="149"/>
      <c r="AN96" s="149"/>
      <c r="AO96" s="149"/>
      <c r="AP96" s="149"/>
      <c r="AQ96" s="200">
        <v>1</v>
      </c>
      <c r="AR96" s="198">
        <f t="shared" si="9"/>
        <v>0</v>
      </c>
      <c r="AS96" s="200">
        <v>0</v>
      </c>
      <c r="AT96" s="198">
        <f t="shared" si="10"/>
        <v>0</v>
      </c>
      <c r="AU96" s="149"/>
      <c r="AV96" s="149"/>
      <c r="AW96" s="149"/>
      <c r="AX96" s="149"/>
      <c r="AY96" s="149"/>
      <c r="AZ96" s="149"/>
      <c r="BA96" s="149"/>
      <c r="BB96" s="149"/>
      <c r="BC96" s="149"/>
      <c r="BD96" s="149"/>
      <c r="BE96" s="149"/>
      <c r="BF96" s="149"/>
      <c r="BG96" s="149"/>
      <c r="BH96" s="149"/>
    </row>
    <row r="97" spans="1:60" ht="36" customHeight="1" outlineLevel="2" x14ac:dyDescent="0.2">
      <c r="A97" s="156"/>
      <c r="B97" s="157"/>
      <c r="C97" s="274" t="s">
        <v>511</v>
      </c>
      <c r="D97" s="275"/>
      <c r="E97" s="275"/>
      <c r="F97" s="275"/>
      <c r="G97" s="275"/>
      <c r="H97" s="159"/>
      <c r="I97" s="159"/>
      <c r="J97" s="159"/>
      <c r="K97" s="159"/>
      <c r="L97" s="159"/>
      <c r="M97" s="159"/>
      <c r="N97" s="158"/>
      <c r="O97" s="158"/>
      <c r="P97" s="158"/>
      <c r="Q97" s="158"/>
      <c r="R97" s="159"/>
      <c r="S97" s="159"/>
      <c r="T97" s="159"/>
      <c r="U97" s="159"/>
      <c r="V97" s="159"/>
      <c r="W97" s="159"/>
      <c r="X97" s="159"/>
      <c r="Y97" s="159"/>
      <c r="Z97" s="192"/>
      <c r="AA97" s="149"/>
      <c r="AB97" s="149"/>
      <c r="AC97" s="149"/>
      <c r="AD97" s="149"/>
      <c r="AE97" s="149"/>
      <c r="AF97" s="149"/>
      <c r="AG97" s="149" t="s">
        <v>163</v>
      </c>
      <c r="AH97" s="149"/>
      <c r="AI97" s="149"/>
      <c r="AJ97" s="149"/>
      <c r="AK97" s="149"/>
      <c r="AL97" s="149"/>
      <c r="AM97" s="149"/>
      <c r="AN97" s="149"/>
      <c r="AO97" s="149"/>
      <c r="AP97" s="149"/>
      <c r="AQ97" s="286"/>
      <c r="AR97" s="287"/>
      <c r="AS97" s="287"/>
      <c r="AT97" s="288"/>
      <c r="AU97" s="149"/>
      <c r="AV97" s="149"/>
      <c r="AW97" s="149"/>
      <c r="AX97" s="149"/>
      <c r="AY97" s="149"/>
      <c r="AZ97" s="149"/>
      <c r="BA97" s="182" t="str">
        <f>C97</f>
        <v>Multimediální centrum pro debriefing nahraných simulací, s podporou 4K HDR obrazu, úložiště 64GB, Bluetooth, Wi-Fi, HDMI. Možnost bezdrátového přenosu obrazu z tabletu a mobilního telefonu. Přehrávač a jeho  operační systém od stejného výrobce. Kompatibilní bezdrátový přenos obrazu s nabízeným tabletem.</v>
      </c>
      <c r="BB97" s="149"/>
      <c r="BC97" s="149"/>
      <c r="BD97" s="149"/>
      <c r="BE97" s="149"/>
      <c r="BF97" s="149"/>
      <c r="BG97" s="149"/>
      <c r="BH97" s="149"/>
    </row>
    <row r="98" spans="1:60" outlineLevel="1" x14ac:dyDescent="0.2">
      <c r="A98" s="168">
        <v>48</v>
      </c>
      <c r="B98" s="169" t="s">
        <v>254</v>
      </c>
      <c r="C98" s="185" t="s">
        <v>318</v>
      </c>
      <c r="D98" s="170" t="s">
        <v>181</v>
      </c>
      <c r="E98" s="171">
        <v>1</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172</v>
      </c>
      <c r="T98" s="174" t="s">
        <v>157</v>
      </c>
      <c r="U98" s="159">
        <v>0</v>
      </c>
      <c r="V98" s="159">
        <f>ROUND(E98*U98,2)</f>
        <v>0</v>
      </c>
      <c r="W98" s="159"/>
      <c r="X98" s="159" t="s">
        <v>158</v>
      </c>
      <c r="Y98" s="159" t="s">
        <v>159</v>
      </c>
      <c r="Z98" s="205"/>
      <c r="AA98" s="149"/>
      <c r="AB98" s="149"/>
      <c r="AC98" s="149"/>
      <c r="AD98" s="149"/>
      <c r="AE98" s="149"/>
      <c r="AF98" s="149"/>
      <c r="AG98" s="149" t="s">
        <v>182</v>
      </c>
      <c r="AH98" s="149"/>
      <c r="AI98" s="149"/>
      <c r="AJ98" s="149"/>
      <c r="AK98" s="149"/>
      <c r="AL98" s="149"/>
      <c r="AM98" s="149"/>
      <c r="AN98" s="149"/>
      <c r="AO98" s="149"/>
      <c r="AP98" s="149"/>
      <c r="AQ98" s="200">
        <v>1</v>
      </c>
      <c r="AR98" s="198">
        <f t="shared" si="9"/>
        <v>0</v>
      </c>
      <c r="AS98" s="200">
        <v>0</v>
      </c>
      <c r="AT98" s="198">
        <f t="shared" si="10"/>
        <v>0</v>
      </c>
      <c r="AU98" s="149"/>
      <c r="AV98" s="149"/>
      <c r="AW98" s="149"/>
      <c r="AX98" s="149"/>
      <c r="AY98" s="149"/>
      <c r="AZ98" s="149"/>
      <c r="BA98" s="149"/>
      <c r="BB98" s="149"/>
      <c r="BC98" s="149"/>
      <c r="BD98" s="149"/>
      <c r="BE98" s="149"/>
      <c r="BF98" s="149"/>
      <c r="BG98" s="149"/>
      <c r="BH98" s="149"/>
    </row>
    <row r="99" spans="1:60" ht="22.5" outlineLevel="2" x14ac:dyDescent="0.2">
      <c r="A99" s="156"/>
      <c r="B99" s="157"/>
      <c r="C99" s="274" t="s">
        <v>319</v>
      </c>
      <c r="D99" s="275"/>
      <c r="E99" s="275"/>
      <c r="F99" s="275"/>
      <c r="G99" s="275"/>
      <c r="H99" s="159"/>
      <c r="I99" s="159"/>
      <c r="J99" s="159"/>
      <c r="K99" s="159"/>
      <c r="L99" s="159"/>
      <c r="M99" s="159"/>
      <c r="N99" s="158"/>
      <c r="O99" s="158"/>
      <c r="P99" s="158"/>
      <c r="Q99" s="158"/>
      <c r="R99" s="159"/>
      <c r="S99" s="159"/>
      <c r="T99" s="159"/>
      <c r="U99" s="159"/>
      <c r="V99" s="159"/>
      <c r="W99" s="159"/>
      <c r="X99" s="159"/>
      <c r="Y99" s="159"/>
      <c r="Z99" s="192"/>
      <c r="AA99" s="149"/>
      <c r="AB99" s="149"/>
      <c r="AC99" s="149"/>
      <c r="AD99" s="149"/>
      <c r="AE99" s="149"/>
      <c r="AF99" s="149"/>
      <c r="AG99" s="149" t="s">
        <v>163</v>
      </c>
      <c r="AH99" s="149"/>
      <c r="AI99" s="149"/>
      <c r="AJ99" s="149"/>
      <c r="AK99" s="149"/>
      <c r="AL99" s="149"/>
      <c r="AM99" s="149"/>
      <c r="AN99" s="149"/>
      <c r="AO99" s="149"/>
      <c r="AP99" s="149"/>
      <c r="AQ99" s="286"/>
      <c r="AR99" s="287"/>
      <c r="AS99" s="287"/>
      <c r="AT99" s="288"/>
      <c r="AU99" s="149"/>
      <c r="AV99" s="149"/>
      <c r="AW99" s="149"/>
      <c r="AX99" s="149"/>
      <c r="AY99" s="149"/>
      <c r="AZ99" s="149"/>
      <c r="BA99" s="182" t="str">
        <f>C99</f>
        <v>Řídící systém s dotkovým 4,3" displejem, kontrolér min. 1x RS232, 1x senzor, 2x relé a čtyřmi volitelnými vstupy nebo výstupy (RS232 OUT, IR OUT, digital I/O). PoE napájení.</v>
      </c>
      <c r="BB99" s="149"/>
      <c r="BC99" s="149"/>
      <c r="BD99" s="149"/>
      <c r="BE99" s="149"/>
      <c r="BF99" s="149"/>
      <c r="BG99" s="149"/>
      <c r="BH99" s="149"/>
    </row>
    <row r="100" spans="1:60" outlineLevel="1" x14ac:dyDescent="0.2">
      <c r="A100" s="168">
        <v>49</v>
      </c>
      <c r="B100" s="169" t="s">
        <v>256</v>
      </c>
      <c r="C100" s="185" t="s">
        <v>320</v>
      </c>
      <c r="D100" s="170" t="s">
        <v>181</v>
      </c>
      <c r="E100" s="171">
        <v>1</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172</v>
      </c>
      <c r="T100" s="174" t="s">
        <v>157</v>
      </c>
      <c r="U100" s="159">
        <v>0</v>
      </c>
      <c r="V100" s="159">
        <f>ROUND(E100*U100,2)</f>
        <v>0</v>
      </c>
      <c r="W100" s="159"/>
      <c r="X100" s="159" t="s">
        <v>158</v>
      </c>
      <c r="Y100" s="159" t="s">
        <v>159</v>
      </c>
      <c r="Z100" s="205"/>
      <c r="AA100" s="149"/>
      <c r="AB100" s="149"/>
      <c r="AC100" s="149"/>
      <c r="AD100" s="149"/>
      <c r="AE100" s="149"/>
      <c r="AF100" s="149"/>
      <c r="AG100" s="149" t="s">
        <v>182</v>
      </c>
      <c r="AH100" s="149"/>
      <c r="AI100" s="149"/>
      <c r="AJ100" s="149"/>
      <c r="AK100" s="149"/>
      <c r="AL100" s="149"/>
      <c r="AM100" s="149"/>
      <c r="AN100" s="149"/>
      <c r="AO100" s="149"/>
      <c r="AP100" s="149"/>
      <c r="AQ100" s="200">
        <v>1</v>
      </c>
      <c r="AR100" s="198">
        <f t="shared" si="9"/>
        <v>0</v>
      </c>
      <c r="AS100" s="200">
        <v>0</v>
      </c>
      <c r="AT100" s="198">
        <f t="shared" si="10"/>
        <v>0</v>
      </c>
      <c r="AU100" s="149"/>
      <c r="AV100" s="149"/>
      <c r="AW100" s="149"/>
      <c r="AX100" s="149"/>
      <c r="AY100" s="149"/>
      <c r="AZ100" s="149"/>
      <c r="BA100" s="149"/>
      <c r="BB100" s="149"/>
      <c r="BC100" s="149"/>
      <c r="BD100" s="149"/>
      <c r="BE100" s="149"/>
      <c r="BF100" s="149"/>
      <c r="BG100" s="149"/>
      <c r="BH100" s="149"/>
    </row>
    <row r="101" spans="1:60" ht="22.5" outlineLevel="2" x14ac:dyDescent="0.2">
      <c r="A101" s="156"/>
      <c r="B101" s="157"/>
      <c r="C101" s="274" t="s">
        <v>330</v>
      </c>
      <c r="D101" s="275"/>
      <c r="E101" s="275"/>
      <c r="F101" s="275"/>
      <c r="G101" s="275"/>
      <c r="H101" s="159"/>
      <c r="I101" s="159"/>
      <c r="J101" s="159"/>
      <c r="K101" s="159"/>
      <c r="L101" s="159"/>
      <c r="M101" s="159"/>
      <c r="N101" s="158"/>
      <c r="O101" s="158"/>
      <c r="P101" s="158"/>
      <c r="Q101" s="158"/>
      <c r="R101" s="159"/>
      <c r="S101" s="159"/>
      <c r="T101" s="159"/>
      <c r="U101" s="159"/>
      <c r="V101" s="159"/>
      <c r="W101" s="159"/>
      <c r="X101" s="159"/>
      <c r="Y101" s="159"/>
      <c r="Z101" s="192"/>
      <c r="AA101" s="149"/>
      <c r="AB101" s="149"/>
      <c r="AC101" s="149"/>
      <c r="AD101" s="149"/>
      <c r="AE101" s="149"/>
      <c r="AF101" s="149"/>
      <c r="AG101" s="149" t="s">
        <v>163</v>
      </c>
      <c r="AH101" s="149"/>
      <c r="AI101" s="149"/>
      <c r="AJ101" s="149"/>
      <c r="AK101" s="149"/>
      <c r="AL101" s="149"/>
      <c r="AM101" s="149"/>
      <c r="AN101" s="149"/>
      <c r="AO101" s="149"/>
      <c r="AP101" s="149"/>
      <c r="AQ101" s="286"/>
      <c r="AR101" s="287"/>
      <c r="AS101" s="287"/>
      <c r="AT101" s="288"/>
      <c r="AU101" s="149"/>
      <c r="AV101" s="149"/>
      <c r="AW101" s="149"/>
      <c r="AX101" s="149"/>
      <c r="AY101" s="149"/>
      <c r="AZ101" s="149"/>
      <c r="BA101" s="182" t="str">
        <f>C101</f>
        <v>8 portový 10/100/1000 PoE (240 W) switch + 2x 1GB SFP, podpora IPv4, IPv6, VLAN, QoS, ACL, přepínání na 2. vrstvě, minimální přenosová rychlost 36 Gbps, DHCP server, bez ventilátorů, montáž do racku</v>
      </c>
      <c r="BB101" s="149"/>
      <c r="BC101" s="149"/>
      <c r="BD101" s="149"/>
      <c r="BE101" s="149"/>
      <c r="BF101" s="149"/>
      <c r="BG101" s="149"/>
      <c r="BH101" s="149"/>
    </row>
    <row r="102" spans="1:60" outlineLevel="1" x14ac:dyDescent="0.2">
      <c r="A102" s="168">
        <v>50</v>
      </c>
      <c r="B102" s="169" t="s">
        <v>258</v>
      </c>
      <c r="C102" s="185" t="s">
        <v>322</v>
      </c>
      <c r="D102" s="170" t="s">
        <v>300</v>
      </c>
      <c r="E102" s="171">
        <v>1</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172</v>
      </c>
      <c r="T102" s="174" t="s">
        <v>157</v>
      </c>
      <c r="U102" s="159">
        <v>0</v>
      </c>
      <c r="V102" s="159">
        <f>ROUND(E102*U102,2)</f>
        <v>0</v>
      </c>
      <c r="W102" s="159"/>
      <c r="X102" s="159" t="s">
        <v>158</v>
      </c>
      <c r="Y102" s="159" t="s">
        <v>159</v>
      </c>
      <c r="Z102" s="205"/>
      <c r="AA102" s="149"/>
      <c r="AB102" s="149"/>
      <c r="AC102" s="149"/>
      <c r="AD102" s="149"/>
      <c r="AE102" s="149"/>
      <c r="AF102" s="149"/>
      <c r="AG102" s="149" t="s">
        <v>182</v>
      </c>
      <c r="AH102" s="149"/>
      <c r="AI102" s="149"/>
      <c r="AJ102" s="149"/>
      <c r="AK102" s="149"/>
      <c r="AL102" s="149"/>
      <c r="AM102" s="149"/>
      <c r="AN102" s="149"/>
      <c r="AO102" s="149"/>
      <c r="AP102" s="149"/>
      <c r="AQ102" s="200">
        <v>1</v>
      </c>
      <c r="AR102" s="198">
        <f t="shared" si="9"/>
        <v>0</v>
      </c>
      <c r="AS102" s="200">
        <v>0</v>
      </c>
      <c r="AT102" s="198">
        <f t="shared" si="10"/>
        <v>0</v>
      </c>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74" t="s">
        <v>323</v>
      </c>
      <c r="D103" s="275"/>
      <c r="E103" s="275"/>
      <c r="F103" s="275"/>
      <c r="G103" s="275"/>
      <c r="H103" s="159"/>
      <c r="I103" s="159"/>
      <c r="J103" s="159"/>
      <c r="K103" s="159"/>
      <c r="L103" s="159"/>
      <c r="M103" s="159"/>
      <c r="N103" s="158"/>
      <c r="O103" s="158"/>
      <c r="P103" s="158"/>
      <c r="Q103" s="158"/>
      <c r="R103" s="159"/>
      <c r="S103" s="159"/>
      <c r="T103" s="159"/>
      <c r="U103" s="159"/>
      <c r="V103" s="159"/>
      <c r="W103" s="159"/>
      <c r="X103" s="159"/>
      <c r="Y103" s="159"/>
      <c r="Z103" s="192"/>
      <c r="AA103" s="149"/>
      <c r="AB103" s="149"/>
      <c r="AC103" s="149"/>
      <c r="AD103" s="149"/>
      <c r="AE103" s="149"/>
      <c r="AF103" s="149"/>
      <c r="AG103" s="149" t="s">
        <v>163</v>
      </c>
      <c r="AH103" s="149"/>
      <c r="AI103" s="149"/>
      <c r="AJ103" s="149"/>
      <c r="AK103" s="149"/>
      <c r="AL103" s="149"/>
      <c r="AM103" s="149"/>
      <c r="AN103" s="149"/>
      <c r="AO103" s="149"/>
      <c r="AP103" s="149"/>
      <c r="AQ103" s="286"/>
      <c r="AR103" s="287"/>
      <c r="AS103" s="287"/>
      <c r="AT103" s="288"/>
      <c r="AU103" s="149"/>
      <c r="AV103" s="149"/>
      <c r="AW103" s="149"/>
      <c r="AX103" s="149"/>
      <c r="AY103" s="149"/>
      <c r="AZ103" s="149"/>
      <c r="BA103" s="149"/>
      <c r="BB103" s="149"/>
      <c r="BC103" s="149"/>
      <c r="BD103" s="149"/>
      <c r="BE103" s="149"/>
      <c r="BF103" s="149"/>
      <c r="BG103" s="149"/>
      <c r="BH103" s="149"/>
    </row>
    <row r="104" spans="1:60" outlineLevel="1" x14ac:dyDescent="0.2">
      <c r="A104" s="168">
        <v>51</v>
      </c>
      <c r="B104" s="169" t="s">
        <v>260</v>
      </c>
      <c r="C104" s="185" t="s">
        <v>324</v>
      </c>
      <c r="D104" s="170" t="s">
        <v>181</v>
      </c>
      <c r="E104" s="171">
        <v>1</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172</v>
      </c>
      <c r="T104" s="174" t="s">
        <v>157</v>
      </c>
      <c r="U104" s="159">
        <v>0</v>
      </c>
      <c r="V104" s="159">
        <f>ROUND(E104*U104,2)</f>
        <v>0</v>
      </c>
      <c r="W104" s="159"/>
      <c r="X104" s="159" t="s">
        <v>158</v>
      </c>
      <c r="Y104" s="159" t="s">
        <v>159</v>
      </c>
      <c r="Z104" s="205"/>
      <c r="AA104" s="149"/>
      <c r="AB104" s="149"/>
      <c r="AC104" s="149"/>
      <c r="AD104" s="149"/>
      <c r="AE104" s="149"/>
      <c r="AF104" s="149"/>
      <c r="AG104" s="149" t="s">
        <v>182</v>
      </c>
      <c r="AH104" s="149"/>
      <c r="AI104" s="149"/>
      <c r="AJ104" s="149"/>
      <c r="AK104" s="149"/>
      <c r="AL104" s="149"/>
      <c r="AM104" s="149"/>
      <c r="AN104" s="149"/>
      <c r="AO104" s="149"/>
      <c r="AP104" s="149"/>
      <c r="AQ104" s="200">
        <v>1</v>
      </c>
      <c r="AR104" s="198">
        <f t="shared" si="9"/>
        <v>0</v>
      </c>
      <c r="AS104" s="200">
        <v>0</v>
      </c>
      <c r="AT104" s="198">
        <f t="shared" si="10"/>
        <v>0</v>
      </c>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74" t="s">
        <v>325</v>
      </c>
      <c r="D105" s="275"/>
      <c r="E105" s="275"/>
      <c r="F105" s="275"/>
      <c r="G105" s="275"/>
      <c r="H105" s="159"/>
      <c r="I105" s="159"/>
      <c r="J105" s="159"/>
      <c r="K105" s="159"/>
      <c r="L105" s="159"/>
      <c r="M105" s="159"/>
      <c r="N105" s="158"/>
      <c r="O105" s="158"/>
      <c r="P105" s="158"/>
      <c r="Q105" s="158"/>
      <c r="R105" s="159"/>
      <c r="S105" s="159"/>
      <c r="T105" s="159"/>
      <c r="U105" s="159"/>
      <c r="V105" s="159"/>
      <c r="W105" s="159"/>
      <c r="X105" s="159"/>
      <c r="Y105" s="159"/>
      <c r="Z105" s="192"/>
      <c r="AA105" s="149"/>
      <c r="AB105" s="149"/>
      <c r="AC105" s="149"/>
      <c r="AD105" s="149"/>
      <c r="AE105" s="149"/>
      <c r="AF105" s="149"/>
      <c r="AG105" s="149" t="s">
        <v>163</v>
      </c>
      <c r="AH105" s="149"/>
      <c r="AI105" s="149"/>
      <c r="AJ105" s="149"/>
      <c r="AK105" s="149"/>
      <c r="AL105" s="149"/>
      <c r="AM105" s="149"/>
      <c r="AN105" s="149"/>
      <c r="AO105" s="149"/>
      <c r="AP105" s="149"/>
      <c r="AQ105" s="286"/>
      <c r="AR105" s="287"/>
      <c r="AS105" s="287"/>
      <c r="AT105" s="288"/>
      <c r="AU105" s="149"/>
      <c r="AV105" s="149"/>
      <c r="AW105" s="149"/>
      <c r="AX105" s="149"/>
      <c r="AY105" s="149"/>
      <c r="AZ105" s="149"/>
      <c r="BA105" s="149"/>
      <c r="BB105" s="149"/>
      <c r="BC105" s="149"/>
      <c r="BD105" s="149"/>
      <c r="BE105" s="149"/>
      <c r="BF105" s="149"/>
      <c r="BG105" s="149"/>
      <c r="BH105" s="149"/>
    </row>
    <row r="106" spans="1:60" outlineLevel="1" x14ac:dyDescent="0.2">
      <c r="A106" s="168">
        <v>52</v>
      </c>
      <c r="B106" s="169" t="s">
        <v>262</v>
      </c>
      <c r="C106" s="185" t="s">
        <v>326</v>
      </c>
      <c r="D106" s="170" t="s">
        <v>181</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172</v>
      </c>
      <c r="T106" s="174" t="s">
        <v>157</v>
      </c>
      <c r="U106" s="159">
        <v>0</v>
      </c>
      <c r="V106" s="159">
        <f>ROUND(E106*U106,2)</f>
        <v>0</v>
      </c>
      <c r="W106" s="159"/>
      <c r="X106" s="159" t="s">
        <v>158</v>
      </c>
      <c r="Y106" s="159" t="s">
        <v>159</v>
      </c>
      <c r="Z106" s="192"/>
      <c r="AA106" s="149"/>
      <c r="AB106" s="149"/>
      <c r="AC106" s="149"/>
      <c r="AD106" s="149"/>
      <c r="AE106" s="149"/>
      <c r="AF106" s="149"/>
      <c r="AG106" s="149" t="s">
        <v>182</v>
      </c>
      <c r="AH106" s="149"/>
      <c r="AI106" s="149"/>
      <c r="AJ106" s="149"/>
      <c r="AK106" s="149"/>
      <c r="AL106" s="149"/>
      <c r="AM106" s="149"/>
      <c r="AN106" s="149"/>
      <c r="AO106" s="149"/>
      <c r="AP106" s="149"/>
      <c r="AQ106" s="200">
        <v>2</v>
      </c>
      <c r="AR106" s="198">
        <f t="shared" si="9"/>
        <v>0</v>
      </c>
      <c r="AS106" s="200">
        <v>0</v>
      </c>
      <c r="AT106" s="198">
        <f t="shared" si="10"/>
        <v>0</v>
      </c>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4" t="s">
        <v>495</v>
      </c>
      <c r="D107" s="275"/>
      <c r="E107" s="275"/>
      <c r="F107" s="275"/>
      <c r="G107" s="275"/>
      <c r="H107" s="159"/>
      <c r="I107" s="159"/>
      <c r="J107" s="159"/>
      <c r="K107" s="159"/>
      <c r="L107" s="159"/>
      <c r="M107" s="159"/>
      <c r="N107" s="158"/>
      <c r="O107" s="158"/>
      <c r="P107" s="158"/>
      <c r="Q107" s="158"/>
      <c r="R107" s="159"/>
      <c r="S107" s="159"/>
      <c r="T107" s="159"/>
      <c r="U107" s="159"/>
      <c r="V107" s="159"/>
      <c r="W107" s="159"/>
      <c r="X107" s="159"/>
      <c r="Y107" s="159"/>
      <c r="Z107" s="192"/>
      <c r="AA107" s="149"/>
      <c r="AB107" s="149"/>
      <c r="AC107" s="149"/>
      <c r="AD107" s="149"/>
      <c r="AE107" s="149"/>
      <c r="AF107" s="149"/>
      <c r="AG107" s="149" t="s">
        <v>163</v>
      </c>
      <c r="AH107" s="149"/>
      <c r="AI107" s="149"/>
      <c r="AJ107" s="149"/>
      <c r="AK107" s="149"/>
      <c r="AL107" s="149"/>
      <c r="AM107" s="149"/>
      <c r="AN107" s="149"/>
      <c r="AO107" s="149"/>
      <c r="AP107" s="149"/>
      <c r="AQ107" s="286"/>
      <c r="AR107" s="287"/>
      <c r="AS107" s="287"/>
      <c r="AT107" s="288"/>
      <c r="AU107" s="149"/>
      <c r="AV107" s="149"/>
      <c r="AW107" s="149"/>
      <c r="AX107" s="149"/>
      <c r="AY107" s="149"/>
      <c r="AZ107" s="149"/>
      <c r="BA107" s="182" t="str">
        <f>C107</f>
        <v>Datová Cat. 6A dvojzásuvka na omítku. Design stejný jako zbytek zásuvkového programu</v>
      </c>
      <c r="BB107" s="149"/>
      <c r="BC107" s="149"/>
      <c r="BD107" s="149"/>
      <c r="BE107" s="149"/>
      <c r="BF107" s="149"/>
      <c r="BG107" s="149"/>
      <c r="BH107" s="149"/>
    </row>
    <row r="108" spans="1:60" outlineLevel="1" x14ac:dyDescent="0.2">
      <c r="A108" s="168">
        <v>53</v>
      </c>
      <c r="B108" s="169" t="s">
        <v>331</v>
      </c>
      <c r="C108" s="185" t="s">
        <v>285</v>
      </c>
      <c r="D108" s="170" t="s">
        <v>286</v>
      </c>
      <c r="E108" s="171">
        <v>20</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172</v>
      </c>
      <c r="T108" s="174" t="s">
        <v>157</v>
      </c>
      <c r="U108" s="159">
        <v>0</v>
      </c>
      <c r="V108" s="159">
        <f>ROUND(E108*U108,2)</f>
        <v>0</v>
      </c>
      <c r="W108" s="159"/>
      <c r="X108" s="159" t="s">
        <v>158</v>
      </c>
      <c r="Y108" s="159" t="s">
        <v>159</v>
      </c>
      <c r="Z108" s="192"/>
      <c r="AA108" s="149"/>
      <c r="AB108" s="149"/>
      <c r="AC108" s="149"/>
      <c r="AD108" s="149"/>
      <c r="AE108" s="149"/>
      <c r="AF108" s="149"/>
      <c r="AG108" s="149" t="s">
        <v>182</v>
      </c>
      <c r="AH108" s="149"/>
      <c r="AI108" s="149"/>
      <c r="AJ108" s="149"/>
      <c r="AK108" s="149"/>
      <c r="AL108" s="149"/>
      <c r="AM108" s="149"/>
      <c r="AN108" s="149"/>
      <c r="AO108" s="149"/>
      <c r="AP108" s="149"/>
      <c r="AQ108" s="200">
        <v>20</v>
      </c>
      <c r="AR108" s="198">
        <f t="shared" si="9"/>
        <v>0</v>
      </c>
      <c r="AS108" s="200">
        <v>0</v>
      </c>
      <c r="AT108" s="198">
        <f t="shared" si="10"/>
        <v>0</v>
      </c>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74" t="s">
        <v>287</v>
      </c>
      <c r="D109" s="275"/>
      <c r="E109" s="275"/>
      <c r="F109" s="275"/>
      <c r="G109" s="275"/>
      <c r="H109" s="159"/>
      <c r="I109" s="159"/>
      <c r="J109" s="159"/>
      <c r="K109" s="159"/>
      <c r="L109" s="159"/>
      <c r="M109" s="159"/>
      <c r="N109" s="158"/>
      <c r="O109" s="158"/>
      <c r="P109" s="158"/>
      <c r="Q109" s="158"/>
      <c r="R109" s="159"/>
      <c r="S109" s="159"/>
      <c r="T109" s="159"/>
      <c r="U109" s="159"/>
      <c r="V109" s="159"/>
      <c r="W109" s="159"/>
      <c r="X109" s="159"/>
      <c r="Y109" s="159"/>
      <c r="Z109" s="192"/>
      <c r="AA109" s="149"/>
      <c r="AB109" s="149"/>
      <c r="AC109" s="149"/>
      <c r="AD109" s="149"/>
      <c r="AE109" s="149"/>
      <c r="AF109" s="149"/>
      <c r="AG109" s="149" t="s">
        <v>163</v>
      </c>
      <c r="AH109" s="149"/>
      <c r="AI109" s="149"/>
      <c r="AJ109" s="149"/>
      <c r="AK109" s="149"/>
      <c r="AL109" s="149"/>
      <c r="AM109" s="149"/>
      <c r="AN109" s="149"/>
      <c r="AO109" s="149"/>
      <c r="AP109" s="149"/>
      <c r="AQ109" s="286"/>
      <c r="AR109" s="287"/>
      <c r="AS109" s="287"/>
      <c r="AT109" s="288"/>
      <c r="AU109" s="149"/>
      <c r="AV109" s="149"/>
      <c r="AW109" s="149"/>
      <c r="AX109" s="149"/>
      <c r="AY109" s="149"/>
      <c r="AZ109" s="149"/>
      <c r="BA109" s="182" t="str">
        <f>C109</f>
        <v>Elektroinstalační trubka, střední mechanická odolnost , vnější průměr 40mm/ vnitřní průměr 32,5mm, včetně upevňovacího materiálu</v>
      </c>
      <c r="BB109" s="149"/>
      <c r="BC109" s="149"/>
      <c r="BD109" s="149"/>
      <c r="BE109" s="149"/>
      <c r="BF109" s="149"/>
      <c r="BG109" s="149"/>
      <c r="BH109" s="149"/>
    </row>
    <row r="110" spans="1:60" outlineLevel="1" x14ac:dyDescent="0.2">
      <c r="A110" s="175">
        <v>54</v>
      </c>
      <c r="B110" s="176" t="s">
        <v>332</v>
      </c>
      <c r="C110" s="184" t="s">
        <v>277</v>
      </c>
      <c r="D110" s="177" t="s">
        <v>278</v>
      </c>
      <c r="E110" s="178">
        <v>1</v>
      </c>
      <c r="F110" s="179"/>
      <c r="G110" s="180">
        <f>ROUND(E110*F110,2)</f>
        <v>0</v>
      </c>
      <c r="H110" s="179"/>
      <c r="I110" s="180">
        <f>ROUND(E110*H110,2)</f>
        <v>0</v>
      </c>
      <c r="J110" s="179"/>
      <c r="K110" s="180">
        <f>ROUND(E110*J110,2)</f>
        <v>0</v>
      </c>
      <c r="L110" s="180">
        <v>21</v>
      </c>
      <c r="M110" s="180">
        <f>G110*(1+L110/100)</f>
        <v>0</v>
      </c>
      <c r="N110" s="178">
        <v>0</v>
      </c>
      <c r="O110" s="178">
        <f>ROUND(E110*N110,2)</f>
        <v>0</v>
      </c>
      <c r="P110" s="178">
        <v>0</v>
      </c>
      <c r="Q110" s="178">
        <f>ROUND(E110*P110,2)</f>
        <v>0</v>
      </c>
      <c r="R110" s="180"/>
      <c r="S110" s="180" t="s">
        <v>172</v>
      </c>
      <c r="T110" s="181" t="s">
        <v>157</v>
      </c>
      <c r="U110" s="159">
        <v>0</v>
      </c>
      <c r="V110" s="159">
        <f>ROUND(E110*U110,2)</f>
        <v>0</v>
      </c>
      <c r="W110" s="159"/>
      <c r="X110" s="159" t="s">
        <v>158</v>
      </c>
      <c r="Y110" s="159" t="s">
        <v>159</v>
      </c>
      <c r="Z110" s="192"/>
      <c r="AA110" s="149"/>
      <c r="AB110" s="149"/>
      <c r="AC110" s="149"/>
      <c r="AD110" s="149"/>
      <c r="AE110" s="149"/>
      <c r="AF110" s="149"/>
      <c r="AG110" s="149" t="s">
        <v>182</v>
      </c>
      <c r="AH110" s="149"/>
      <c r="AI110" s="149"/>
      <c r="AJ110" s="149"/>
      <c r="AK110" s="149"/>
      <c r="AL110" s="149"/>
      <c r="AM110" s="149"/>
      <c r="AN110" s="149"/>
      <c r="AO110" s="149"/>
      <c r="AP110" s="149"/>
      <c r="AQ110" s="200">
        <v>0</v>
      </c>
      <c r="AR110" s="198">
        <f t="shared" si="9"/>
        <v>0</v>
      </c>
      <c r="AS110" s="200">
        <v>1</v>
      </c>
      <c r="AT110" s="198">
        <f t="shared" si="10"/>
        <v>0</v>
      </c>
      <c r="AU110" s="149"/>
      <c r="AV110" s="149"/>
      <c r="AW110" s="149"/>
      <c r="AX110" s="149"/>
      <c r="AY110" s="149"/>
      <c r="AZ110" s="149"/>
      <c r="BA110" s="149"/>
      <c r="BB110" s="149"/>
      <c r="BC110" s="149"/>
      <c r="BD110" s="149"/>
      <c r="BE110" s="149"/>
      <c r="BF110" s="149"/>
      <c r="BG110" s="149"/>
      <c r="BH110" s="149"/>
    </row>
    <row r="111" spans="1:60" outlineLevel="1" x14ac:dyDescent="0.2">
      <c r="A111" s="175">
        <v>55</v>
      </c>
      <c r="B111" s="176" t="s">
        <v>333</v>
      </c>
      <c r="C111" s="184" t="s">
        <v>279</v>
      </c>
      <c r="D111" s="177" t="s">
        <v>181</v>
      </c>
      <c r="E111" s="178">
        <v>1</v>
      </c>
      <c r="F111" s="179"/>
      <c r="G111" s="180">
        <f>ROUND(E111*F111,2)</f>
        <v>0</v>
      </c>
      <c r="H111" s="179"/>
      <c r="I111" s="180">
        <f>ROUND(E111*H111,2)</f>
        <v>0</v>
      </c>
      <c r="J111" s="179"/>
      <c r="K111" s="180">
        <f>ROUND(E111*J111,2)</f>
        <v>0</v>
      </c>
      <c r="L111" s="180">
        <v>21</v>
      </c>
      <c r="M111" s="180">
        <f>G111*(1+L111/100)</f>
        <v>0</v>
      </c>
      <c r="N111" s="178">
        <v>0</v>
      </c>
      <c r="O111" s="178">
        <f>ROUND(E111*N111,2)</f>
        <v>0</v>
      </c>
      <c r="P111" s="178">
        <v>0</v>
      </c>
      <c r="Q111" s="178">
        <f>ROUND(E111*P111,2)</f>
        <v>0</v>
      </c>
      <c r="R111" s="180"/>
      <c r="S111" s="180" t="s">
        <v>172</v>
      </c>
      <c r="T111" s="181" t="s">
        <v>157</v>
      </c>
      <c r="U111" s="159">
        <v>0</v>
      </c>
      <c r="V111" s="159">
        <f>ROUND(E111*U111,2)</f>
        <v>0</v>
      </c>
      <c r="W111" s="159"/>
      <c r="X111" s="159" t="s">
        <v>158</v>
      </c>
      <c r="Y111" s="159" t="s">
        <v>159</v>
      </c>
      <c r="Z111" s="192"/>
      <c r="AA111" s="149"/>
      <c r="AB111" s="149"/>
      <c r="AC111" s="149"/>
      <c r="AD111" s="149"/>
      <c r="AE111" s="149"/>
      <c r="AF111" s="149"/>
      <c r="AG111" s="149" t="s">
        <v>182</v>
      </c>
      <c r="AH111" s="149"/>
      <c r="AI111" s="149"/>
      <c r="AJ111" s="149"/>
      <c r="AK111" s="149"/>
      <c r="AL111" s="149"/>
      <c r="AM111" s="149"/>
      <c r="AN111" s="149"/>
      <c r="AO111" s="149"/>
      <c r="AP111" s="149"/>
      <c r="AQ111" s="200">
        <v>0</v>
      </c>
      <c r="AR111" s="198">
        <f t="shared" si="9"/>
        <v>0</v>
      </c>
      <c r="AS111" s="200">
        <v>1</v>
      </c>
      <c r="AT111" s="198">
        <f t="shared" si="10"/>
        <v>0</v>
      </c>
      <c r="AU111" s="149"/>
      <c r="AV111" s="149"/>
      <c r="AW111" s="149"/>
      <c r="AX111" s="149"/>
      <c r="AY111" s="149"/>
      <c r="AZ111" s="149"/>
      <c r="BA111" s="149"/>
      <c r="BB111" s="149"/>
      <c r="BC111" s="149"/>
      <c r="BD111" s="149"/>
      <c r="BE111" s="149"/>
      <c r="BF111" s="149"/>
      <c r="BG111" s="149"/>
      <c r="BH111" s="149"/>
    </row>
    <row r="112" spans="1:60" outlineLevel="1" x14ac:dyDescent="0.2">
      <c r="A112" s="175">
        <v>56</v>
      </c>
      <c r="B112" s="176" t="s">
        <v>334</v>
      </c>
      <c r="C112" s="184" t="s">
        <v>280</v>
      </c>
      <c r="D112" s="177" t="s">
        <v>181</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172</v>
      </c>
      <c r="T112" s="181" t="s">
        <v>157</v>
      </c>
      <c r="U112" s="159">
        <v>0</v>
      </c>
      <c r="V112" s="159">
        <f>ROUND(E112*U112,2)</f>
        <v>0</v>
      </c>
      <c r="W112" s="159"/>
      <c r="X112" s="159" t="s">
        <v>158</v>
      </c>
      <c r="Y112" s="159" t="s">
        <v>159</v>
      </c>
      <c r="Z112" s="192"/>
      <c r="AA112" s="149"/>
      <c r="AB112" s="149"/>
      <c r="AC112" s="149"/>
      <c r="AD112" s="149"/>
      <c r="AE112" s="149"/>
      <c r="AF112" s="149"/>
      <c r="AG112" s="149" t="s">
        <v>182</v>
      </c>
      <c r="AH112" s="149"/>
      <c r="AI112" s="149"/>
      <c r="AJ112" s="149"/>
      <c r="AK112" s="149"/>
      <c r="AL112" s="149"/>
      <c r="AM112" s="149"/>
      <c r="AN112" s="149"/>
      <c r="AO112" s="149"/>
      <c r="AP112" s="149"/>
      <c r="AQ112" s="200">
        <v>0</v>
      </c>
      <c r="AR112" s="198">
        <f t="shared" si="9"/>
        <v>0</v>
      </c>
      <c r="AS112" s="200">
        <v>1</v>
      </c>
      <c r="AT112" s="198">
        <f t="shared" si="10"/>
        <v>0</v>
      </c>
      <c r="AU112" s="149"/>
      <c r="AV112" s="149"/>
      <c r="AW112" s="149"/>
      <c r="AX112" s="149"/>
      <c r="AY112" s="149"/>
      <c r="AZ112" s="149"/>
      <c r="BA112" s="149"/>
      <c r="BB112" s="149"/>
      <c r="BC112" s="149"/>
      <c r="BD112" s="149"/>
      <c r="BE112" s="149"/>
      <c r="BF112" s="149"/>
      <c r="BG112" s="149"/>
      <c r="BH112" s="149"/>
    </row>
    <row r="113" spans="1:60" x14ac:dyDescent="0.2">
      <c r="A113" s="161" t="s">
        <v>151</v>
      </c>
      <c r="B113" s="162" t="s">
        <v>91</v>
      </c>
      <c r="C113" s="183" t="s">
        <v>92</v>
      </c>
      <c r="D113" s="163"/>
      <c r="E113" s="164"/>
      <c r="F113" s="165"/>
      <c r="G113" s="165">
        <f>SUMIF(AG114:AG138,"&lt;&gt;NOR",G114:G138)</f>
        <v>0</v>
      </c>
      <c r="H113" s="165"/>
      <c r="I113" s="165">
        <f>SUM(I114:I138)</f>
        <v>0</v>
      </c>
      <c r="J113" s="165"/>
      <c r="K113" s="165">
        <f>SUM(K114:K138)</f>
        <v>0</v>
      </c>
      <c r="L113" s="165"/>
      <c r="M113" s="165">
        <f>SUM(M114:M138)</f>
        <v>0</v>
      </c>
      <c r="N113" s="164"/>
      <c r="O113" s="164">
        <f>SUM(O114:O138)</f>
        <v>0</v>
      </c>
      <c r="P113" s="164"/>
      <c r="Q113" s="164">
        <f>SUM(Q114:Q138)</f>
        <v>0</v>
      </c>
      <c r="R113" s="165"/>
      <c r="S113" s="165"/>
      <c r="T113" s="166"/>
      <c r="U113" s="160"/>
      <c r="V113" s="160">
        <f>SUM(V114:V138)</f>
        <v>0</v>
      </c>
      <c r="W113" s="160"/>
      <c r="X113" s="160"/>
      <c r="Y113" s="160"/>
      <c r="Z113" s="193"/>
      <c r="AG113" t="s">
        <v>152</v>
      </c>
      <c r="AQ113" s="203">
        <f>AQ114+AQ116+AQ118+AQ120+AQ122+AQ124+AQ126+AQ128+AQ130+AQ132+AQ134+AQ136+AQ137+AQ138</f>
        <v>25</v>
      </c>
      <c r="AR113" s="204">
        <f>AR114+AR116+AR118+AR120+AR122+AR124+AR126+AR128+AR130+AR132+AR134+AR136+AR137+AR138</f>
        <v>0</v>
      </c>
      <c r="AS113" s="203">
        <f t="shared" ref="AS113:AT113" si="11">AS114+AS116+AS118+AS120+AS122+AS124+AS126+AS128+AS130+AS132+AS134+AS136+AS137+AS138</f>
        <v>8</v>
      </c>
      <c r="AT113" s="204">
        <f t="shared" si="11"/>
        <v>0</v>
      </c>
    </row>
    <row r="114" spans="1:60" outlineLevel="1" x14ac:dyDescent="0.2">
      <c r="A114" s="168">
        <v>57</v>
      </c>
      <c r="B114" s="169" t="s">
        <v>335</v>
      </c>
      <c r="C114" s="185" t="s">
        <v>293</v>
      </c>
      <c r="D114" s="170" t="s">
        <v>181</v>
      </c>
      <c r="E114" s="171">
        <v>1</v>
      </c>
      <c r="F114" s="172"/>
      <c r="G114" s="173">
        <f>ROUND(E114*F114,2)</f>
        <v>0</v>
      </c>
      <c r="H114" s="172"/>
      <c r="I114" s="173">
        <f>ROUND(E114*H114,2)</f>
        <v>0</v>
      </c>
      <c r="J114" s="172"/>
      <c r="K114" s="173">
        <f>ROUND(E114*J114,2)</f>
        <v>0</v>
      </c>
      <c r="L114" s="173">
        <v>21</v>
      </c>
      <c r="M114" s="173">
        <f>G114*(1+L114/100)</f>
        <v>0</v>
      </c>
      <c r="N114" s="171">
        <v>0</v>
      </c>
      <c r="O114" s="171">
        <f>ROUND(E114*N114,2)</f>
        <v>0</v>
      </c>
      <c r="P114" s="171">
        <v>0</v>
      </c>
      <c r="Q114" s="171">
        <f>ROUND(E114*P114,2)</f>
        <v>0</v>
      </c>
      <c r="R114" s="173"/>
      <c r="S114" s="173" t="s">
        <v>172</v>
      </c>
      <c r="T114" s="174" t="s">
        <v>157</v>
      </c>
      <c r="U114" s="159">
        <v>0</v>
      </c>
      <c r="V114" s="159">
        <f>ROUND(E114*U114,2)</f>
        <v>0</v>
      </c>
      <c r="W114" s="159"/>
      <c r="X114" s="159" t="s">
        <v>158</v>
      </c>
      <c r="Y114" s="159" t="s">
        <v>159</v>
      </c>
      <c r="Z114" s="205"/>
      <c r="AA114" s="149"/>
      <c r="AB114" s="149"/>
      <c r="AC114" s="149"/>
      <c r="AD114" s="149"/>
      <c r="AE114" s="149"/>
      <c r="AF114" s="149"/>
      <c r="AG114" s="149" t="s">
        <v>182</v>
      </c>
      <c r="AH114" s="149"/>
      <c r="AI114" s="149"/>
      <c r="AJ114" s="149"/>
      <c r="AK114" s="149"/>
      <c r="AL114" s="149"/>
      <c r="AM114" s="149"/>
      <c r="AN114" s="149"/>
      <c r="AO114" s="149"/>
      <c r="AP114" s="149"/>
      <c r="AQ114" s="200">
        <v>0</v>
      </c>
      <c r="AR114" s="198">
        <f>AQ114*F114</f>
        <v>0</v>
      </c>
      <c r="AS114" s="200">
        <v>1</v>
      </c>
      <c r="AT114" s="198">
        <f>AS114*F114</f>
        <v>0</v>
      </c>
      <c r="AU114" s="149"/>
      <c r="AV114" s="149"/>
      <c r="AW114" s="149"/>
      <c r="AX114" s="149"/>
      <c r="AY114" s="149"/>
      <c r="AZ114" s="149"/>
      <c r="BA114" s="149"/>
      <c r="BB114" s="149"/>
      <c r="BC114" s="149"/>
      <c r="BD114" s="149"/>
      <c r="BE114" s="149"/>
      <c r="BF114" s="149"/>
      <c r="BG114" s="149"/>
      <c r="BH114" s="149"/>
    </row>
    <row r="115" spans="1:60" ht="191.25" outlineLevel="2" x14ac:dyDescent="0.2">
      <c r="A115" s="156"/>
      <c r="B115" s="157"/>
      <c r="C115" s="274" t="s">
        <v>486</v>
      </c>
      <c r="D115" s="275"/>
      <c r="E115" s="275"/>
      <c r="F115" s="275"/>
      <c r="G115" s="275"/>
      <c r="H115" s="159"/>
      <c r="I115" s="159"/>
      <c r="J115" s="159"/>
      <c r="K115" s="159"/>
      <c r="L115" s="159"/>
      <c r="M115" s="159"/>
      <c r="N115" s="158"/>
      <c r="O115" s="158"/>
      <c r="P115" s="158"/>
      <c r="Q115" s="158"/>
      <c r="R115" s="159"/>
      <c r="S115" s="159"/>
      <c r="T115" s="159"/>
      <c r="U115" s="159"/>
      <c r="V115" s="159"/>
      <c r="W115" s="159"/>
      <c r="X115" s="159"/>
      <c r="Y115" s="159"/>
      <c r="Z115" s="192"/>
      <c r="AA115" s="149"/>
      <c r="AB115" s="149"/>
      <c r="AC115" s="149"/>
      <c r="AD115" s="149"/>
      <c r="AE115" s="149"/>
      <c r="AF115" s="149"/>
      <c r="AG115" s="149" t="s">
        <v>163</v>
      </c>
      <c r="AH115" s="149"/>
      <c r="AI115" s="149"/>
      <c r="AJ115" s="149"/>
      <c r="AK115" s="149"/>
      <c r="AL115" s="149"/>
      <c r="AM115" s="149"/>
      <c r="AN115" s="149"/>
      <c r="AO115" s="149"/>
      <c r="AP115" s="149"/>
      <c r="AQ115" s="286"/>
      <c r="AR115" s="287"/>
      <c r="AS115" s="287"/>
      <c r="AT115" s="288"/>
      <c r="AU115" s="149"/>
      <c r="AV115" s="149"/>
      <c r="AW115" s="149"/>
      <c r="AX115" s="149"/>
      <c r="AY115" s="149"/>
      <c r="AZ115" s="149"/>
      <c r="BA115" s="182" t="str">
        <f>C115</f>
        <v>Interaktivní displej 86“ - dotyková technologie musí automaticky rozpoznávat dotyk hrotu pera, hrotu zvýrazňovače, prstu a dlaně ruky/houbičky a musí umožnit přiřadit dotyku různé funkce = psaní perem nebo zvýrazňovačem a mazání houbičkou za použití dlaně ruky. Zároveň musí automaticky umět přiřadit hrotu pera a hrotu zvýrazňovače příslušnou barvu digitálního inkoustu. Snímací technologie musí umožnit rozpoznání 30 současných dotyků, pro intuitivní spolupráci více uživatelů. Displej bude obsahovat aplikaci pro psaní digitálním inkoustem na bílé tabuli, se sdílením zápisků dalším účastníkům přes internet a možností zápisky uložit a prohlížeč internetových stránek. Displej musí podporovat bezdrátovou komunikaci se zařízením s platformou Windows 7, OSX 10.08, Android 5.0, IOS 9.0 a Chrome OS 65 a nebo novějších verzí těchto operačních systému. Displej musí zároveň umožňovat prezentaci až čtyř zařízení na jednom displeji včetně podpory multidotyku a zároveň umožňovat náhled obsahu displeje bezdrátově s více než dvaceti jinými zařízeními typu notebook, tablet, mobilní telefon či displej. Displej musí podporovat cloudovou spolupráci mezi displeji. Podpora pohybového senzoru a senzoru teploty a vlhkosti. Displej musí mít rozlišení obrazu 4K UHD, 3840x2160 bodů, jas minimálně 400 cd/m2, kontrast 5000:1, odezvu 6ms, životnost displeje min. 50.000 hodin, integrovaný Android 9,0 s možností upgrade na vyšší, Ram: min. 4G, ROM: min. 32G, Air Gap: 0,8mm.  Displej musí mít minimálně vstupy: 3x konektor HDMI, 1x VGA, 1x USB-C, 5x USB-A (z toho min, 4x USB 3,0), 2x USB-B, 1x audio 3,5mm jack, výstupy: 1 x HDMI, konektivitu RJ45, RS232. Displej musí mít integrované repro min. 2x 15W a mikrofonní pole s minimálně 6-ti mikrofony. Displej bude umožňovat blokaci tlačítek panelu pro neoprávněnou manipulaci, nastavení automatického zapnutí a vypnutí displeje dle nastaveného času. Součástí displeje budou tlačítka na předním panelu pro základní ovládání funkcí pro zapnutí a vypnutí displeje, ovládání hlasitosti, tlačítko zpět a domu, dále bude součástí displeje slot pro wifi modul pro bezdrátové spojení s prezentačním médiem a slot pro integraci PC</v>
      </c>
      <c r="BB115" s="149"/>
      <c r="BC115" s="149"/>
      <c r="BD115" s="149"/>
      <c r="BE115" s="149"/>
      <c r="BF115" s="149"/>
      <c r="BG115" s="149"/>
      <c r="BH115" s="149"/>
    </row>
    <row r="116" spans="1:60" outlineLevel="1" x14ac:dyDescent="0.2">
      <c r="A116" s="168">
        <v>58</v>
      </c>
      <c r="B116" s="169" t="s">
        <v>336</v>
      </c>
      <c r="C116" s="185" t="s">
        <v>266</v>
      </c>
      <c r="D116" s="170" t="s">
        <v>181</v>
      </c>
      <c r="E116" s="171">
        <v>1</v>
      </c>
      <c r="F116" s="172"/>
      <c r="G116" s="173">
        <f>ROUND(E116*F116,2)</f>
        <v>0</v>
      </c>
      <c r="H116" s="172"/>
      <c r="I116" s="173">
        <f>ROUND(E116*H116,2)</f>
        <v>0</v>
      </c>
      <c r="J116" s="172"/>
      <c r="K116" s="173">
        <f>ROUND(E116*J116,2)</f>
        <v>0</v>
      </c>
      <c r="L116" s="173">
        <v>21</v>
      </c>
      <c r="M116" s="173">
        <f>G116*(1+L116/100)</f>
        <v>0</v>
      </c>
      <c r="N116" s="171">
        <v>0</v>
      </c>
      <c r="O116" s="171">
        <f>ROUND(E116*N116,2)</f>
        <v>0</v>
      </c>
      <c r="P116" s="171">
        <v>0</v>
      </c>
      <c r="Q116" s="171">
        <f>ROUND(E116*P116,2)</f>
        <v>0</v>
      </c>
      <c r="R116" s="173"/>
      <c r="S116" s="173" t="s">
        <v>172</v>
      </c>
      <c r="T116" s="174" t="s">
        <v>157</v>
      </c>
      <c r="U116" s="159">
        <v>0</v>
      </c>
      <c r="V116" s="159">
        <f>ROUND(E116*U116,2)</f>
        <v>0</v>
      </c>
      <c r="W116" s="159"/>
      <c r="X116" s="159" t="s">
        <v>158</v>
      </c>
      <c r="Y116" s="159" t="s">
        <v>159</v>
      </c>
      <c r="Z116" s="205"/>
      <c r="AA116" s="149"/>
      <c r="AB116" s="149"/>
      <c r="AC116" s="149"/>
      <c r="AD116" s="149"/>
      <c r="AE116" s="149"/>
      <c r="AF116" s="149"/>
      <c r="AG116" s="149" t="s">
        <v>182</v>
      </c>
      <c r="AH116" s="149"/>
      <c r="AI116" s="149"/>
      <c r="AJ116" s="149"/>
      <c r="AK116" s="149"/>
      <c r="AL116" s="149"/>
      <c r="AM116" s="149"/>
      <c r="AN116" s="149"/>
      <c r="AO116" s="149"/>
      <c r="AP116" s="149"/>
      <c r="AQ116" s="200">
        <v>0</v>
      </c>
      <c r="AR116" s="198">
        <f t="shared" ref="AR116:AR138" si="12">AQ116*F116</f>
        <v>0</v>
      </c>
      <c r="AS116" s="200">
        <v>1</v>
      </c>
      <c r="AT116" s="198">
        <f t="shared" ref="AT116:AT138" si="13">AS116*F116</f>
        <v>0</v>
      </c>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74" t="s">
        <v>294</v>
      </c>
      <c r="D117" s="275"/>
      <c r="E117" s="275"/>
      <c r="F117" s="275"/>
      <c r="G117" s="275"/>
      <c r="H117" s="159"/>
      <c r="I117" s="159"/>
      <c r="J117" s="159"/>
      <c r="K117" s="159"/>
      <c r="L117" s="159"/>
      <c r="M117" s="159"/>
      <c r="N117" s="158"/>
      <c r="O117" s="158"/>
      <c r="P117" s="158"/>
      <c r="Q117" s="158"/>
      <c r="R117" s="159"/>
      <c r="S117" s="159"/>
      <c r="T117" s="159"/>
      <c r="U117" s="159"/>
      <c r="V117" s="159"/>
      <c r="W117" s="159"/>
      <c r="X117" s="159"/>
      <c r="Y117" s="159"/>
      <c r="Z117" s="192"/>
      <c r="AA117" s="149"/>
      <c r="AB117" s="149"/>
      <c r="AC117" s="149"/>
      <c r="AD117" s="149"/>
      <c r="AE117" s="149"/>
      <c r="AF117" s="149"/>
      <c r="AG117" s="149" t="s">
        <v>163</v>
      </c>
      <c r="AH117" s="149"/>
      <c r="AI117" s="149"/>
      <c r="AJ117" s="149"/>
      <c r="AK117" s="149"/>
      <c r="AL117" s="149"/>
      <c r="AM117" s="149"/>
      <c r="AN117" s="149"/>
      <c r="AO117" s="149"/>
      <c r="AP117" s="149"/>
      <c r="AQ117" s="286"/>
      <c r="AR117" s="287"/>
      <c r="AS117" s="287"/>
      <c r="AT117" s="288"/>
      <c r="AU117" s="149"/>
      <c r="AV117" s="149"/>
      <c r="AW117" s="149"/>
      <c r="AX117" s="149"/>
      <c r="AY117" s="149"/>
      <c r="AZ117" s="149"/>
      <c r="BA117" s="182" t="str">
        <f>C117</f>
        <v>Nástěnný držák pro 86" interaktivní displej, tenký profil, bezpečný zajišťovací šroub, nosnost až 125 kg</v>
      </c>
      <c r="BB117" s="149"/>
      <c r="BC117" s="149"/>
      <c r="BD117" s="149"/>
      <c r="BE117" s="149"/>
      <c r="BF117" s="149"/>
      <c r="BG117" s="149"/>
      <c r="BH117" s="149"/>
    </row>
    <row r="118" spans="1:60" outlineLevel="1" x14ac:dyDescent="0.2">
      <c r="A118" s="168">
        <v>59</v>
      </c>
      <c r="B118" s="169" t="s">
        <v>337</v>
      </c>
      <c r="C118" s="185" t="s">
        <v>304</v>
      </c>
      <c r="D118" s="170" t="s">
        <v>181</v>
      </c>
      <c r="E118" s="171">
        <v>1</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172</v>
      </c>
      <c r="T118" s="174" t="s">
        <v>157</v>
      </c>
      <c r="U118" s="159">
        <v>0</v>
      </c>
      <c r="V118" s="159">
        <f>ROUND(E118*U118,2)</f>
        <v>0</v>
      </c>
      <c r="W118" s="159"/>
      <c r="X118" s="159" t="s">
        <v>158</v>
      </c>
      <c r="Y118" s="159" t="s">
        <v>159</v>
      </c>
      <c r="Z118" s="205"/>
      <c r="AA118" s="149"/>
      <c r="AB118" s="149"/>
      <c r="AC118" s="149"/>
      <c r="AD118" s="149"/>
      <c r="AE118" s="149"/>
      <c r="AF118" s="149"/>
      <c r="AG118" s="149" t="s">
        <v>182</v>
      </c>
      <c r="AH118" s="149"/>
      <c r="AI118" s="149"/>
      <c r="AJ118" s="149"/>
      <c r="AK118" s="149"/>
      <c r="AL118" s="149"/>
      <c r="AM118" s="149"/>
      <c r="AN118" s="149"/>
      <c r="AO118" s="149"/>
      <c r="AP118" s="149"/>
      <c r="AQ118" s="200">
        <v>0</v>
      </c>
      <c r="AR118" s="198">
        <f t="shared" si="12"/>
        <v>0</v>
      </c>
      <c r="AS118" s="200">
        <v>1</v>
      </c>
      <c r="AT118" s="198">
        <f t="shared" si="13"/>
        <v>0</v>
      </c>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74" t="s">
        <v>305</v>
      </c>
      <c r="D119" s="275"/>
      <c r="E119" s="275"/>
      <c r="F119" s="275"/>
      <c r="G119" s="275"/>
      <c r="H119" s="159"/>
      <c r="I119" s="159"/>
      <c r="J119" s="159"/>
      <c r="K119" s="159"/>
      <c r="L119" s="159"/>
      <c r="M119" s="159"/>
      <c r="N119" s="158"/>
      <c r="O119" s="158"/>
      <c r="P119" s="158"/>
      <c r="Q119" s="158"/>
      <c r="R119" s="159"/>
      <c r="S119" s="159"/>
      <c r="T119" s="159"/>
      <c r="U119" s="159"/>
      <c r="V119" s="159"/>
      <c r="W119" s="159"/>
      <c r="X119" s="159"/>
      <c r="Y119" s="159"/>
      <c r="Z119" s="192"/>
      <c r="AA119" s="149"/>
      <c r="AB119" s="149"/>
      <c r="AC119" s="149"/>
      <c r="AD119" s="149"/>
      <c r="AE119" s="149"/>
      <c r="AF119" s="149"/>
      <c r="AG119" s="149" t="s">
        <v>163</v>
      </c>
      <c r="AH119" s="149"/>
      <c r="AI119" s="149"/>
      <c r="AJ119" s="149"/>
      <c r="AK119" s="149"/>
      <c r="AL119" s="149"/>
      <c r="AM119" s="149"/>
      <c r="AN119" s="149"/>
      <c r="AO119" s="149"/>
      <c r="AP119" s="149"/>
      <c r="AQ119" s="286"/>
      <c r="AR119" s="287"/>
      <c r="AS119" s="287"/>
      <c r="AT119" s="288"/>
      <c r="AU119" s="149"/>
      <c r="AV119" s="149"/>
      <c r="AW119" s="149"/>
      <c r="AX119" s="149"/>
      <c r="AY119" s="149"/>
      <c r="AZ119" s="149"/>
      <c r="BA119" s="182" t="str">
        <f>C119</f>
        <v>Stolní PC, paměť min. 16 GB, 64bitový operační systém, displej min. 23.8" s Full HD (1920 x 1080 pixelů), bezdrátová klávesnice, myš .</v>
      </c>
      <c r="BB119" s="149"/>
      <c r="BC119" s="149"/>
      <c r="BD119" s="149"/>
      <c r="BE119" s="149"/>
      <c r="BF119" s="149"/>
      <c r="BG119" s="149"/>
      <c r="BH119" s="149"/>
    </row>
    <row r="120" spans="1:60" outlineLevel="1" x14ac:dyDescent="0.2">
      <c r="A120" s="168">
        <v>60</v>
      </c>
      <c r="B120" s="169" t="s">
        <v>338</v>
      </c>
      <c r="C120" s="185" t="s">
        <v>283</v>
      </c>
      <c r="D120" s="170" t="s">
        <v>181</v>
      </c>
      <c r="E120" s="171">
        <v>1</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172</v>
      </c>
      <c r="T120" s="174" t="s">
        <v>157</v>
      </c>
      <c r="U120" s="159">
        <v>0</v>
      </c>
      <c r="V120" s="159">
        <f>ROUND(E120*U120,2)</f>
        <v>0</v>
      </c>
      <c r="W120" s="159"/>
      <c r="X120" s="159" t="s">
        <v>158</v>
      </c>
      <c r="Y120" s="159" t="s">
        <v>159</v>
      </c>
      <c r="Z120" s="205"/>
      <c r="AA120" s="149"/>
      <c r="AB120" s="149"/>
      <c r="AC120" s="149"/>
      <c r="AD120" s="149"/>
      <c r="AE120" s="149"/>
      <c r="AF120" s="149"/>
      <c r="AG120" s="149" t="s">
        <v>182</v>
      </c>
      <c r="AH120" s="149"/>
      <c r="AI120" s="149"/>
      <c r="AJ120" s="149"/>
      <c r="AK120" s="149"/>
      <c r="AL120" s="149"/>
      <c r="AM120" s="149"/>
      <c r="AN120" s="149"/>
      <c r="AO120" s="149"/>
      <c r="AP120" s="149"/>
      <c r="AQ120" s="200">
        <v>0</v>
      </c>
      <c r="AR120" s="198">
        <f t="shared" si="12"/>
        <v>0</v>
      </c>
      <c r="AS120" s="200">
        <v>1</v>
      </c>
      <c r="AT120" s="198">
        <f t="shared" si="13"/>
        <v>0</v>
      </c>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74" t="s">
        <v>284</v>
      </c>
      <c r="D121" s="275"/>
      <c r="E121" s="275"/>
      <c r="F121" s="275"/>
      <c r="G121" s="275"/>
      <c r="H121" s="159"/>
      <c r="I121" s="159"/>
      <c r="J121" s="159"/>
      <c r="K121" s="159"/>
      <c r="L121" s="159"/>
      <c r="M121" s="159"/>
      <c r="N121" s="158"/>
      <c r="O121" s="158"/>
      <c r="P121" s="158"/>
      <c r="Q121" s="158"/>
      <c r="R121" s="159"/>
      <c r="S121" s="159"/>
      <c r="T121" s="159"/>
      <c r="U121" s="159"/>
      <c r="V121" s="159"/>
      <c r="W121" s="159"/>
      <c r="X121" s="159"/>
      <c r="Y121" s="159"/>
      <c r="Z121" s="192"/>
      <c r="AA121" s="149"/>
      <c r="AB121" s="149"/>
      <c r="AC121" s="149"/>
      <c r="AD121" s="149"/>
      <c r="AE121" s="149"/>
      <c r="AF121" s="149"/>
      <c r="AG121" s="149" t="s">
        <v>163</v>
      </c>
      <c r="AH121" s="149"/>
      <c r="AI121" s="149"/>
      <c r="AJ121" s="149"/>
      <c r="AK121" s="149"/>
      <c r="AL121" s="149"/>
      <c r="AM121" s="149"/>
      <c r="AN121" s="149"/>
      <c r="AO121" s="149"/>
      <c r="AP121" s="149"/>
      <c r="AQ121" s="286"/>
      <c r="AR121" s="287"/>
      <c r="AS121" s="287"/>
      <c r="AT121" s="288"/>
      <c r="AU121" s="149"/>
      <c r="AV121" s="149"/>
      <c r="AW121" s="149"/>
      <c r="AX121" s="149"/>
      <c r="AY121" s="149"/>
      <c r="AZ121" s="149"/>
      <c r="BA121" s="182" t="str">
        <f>C121</f>
        <v>Ocelové přípojné místo s 230V zásuvkou, USB-C/A 60W pro nabíjení mobilních zařízení a vytahovací HDMI a USB-A kabely.</v>
      </c>
      <c r="BB121" s="149"/>
      <c r="BC121" s="149"/>
      <c r="BD121" s="149"/>
      <c r="BE121" s="149"/>
      <c r="BF121" s="149"/>
      <c r="BG121" s="149"/>
      <c r="BH121" s="149"/>
    </row>
    <row r="122" spans="1:60" outlineLevel="1" x14ac:dyDescent="0.2">
      <c r="A122" s="168">
        <v>61</v>
      </c>
      <c r="B122" s="169" t="s">
        <v>339</v>
      </c>
      <c r="C122" s="185" t="s">
        <v>274</v>
      </c>
      <c r="D122" s="170" t="s">
        <v>181</v>
      </c>
      <c r="E122" s="171">
        <v>1</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172</v>
      </c>
      <c r="T122" s="174" t="s">
        <v>157</v>
      </c>
      <c r="U122" s="159">
        <v>0</v>
      </c>
      <c r="V122" s="159">
        <f>ROUND(E122*U122,2)</f>
        <v>0</v>
      </c>
      <c r="W122" s="159"/>
      <c r="X122" s="159" t="s">
        <v>158</v>
      </c>
      <c r="Y122" s="159" t="s">
        <v>159</v>
      </c>
      <c r="Z122" s="205"/>
      <c r="AA122" s="149"/>
      <c r="AB122" s="149"/>
      <c r="AC122" s="149"/>
      <c r="AD122" s="149"/>
      <c r="AE122" s="149"/>
      <c r="AF122" s="149"/>
      <c r="AG122" s="149" t="s">
        <v>182</v>
      </c>
      <c r="AH122" s="149"/>
      <c r="AI122" s="149"/>
      <c r="AJ122" s="149"/>
      <c r="AK122" s="149"/>
      <c r="AL122" s="149"/>
      <c r="AM122" s="149"/>
      <c r="AN122" s="149"/>
      <c r="AO122" s="149"/>
      <c r="AP122" s="149"/>
      <c r="AQ122" s="200">
        <v>1</v>
      </c>
      <c r="AR122" s="198">
        <f t="shared" si="12"/>
        <v>0</v>
      </c>
      <c r="AS122" s="200">
        <v>0</v>
      </c>
      <c r="AT122" s="198">
        <f t="shared" si="13"/>
        <v>0</v>
      </c>
      <c r="AU122" s="149"/>
      <c r="AV122" s="149"/>
      <c r="AW122" s="149"/>
      <c r="AX122" s="149"/>
      <c r="AY122" s="149"/>
      <c r="AZ122" s="149"/>
      <c r="BA122" s="149"/>
      <c r="BB122" s="149"/>
      <c r="BC122" s="149"/>
      <c r="BD122" s="149"/>
      <c r="BE122" s="149"/>
      <c r="BF122" s="149"/>
      <c r="BG122" s="149"/>
      <c r="BH122" s="149"/>
    </row>
    <row r="123" spans="1:60" ht="36" customHeight="1" outlineLevel="2" x14ac:dyDescent="0.2">
      <c r="A123" s="156"/>
      <c r="B123" s="157"/>
      <c r="C123" s="274" t="s">
        <v>511</v>
      </c>
      <c r="D123" s="275"/>
      <c r="E123" s="275"/>
      <c r="F123" s="275"/>
      <c r="G123" s="275"/>
      <c r="H123" s="159"/>
      <c r="I123" s="159"/>
      <c r="J123" s="159"/>
      <c r="K123" s="159"/>
      <c r="L123" s="159"/>
      <c r="M123" s="159"/>
      <c r="N123" s="158"/>
      <c r="O123" s="158"/>
      <c r="P123" s="158"/>
      <c r="Q123" s="158"/>
      <c r="R123" s="159"/>
      <c r="S123" s="159"/>
      <c r="T123" s="159"/>
      <c r="U123" s="159"/>
      <c r="V123" s="159"/>
      <c r="W123" s="159"/>
      <c r="X123" s="159"/>
      <c r="Y123" s="159"/>
      <c r="Z123" s="192"/>
      <c r="AA123" s="149"/>
      <c r="AB123" s="149"/>
      <c r="AC123" s="149"/>
      <c r="AD123" s="149"/>
      <c r="AE123" s="149"/>
      <c r="AF123" s="149"/>
      <c r="AG123" s="149" t="s">
        <v>163</v>
      </c>
      <c r="AH123" s="149"/>
      <c r="AI123" s="149"/>
      <c r="AJ123" s="149"/>
      <c r="AK123" s="149"/>
      <c r="AL123" s="149"/>
      <c r="AM123" s="149"/>
      <c r="AN123" s="149"/>
      <c r="AO123" s="149"/>
      <c r="AP123" s="149"/>
      <c r="AQ123" s="286"/>
      <c r="AR123" s="287"/>
      <c r="AS123" s="287"/>
      <c r="AT123" s="288"/>
      <c r="AU123" s="149"/>
      <c r="AV123" s="149"/>
      <c r="AW123" s="149"/>
      <c r="AX123" s="149"/>
      <c r="AY123" s="149"/>
      <c r="AZ123" s="149"/>
      <c r="BA123" s="182" t="str">
        <f>C123</f>
        <v>Multimediální centrum pro debriefing nahraných simulací, s podporou 4K HDR obrazu, úložiště 64GB, Bluetooth, Wi-Fi, HDMI. Možnost bezdrátového přenosu obrazu z tabletu a mobilního telefonu. Přehrávač a jeho  operační systém od stejného výrobce. Kompatibilní bezdrátový přenos obrazu s nabízeným tabletem.</v>
      </c>
      <c r="BB123" s="149"/>
      <c r="BC123" s="149"/>
      <c r="BD123" s="149"/>
      <c r="BE123" s="149"/>
      <c r="BF123" s="149"/>
      <c r="BG123" s="149"/>
      <c r="BH123" s="149"/>
    </row>
    <row r="124" spans="1:60" outlineLevel="1" x14ac:dyDescent="0.2">
      <c r="A124" s="168">
        <v>62</v>
      </c>
      <c r="B124" s="169" t="s">
        <v>340</v>
      </c>
      <c r="C124" s="185" t="s">
        <v>318</v>
      </c>
      <c r="D124" s="170" t="s">
        <v>181</v>
      </c>
      <c r="E124" s="171">
        <v>1</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172</v>
      </c>
      <c r="T124" s="174" t="s">
        <v>157</v>
      </c>
      <c r="U124" s="159">
        <v>0</v>
      </c>
      <c r="V124" s="159">
        <f>ROUND(E124*U124,2)</f>
        <v>0</v>
      </c>
      <c r="W124" s="159"/>
      <c r="X124" s="159" t="s">
        <v>158</v>
      </c>
      <c r="Y124" s="159" t="s">
        <v>159</v>
      </c>
      <c r="Z124" s="205"/>
      <c r="AA124" s="149"/>
      <c r="AB124" s="149"/>
      <c r="AC124" s="149"/>
      <c r="AD124" s="149"/>
      <c r="AE124" s="149"/>
      <c r="AF124" s="149"/>
      <c r="AG124" s="149" t="s">
        <v>182</v>
      </c>
      <c r="AH124" s="149"/>
      <c r="AI124" s="149"/>
      <c r="AJ124" s="149"/>
      <c r="AK124" s="149"/>
      <c r="AL124" s="149"/>
      <c r="AM124" s="149"/>
      <c r="AN124" s="149"/>
      <c r="AO124" s="149"/>
      <c r="AP124" s="149"/>
      <c r="AQ124" s="200">
        <v>0</v>
      </c>
      <c r="AR124" s="198">
        <f t="shared" si="12"/>
        <v>0</v>
      </c>
      <c r="AS124" s="200">
        <v>1</v>
      </c>
      <c r="AT124" s="198">
        <f t="shared" si="13"/>
        <v>0</v>
      </c>
      <c r="AU124" s="149"/>
      <c r="AV124" s="149"/>
      <c r="AW124" s="149"/>
      <c r="AX124" s="149"/>
      <c r="AY124" s="149"/>
      <c r="AZ124" s="149"/>
      <c r="BA124" s="149"/>
      <c r="BB124" s="149"/>
      <c r="BC124" s="149"/>
      <c r="BD124" s="149"/>
      <c r="BE124" s="149"/>
      <c r="BF124" s="149"/>
      <c r="BG124" s="149"/>
      <c r="BH124" s="149"/>
    </row>
    <row r="125" spans="1:60" ht="22.5" outlineLevel="2" x14ac:dyDescent="0.2">
      <c r="A125" s="156"/>
      <c r="B125" s="157"/>
      <c r="C125" s="274" t="s">
        <v>319</v>
      </c>
      <c r="D125" s="275"/>
      <c r="E125" s="275"/>
      <c r="F125" s="275"/>
      <c r="G125" s="275"/>
      <c r="H125" s="159"/>
      <c r="I125" s="159"/>
      <c r="J125" s="159"/>
      <c r="K125" s="159"/>
      <c r="L125" s="159"/>
      <c r="M125" s="159"/>
      <c r="N125" s="158"/>
      <c r="O125" s="158"/>
      <c r="P125" s="158"/>
      <c r="Q125" s="158"/>
      <c r="R125" s="159"/>
      <c r="S125" s="159"/>
      <c r="T125" s="159"/>
      <c r="U125" s="159"/>
      <c r="V125" s="159"/>
      <c r="W125" s="159"/>
      <c r="X125" s="159"/>
      <c r="Y125" s="159"/>
      <c r="Z125" s="192"/>
      <c r="AA125" s="149"/>
      <c r="AB125" s="149"/>
      <c r="AC125" s="149"/>
      <c r="AD125" s="149"/>
      <c r="AE125" s="149"/>
      <c r="AF125" s="149"/>
      <c r="AG125" s="149" t="s">
        <v>163</v>
      </c>
      <c r="AH125" s="149"/>
      <c r="AI125" s="149"/>
      <c r="AJ125" s="149"/>
      <c r="AK125" s="149"/>
      <c r="AL125" s="149"/>
      <c r="AM125" s="149"/>
      <c r="AN125" s="149"/>
      <c r="AO125" s="149"/>
      <c r="AP125" s="149"/>
      <c r="AQ125" s="286"/>
      <c r="AR125" s="287"/>
      <c r="AS125" s="287"/>
      <c r="AT125" s="288"/>
      <c r="AU125" s="149"/>
      <c r="AV125" s="149"/>
      <c r="AW125" s="149"/>
      <c r="AX125" s="149"/>
      <c r="AY125" s="149"/>
      <c r="AZ125" s="149"/>
      <c r="BA125" s="182" t="str">
        <f>C125</f>
        <v>Řídící systém s dotkovým 4,3" displejem, kontrolér min. 1x RS232, 1x senzor, 2x relé a čtyřmi volitelnými vstupy nebo výstupy (RS232 OUT, IR OUT, digital I/O). PoE napájení.</v>
      </c>
      <c r="BB125" s="149"/>
      <c r="BC125" s="149"/>
      <c r="BD125" s="149"/>
      <c r="BE125" s="149"/>
      <c r="BF125" s="149"/>
      <c r="BG125" s="149"/>
      <c r="BH125" s="149"/>
    </row>
    <row r="126" spans="1:60" outlineLevel="1" x14ac:dyDescent="0.2">
      <c r="A126" s="168">
        <v>63</v>
      </c>
      <c r="B126" s="169" t="s">
        <v>341</v>
      </c>
      <c r="C126" s="185" t="s">
        <v>320</v>
      </c>
      <c r="D126" s="170" t="s">
        <v>181</v>
      </c>
      <c r="E126" s="171">
        <v>1</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172</v>
      </c>
      <c r="T126" s="174" t="s">
        <v>157</v>
      </c>
      <c r="U126" s="159">
        <v>0</v>
      </c>
      <c r="V126" s="159">
        <f>ROUND(E126*U126,2)</f>
        <v>0</v>
      </c>
      <c r="W126" s="159"/>
      <c r="X126" s="159" t="s">
        <v>158</v>
      </c>
      <c r="Y126" s="159" t="s">
        <v>159</v>
      </c>
      <c r="Z126" s="205"/>
      <c r="AA126" s="149"/>
      <c r="AB126" s="149"/>
      <c r="AC126" s="149"/>
      <c r="AD126" s="149"/>
      <c r="AE126" s="149"/>
      <c r="AF126" s="149"/>
      <c r="AG126" s="149" t="s">
        <v>182</v>
      </c>
      <c r="AH126" s="149"/>
      <c r="AI126" s="149"/>
      <c r="AJ126" s="149"/>
      <c r="AK126" s="149"/>
      <c r="AL126" s="149"/>
      <c r="AM126" s="149"/>
      <c r="AN126" s="149"/>
      <c r="AO126" s="149"/>
      <c r="AP126" s="149"/>
      <c r="AQ126" s="200">
        <v>1</v>
      </c>
      <c r="AR126" s="198">
        <f t="shared" si="12"/>
        <v>0</v>
      </c>
      <c r="AS126" s="200">
        <v>0</v>
      </c>
      <c r="AT126" s="198">
        <f t="shared" si="13"/>
        <v>0</v>
      </c>
      <c r="AU126" s="149"/>
      <c r="AV126" s="149"/>
      <c r="AW126" s="149"/>
      <c r="AX126" s="149"/>
      <c r="AY126" s="149"/>
      <c r="AZ126" s="149"/>
      <c r="BA126" s="149"/>
      <c r="BB126" s="149"/>
      <c r="BC126" s="149"/>
      <c r="BD126" s="149"/>
      <c r="BE126" s="149"/>
      <c r="BF126" s="149"/>
      <c r="BG126" s="149"/>
      <c r="BH126" s="149"/>
    </row>
    <row r="127" spans="1:60" ht="22.5" outlineLevel="2" x14ac:dyDescent="0.2">
      <c r="A127" s="156"/>
      <c r="B127" s="157"/>
      <c r="C127" s="274" t="s">
        <v>330</v>
      </c>
      <c r="D127" s="275"/>
      <c r="E127" s="275"/>
      <c r="F127" s="275"/>
      <c r="G127" s="275"/>
      <c r="H127" s="159"/>
      <c r="I127" s="159"/>
      <c r="J127" s="159"/>
      <c r="K127" s="159"/>
      <c r="L127" s="159"/>
      <c r="M127" s="159"/>
      <c r="N127" s="158"/>
      <c r="O127" s="158"/>
      <c r="P127" s="158"/>
      <c r="Q127" s="158"/>
      <c r="R127" s="159"/>
      <c r="S127" s="159"/>
      <c r="T127" s="159"/>
      <c r="U127" s="159"/>
      <c r="V127" s="159"/>
      <c r="W127" s="159"/>
      <c r="X127" s="159"/>
      <c r="Y127" s="159"/>
      <c r="Z127" s="192"/>
      <c r="AA127" s="149"/>
      <c r="AB127" s="149"/>
      <c r="AC127" s="149"/>
      <c r="AD127" s="149"/>
      <c r="AE127" s="149"/>
      <c r="AF127" s="149"/>
      <c r="AG127" s="149" t="s">
        <v>163</v>
      </c>
      <c r="AH127" s="149"/>
      <c r="AI127" s="149"/>
      <c r="AJ127" s="149"/>
      <c r="AK127" s="149"/>
      <c r="AL127" s="149"/>
      <c r="AM127" s="149"/>
      <c r="AN127" s="149"/>
      <c r="AO127" s="149"/>
      <c r="AP127" s="149"/>
      <c r="AQ127" s="286"/>
      <c r="AR127" s="287"/>
      <c r="AS127" s="287"/>
      <c r="AT127" s="288"/>
      <c r="AU127" s="149"/>
      <c r="AV127" s="149"/>
      <c r="AW127" s="149"/>
      <c r="AX127" s="149"/>
      <c r="AY127" s="149"/>
      <c r="AZ127" s="149"/>
      <c r="BA127" s="182" t="str">
        <f>C127</f>
        <v>8 portový 10/100/1000 PoE (240 W) switch + 2x 1GB SFP, podpora IPv4, IPv6, VLAN, QoS, ACL, přepínání na 2. vrstvě, minimální přenosová rychlost 36 Gbps, DHCP server, bez ventilátorů, montáž do racku</v>
      </c>
      <c r="BB127" s="149"/>
      <c r="BC127" s="149"/>
      <c r="BD127" s="149"/>
      <c r="BE127" s="149"/>
      <c r="BF127" s="149"/>
      <c r="BG127" s="149"/>
      <c r="BH127" s="149"/>
    </row>
    <row r="128" spans="1:60" outlineLevel="1" x14ac:dyDescent="0.2">
      <c r="A128" s="168">
        <v>64</v>
      </c>
      <c r="B128" s="169" t="s">
        <v>342</v>
      </c>
      <c r="C128" s="185" t="s">
        <v>322</v>
      </c>
      <c r="D128" s="170" t="s">
        <v>300</v>
      </c>
      <c r="E128" s="171">
        <v>1</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172</v>
      </c>
      <c r="T128" s="174" t="s">
        <v>157</v>
      </c>
      <c r="U128" s="159">
        <v>0</v>
      </c>
      <c r="V128" s="159">
        <f>ROUND(E128*U128,2)</f>
        <v>0</v>
      </c>
      <c r="W128" s="159"/>
      <c r="X128" s="159" t="s">
        <v>158</v>
      </c>
      <c r="Y128" s="159" t="s">
        <v>159</v>
      </c>
      <c r="Z128" s="205"/>
      <c r="AA128" s="149"/>
      <c r="AB128" s="149"/>
      <c r="AC128" s="149"/>
      <c r="AD128" s="149"/>
      <c r="AE128" s="149"/>
      <c r="AF128" s="149"/>
      <c r="AG128" s="149" t="s">
        <v>182</v>
      </c>
      <c r="AH128" s="149"/>
      <c r="AI128" s="149"/>
      <c r="AJ128" s="149"/>
      <c r="AK128" s="149"/>
      <c r="AL128" s="149"/>
      <c r="AM128" s="149"/>
      <c r="AN128" s="149"/>
      <c r="AO128" s="149"/>
      <c r="AP128" s="149"/>
      <c r="AQ128" s="200">
        <v>1</v>
      </c>
      <c r="AR128" s="198">
        <f t="shared" si="12"/>
        <v>0</v>
      </c>
      <c r="AS128" s="200">
        <v>0</v>
      </c>
      <c r="AT128" s="198">
        <f t="shared" si="13"/>
        <v>0</v>
      </c>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74" t="s">
        <v>323</v>
      </c>
      <c r="D129" s="275"/>
      <c r="E129" s="275"/>
      <c r="F129" s="275"/>
      <c r="G129" s="275"/>
      <c r="H129" s="159"/>
      <c r="I129" s="159"/>
      <c r="J129" s="159"/>
      <c r="K129" s="159"/>
      <c r="L129" s="159"/>
      <c r="M129" s="159"/>
      <c r="N129" s="158"/>
      <c r="O129" s="158"/>
      <c r="P129" s="158"/>
      <c r="Q129" s="158"/>
      <c r="R129" s="159"/>
      <c r="S129" s="159"/>
      <c r="T129" s="159"/>
      <c r="U129" s="159"/>
      <c r="V129" s="159"/>
      <c r="W129" s="159"/>
      <c r="X129" s="159"/>
      <c r="Y129" s="159"/>
      <c r="Z129" s="192"/>
      <c r="AA129" s="149"/>
      <c r="AB129" s="149"/>
      <c r="AC129" s="149"/>
      <c r="AD129" s="149"/>
      <c r="AE129" s="149"/>
      <c r="AF129" s="149"/>
      <c r="AG129" s="149" t="s">
        <v>163</v>
      </c>
      <c r="AH129" s="149"/>
      <c r="AI129" s="149"/>
      <c r="AJ129" s="149"/>
      <c r="AK129" s="149"/>
      <c r="AL129" s="149"/>
      <c r="AM129" s="149"/>
      <c r="AN129" s="149"/>
      <c r="AO129" s="149"/>
      <c r="AP129" s="149"/>
      <c r="AQ129" s="286"/>
      <c r="AR129" s="287"/>
      <c r="AS129" s="287"/>
      <c r="AT129" s="288"/>
      <c r="AU129" s="149"/>
      <c r="AV129" s="149"/>
      <c r="AW129" s="149"/>
      <c r="AX129" s="149"/>
      <c r="AY129" s="149"/>
      <c r="AZ129" s="149"/>
      <c r="BA129" s="149"/>
      <c r="BB129" s="149"/>
      <c r="BC129" s="149"/>
      <c r="BD129" s="149"/>
      <c r="BE129" s="149"/>
      <c r="BF129" s="149"/>
      <c r="BG129" s="149"/>
      <c r="BH129" s="149"/>
    </row>
    <row r="130" spans="1:60" outlineLevel="1" x14ac:dyDescent="0.2">
      <c r="A130" s="168">
        <v>65</v>
      </c>
      <c r="B130" s="169" t="s">
        <v>343</v>
      </c>
      <c r="C130" s="185" t="s">
        <v>324</v>
      </c>
      <c r="D130" s="170" t="s">
        <v>181</v>
      </c>
      <c r="E130" s="171">
        <v>1</v>
      </c>
      <c r="F130" s="172"/>
      <c r="G130" s="173">
        <f>ROUND(E130*F130,2)</f>
        <v>0</v>
      </c>
      <c r="H130" s="172"/>
      <c r="I130" s="173">
        <f>ROUND(E130*H130,2)</f>
        <v>0</v>
      </c>
      <c r="J130" s="172"/>
      <c r="K130" s="173">
        <f>ROUND(E130*J130,2)</f>
        <v>0</v>
      </c>
      <c r="L130" s="173">
        <v>21</v>
      </c>
      <c r="M130" s="173">
        <f>G130*(1+L130/100)</f>
        <v>0</v>
      </c>
      <c r="N130" s="171">
        <v>0</v>
      </c>
      <c r="O130" s="171">
        <f>ROUND(E130*N130,2)</f>
        <v>0</v>
      </c>
      <c r="P130" s="171">
        <v>0</v>
      </c>
      <c r="Q130" s="171">
        <f>ROUND(E130*P130,2)</f>
        <v>0</v>
      </c>
      <c r="R130" s="173"/>
      <c r="S130" s="173" t="s">
        <v>172</v>
      </c>
      <c r="T130" s="174" t="s">
        <v>157</v>
      </c>
      <c r="U130" s="159">
        <v>0</v>
      </c>
      <c r="V130" s="159">
        <f>ROUND(E130*U130,2)</f>
        <v>0</v>
      </c>
      <c r="W130" s="159"/>
      <c r="X130" s="159" t="s">
        <v>158</v>
      </c>
      <c r="Y130" s="159" t="s">
        <v>159</v>
      </c>
      <c r="Z130" s="205"/>
      <c r="AA130" s="149"/>
      <c r="AB130" s="149"/>
      <c r="AC130" s="149"/>
      <c r="AD130" s="149"/>
      <c r="AE130" s="149"/>
      <c r="AF130" s="149"/>
      <c r="AG130" s="149" t="s">
        <v>182</v>
      </c>
      <c r="AH130" s="149"/>
      <c r="AI130" s="149"/>
      <c r="AJ130" s="149"/>
      <c r="AK130" s="149"/>
      <c r="AL130" s="149"/>
      <c r="AM130" s="149"/>
      <c r="AN130" s="149"/>
      <c r="AO130" s="149"/>
      <c r="AP130" s="149"/>
      <c r="AQ130" s="200">
        <v>1</v>
      </c>
      <c r="AR130" s="198">
        <f t="shared" si="12"/>
        <v>0</v>
      </c>
      <c r="AS130" s="200">
        <v>0</v>
      </c>
      <c r="AT130" s="198">
        <f t="shared" si="13"/>
        <v>0</v>
      </c>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74" t="s">
        <v>325</v>
      </c>
      <c r="D131" s="275"/>
      <c r="E131" s="275"/>
      <c r="F131" s="275"/>
      <c r="G131" s="275"/>
      <c r="H131" s="159"/>
      <c r="I131" s="159"/>
      <c r="J131" s="159"/>
      <c r="K131" s="159"/>
      <c r="L131" s="159"/>
      <c r="M131" s="159"/>
      <c r="N131" s="158"/>
      <c r="O131" s="158"/>
      <c r="P131" s="158"/>
      <c r="Q131" s="158"/>
      <c r="R131" s="159"/>
      <c r="S131" s="159"/>
      <c r="T131" s="159"/>
      <c r="U131" s="159"/>
      <c r="V131" s="159"/>
      <c r="W131" s="159"/>
      <c r="X131" s="159"/>
      <c r="Y131" s="159"/>
      <c r="Z131" s="192"/>
      <c r="AA131" s="149"/>
      <c r="AB131" s="149"/>
      <c r="AC131" s="149"/>
      <c r="AD131" s="149"/>
      <c r="AE131" s="149"/>
      <c r="AF131" s="149"/>
      <c r="AG131" s="149" t="s">
        <v>163</v>
      </c>
      <c r="AH131" s="149"/>
      <c r="AI131" s="149"/>
      <c r="AJ131" s="149"/>
      <c r="AK131" s="149"/>
      <c r="AL131" s="149"/>
      <c r="AM131" s="149"/>
      <c r="AN131" s="149"/>
      <c r="AO131" s="149"/>
      <c r="AP131" s="149"/>
      <c r="AQ131" s="286"/>
      <c r="AR131" s="287"/>
      <c r="AS131" s="287"/>
      <c r="AT131" s="288"/>
      <c r="AU131" s="149"/>
      <c r="AV131" s="149"/>
      <c r="AW131" s="149"/>
      <c r="AX131" s="149"/>
      <c r="AY131" s="149"/>
      <c r="AZ131" s="149"/>
      <c r="BA131" s="149"/>
      <c r="BB131" s="149"/>
      <c r="BC131" s="149"/>
      <c r="BD131" s="149"/>
      <c r="BE131" s="149"/>
      <c r="BF131" s="149"/>
      <c r="BG131" s="149"/>
      <c r="BH131" s="149"/>
    </row>
    <row r="132" spans="1:60" outlineLevel="1" x14ac:dyDescent="0.2">
      <c r="A132" s="168">
        <v>66</v>
      </c>
      <c r="B132" s="169" t="s">
        <v>344</v>
      </c>
      <c r="C132" s="185" t="s">
        <v>326</v>
      </c>
      <c r="D132" s="170" t="s">
        <v>181</v>
      </c>
      <c r="E132" s="171">
        <v>1</v>
      </c>
      <c r="F132" s="172"/>
      <c r="G132" s="173">
        <f>ROUND(E132*F132,2)</f>
        <v>0</v>
      </c>
      <c r="H132" s="172"/>
      <c r="I132" s="173">
        <f>ROUND(E132*H132,2)</f>
        <v>0</v>
      </c>
      <c r="J132" s="172"/>
      <c r="K132" s="173">
        <f>ROUND(E132*J132,2)</f>
        <v>0</v>
      </c>
      <c r="L132" s="173">
        <v>21</v>
      </c>
      <c r="M132" s="173">
        <f>G132*(1+L132/100)</f>
        <v>0</v>
      </c>
      <c r="N132" s="171">
        <v>0</v>
      </c>
      <c r="O132" s="171">
        <f>ROUND(E132*N132,2)</f>
        <v>0</v>
      </c>
      <c r="P132" s="171">
        <v>0</v>
      </c>
      <c r="Q132" s="171">
        <f>ROUND(E132*P132,2)</f>
        <v>0</v>
      </c>
      <c r="R132" s="173"/>
      <c r="S132" s="173" t="s">
        <v>172</v>
      </c>
      <c r="T132" s="174" t="s">
        <v>157</v>
      </c>
      <c r="U132" s="159">
        <v>0</v>
      </c>
      <c r="V132" s="159">
        <f>ROUND(E132*U132,2)</f>
        <v>0</v>
      </c>
      <c r="W132" s="159"/>
      <c r="X132" s="159" t="s">
        <v>158</v>
      </c>
      <c r="Y132" s="159" t="s">
        <v>159</v>
      </c>
      <c r="Z132" s="192"/>
      <c r="AA132" s="149"/>
      <c r="AB132" s="149"/>
      <c r="AC132" s="149"/>
      <c r="AD132" s="149"/>
      <c r="AE132" s="149"/>
      <c r="AF132" s="149"/>
      <c r="AG132" s="149" t="s">
        <v>182</v>
      </c>
      <c r="AH132" s="149"/>
      <c r="AI132" s="149"/>
      <c r="AJ132" s="149"/>
      <c r="AK132" s="149"/>
      <c r="AL132" s="149"/>
      <c r="AM132" s="149"/>
      <c r="AN132" s="149"/>
      <c r="AO132" s="149"/>
      <c r="AP132" s="149"/>
      <c r="AQ132" s="200">
        <v>1</v>
      </c>
      <c r="AR132" s="198">
        <f t="shared" si="12"/>
        <v>0</v>
      </c>
      <c r="AS132" s="200">
        <v>0</v>
      </c>
      <c r="AT132" s="198">
        <f t="shared" si="13"/>
        <v>0</v>
      </c>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74" t="s">
        <v>487</v>
      </c>
      <c r="D133" s="275"/>
      <c r="E133" s="275"/>
      <c r="F133" s="275"/>
      <c r="G133" s="275"/>
      <c r="H133" s="159"/>
      <c r="I133" s="159"/>
      <c r="J133" s="159"/>
      <c r="K133" s="159"/>
      <c r="L133" s="159"/>
      <c r="M133" s="159"/>
      <c r="N133" s="158"/>
      <c r="O133" s="158"/>
      <c r="P133" s="158"/>
      <c r="Q133" s="158"/>
      <c r="R133" s="159"/>
      <c r="S133" s="159"/>
      <c r="T133" s="159"/>
      <c r="U133" s="159"/>
      <c r="V133" s="159"/>
      <c r="W133" s="159"/>
      <c r="X133" s="159"/>
      <c r="Y133" s="159"/>
      <c r="Z133" s="192"/>
      <c r="AA133" s="149"/>
      <c r="AB133" s="149"/>
      <c r="AC133" s="149"/>
      <c r="AD133" s="149"/>
      <c r="AE133" s="149"/>
      <c r="AF133" s="149"/>
      <c r="AG133" s="149" t="s">
        <v>163</v>
      </c>
      <c r="AH133" s="149"/>
      <c r="AI133" s="149"/>
      <c r="AJ133" s="149"/>
      <c r="AK133" s="149"/>
      <c r="AL133" s="149"/>
      <c r="AM133" s="149"/>
      <c r="AN133" s="149"/>
      <c r="AO133" s="149"/>
      <c r="AP133" s="149"/>
      <c r="AQ133" s="286"/>
      <c r="AR133" s="287"/>
      <c r="AS133" s="287"/>
      <c r="AT133" s="288"/>
      <c r="AU133" s="149"/>
      <c r="AV133" s="149"/>
      <c r="AW133" s="149"/>
      <c r="AX133" s="149"/>
      <c r="AY133" s="149"/>
      <c r="AZ133" s="149"/>
      <c r="BA133" s="182" t="str">
        <f>C133</f>
        <v>Datová Cat. 6A dvojzásuvka na omítku. Design stejný jako zbytek zásuvkového programu.</v>
      </c>
      <c r="BB133" s="149"/>
      <c r="BC133" s="149"/>
      <c r="BD133" s="149"/>
      <c r="BE133" s="149"/>
      <c r="BF133" s="149"/>
      <c r="BG133" s="149"/>
      <c r="BH133" s="149"/>
    </row>
    <row r="134" spans="1:60" outlineLevel="1" x14ac:dyDescent="0.2">
      <c r="A134" s="168">
        <v>67</v>
      </c>
      <c r="B134" s="169" t="s">
        <v>345</v>
      </c>
      <c r="C134" s="185" t="s">
        <v>285</v>
      </c>
      <c r="D134" s="170" t="s">
        <v>286</v>
      </c>
      <c r="E134" s="171">
        <v>20</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c r="S134" s="173" t="s">
        <v>172</v>
      </c>
      <c r="T134" s="174" t="s">
        <v>157</v>
      </c>
      <c r="U134" s="159">
        <v>0</v>
      </c>
      <c r="V134" s="159">
        <f>ROUND(E134*U134,2)</f>
        <v>0</v>
      </c>
      <c r="W134" s="159"/>
      <c r="X134" s="159" t="s">
        <v>158</v>
      </c>
      <c r="Y134" s="159" t="s">
        <v>159</v>
      </c>
      <c r="Z134" s="192"/>
      <c r="AA134" s="149"/>
      <c r="AB134" s="149"/>
      <c r="AC134" s="149"/>
      <c r="AD134" s="149"/>
      <c r="AE134" s="149"/>
      <c r="AF134" s="149"/>
      <c r="AG134" s="149" t="s">
        <v>182</v>
      </c>
      <c r="AH134" s="149"/>
      <c r="AI134" s="149"/>
      <c r="AJ134" s="149"/>
      <c r="AK134" s="149"/>
      <c r="AL134" s="149"/>
      <c r="AM134" s="149"/>
      <c r="AN134" s="149"/>
      <c r="AO134" s="149"/>
      <c r="AP134" s="149"/>
      <c r="AQ134" s="200">
        <v>20</v>
      </c>
      <c r="AR134" s="198">
        <f t="shared" si="12"/>
        <v>0</v>
      </c>
      <c r="AS134" s="200">
        <v>0</v>
      </c>
      <c r="AT134" s="198">
        <f t="shared" si="13"/>
        <v>0</v>
      </c>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4" t="s">
        <v>287</v>
      </c>
      <c r="D135" s="275"/>
      <c r="E135" s="275"/>
      <c r="F135" s="275"/>
      <c r="G135" s="275"/>
      <c r="H135" s="159"/>
      <c r="I135" s="159"/>
      <c r="J135" s="159"/>
      <c r="K135" s="159"/>
      <c r="L135" s="159"/>
      <c r="M135" s="159"/>
      <c r="N135" s="158"/>
      <c r="O135" s="158"/>
      <c r="P135" s="158"/>
      <c r="Q135" s="158"/>
      <c r="R135" s="159"/>
      <c r="S135" s="159"/>
      <c r="T135" s="159"/>
      <c r="U135" s="159"/>
      <c r="V135" s="159"/>
      <c r="W135" s="159"/>
      <c r="X135" s="159"/>
      <c r="Y135" s="159"/>
      <c r="Z135" s="192"/>
      <c r="AA135" s="149"/>
      <c r="AB135" s="149"/>
      <c r="AC135" s="149"/>
      <c r="AD135" s="149"/>
      <c r="AE135" s="149"/>
      <c r="AF135" s="149"/>
      <c r="AG135" s="149" t="s">
        <v>163</v>
      </c>
      <c r="AH135" s="149"/>
      <c r="AI135" s="149"/>
      <c r="AJ135" s="149"/>
      <c r="AK135" s="149"/>
      <c r="AL135" s="149"/>
      <c r="AM135" s="149"/>
      <c r="AN135" s="149"/>
      <c r="AO135" s="149"/>
      <c r="AP135" s="149"/>
      <c r="AQ135" s="286"/>
      <c r="AR135" s="287"/>
      <c r="AS135" s="287"/>
      <c r="AT135" s="288"/>
      <c r="AU135" s="149"/>
      <c r="AV135" s="149"/>
      <c r="AW135" s="149"/>
      <c r="AX135" s="149"/>
      <c r="AY135" s="149"/>
      <c r="AZ135" s="149"/>
      <c r="BA135" s="182" t="str">
        <f>C135</f>
        <v>Elektroinstalační trubka, střední mechanická odolnost , vnější průměr 40mm/ vnitřní průměr 32,5mm, včetně upevňovacího materiálu</v>
      </c>
      <c r="BB135" s="149"/>
      <c r="BC135" s="149"/>
      <c r="BD135" s="149"/>
      <c r="BE135" s="149"/>
      <c r="BF135" s="149"/>
      <c r="BG135" s="149"/>
      <c r="BH135" s="149"/>
    </row>
    <row r="136" spans="1:60" outlineLevel="1" x14ac:dyDescent="0.2">
      <c r="A136" s="175">
        <v>68</v>
      </c>
      <c r="B136" s="176" t="s">
        <v>346</v>
      </c>
      <c r="C136" s="184" t="s">
        <v>277</v>
      </c>
      <c r="D136" s="177" t="s">
        <v>278</v>
      </c>
      <c r="E136" s="178">
        <v>1</v>
      </c>
      <c r="F136" s="179"/>
      <c r="G136" s="180">
        <f>ROUND(E136*F136,2)</f>
        <v>0</v>
      </c>
      <c r="H136" s="179"/>
      <c r="I136" s="180">
        <f>ROUND(E136*H136,2)</f>
        <v>0</v>
      </c>
      <c r="J136" s="179"/>
      <c r="K136" s="180">
        <f>ROUND(E136*J136,2)</f>
        <v>0</v>
      </c>
      <c r="L136" s="180">
        <v>21</v>
      </c>
      <c r="M136" s="180">
        <f>G136*(1+L136/100)</f>
        <v>0</v>
      </c>
      <c r="N136" s="178">
        <v>0</v>
      </c>
      <c r="O136" s="178">
        <f>ROUND(E136*N136,2)</f>
        <v>0</v>
      </c>
      <c r="P136" s="178">
        <v>0</v>
      </c>
      <c r="Q136" s="178">
        <f>ROUND(E136*P136,2)</f>
        <v>0</v>
      </c>
      <c r="R136" s="180"/>
      <c r="S136" s="180" t="s">
        <v>172</v>
      </c>
      <c r="T136" s="181" t="s">
        <v>157</v>
      </c>
      <c r="U136" s="159">
        <v>0</v>
      </c>
      <c r="V136" s="159">
        <f>ROUND(E136*U136,2)</f>
        <v>0</v>
      </c>
      <c r="W136" s="159"/>
      <c r="X136" s="159" t="s">
        <v>158</v>
      </c>
      <c r="Y136" s="159" t="s">
        <v>159</v>
      </c>
      <c r="Z136" s="192"/>
      <c r="AA136" s="149"/>
      <c r="AB136" s="149"/>
      <c r="AC136" s="149"/>
      <c r="AD136" s="149"/>
      <c r="AE136" s="149"/>
      <c r="AF136" s="149"/>
      <c r="AG136" s="149" t="s">
        <v>182</v>
      </c>
      <c r="AH136" s="149"/>
      <c r="AI136" s="149"/>
      <c r="AJ136" s="149"/>
      <c r="AK136" s="149"/>
      <c r="AL136" s="149"/>
      <c r="AM136" s="149"/>
      <c r="AN136" s="149"/>
      <c r="AO136" s="149"/>
      <c r="AP136" s="149"/>
      <c r="AQ136" s="200">
        <v>0</v>
      </c>
      <c r="AR136" s="198">
        <f t="shared" si="12"/>
        <v>0</v>
      </c>
      <c r="AS136" s="200">
        <v>1</v>
      </c>
      <c r="AT136" s="198">
        <f t="shared" si="13"/>
        <v>0</v>
      </c>
      <c r="AU136" s="149"/>
      <c r="AV136" s="149"/>
      <c r="AW136" s="149"/>
      <c r="AX136" s="149"/>
      <c r="AY136" s="149"/>
      <c r="AZ136" s="149"/>
      <c r="BA136" s="149"/>
      <c r="BB136" s="149"/>
      <c r="BC136" s="149"/>
      <c r="BD136" s="149"/>
      <c r="BE136" s="149"/>
      <c r="BF136" s="149"/>
      <c r="BG136" s="149"/>
      <c r="BH136" s="149"/>
    </row>
    <row r="137" spans="1:60" outlineLevel="1" x14ac:dyDescent="0.2">
      <c r="A137" s="175">
        <v>69</v>
      </c>
      <c r="B137" s="176" t="s">
        <v>347</v>
      </c>
      <c r="C137" s="184" t="s">
        <v>279</v>
      </c>
      <c r="D137" s="177" t="s">
        <v>181</v>
      </c>
      <c r="E137" s="178">
        <v>1</v>
      </c>
      <c r="F137" s="179"/>
      <c r="G137" s="180">
        <f>ROUND(E137*F137,2)</f>
        <v>0</v>
      </c>
      <c r="H137" s="179"/>
      <c r="I137" s="180">
        <f>ROUND(E137*H137,2)</f>
        <v>0</v>
      </c>
      <c r="J137" s="179"/>
      <c r="K137" s="180">
        <f>ROUND(E137*J137,2)</f>
        <v>0</v>
      </c>
      <c r="L137" s="180">
        <v>21</v>
      </c>
      <c r="M137" s="180">
        <f>G137*(1+L137/100)</f>
        <v>0</v>
      </c>
      <c r="N137" s="178">
        <v>0</v>
      </c>
      <c r="O137" s="178">
        <f>ROUND(E137*N137,2)</f>
        <v>0</v>
      </c>
      <c r="P137" s="178">
        <v>0</v>
      </c>
      <c r="Q137" s="178">
        <f>ROUND(E137*P137,2)</f>
        <v>0</v>
      </c>
      <c r="R137" s="180"/>
      <c r="S137" s="180" t="s">
        <v>172</v>
      </c>
      <c r="T137" s="181" t="s">
        <v>157</v>
      </c>
      <c r="U137" s="159">
        <v>0</v>
      </c>
      <c r="V137" s="159">
        <f>ROUND(E137*U137,2)</f>
        <v>0</v>
      </c>
      <c r="W137" s="159"/>
      <c r="X137" s="159" t="s">
        <v>158</v>
      </c>
      <c r="Y137" s="159" t="s">
        <v>159</v>
      </c>
      <c r="Z137" s="192"/>
      <c r="AA137" s="149"/>
      <c r="AB137" s="149"/>
      <c r="AC137" s="149"/>
      <c r="AD137" s="149"/>
      <c r="AE137" s="149"/>
      <c r="AF137" s="149"/>
      <c r="AG137" s="149" t="s">
        <v>182</v>
      </c>
      <c r="AH137" s="149"/>
      <c r="AI137" s="149"/>
      <c r="AJ137" s="149"/>
      <c r="AK137" s="149"/>
      <c r="AL137" s="149"/>
      <c r="AM137" s="149"/>
      <c r="AN137" s="149"/>
      <c r="AO137" s="149"/>
      <c r="AP137" s="149"/>
      <c r="AQ137" s="200">
        <v>0</v>
      </c>
      <c r="AR137" s="198">
        <f t="shared" si="12"/>
        <v>0</v>
      </c>
      <c r="AS137" s="200">
        <v>1</v>
      </c>
      <c r="AT137" s="198">
        <f t="shared" si="13"/>
        <v>0</v>
      </c>
      <c r="AU137" s="149"/>
      <c r="AV137" s="149"/>
      <c r="AW137" s="149"/>
      <c r="AX137" s="149"/>
      <c r="AY137" s="149"/>
      <c r="AZ137" s="149"/>
      <c r="BA137" s="149"/>
      <c r="BB137" s="149"/>
      <c r="BC137" s="149"/>
      <c r="BD137" s="149"/>
      <c r="BE137" s="149"/>
      <c r="BF137" s="149"/>
      <c r="BG137" s="149"/>
      <c r="BH137" s="149"/>
    </row>
    <row r="138" spans="1:60" outlineLevel="1" x14ac:dyDescent="0.2">
      <c r="A138" s="175">
        <v>70</v>
      </c>
      <c r="B138" s="176" t="s">
        <v>348</v>
      </c>
      <c r="C138" s="184" t="s">
        <v>280</v>
      </c>
      <c r="D138" s="177" t="s">
        <v>181</v>
      </c>
      <c r="E138" s="178">
        <v>1</v>
      </c>
      <c r="F138" s="179"/>
      <c r="G138" s="180">
        <f>ROUND(E138*F138,2)</f>
        <v>0</v>
      </c>
      <c r="H138" s="179"/>
      <c r="I138" s="180">
        <f>ROUND(E138*H138,2)</f>
        <v>0</v>
      </c>
      <c r="J138" s="179"/>
      <c r="K138" s="180">
        <f>ROUND(E138*J138,2)</f>
        <v>0</v>
      </c>
      <c r="L138" s="180">
        <v>21</v>
      </c>
      <c r="M138" s="180">
        <f>G138*(1+L138/100)</f>
        <v>0</v>
      </c>
      <c r="N138" s="178">
        <v>0</v>
      </c>
      <c r="O138" s="178">
        <f>ROUND(E138*N138,2)</f>
        <v>0</v>
      </c>
      <c r="P138" s="178">
        <v>0</v>
      </c>
      <c r="Q138" s="178">
        <f>ROUND(E138*P138,2)</f>
        <v>0</v>
      </c>
      <c r="R138" s="180"/>
      <c r="S138" s="180" t="s">
        <v>172</v>
      </c>
      <c r="T138" s="181" t="s">
        <v>157</v>
      </c>
      <c r="U138" s="159">
        <v>0</v>
      </c>
      <c r="V138" s="159">
        <f>ROUND(E138*U138,2)</f>
        <v>0</v>
      </c>
      <c r="W138" s="159"/>
      <c r="X138" s="159" t="s">
        <v>158</v>
      </c>
      <c r="Y138" s="159" t="s">
        <v>159</v>
      </c>
      <c r="Z138" s="192"/>
      <c r="AA138" s="149"/>
      <c r="AB138" s="149"/>
      <c r="AC138" s="149"/>
      <c r="AD138" s="149"/>
      <c r="AE138" s="149"/>
      <c r="AF138" s="149"/>
      <c r="AG138" s="149" t="s">
        <v>182</v>
      </c>
      <c r="AH138" s="149"/>
      <c r="AI138" s="149"/>
      <c r="AJ138" s="149"/>
      <c r="AK138" s="149"/>
      <c r="AL138" s="149"/>
      <c r="AM138" s="149"/>
      <c r="AN138" s="149"/>
      <c r="AO138" s="149"/>
      <c r="AP138" s="149"/>
      <c r="AQ138" s="200">
        <v>0</v>
      </c>
      <c r="AR138" s="198">
        <f t="shared" si="12"/>
        <v>0</v>
      </c>
      <c r="AS138" s="200">
        <v>1</v>
      </c>
      <c r="AT138" s="198">
        <f t="shared" si="13"/>
        <v>0</v>
      </c>
      <c r="AU138" s="149"/>
      <c r="AV138" s="149"/>
      <c r="AW138" s="149"/>
      <c r="AX138" s="149"/>
      <c r="AY138" s="149"/>
      <c r="AZ138" s="149"/>
      <c r="BA138" s="149"/>
      <c r="BB138" s="149"/>
      <c r="BC138" s="149"/>
      <c r="BD138" s="149"/>
      <c r="BE138" s="149"/>
      <c r="BF138" s="149"/>
      <c r="BG138" s="149"/>
      <c r="BH138" s="149"/>
    </row>
    <row r="139" spans="1:60" x14ac:dyDescent="0.2">
      <c r="A139" s="161" t="s">
        <v>151</v>
      </c>
      <c r="B139" s="162" t="s">
        <v>93</v>
      </c>
      <c r="C139" s="183" t="s">
        <v>94</v>
      </c>
      <c r="D139" s="163"/>
      <c r="E139" s="164"/>
      <c r="F139" s="165"/>
      <c r="G139" s="165">
        <f>SUMIF(AG140:AG151,"&lt;&gt;NOR",G140:G151)</f>
        <v>0</v>
      </c>
      <c r="H139" s="165"/>
      <c r="I139" s="165">
        <f>SUM(I140:I151)</f>
        <v>0</v>
      </c>
      <c r="J139" s="165"/>
      <c r="K139" s="165">
        <f>SUM(K140:K151)</f>
        <v>0</v>
      </c>
      <c r="L139" s="165"/>
      <c r="M139" s="165">
        <f>SUM(M140:M151)</f>
        <v>0</v>
      </c>
      <c r="N139" s="164"/>
      <c r="O139" s="164">
        <f>SUM(O140:O151)</f>
        <v>0</v>
      </c>
      <c r="P139" s="164"/>
      <c r="Q139" s="164">
        <f>SUM(Q140:Q151)</f>
        <v>0</v>
      </c>
      <c r="R139" s="165"/>
      <c r="S139" s="165"/>
      <c r="T139" s="166"/>
      <c r="U139" s="160"/>
      <c r="V139" s="160">
        <f>SUM(V140:V151)</f>
        <v>0</v>
      </c>
      <c r="W139" s="160"/>
      <c r="X139" s="160"/>
      <c r="Y139" s="160"/>
      <c r="Z139" s="193"/>
      <c r="AG139" t="s">
        <v>152</v>
      </c>
      <c r="AQ139" s="203">
        <f>AQ140+AQ142+AQ144+AQ146+AQ148+AQ150+AQ151</f>
        <v>9</v>
      </c>
      <c r="AR139" s="204">
        <f t="shared" ref="AR139:AT139" si="14">AR140+AR142+AR144+AR146+AR148+AR150+AR151</f>
        <v>0</v>
      </c>
      <c r="AS139" s="203">
        <f t="shared" si="14"/>
        <v>1</v>
      </c>
      <c r="AT139" s="204">
        <f t="shared" si="14"/>
        <v>0</v>
      </c>
    </row>
    <row r="140" spans="1:60" outlineLevel="1" x14ac:dyDescent="0.2">
      <c r="A140" s="168">
        <v>71</v>
      </c>
      <c r="B140" s="169" t="s">
        <v>349</v>
      </c>
      <c r="C140" s="185" t="s">
        <v>350</v>
      </c>
      <c r="D140" s="170" t="s">
        <v>181</v>
      </c>
      <c r="E140" s="171">
        <v>1</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172</v>
      </c>
      <c r="T140" s="174" t="s">
        <v>157</v>
      </c>
      <c r="U140" s="159">
        <v>0</v>
      </c>
      <c r="V140" s="159">
        <f>ROUND(E140*U140,2)</f>
        <v>0</v>
      </c>
      <c r="W140" s="159"/>
      <c r="X140" s="159" t="s">
        <v>158</v>
      </c>
      <c r="Y140" s="159" t="s">
        <v>159</v>
      </c>
      <c r="Z140" s="205"/>
      <c r="AA140" s="149"/>
      <c r="AB140" s="149"/>
      <c r="AC140" s="149"/>
      <c r="AD140" s="149"/>
      <c r="AE140" s="149"/>
      <c r="AF140" s="149"/>
      <c r="AG140" s="149" t="s">
        <v>182</v>
      </c>
      <c r="AH140" s="149"/>
      <c r="AI140" s="149"/>
      <c r="AJ140" s="149"/>
      <c r="AK140" s="149"/>
      <c r="AL140" s="149"/>
      <c r="AM140" s="149"/>
      <c r="AN140" s="149"/>
      <c r="AO140" s="149"/>
      <c r="AP140" s="149"/>
      <c r="AQ140" s="200">
        <v>1</v>
      </c>
      <c r="AR140" s="198">
        <f>AQ140*F140</f>
        <v>0</v>
      </c>
      <c r="AS140" s="200">
        <v>0</v>
      </c>
      <c r="AT140" s="198">
        <f>AS140*F140</f>
        <v>0</v>
      </c>
      <c r="AU140" s="149"/>
      <c r="AV140" s="149"/>
      <c r="AW140" s="149"/>
      <c r="AX140" s="149"/>
      <c r="AY140" s="149"/>
      <c r="AZ140" s="149"/>
      <c r="BA140" s="149"/>
      <c r="BB140" s="149"/>
      <c r="BC140" s="149"/>
      <c r="BD140" s="149"/>
      <c r="BE140" s="149"/>
      <c r="BF140" s="149"/>
      <c r="BG140" s="149"/>
      <c r="BH140" s="149"/>
    </row>
    <row r="141" spans="1:60" ht="22.5" outlineLevel="2" x14ac:dyDescent="0.2">
      <c r="A141" s="156"/>
      <c r="B141" s="157"/>
      <c r="C141" s="274" t="s">
        <v>351</v>
      </c>
      <c r="D141" s="275"/>
      <c r="E141" s="275"/>
      <c r="F141" s="275"/>
      <c r="G141" s="275"/>
      <c r="H141" s="159"/>
      <c r="I141" s="159"/>
      <c r="J141" s="159"/>
      <c r="K141" s="159"/>
      <c r="L141" s="159"/>
      <c r="M141" s="159"/>
      <c r="N141" s="158"/>
      <c r="O141" s="158"/>
      <c r="P141" s="158"/>
      <c r="Q141" s="158"/>
      <c r="R141" s="159"/>
      <c r="S141" s="159"/>
      <c r="T141" s="159"/>
      <c r="U141" s="159"/>
      <c r="V141" s="159"/>
      <c r="W141" s="159"/>
      <c r="X141" s="159"/>
      <c r="Y141" s="159"/>
      <c r="Z141" s="192"/>
      <c r="AA141" s="149"/>
      <c r="AB141" s="149"/>
      <c r="AC141" s="149"/>
      <c r="AD141" s="149"/>
      <c r="AE141" s="149"/>
      <c r="AF141" s="149"/>
      <c r="AG141" s="149" t="s">
        <v>163</v>
      </c>
      <c r="AH141" s="149"/>
      <c r="AI141" s="149"/>
      <c r="AJ141" s="149"/>
      <c r="AK141" s="149"/>
      <c r="AL141" s="149"/>
      <c r="AM141" s="149"/>
      <c r="AN141" s="149"/>
      <c r="AO141" s="149"/>
      <c r="AP141" s="149"/>
      <c r="AQ141" s="286"/>
      <c r="AR141" s="287"/>
      <c r="AS141" s="287"/>
      <c r="AT141" s="288"/>
      <c r="AU141" s="149"/>
      <c r="AV141" s="149"/>
      <c r="AW141" s="149"/>
      <c r="AX141" s="149"/>
      <c r="AY141" s="149"/>
      <c r="AZ141" s="149"/>
      <c r="BA141" s="182" t="str">
        <f>C141</f>
        <v>48portový 10/100/1000 PoE (370 W) switch + 4x 1GB SFP+, řízený podpora IPv4, IPv6, VLAN, QoS, ACL, přepínání na 2. vrstvě, DHCP server, 256 VLAN, montáž do racku</v>
      </c>
      <c r="BB141" s="149"/>
      <c r="BC141" s="149"/>
      <c r="BD141" s="149"/>
      <c r="BE141" s="149"/>
      <c r="BF141" s="149"/>
      <c r="BG141" s="149"/>
      <c r="BH141" s="149"/>
    </row>
    <row r="142" spans="1:60" outlineLevel="1" x14ac:dyDescent="0.2">
      <c r="A142" s="168">
        <v>72</v>
      </c>
      <c r="B142" s="169" t="s">
        <v>352</v>
      </c>
      <c r="C142" s="185" t="s">
        <v>353</v>
      </c>
      <c r="D142" s="170" t="s">
        <v>181</v>
      </c>
      <c r="E142" s="171">
        <v>1</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172</v>
      </c>
      <c r="T142" s="174" t="s">
        <v>157</v>
      </c>
      <c r="U142" s="159">
        <v>0</v>
      </c>
      <c r="V142" s="159">
        <f>ROUND(E142*U142,2)</f>
        <v>0</v>
      </c>
      <c r="W142" s="159"/>
      <c r="X142" s="159" t="s">
        <v>158</v>
      </c>
      <c r="Y142" s="159" t="s">
        <v>159</v>
      </c>
      <c r="Z142" s="205"/>
      <c r="AA142" s="149"/>
      <c r="AB142" s="149"/>
      <c r="AC142" s="149"/>
      <c r="AD142" s="149"/>
      <c r="AE142" s="149"/>
      <c r="AF142" s="149"/>
      <c r="AG142" s="149" t="s">
        <v>182</v>
      </c>
      <c r="AH142" s="149"/>
      <c r="AI142" s="149"/>
      <c r="AJ142" s="149"/>
      <c r="AK142" s="149"/>
      <c r="AL142" s="149"/>
      <c r="AM142" s="149"/>
      <c r="AN142" s="149"/>
      <c r="AO142" s="149"/>
      <c r="AP142" s="149"/>
      <c r="AQ142" s="200">
        <v>0</v>
      </c>
      <c r="AR142" s="198">
        <f t="shared" ref="AR142:AR151" si="15">AQ142*F142</f>
        <v>0</v>
      </c>
      <c r="AS142" s="200">
        <v>1</v>
      </c>
      <c r="AT142" s="198">
        <f t="shared" ref="AT142:AT151" si="16">AS142*F142</f>
        <v>0</v>
      </c>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74" t="s">
        <v>354</v>
      </c>
      <c r="D143" s="275"/>
      <c r="E143" s="275"/>
      <c r="F143" s="275"/>
      <c r="G143" s="275"/>
      <c r="H143" s="159"/>
      <c r="I143" s="159"/>
      <c r="J143" s="159"/>
      <c r="K143" s="159"/>
      <c r="L143" s="159"/>
      <c r="M143" s="159"/>
      <c r="N143" s="158"/>
      <c r="O143" s="158"/>
      <c r="P143" s="158"/>
      <c r="Q143" s="158"/>
      <c r="R143" s="159"/>
      <c r="S143" s="159"/>
      <c r="T143" s="159"/>
      <c r="U143" s="159"/>
      <c r="V143" s="159"/>
      <c r="W143" s="159"/>
      <c r="X143" s="159"/>
      <c r="Y143" s="159"/>
      <c r="Z143" s="192"/>
      <c r="AA143" s="149"/>
      <c r="AB143" s="149"/>
      <c r="AC143" s="149"/>
      <c r="AD143" s="149"/>
      <c r="AE143" s="149"/>
      <c r="AF143" s="149"/>
      <c r="AG143" s="149" t="s">
        <v>163</v>
      </c>
      <c r="AH143" s="149"/>
      <c r="AI143" s="149"/>
      <c r="AJ143" s="149"/>
      <c r="AK143" s="149"/>
      <c r="AL143" s="149"/>
      <c r="AM143" s="149"/>
      <c r="AN143" s="149"/>
      <c r="AO143" s="149"/>
      <c r="AP143" s="149"/>
      <c r="AQ143" s="286"/>
      <c r="AR143" s="287"/>
      <c r="AS143" s="287"/>
      <c r="AT143" s="288"/>
      <c r="AU143" s="149"/>
      <c r="AV143" s="149"/>
      <c r="AW143" s="149"/>
      <c r="AX143" s="149"/>
      <c r="AY143" s="149"/>
      <c r="AZ143" s="149"/>
      <c r="BA143" s="149"/>
      <c r="BB143" s="149"/>
      <c r="BC143" s="149"/>
      <c r="BD143" s="149"/>
      <c r="BE143" s="149"/>
      <c r="BF143" s="149"/>
      <c r="BG143" s="149"/>
      <c r="BH143" s="149"/>
    </row>
    <row r="144" spans="1:60" outlineLevel="1" x14ac:dyDescent="0.2">
      <c r="A144" s="168">
        <v>73</v>
      </c>
      <c r="B144" s="169" t="s">
        <v>355</v>
      </c>
      <c r="C144" s="185" t="s">
        <v>356</v>
      </c>
      <c r="D144" s="170" t="s">
        <v>181</v>
      </c>
      <c r="E144" s="171">
        <v>1</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172</v>
      </c>
      <c r="T144" s="174" t="s">
        <v>157</v>
      </c>
      <c r="U144" s="159">
        <v>0</v>
      </c>
      <c r="V144" s="159">
        <f>ROUND(E144*U144,2)</f>
        <v>0</v>
      </c>
      <c r="W144" s="159"/>
      <c r="X144" s="159" t="s">
        <v>158</v>
      </c>
      <c r="Y144" s="159" t="s">
        <v>159</v>
      </c>
      <c r="Z144" s="205"/>
      <c r="AA144" s="149"/>
      <c r="AB144" s="149"/>
      <c r="AC144" s="149"/>
      <c r="AD144" s="149"/>
      <c r="AE144" s="149"/>
      <c r="AF144" s="149"/>
      <c r="AG144" s="149" t="s">
        <v>182</v>
      </c>
      <c r="AH144" s="149"/>
      <c r="AI144" s="149"/>
      <c r="AJ144" s="149"/>
      <c r="AK144" s="149"/>
      <c r="AL144" s="149"/>
      <c r="AM144" s="149"/>
      <c r="AN144" s="149"/>
      <c r="AO144" s="149"/>
      <c r="AP144" s="149"/>
      <c r="AQ144" s="200">
        <v>1</v>
      </c>
      <c r="AR144" s="198">
        <f t="shared" si="15"/>
        <v>0</v>
      </c>
      <c r="AS144" s="200">
        <v>0</v>
      </c>
      <c r="AT144" s="198">
        <f t="shared" si="16"/>
        <v>0</v>
      </c>
      <c r="AU144" s="149"/>
      <c r="AV144" s="149"/>
      <c r="AW144" s="149"/>
      <c r="AX144" s="149"/>
      <c r="AY144" s="149"/>
      <c r="AZ144" s="149"/>
      <c r="BA144" s="149"/>
      <c r="BB144" s="149"/>
      <c r="BC144" s="149"/>
      <c r="BD144" s="149"/>
      <c r="BE144" s="149"/>
      <c r="BF144" s="149"/>
      <c r="BG144" s="149"/>
      <c r="BH144" s="149"/>
    </row>
    <row r="145" spans="1:60" ht="33.75" outlineLevel="2" x14ac:dyDescent="0.2">
      <c r="A145" s="156"/>
      <c r="B145" s="157"/>
      <c r="C145" s="274" t="s">
        <v>357</v>
      </c>
      <c r="D145" s="275"/>
      <c r="E145" s="275"/>
      <c r="F145" s="275"/>
      <c r="G145" s="275"/>
      <c r="H145" s="159"/>
      <c r="I145" s="159"/>
      <c r="J145" s="159"/>
      <c r="K145" s="159"/>
      <c r="L145" s="159"/>
      <c r="M145" s="159"/>
      <c r="N145" s="158"/>
      <c r="O145" s="158"/>
      <c r="P145" s="158"/>
      <c r="Q145" s="158"/>
      <c r="R145" s="159"/>
      <c r="S145" s="159"/>
      <c r="T145" s="159"/>
      <c r="U145" s="159"/>
      <c r="V145" s="159"/>
      <c r="W145" s="159"/>
      <c r="X145" s="159"/>
      <c r="Y145" s="159"/>
      <c r="Z145" s="192"/>
      <c r="AA145" s="149"/>
      <c r="AB145" s="149"/>
      <c r="AC145" s="149"/>
      <c r="AD145" s="149"/>
      <c r="AE145" s="149"/>
      <c r="AF145" s="149"/>
      <c r="AG145" s="149" t="s">
        <v>163</v>
      </c>
      <c r="AH145" s="149"/>
      <c r="AI145" s="149"/>
      <c r="AJ145" s="149"/>
      <c r="AK145" s="149"/>
      <c r="AL145" s="149"/>
      <c r="AM145" s="149"/>
      <c r="AN145" s="149"/>
      <c r="AO145" s="149"/>
      <c r="AP145" s="149"/>
      <c r="AQ145" s="286"/>
      <c r="AR145" s="287"/>
      <c r="AS145" s="287"/>
      <c r="AT145" s="288"/>
      <c r="AU145" s="149"/>
      <c r="AV145" s="149"/>
      <c r="AW145" s="149"/>
      <c r="AX145" s="149"/>
      <c r="AY145" s="149"/>
      <c r="AZ145" s="149"/>
      <c r="BA145" s="182" t="str">
        <f>C145</f>
        <v>42U, černý, se střechou, kolečka, nožičky, 4 konzole a boční panely, bez dna, 1991x600x800mm, dveře s větráním s 81% perforací, včetně klíčů, s integrovaným elektrickým uzemněním - střechy, předních i zadních dveří, držák pro montáž PDU, nebo jiný srovnatelný typ. Stejný jako pro SKS.</v>
      </c>
      <c r="BB145" s="149"/>
      <c r="BC145" s="149"/>
      <c r="BD145" s="149"/>
      <c r="BE145" s="149"/>
      <c r="BF145" s="149"/>
      <c r="BG145" s="149"/>
      <c r="BH145" s="149"/>
    </row>
    <row r="146" spans="1:60" outlineLevel="1" x14ac:dyDescent="0.2">
      <c r="A146" s="168">
        <v>74</v>
      </c>
      <c r="B146" s="169" t="s">
        <v>358</v>
      </c>
      <c r="C146" s="185" t="s">
        <v>359</v>
      </c>
      <c r="D146" s="170" t="s">
        <v>181</v>
      </c>
      <c r="E146" s="171">
        <v>4</v>
      </c>
      <c r="F146" s="172"/>
      <c r="G146" s="173">
        <f>ROUND(E146*F146,2)</f>
        <v>0</v>
      </c>
      <c r="H146" s="172"/>
      <c r="I146" s="173">
        <f>ROUND(E146*H146,2)</f>
        <v>0</v>
      </c>
      <c r="J146" s="172"/>
      <c r="K146" s="173">
        <f>ROUND(E146*J146,2)</f>
        <v>0</v>
      </c>
      <c r="L146" s="173">
        <v>21</v>
      </c>
      <c r="M146" s="173">
        <f>G146*(1+L146/100)</f>
        <v>0</v>
      </c>
      <c r="N146" s="171">
        <v>0</v>
      </c>
      <c r="O146" s="171">
        <f>ROUND(E146*N146,2)</f>
        <v>0</v>
      </c>
      <c r="P146" s="171">
        <v>0</v>
      </c>
      <c r="Q146" s="171">
        <f>ROUND(E146*P146,2)</f>
        <v>0</v>
      </c>
      <c r="R146" s="173"/>
      <c r="S146" s="173" t="s">
        <v>172</v>
      </c>
      <c r="T146" s="174" t="s">
        <v>157</v>
      </c>
      <c r="U146" s="159">
        <v>0</v>
      </c>
      <c r="V146" s="159">
        <f>ROUND(E146*U146,2)</f>
        <v>0</v>
      </c>
      <c r="W146" s="159"/>
      <c r="X146" s="159" t="s">
        <v>158</v>
      </c>
      <c r="Y146" s="159" t="s">
        <v>159</v>
      </c>
      <c r="Z146" s="192"/>
      <c r="AA146" s="149"/>
      <c r="AB146" s="149"/>
      <c r="AC146" s="149"/>
      <c r="AD146" s="149"/>
      <c r="AE146" s="149"/>
      <c r="AF146" s="149"/>
      <c r="AG146" s="149" t="s">
        <v>182</v>
      </c>
      <c r="AH146" s="149"/>
      <c r="AI146" s="149"/>
      <c r="AJ146" s="149"/>
      <c r="AK146" s="149"/>
      <c r="AL146" s="149"/>
      <c r="AM146" s="149"/>
      <c r="AN146" s="149"/>
      <c r="AO146" s="149"/>
      <c r="AP146" s="149"/>
      <c r="AQ146" s="200">
        <v>4</v>
      </c>
      <c r="AR146" s="198">
        <f t="shared" si="15"/>
        <v>0</v>
      </c>
      <c r="AS146" s="200">
        <v>0</v>
      </c>
      <c r="AT146" s="198">
        <f t="shared" si="16"/>
        <v>0</v>
      </c>
      <c r="AU146" s="149"/>
      <c r="AV146" s="149"/>
      <c r="AW146" s="149"/>
      <c r="AX146" s="149"/>
      <c r="AY146" s="149"/>
      <c r="AZ146" s="149"/>
      <c r="BA146" s="149"/>
      <c r="BB146" s="149"/>
      <c r="BC146" s="149"/>
      <c r="BD146" s="149"/>
      <c r="BE146" s="149"/>
      <c r="BF146" s="149"/>
      <c r="BG146" s="149"/>
      <c r="BH146" s="149"/>
    </row>
    <row r="147" spans="1:60" outlineLevel="2" x14ac:dyDescent="0.2">
      <c r="A147" s="156"/>
      <c r="B147" s="157"/>
      <c r="C147" s="274" t="s">
        <v>360</v>
      </c>
      <c r="D147" s="275"/>
      <c r="E147" s="275"/>
      <c r="F147" s="275"/>
      <c r="G147" s="275"/>
      <c r="H147" s="159"/>
      <c r="I147" s="159"/>
      <c r="J147" s="159"/>
      <c r="K147" s="159"/>
      <c r="L147" s="159"/>
      <c r="M147" s="159"/>
      <c r="N147" s="158"/>
      <c r="O147" s="158"/>
      <c r="P147" s="158"/>
      <c r="Q147" s="158"/>
      <c r="R147" s="159"/>
      <c r="S147" s="159"/>
      <c r="T147" s="159"/>
      <c r="U147" s="159"/>
      <c r="V147" s="159"/>
      <c r="W147" s="159"/>
      <c r="X147" s="159"/>
      <c r="Y147" s="159"/>
      <c r="Z147" s="192"/>
      <c r="AA147" s="149"/>
      <c r="AB147" s="149"/>
      <c r="AC147" s="149"/>
      <c r="AD147" s="149"/>
      <c r="AE147" s="149"/>
      <c r="AF147" s="149"/>
      <c r="AG147" s="149" t="s">
        <v>163</v>
      </c>
      <c r="AH147" s="149"/>
      <c r="AI147" s="149"/>
      <c r="AJ147" s="149"/>
      <c r="AK147" s="149"/>
      <c r="AL147" s="149"/>
      <c r="AM147" s="149"/>
      <c r="AN147" s="149"/>
      <c r="AO147" s="149"/>
      <c r="AP147" s="149"/>
      <c r="AQ147" s="286"/>
      <c r="AR147" s="287"/>
      <c r="AS147" s="287"/>
      <c r="AT147" s="288"/>
      <c r="AU147" s="149"/>
      <c r="AV147" s="149"/>
      <c r="AW147" s="149"/>
      <c r="AX147" s="149"/>
      <c r="AY147" s="149"/>
      <c r="AZ147" s="149"/>
      <c r="BA147" s="149"/>
      <c r="BB147" s="149"/>
      <c r="BC147" s="149"/>
      <c r="BD147" s="149"/>
      <c r="BE147" s="149"/>
      <c r="BF147" s="149"/>
      <c r="BG147" s="149"/>
      <c r="BH147" s="149"/>
    </row>
    <row r="148" spans="1:60" outlineLevel="1" x14ac:dyDescent="0.2">
      <c r="A148" s="168">
        <v>75</v>
      </c>
      <c r="B148" s="169" t="s">
        <v>361</v>
      </c>
      <c r="C148" s="185" t="s">
        <v>359</v>
      </c>
      <c r="D148" s="170" t="s">
        <v>181</v>
      </c>
      <c r="E148" s="171">
        <v>1</v>
      </c>
      <c r="F148" s="172"/>
      <c r="G148" s="173">
        <f>ROUND(E148*F148,2)</f>
        <v>0</v>
      </c>
      <c r="H148" s="172"/>
      <c r="I148" s="173">
        <f>ROUND(E148*H148,2)</f>
        <v>0</v>
      </c>
      <c r="J148" s="172"/>
      <c r="K148" s="173">
        <f>ROUND(E148*J148,2)</f>
        <v>0</v>
      </c>
      <c r="L148" s="173">
        <v>21</v>
      </c>
      <c r="M148" s="173">
        <f>G148*(1+L148/100)</f>
        <v>0</v>
      </c>
      <c r="N148" s="171">
        <v>0</v>
      </c>
      <c r="O148" s="171">
        <f>ROUND(E148*N148,2)</f>
        <v>0</v>
      </c>
      <c r="P148" s="171">
        <v>0</v>
      </c>
      <c r="Q148" s="171">
        <f>ROUND(E148*P148,2)</f>
        <v>0</v>
      </c>
      <c r="R148" s="173"/>
      <c r="S148" s="173" t="s">
        <v>172</v>
      </c>
      <c r="T148" s="174" t="s">
        <v>157</v>
      </c>
      <c r="U148" s="159">
        <v>0</v>
      </c>
      <c r="V148" s="159">
        <f>ROUND(E148*U148,2)</f>
        <v>0</v>
      </c>
      <c r="W148" s="159"/>
      <c r="X148" s="159" t="s">
        <v>158</v>
      </c>
      <c r="Y148" s="159" t="s">
        <v>159</v>
      </c>
      <c r="Z148" s="205"/>
      <c r="AA148" s="149"/>
      <c r="AB148" s="149"/>
      <c r="AC148" s="149"/>
      <c r="AD148" s="149"/>
      <c r="AE148" s="149"/>
      <c r="AF148" s="149"/>
      <c r="AG148" s="149" t="s">
        <v>182</v>
      </c>
      <c r="AH148" s="149"/>
      <c r="AI148" s="149"/>
      <c r="AJ148" s="149"/>
      <c r="AK148" s="149"/>
      <c r="AL148" s="149"/>
      <c r="AM148" s="149"/>
      <c r="AN148" s="149"/>
      <c r="AO148" s="149"/>
      <c r="AP148" s="149"/>
      <c r="AQ148" s="200">
        <v>1</v>
      </c>
      <c r="AR148" s="198">
        <f t="shared" si="15"/>
        <v>0</v>
      </c>
      <c r="AS148" s="200">
        <v>0</v>
      </c>
      <c r="AT148" s="198">
        <f t="shared" si="16"/>
        <v>0</v>
      </c>
      <c r="AU148" s="149"/>
      <c r="AV148" s="149"/>
      <c r="AW148" s="149"/>
      <c r="AX148" s="149"/>
      <c r="AY148" s="149"/>
      <c r="AZ148" s="149"/>
      <c r="BA148" s="149"/>
      <c r="BB148" s="149"/>
      <c r="BC148" s="149"/>
      <c r="BD148" s="149"/>
      <c r="BE148" s="149"/>
      <c r="BF148" s="149"/>
      <c r="BG148" s="149"/>
      <c r="BH148" s="149"/>
    </row>
    <row r="149" spans="1:60" ht="22.5" outlineLevel="2" x14ac:dyDescent="0.2">
      <c r="A149" s="156"/>
      <c r="B149" s="157"/>
      <c r="C149" s="274" t="s">
        <v>362</v>
      </c>
      <c r="D149" s="275"/>
      <c r="E149" s="275"/>
      <c r="F149" s="275"/>
      <c r="G149" s="275"/>
      <c r="H149" s="159"/>
      <c r="I149" s="159"/>
      <c r="J149" s="159"/>
      <c r="K149" s="159"/>
      <c r="L149" s="159"/>
      <c r="M149" s="159"/>
      <c r="N149" s="158"/>
      <c r="O149" s="158"/>
      <c r="P149" s="158"/>
      <c r="Q149" s="158"/>
      <c r="R149" s="159"/>
      <c r="S149" s="159"/>
      <c r="T149" s="159"/>
      <c r="U149" s="159"/>
      <c r="V149" s="159"/>
      <c r="W149" s="159"/>
      <c r="X149" s="159"/>
      <c r="Y149" s="159"/>
      <c r="Z149" s="192"/>
      <c r="AA149" s="149"/>
      <c r="AB149" s="149"/>
      <c r="AC149" s="149"/>
      <c r="AD149" s="149"/>
      <c r="AE149" s="149"/>
      <c r="AF149" s="149"/>
      <c r="AG149" s="149" t="s">
        <v>163</v>
      </c>
      <c r="AH149" s="149"/>
      <c r="AI149" s="149"/>
      <c r="AJ149" s="149"/>
      <c r="AK149" s="149"/>
      <c r="AL149" s="149"/>
      <c r="AM149" s="149"/>
      <c r="AN149" s="149"/>
      <c r="AO149" s="149"/>
      <c r="AP149" s="149"/>
      <c r="AQ149" s="286"/>
      <c r="AR149" s="287"/>
      <c r="AS149" s="287"/>
      <c r="AT149" s="288"/>
      <c r="AU149" s="149"/>
      <c r="AV149" s="149"/>
      <c r="AW149" s="149"/>
      <c r="AX149" s="149"/>
      <c r="AY149" s="149"/>
      <c r="AZ149" s="149"/>
      <c r="BA149" s="182" t="str">
        <f>C149</f>
        <v>Měřené a spínané PDU do racku, připevnění: svislé. počet zásuvek: 13 AC zásuvky / AC zásuvek, zástrčka: C14 rozdvojovač. délkapřívodního kabelu: 3,05 m, certifikace: VDE, CE, EAC, EN55022, EN55024, AS/NZS CISPR 22, sledování: proud, výkon, napětí,</v>
      </c>
      <c r="BB149" s="149"/>
      <c r="BC149" s="149"/>
      <c r="BD149" s="149"/>
      <c r="BE149" s="149"/>
      <c r="BF149" s="149"/>
      <c r="BG149" s="149"/>
      <c r="BH149" s="149"/>
    </row>
    <row r="150" spans="1:60" outlineLevel="1" x14ac:dyDescent="0.2">
      <c r="A150" s="175">
        <v>76</v>
      </c>
      <c r="B150" s="176" t="s">
        <v>363</v>
      </c>
      <c r="C150" s="184" t="s">
        <v>277</v>
      </c>
      <c r="D150" s="177" t="s">
        <v>278</v>
      </c>
      <c r="E150" s="178">
        <v>1</v>
      </c>
      <c r="F150" s="179"/>
      <c r="G150" s="180">
        <f>ROUND(E150*F150,2)</f>
        <v>0</v>
      </c>
      <c r="H150" s="179"/>
      <c r="I150" s="180">
        <f>ROUND(E150*H150,2)</f>
        <v>0</v>
      </c>
      <c r="J150" s="179"/>
      <c r="K150" s="180">
        <f>ROUND(E150*J150,2)</f>
        <v>0</v>
      </c>
      <c r="L150" s="180">
        <v>21</v>
      </c>
      <c r="M150" s="180">
        <f>G150*(1+L150/100)</f>
        <v>0</v>
      </c>
      <c r="N150" s="178">
        <v>0</v>
      </c>
      <c r="O150" s="178">
        <f>ROUND(E150*N150,2)</f>
        <v>0</v>
      </c>
      <c r="P150" s="178">
        <v>0</v>
      </c>
      <c r="Q150" s="178">
        <f>ROUND(E150*P150,2)</f>
        <v>0</v>
      </c>
      <c r="R150" s="180"/>
      <c r="S150" s="180" t="s">
        <v>172</v>
      </c>
      <c r="T150" s="181" t="s">
        <v>157</v>
      </c>
      <c r="U150" s="159">
        <v>0</v>
      </c>
      <c r="V150" s="159">
        <f>ROUND(E150*U150,2)</f>
        <v>0</v>
      </c>
      <c r="W150" s="159"/>
      <c r="X150" s="159" t="s">
        <v>158</v>
      </c>
      <c r="Y150" s="159" t="s">
        <v>159</v>
      </c>
      <c r="Z150" s="192"/>
      <c r="AA150" s="149"/>
      <c r="AB150" s="149"/>
      <c r="AC150" s="149"/>
      <c r="AD150" s="149"/>
      <c r="AE150" s="149"/>
      <c r="AF150" s="149"/>
      <c r="AG150" s="149" t="s">
        <v>182</v>
      </c>
      <c r="AH150" s="149"/>
      <c r="AI150" s="149"/>
      <c r="AJ150" s="149"/>
      <c r="AK150" s="149"/>
      <c r="AL150" s="149"/>
      <c r="AM150" s="149"/>
      <c r="AN150" s="149"/>
      <c r="AO150" s="149"/>
      <c r="AP150" s="149"/>
      <c r="AQ150" s="200">
        <v>1</v>
      </c>
      <c r="AR150" s="198">
        <f t="shared" si="15"/>
        <v>0</v>
      </c>
      <c r="AS150" s="200">
        <v>0</v>
      </c>
      <c r="AT150" s="198">
        <f t="shared" si="16"/>
        <v>0</v>
      </c>
      <c r="AU150" s="149"/>
      <c r="AV150" s="149"/>
      <c r="AW150" s="149"/>
      <c r="AX150" s="149"/>
      <c r="AY150" s="149"/>
      <c r="AZ150" s="149"/>
      <c r="BA150" s="149"/>
      <c r="BB150" s="149"/>
      <c r="BC150" s="149"/>
      <c r="BD150" s="149"/>
      <c r="BE150" s="149"/>
      <c r="BF150" s="149"/>
      <c r="BG150" s="149"/>
      <c r="BH150" s="149"/>
    </row>
    <row r="151" spans="1:60" outlineLevel="1" x14ac:dyDescent="0.2">
      <c r="A151" s="175">
        <v>77</v>
      </c>
      <c r="B151" s="176" t="s">
        <v>364</v>
      </c>
      <c r="C151" s="184" t="s">
        <v>279</v>
      </c>
      <c r="D151" s="177" t="s">
        <v>181</v>
      </c>
      <c r="E151" s="178">
        <v>1</v>
      </c>
      <c r="F151" s="179"/>
      <c r="G151" s="180">
        <f>ROUND(E151*F151,2)</f>
        <v>0</v>
      </c>
      <c r="H151" s="179"/>
      <c r="I151" s="180">
        <f>ROUND(E151*H151,2)</f>
        <v>0</v>
      </c>
      <c r="J151" s="179"/>
      <c r="K151" s="180">
        <f>ROUND(E151*J151,2)</f>
        <v>0</v>
      </c>
      <c r="L151" s="180">
        <v>21</v>
      </c>
      <c r="M151" s="180">
        <f>G151*(1+L151/100)</f>
        <v>0</v>
      </c>
      <c r="N151" s="178">
        <v>0</v>
      </c>
      <c r="O151" s="178">
        <f>ROUND(E151*N151,2)</f>
        <v>0</v>
      </c>
      <c r="P151" s="178">
        <v>0</v>
      </c>
      <c r="Q151" s="178">
        <f>ROUND(E151*P151,2)</f>
        <v>0</v>
      </c>
      <c r="R151" s="180"/>
      <c r="S151" s="180" t="s">
        <v>172</v>
      </c>
      <c r="T151" s="181" t="s">
        <v>157</v>
      </c>
      <c r="U151" s="159">
        <v>0</v>
      </c>
      <c r="V151" s="159">
        <f>ROUND(E151*U151,2)</f>
        <v>0</v>
      </c>
      <c r="W151" s="159"/>
      <c r="X151" s="159" t="s">
        <v>158</v>
      </c>
      <c r="Y151" s="159" t="s">
        <v>159</v>
      </c>
      <c r="Z151" s="192"/>
      <c r="AA151" s="149"/>
      <c r="AB151" s="149"/>
      <c r="AC151" s="149"/>
      <c r="AD151" s="149"/>
      <c r="AE151" s="149"/>
      <c r="AF151" s="149"/>
      <c r="AG151" s="149" t="s">
        <v>182</v>
      </c>
      <c r="AH151" s="149"/>
      <c r="AI151" s="149"/>
      <c r="AJ151" s="149"/>
      <c r="AK151" s="149"/>
      <c r="AL151" s="149"/>
      <c r="AM151" s="149"/>
      <c r="AN151" s="149"/>
      <c r="AO151" s="149"/>
      <c r="AP151" s="149"/>
      <c r="AQ151" s="200">
        <v>1</v>
      </c>
      <c r="AR151" s="198">
        <f t="shared" si="15"/>
        <v>0</v>
      </c>
      <c r="AS151" s="200">
        <v>0</v>
      </c>
      <c r="AT151" s="198">
        <f t="shared" si="16"/>
        <v>0</v>
      </c>
      <c r="AU151" s="149"/>
      <c r="AV151" s="149"/>
      <c r="AW151" s="149"/>
      <c r="AX151" s="149"/>
      <c r="AY151" s="149"/>
      <c r="AZ151" s="149"/>
      <c r="BA151" s="149"/>
      <c r="BB151" s="149"/>
      <c r="BC151" s="149"/>
      <c r="BD151" s="149"/>
      <c r="BE151" s="149"/>
      <c r="BF151" s="149"/>
      <c r="BG151" s="149"/>
      <c r="BH151" s="149"/>
    </row>
    <row r="152" spans="1:60" x14ac:dyDescent="0.2">
      <c r="A152" s="161" t="s">
        <v>151</v>
      </c>
      <c r="B152" s="162" t="s">
        <v>121</v>
      </c>
      <c r="C152" s="183" t="s">
        <v>28</v>
      </c>
      <c r="D152" s="163"/>
      <c r="E152" s="164"/>
      <c r="F152" s="165"/>
      <c r="G152" s="165">
        <f>SUMIF(AG153:AG156,"&lt;&gt;NOR",G153:G156)</f>
        <v>0</v>
      </c>
      <c r="H152" s="165"/>
      <c r="I152" s="165">
        <f>SUM(I153:I156)</f>
        <v>0</v>
      </c>
      <c r="J152" s="165"/>
      <c r="K152" s="165">
        <f>SUM(K153:K156)</f>
        <v>0</v>
      </c>
      <c r="L152" s="165"/>
      <c r="M152" s="165">
        <f>SUM(M153:M156)</f>
        <v>0</v>
      </c>
      <c r="N152" s="164"/>
      <c r="O152" s="164">
        <f>SUM(O153:O156)</f>
        <v>0</v>
      </c>
      <c r="P152" s="164"/>
      <c r="Q152" s="164">
        <f>SUM(Q153:Q156)</f>
        <v>0</v>
      </c>
      <c r="R152" s="165"/>
      <c r="S152" s="165"/>
      <c r="T152" s="166"/>
      <c r="U152" s="160"/>
      <c r="V152" s="160">
        <f>SUM(V153:V156)</f>
        <v>0</v>
      </c>
      <c r="W152" s="160"/>
      <c r="X152" s="160"/>
      <c r="Y152" s="160"/>
      <c r="Z152" s="193"/>
      <c r="AG152" t="s">
        <v>152</v>
      </c>
      <c r="AQ152" s="203">
        <f>AQ153+AQ154+AQ155</f>
        <v>1</v>
      </c>
      <c r="AR152" s="204">
        <f t="shared" ref="AR152:AT152" si="17">AR153+AR154+AR155</f>
        <v>0</v>
      </c>
      <c r="AS152" s="203">
        <f t="shared" si="17"/>
        <v>2</v>
      </c>
      <c r="AT152" s="204">
        <f t="shared" si="17"/>
        <v>0</v>
      </c>
    </row>
    <row r="153" spans="1:60" outlineLevel="1" x14ac:dyDescent="0.2">
      <c r="A153" s="175">
        <v>78</v>
      </c>
      <c r="B153" s="176" t="s">
        <v>365</v>
      </c>
      <c r="C153" s="184" t="s">
        <v>263</v>
      </c>
      <c r="D153" s="177" t="s">
        <v>181</v>
      </c>
      <c r="E153" s="178">
        <v>1</v>
      </c>
      <c r="F153" s="179"/>
      <c r="G153" s="180">
        <f>ROUND(E153*F153,2)</f>
        <v>0</v>
      </c>
      <c r="H153" s="179"/>
      <c r="I153" s="180">
        <f>ROUND(E153*H153,2)</f>
        <v>0</v>
      </c>
      <c r="J153" s="179"/>
      <c r="K153" s="180">
        <f>ROUND(E153*J153,2)</f>
        <v>0</v>
      </c>
      <c r="L153" s="180">
        <v>21</v>
      </c>
      <c r="M153" s="180">
        <f>G153*(1+L153/100)</f>
        <v>0</v>
      </c>
      <c r="N153" s="178">
        <v>0</v>
      </c>
      <c r="O153" s="178">
        <f>ROUND(E153*N153,2)</f>
        <v>0</v>
      </c>
      <c r="P153" s="178">
        <v>0</v>
      </c>
      <c r="Q153" s="178">
        <f>ROUND(E153*P153,2)</f>
        <v>0</v>
      </c>
      <c r="R153" s="180"/>
      <c r="S153" s="180" t="s">
        <v>172</v>
      </c>
      <c r="T153" s="181" t="s">
        <v>157</v>
      </c>
      <c r="U153" s="159">
        <v>0</v>
      </c>
      <c r="V153" s="159">
        <f>ROUND(E153*U153,2)</f>
        <v>0</v>
      </c>
      <c r="W153" s="159"/>
      <c r="X153" s="159" t="s">
        <v>158</v>
      </c>
      <c r="Y153" s="159" t="s">
        <v>159</v>
      </c>
      <c r="Z153" s="192"/>
      <c r="AA153" s="149"/>
      <c r="AB153" s="149"/>
      <c r="AC153" s="149"/>
      <c r="AD153" s="149"/>
      <c r="AE153" s="149"/>
      <c r="AF153" s="149"/>
      <c r="AG153" s="149" t="s">
        <v>160</v>
      </c>
      <c r="AH153" s="149"/>
      <c r="AI153" s="149"/>
      <c r="AJ153" s="149"/>
      <c r="AK153" s="149"/>
      <c r="AL153" s="149"/>
      <c r="AM153" s="149"/>
      <c r="AN153" s="149"/>
      <c r="AO153" s="149"/>
      <c r="AP153" s="149"/>
      <c r="AQ153" s="200">
        <v>0</v>
      </c>
      <c r="AR153" s="198">
        <f>AQ153*F153</f>
        <v>0</v>
      </c>
      <c r="AS153" s="200">
        <v>1</v>
      </c>
      <c r="AT153" s="198">
        <f>AS153*F153</f>
        <v>0</v>
      </c>
      <c r="AU153" s="149"/>
      <c r="AV153" s="149"/>
      <c r="AW153" s="149"/>
      <c r="AX153" s="149"/>
      <c r="AY153" s="149"/>
      <c r="AZ153" s="149"/>
      <c r="BA153" s="149"/>
      <c r="BB153" s="149"/>
      <c r="BC153" s="149"/>
      <c r="BD153" s="149"/>
      <c r="BE153" s="149"/>
      <c r="BF153" s="149"/>
      <c r="BG153" s="149"/>
      <c r="BH153" s="149"/>
    </row>
    <row r="154" spans="1:60" outlineLevel="1" x14ac:dyDescent="0.2">
      <c r="A154" s="175">
        <v>79</v>
      </c>
      <c r="B154" s="176" t="s">
        <v>366</v>
      </c>
      <c r="C154" s="184" t="s">
        <v>367</v>
      </c>
      <c r="D154" s="177" t="s">
        <v>300</v>
      </c>
      <c r="E154" s="178">
        <v>1</v>
      </c>
      <c r="F154" s="179"/>
      <c r="G154" s="180">
        <f>ROUND(E154*F154,2)</f>
        <v>0</v>
      </c>
      <c r="H154" s="179"/>
      <c r="I154" s="180">
        <f>ROUND(E154*H154,2)</f>
        <v>0</v>
      </c>
      <c r="J154" s="179"/>
      <c r="K154" s="180">
        <f>ROUND(E154*J154,2)</f>
        <v>0</v>
      </c>
      <c r="L154" s="180">
        <v>21</v>
      </c>
      <c r="M154" s="180">
        <f>G154*(1+L154/100)</f>
        <v>0</v>
      </c>
      <c r="N154" s="178">
        <v>0</v>
      </c>
      <c r="O154" s="178">
        <f>ROUND(E154*N154,2)</f>
        <v>0</v>
      </c>
      <c r="P154" s="178">
        <v>0</v>
      </c>
      <c r="Q154" s="178">
        <f>ROUND(E154*P154,2)</f>
        <v>0</v>
      </c>
      <c r="R154" s="180"/>
      <c r="S154" s="180" t="s">
        <v>172</v>
      </c>
      <c r="T154" s="181" t="s">
        <v>157</v>
      </c>
      <c r="U154" s="159">
        <v>0</v>
      </c>
      <c r="V154" s="159">
        <f>ROUND(E154*U154,2)</f>
        <v>0</v>
      </c>
      <c r="W154" s="159"/>
      <c r="X154" s="159" t="s">
        <v>158</v>
      </c>
      <c r="Y154" s="159" t="s">
        <v>159</v>
      </c>
      <c r="Z154" s="192"/>
      <c r="AA154" s="149"/>
      <c r="AB154" s="149"/>
      <c r="AC154" s="149"/>
      <c r="AD154" s="149"/>
      <c r="AE154" s="149"/>
      <c r="AF154" s="149"/>
      <c r="AG154" s="149" t="s">
        <v>160</v>
      </c>
      <c r="AH154" s="149"/>
      <c r="AI154" s="149"/>
      <c r="AJ154" s="149"/>
      <c r="AK154" s="149"/>
      <c r="AL154" s="149"/>
      <c r="AM154" s="149"/>
      <c r="AN154" s="149"/>
      <c r="AO154" s="149"/>
      <c r="AP154" s="149"/>
      <c r="AQ154" s="200">
        <v>1</v>
      </c>
      <c r="AR154" s="198">
        <f t="shared" ref="AR154:AR155" si="18">AQ154*F154</f>
        <v>0</v>
      </c>
      <c r="AS154" s="200">
        <v>0</v>
      </c>
      <c r="AT154" s="198">
        <f t="shared" ref="AT154:AT155" si="19">AS154*F154</f>
        <v>0</v>
      </c>
      <c r="AU154" s="149"/>
      <c r="AV154" s="149"/>
      <c r="AW154" s="149"/>
      <c r="AX154" s="149"/>
      <c r="AY154" s="149"/>
      <c r="AZ154" s="149"/>
      <c r="BA154" s="149"/>
      <c r="BB154" s="149"/>
      <c r="BC154" s="149"/>
      <c r="BD154" s="149"/>
      <c r="BE154" s="149"/>
      <c r="BF154" s="149"/>
      <c r="BG154" s="149"/>
      <c r="BH154" s="149"/>
    </row>
    <row r="155" spans="1:60" outlineLevel="1" x14ac:dyDescent="0.2">
      <c r="A155" s="168">
        <v>80</v>
      </c>
      <c r="B155" s="169" t="s">
        <v>368</v>
      </c>
      <c r="C155" s="185" t="s">
        <v>369</v>
      </c>
      <c r="D155" s="170" t="s">
        <v>300</v>
      </c>
      <c r="E155" s="171">
        <v>1</v>
      </c>
      <c r="F155" s="172"/>
      <c r="G155" s="173">
        <f>ROUND(E155*F155,2)</f>
        <v>0</v>
      </c>
      <c r="H155" s="172"/>
      <c r="I155" s="173">
        <f>ROUND(E155*H155,2)</f>
        <v>0</v>
      </c>
      <c r="J155" s="172"/>
      <c r="K155" s="173">
        <f>ROUND(E155*J155,2)</f>
        <v>0</v>
      </c>
      <c r="L155" s="173">
        <v>21</v>
      </c>
      <c r="M155" s="173">
        <f>G155*(1+L155/100)</f>
        <v>0</v>
      </c>
      <c r="N155" s="171">
        <v>0</v>
      </c>
      <c r="O155" s="171">
        <f>ROUND(E155*N155,2)</f>
        <v>0</v>
      </c>
      <c r="P155" s="171">
        <v>0</v>
      </c>
      <c r="Q155" s="171">
        <f>ROUND(E155*P155,2)</f>
        <v>0</v>
      </c>
      <c r="R155" s="173"/>
      <c r="S155" s="173" t="s">
        <v>172</v>
      </c>
      <c r="T155" s="174" t="s">
        <v>157</v>
      </c>
      <c r="U155" s="159">
        <v>0</v>
      </c>
      <c r="V155" s="159">
        <f>ROUND(E155*U155,2)</f>
        <v>0</v>
      </c>
      <c r="W155" s="159"/>
      <c r="X155" s="159" t="s">
        <v>158</v>
      </c>
      <c r="Y155" s="159" t="s">
        <v>159</v>
      </c>
      <c r="Z155" s="192"/>
      <c r="AA155" s="149"/>
      <c r="AB155" s="149"/>
      <c r="AC155" s="149"/>
      <c r="AD155" s="149"/>
      <c r="AE155" s="149"/>
      <c r="AF155" s="149"/>
      <c r="AG155" s="149" t="s">
        <v>160</v>
      </c>
      <c r="AH155" s="149"/>
      <c r="AI155" s="149"/>
      <c r="AJ155" s="149"/>
      <c r="AK155" s="149"/>
      <c r="AL155" s="149"/>
      <c r="AM155" s="149"/>
      <c r="AN155" s="149"/>
      <c r="AO155" s="149"/>
      <c r="AP155" s="149"/>
      <c r="AQ155" s="200">
        <v>0</v>
      </c>
      <c r="AR155" s="198">
        <f t="shared" si="18"/>
        <v>0</v>
      </c>
      <c r="AS155" s="200">
        <v>1</v>
      </c>
      <c r="AT155" s="198">
        <f t="shared" si="19"/>
        <v>0</v>
      </c>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74" t="s">
        <v>370</v>
      </c>
      <c r="D156" s="275"/>
      <c r="E156" s="275"/>
      <c r="F156" s="275"/>
      <c r="G156" s="275"/>
      <c r="H156" s="159"/>
      <c r="I156" s="159"/>
      <c r="J156" s="159"/>
      <c r="K156" s="159"/>
      <c r="L156" s="159"/>
      <c r="M156" s="159"/>
      <c r="N156" s="158"/>
      <c r="O156" s="158"/>
      <c r="P156" s="158"/>
      <c r="Q156" s="158"/>
      <c r="R156" s="159"/>
      <c r="S156" s="159"/>
      <c r="T156" s="159"/>
      <c r="U156" s="159"/>
      <c r="V156" s="159"/>
      <c r="W156" s="159"/>
      <c r="X156" s="159"/>
      <c r="Y156" s="159"/>
      <c r="Z156" s="192"/>
      <c r="AA156" s="149"/>
      <c r="AB156" s="149"/>
      <c r="AC156" s="149"/>
      <c r="AD156" s="149"/>
      <c r="AE156" s="149"/>
      <c r="AF156" s="149"/>
      <c r="AG156" s="149" t="s">
        <v>163</v>
      </c>
      <c r="AH156" s="149"/>
      <c r="AI156" s="149"/>
      <c r="AJ156" s="149"/>
      <c r="AK156" s="149"/>
      <c r="AL156" s="149"/>
      <c r="AM156" s="149"/>
      <c r="AN156" s="149"/>
      <c r="AO156" s="149"/>
      <c r="AP156" s="149"/>
      <c r="AQ156" s="286"/>
      <c r="AR156" s="287"/>
      <c r="AS156" s="287"/>
      <c r="AT156" s="288"/>
      <c r="AU156" s="149"/>
      <c r="AV156" s="149"/>
      <c r="AW156" s="149"/>
      <c r="AX156" s="149"/>
      <c r="AY156" s="149"/>
      <c r="AZ156" s="149"/>
      <c r="BA156" s="149"/>
      <c r="BB156" s="149"/>
      <c r="BC156" s="149"/>
      <c r="BD156" s="149"/>
      <c r="BE156" s="149"/>
      <c r="BF156" s="149"/>
      <c r="BG156" s="149"/>
      <c r="BH156" s="149"/>
    </row>
    <row r="157" spans="1:60" x14ac:dyDescent="0.2">
      <c r="A157" s="3"/>
      <c r="B157" s="4"/>
      <c r="C157" s="186"/>
      <c r="D157" s="6"/>
      <c r="E157" s="3"/>
      <c r="F157" s="3"/>
      <c r="G157" s="3"/>
      <c r="H157" s="3"/>
      <c r="I157" s="3"/>
      <c r="J157" s="3"/>
      <c r="K157" s="3"/>
      <c r="L157" s="3"/>
      <c r="M157" s="3"/>
      <c r="N157" s="3"/>
      <c r="O157" s="3"/>
      <c r="P157" s="3"/>
      <c r="Q157" s="3"/>
      <c r="R157" s="3"/>
      <c r="S157" s="3"/>
      <c r="T157" s="3"/>
      <c r="U157" s="3"/>
      <c r="V157" s="3"/>
      <c r="W157" s="3"/>
      <c r="X157" s="3"/>
      <c r="Y157" s="3"/>
      <c r="AE157">
        <v>15</v>
      </c>
      <c r="AF157">
        <v>21</v>
      </c>
      <c r="AG157" t="s">
        <v>137</v>
      </c>
      <c r="AQ157" s="201">
        <f>AQ8+AQ24+AQ39+AQ87+AQ113+AQ139+AQ152</f>
        <v>234</v>
      </c>
      <c r="AR157" s="199">
        <f t="shared" ref="AR157:AT157" si="20">AR8+AR24+AR39+AR87+AR113+AR139+AR152</f>
        <v>0</v>
      </c>
      <c r="AS157" s="201">
        <f t="shared" si="20"/>
        <v>41</v>
      </c>
      <c r="AT157" s="199">
        <f t="shared" si="20"/>
        <v>0</v>
      </c>
    </row>
    <row r="158" spans="1:60" x14ac:dyDescent="0.2">
      <c r="A158" s="152"/>
      <c r="B158" s="153" t="s">
        <v>29</v>
      </c>
      <c r="C158" s="187"/>
      <c r="D158" s="154"/>
      <c r="E158" s="206">
        <v>275</v>
      </c>
      <c r="F158" s="155"/>
      <c r="G158" s="167">
        <f>G8+G24+G39+G87+G113+G139+G152</f>
        <v>0</v>
      </c>
      <c r="H158" s="3"/>
      <c r="I158" s="3"/>
      <c r="J158" s="3"/>
      <c r="K158" s="3"/>
      <c r="L158" s="3"/>
      <c r="M158" s="3"/>
      <c r="N158" s="3"/>
      <c r="O158" s="3"/>
      <c r="P158" s="3"/>
      <c r="Q158" s="3"/>
      <c r="R158" s="3"/>
      <c r="S158" s="3"/>
      <c r="T158" s="3"/>
      <c r="U158" s="3"/>
      <c r="V158" s="3"/>
      <c r="W158" s="3"/>
      <c r="X158" s="3"/>
      <c r="Y158" s="3"/>
      <c r="AE158">
        <f>SUMIF(L7:L156,AE157,G7:G156)</f>
        <v>0</v>
      </c>
      <c r="AF158">
        <f>SUMIF(L7:L156,AF157,G7:G156)</f>
        <v>0</v>
      </c>
      <c r="AG158" t="s">
        <v>176</v>
      </c>
      <c r="AQ158" s="202"/>
      <c r="AS158" s="202"/>
    </row>
    <row r="159" spans="1:60" x14ac:dyDescent="0.2">
      <c r="C159" s="188"/>
      <c r="D159" s="10"/>
      <c r="AG159" t="s">
        <v>177</v>
      </c>
      <c r="AQ159" s="202"/>
      <c r="AS159" s="202"/>
    </row>
    <row r="160" spans="1:60" x14ac:dyDescent="0.2">
      <c r="D160" s="10"/>
      <c r="AQ160" s="202"/>
      <c r="AS160" s="202"/>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qjXXv51ky5GsTEtN28ReQN+qhr4saQDbaXyb2Vx2vrhViK31LCNrbY08Ppb7MHhI5wpNjxBVKmoOnfNayYdyxg==" saltValue="sAQj0WhNgBj4DVu4atXLkA==" spinCount="100000" sheet="1" formatRows="0"/>
  <mergeCells count="129">
    <mergeCell ref="AQ147:AT147"/>
    <mergeCell ref="AQ149:AT149"/>
    <mergeCell ref="AQ156:AT156"/>
    <mergeCell ref="AQ43:AT43"/>
    <mergeCell ref="AQ127:AT127"/>
    <mergeCell ref="AQ129:AT129"/>
    <mergeCell ref="AQ131:AT131"/>
    <mergeCell ref="AQ133:AT133"/>
    <mergeCell ref="AQ135:AT135"/>
    <mergeCell ref="AQ141:AT141"/>
    <mergeCell ref="AQ143:AT143"/>
    <mergeCell ref="AQ145:AT145"/>
    <mergeCell ref="AQ123:AT123"/>
    <mergeCell ref="AQ125:AT125"/>
    <mergeCell ref="AQ109:AT109"/>
    <mergeCell ref="AQ115:AT115"/>
    <mergeCell ref="AQ117:AT117"/>
    <mergeCell ref="AQ119:AT119"/>
    <mergeCell ref="AQ121:AT121"/>
    <mergeCell ref="AQ99:AT99"/>
    <mergeCell ref="AQ101:AT101"/>
    <mergeCell ref="AQ103:AT103"/>
    <mergeCell ref="AQ105:AT105"/>
    <mergeCell ref="AQ107:AT107"/>
    <mergeCell ref="AQ89:AT89"/>
    <mergeCell ref="AQ91:AT91"/>
    <mergeCell ref="AQ93:AT93"/>
    <mergeCell ref="AQ95:AT95"/>
    <mergeCell ref="AQ97:AT97"/>
    <mergeCell ref="AQ71:AT71"/>
    <mergeCell ref="AQ83:AT83"/>
    <mergeCell ref="AQ81:AT81"/>
    <mergeCell ref="AQ79:AT79"/>
    <mergeCell ref="AQ77:AT77"/>
    <mergeCell ref="AQ75:AT75"/>
    <mergeCell ref="AQ73:AT73"/>
    <mergeCell ref="AQ45:AT45"/>
    <mergeCell ref="AQ47:AT47"/>
    <mergeCell ref="AQ49:AT49"/>
    <mergeCell ref="AQ67:AT67"/>
    <mergeCell ref="AQ69:AT69"/>
    <mergeCell ref="AQ65:AT65"/>
    <mergeCell ref="AQ63:AT63"/>
    <mergeCell ref="AQ61:AT61"/>
    <mergeCell ref="AQ59:AT59"/>
    <mergeCell ref="AQ57:AT57"/>
    <mergeCell ref="AQ55:AT55"/>
    <mergeCell ref="AQ51:AT51"/>
    <mergeCell ref="AQ53:AT53"/>
    <mergeCell ref="AQ32:AT32"/>
    <mergeCell ref="AQ34:AT34"/>
    <mergeCell ref="AQ37:AT37"/>
    <mergeCell ref="AQ41:AT41"/>
    <mergeCell ref="AQ18:AT18"/>
    <mergeCell ref="AQ20:AT20"/>
    <mergeCell ref="AQ26:AT26"/>
    <mergeCell ref="AQ28:AT28"/>
    <mergeCell ref="AQ30:AT30"/>
    <mergeCell ref="AQ5:AT5"/>
    <mergeCell ref="AQ10:AT10"/>
    <mergeCell ref="AQ12:AT12"/>
    <mergeCell ref="AQ14:AT14"/>
    <mergeCell ref="AQ16:AT16"/>
    <mergeCell ref="C28:G28"/>
    <mergeCell ref="A1:G1"/>
    <mergeCell ref="C2:G2"/>
    <mergeCell ref="C3:G3"/>
    <mergeCell ref="C4:G4"/>
    <mergeCell ref="C10:G10"/>
    <mergeCell ref="C12:G12"/>
    <mergeCell ref="C14:G14"/>
    <mergeCell ref="C16:G16"/>
    <mergeCell ref="C18:G18"/>
    <mergeCell ref="C20:G20"/>
    <mergeCell ref="C26:G26"/>
    <mergeCell ref="C55:G55"/>
    <mergeCell ref="C30:G30"/>
    <mergeCell ref="C32:G32"/>
    <mergeCell ref="C34:G34"/>
    <mergeCell ref="C37:G37"/>
    <mergeCell ref="C41:G41"/>
    <mergeCell ref="C43:G43"/>
    <mergeCell ref="C45:G45"/>
    <mergeCell ref="C47:G47"/>
    <mergeCell ref="C49:G49"/>
    <mergeCell ref="C51:G51"/>
    <mergeCell ref="C53:G53"/>
    <mergeCell ref="C79:G79"/>
    <mergeCell ref="C57:G57"/>
    <mergeCell ref="C59:G59"/>
    <mergeCell ref="C61:G61"/>
    <mergeCell ref="C63:G63"/>
    <mergeCell ref="C65:G65"/>
    <mergeCell ref="C67:G67"/>
    <mergeCell ref="C69:G69"/>
    <mergeCell ref="C71:G71"/>
    <mergeCell ref="C73:G73"/>
    <mergeCell ref="C75:G75"/>
    <mergeCell ref="C77:G77"/>
    <mergeCell ref="C107:G107"/>
    <mergeCell ref="C81:G81"/>
    <mergeCell ref="C83:G83"/>
    <mergeCell ref="C89:G89"/>
    <mergeCell ref="C91:G91"/>
    <mergeCell ref="C93:G93"/>
    <mergeCell ref="C95:G95"/>
    <mergeCell ref="C97:G97"/>
    <mergeCell ref="C99:G99"/>
    <mergeCell ref="C101:G101"/>
    <mergeCell ref="C103:G103"/>
    <mergeCell ref="C105:G105"/>
    <mergeCell ref="C141:G141"/>
    <mergeCell ref="C143:G143"/>
    <mergeCell ref="C145:G145"/>
    <mergeCell ref="C147:G147"/>
    <mergeCell ref="C149:G149"/>
    <mergeCell ref="C156:G156"/>
    <mergeCell ref="C135:G135"/>
    <mergeCell ref="C109:G109"/>
    <mergeCell ref="C115:G115"/>
    <mergeCell ref="C117:G117"/>
    <mergeCell ref="C119:G119"/>
    <mergeCell ref="C121:G121"/>
    <mergeCell ref="C123:G123"/>
    <mergeCell ref="C125:G125"/>
    <mergeCell ref="C127:G127"/>
    <mergeCell ref="C129:G129"/>
    <mergeCell ref="C131:G131"/>
    <mergeCell ref="C133:G13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000"/>
  <sheetViews>
    <sheetView workbookViewId="0">
      <pane ySplit="7" topLeftCell="A8" activePane="bottomLeft" state="frozen"/>
      <selection pane="bottomLeft" activeCell="C6" sqref="C6"/>
    </sheetView>
  </sheetViews>
  <sheetFormatPr defaultRowHeight="12.75" outlineLevelRow="2"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6" max="26" width="43.42578125" customWidth="1"/>
    <col min="29" max="29" width="0" hidden="1" customWidth="1"/>
    <col min="31" max="41" width="0" hidden="1" customWidth="1"/>
    <col min="53" max="53" width="98.7109375" customWidth="1"/>
  </cols>
  <sheetData>
    <row r="1" spans="1:60" ht="15.75" customHeight="1" x14ac:dyDescent="0.25">
      <c r="A1" s="276" t="s">
        <v>178</v>
      </c>
      <c r="B1" s="276"/>
      <c r="C1" s="276"/>
      <c r="D1" s="276"/>
      <c r="E1" s="276"/>
      <c r="F1" s="276"/>
      <c r="G1" s="276"/>
      <c r="AG1" t="s">
        <v>123</v>
      </c>
    </row>
    <row r="2" spans="1:60" ht="24.95" customHeight="1" x14ac:dyDescent="0.2">
      <c r="A2" s="141" t="s">
        <v>7</v>
      </c>
      <c r="B2" s="49" t="s">
        <v>42</v>
      </c>
      <c r="C2" s="277" t="s">
        <v>43</v>
      </c>
      <c r="D2" s="278"/>
      <c r="E2" s="278"/>
      <c r="F2" s="278"/>
      <c r="G2" s="279"/>
      <c r="AG2" t="s">
        <v>124</v>
      </c>
    </row>
    <row r="3" spans="1:60" ht="24.95" customHeight="1" x14ac:dyDescent="0.2">
      <c r="A3" s="141" t="s">
        <v>8</v>
      </c>
      <c r="B3" s="49" t="s">
        <v>60</v>
      </c>
      <c r="C3" s="277" t="s">
        <v>61</v>
      </c>
      <c r="D3" s="278"/>
      <c r="E3" s="278"/>
      <c r="F3" s="278"/>
      <c r="G3" s="279"/>
      <c r="AC3" s="122" t="s">
        <v>124</v>
      </c>
      <c r="AG3" t="s">
        <v>128</v>
      </c>
    </row>
    <row r="4" spans="1:60" ht="24.95" customHeight="1" x14ac:dyDescent="0.2">
      <c r="A4" s="142" t="s">
        <v>9</v>
      </c>
      <c r="B4" s="143" t="s">
        <v>62</v>
      </c>
      <c r="C4" s="280" t="s">
        <v>63</v>
      </c>
      <c r="D4" s="281"/>
      <c r="E4" s="281"/>
      <c r="F4" s="281"/>
      <c r="G4" s="282"/>
      <c r="AG4" t="s">
        <v>129</v>
      </c>
    </row>
    <row r="5" spans="1:60" x14ac:dyDescent="0.2">
      <c r="D5" s="10"/>
    </row>
    <row r="6" spans="1:60" ht="38.25" x14ac:dyDescent="0.2">
      <c r="A6" s="145" t="s">
        <v>130</v>
      </c>
      <c r="B6" s="147" t="s">
        <v>131</v>
      </c>
      <c r="C6" s="147" t="s">
        <v>503</v>
      </c>
      <c r="D6" s="146" t="s">
        <v>132</v>
      </c>
      <c r="E6" s="145" t="s">
        <v>133</v>
      </c>
      <c r="F6" s="144" t="s">
        <v>134</v>
      </c>
      <c r="G6" s="145" t="s">
        <v>29</v>
      </c>
      <c r="H6" s="148" t="s">
        <v>30</v>
      </c>
      <c r="I6" s="148" t="s">
        <v>135</v>
      </c>
      <c r="J6" s="148" t="s">
        <v>31</v>
      </c>
      <c r="K6" s="148" t="s">
        <v>136</v>
      </c>
      <c r="L6" s="148" t="s">
        <v>137</v>
      </c>
      <c r="M6" s="148" t="s">
        <v>138</v>
      </c>
      <c r="N6" s="148" t="s">
        <v>139</v>
      </c>
      <c r="O6" s="148" t="s">
        <v>140</v>
      </c>
      <c r="P6" s="148" t="s">
        <v>141</v>
      </c>
      <c r="Q6" s="148" t="s">
        <v>142</v>
      </c>
      <c r="R6" s="148" t="s">
        <v>143</v>
      </c>
      <c r="S6" s="148" t="s">
        <v>144</v>
      </c>
      <c r="T6" s="148" t="s">
        <v>145</v>
      </c>
      <c r="U6" s="148" t="s">
        <v>146</v>
      </c>
      <c r="V6" s="148" t="s">
        <v>147</v>
      </c>
      <c r="W6" s="148" t="s">
        <v>148</v>
      </c>
      <c r="X6" s="148" t="s">
        <v>149</v>
      </c>
      <c r="Y6" s="189" t="s">
        <v>150</v>
      </c>
      <c r="Z6" s="190" t="s">
        <v>496</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c r="Z7" s="191"/>
    </row>
    <row r="8" spans="1:60" x14ac:dyDescent="0.2">
      <c r="A8" s="161" t="s">
        <v>151</v>
      </c>
      <c r="B8" s="162" t="s">
        <v>114</v>
      </c>
      <c r="C8" s="183" t="s">
        <v>115</v>
      </c>
      <c r="D8" s="163"/>
      <c r="E8" s="164"/>
      <c r="F8" s="165"/>
      <c r="G8" s="165">
        <f>SUMIF(AG9:AG14,"&lt;&gt;NOR",G9:G14)</f>
        <v>0</v>
      </c>
      <c r="H8" s="165"/>
      <c r="I8" s="165">
        <f>SUM(I9:I14)</f>
        <v>0</v>
      </c>
      <c r="J8" s="165"/>
      <c r="K8" s="165">
        <f>SUM(K9:K14)</f>
        <v>0</v>
      </c>
      <c r="L8" s="165"/>
      <c r="M8" s="165">
        <f>SUM(M9:M14)</f>
        <v>0</v>
      </c>
      <c r="N8" s="164"/>
      <c r="O8" s="164">
        <f>SUM(O9:O14)</f>
        <v>0</v>
      </c>
      <c r="P8" s="164"/>
      <c r="Q8" s="164">
        <f>SUM(Q9:Q14)</f>
        <v>0</v>
      </c>
      <c r="R8" s="165"/>
      <c r="S8" s="165"/>
      <c r="T8" s="166"/>
      <c r="U8" s="160"/>
      <c r="V8" s="160">
        <f>SUM(V9:V14)</f>
        <v>0</v>
      </c>
      <c r="W8" s="160"/>
      <c r="X8" s="160"/>
      <c r="Y8" s="160"/>
      <c r="Z8" s="193"/>
      <c r="AG8" t="s">
        <v>152</v>
      </c>
    </row>
    <row r="9" spans="1:60" outlineLevel="1" x14ac:dyDescent="0.2">
      <c r="A9" s="175">
        <v>1</v>
      </c>
      <c r="B9" s="176" t="s">
        <v>179</v>
      </c>
      <c r="C9" s="184" t="s">
        <v>190</v>
      </c>
      <c r="D9" s="177" t="s">
        <v>181</v>
      </c>
      <c r="E9" s="178">
        <v>6</v>
      </c>
      <c r="F9" s="179"/>
      <c r="G9" s="180">
        <f t="shared" ref="G9:G14" si="0">ROUND(E9*F9,2)</f>
        <v>0</v>
      </c>
      <c r="H9" s="179"/>
      <c r="I9" s="180">
        <f t="shared" ref="I9:I14" si="1">ROUND(E9*H9,2)</f>
        <v>0</v>
      </c>
      <c r="J9" s="179"/>
      <c r="K9" s="180">
        <f t="shared" ref="K9:K14" si="2">ROUND(E9*J9,2)</f>
        <v>0</v>
      </c>
      <c r="L9" s="180">
        <v>21</v>
      </c>
      <c r="M9" s="180">
        <f t="shared" ref="M9:M14" si="3">G9*(1+L9/100)</f>
        <v>0</v>
      </c>
      <c r="N9" s="178">
        <v>0</v>
      </c>
      <c r="O9" s="178">
        <f t="shared" ref="O9:O14" si="4">ROUND(E9*N9,2)</f>
        <v>0</v>
      </c>
      <c r="P9" s="178">
        <v>0</v>
      </c>
      <c r="Q9" s="178">
        <f t="shared" ref="Q9:Q14" si="5">ROUND(E9*P9,2)</f>
        <v>0</v>
      </c>
      <c r="R9" s="180"/>
      <c r="S9" s="180" t="s">
        <v>172</v>
      </c>
      <c r="T9" s="181" t="s">
        <v>157</v>
      </c>
      <c r="U9" s="159">
        <v>0</v>
      </c>
      <c r="V9" s="159">
        <f t="shared" ref="V9:V14" si="6">ROUND(E9*U9,2)</f>
        <v>0</v>
      </c>
      <c r="W9" s="159"/>
      <c r="X9" s="159" t="s">
        <v>158</v>
      </c>
      <c r="Y9" s="159" t="s">
        <v>159</v>
      </c>
      <c r="Z9" s="205"/>
      <c r="AA9" s="149"/>
      <c r="AB9" s="149"/>
      <c r="AC9" s="149"/>
      <c r="AD9" s="149"/>
      <c r="AE9" s="149"/>
      <c r="AF9" s="149"/>
      <c r="AG9" s="149" t="s">
        <v>182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183</v>
      </c>
      <c r="C10" s="184" t="s">
        <v>192</v>
      </c>
      <c r="D10" s="177" t="s">
        <v>181</v>
      </c>
      <c r="E10" s="178">
        <v>8</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157</v>
      </c>
      <c r="U10" s="159">
        <v>0</v>
      </c>
      <c r="V10" s="159">
        <f t="shared" si="6"/>
        <v>0</v>
      </c>
      <c r="W10" s="159"/>
      <c r="X10" s="159" t="s">
        <v>158</v>
      </c>
      <c r="Y10" s="159" t="s">
        <v>159</v>
      </c>
      <c r="Z10" s="192"/>
      <c r="AA10" s="149"/>
      <c r="AB10" s="149"/>
      <c r="AC10" s="149"/>
      <c r="AD10" s="149"/>
      <c r="AE10" s="149"/>
      <c r="AF10" s="149"/>
      <c r="AG10" s="149" t="s">
        <v>182</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67.5" outlineLevel="1" x14ac:dyDescent="0.2">
      <c r="A11" s="175">
        <v>3</v>
      </c>
      <c r="B11" s="176" t="s">
        <v>185</v>
      </c>
      <c r="C11" s="184" t="s">
        <v>463</v>
      </c>
      <c r="D11" s="177" t="s">
        <v>181</v>
      </c>
      <c r="E11" s="178">
        <v>1</v>
      </c>
      <c r="F11" s="179"/>
      <c r="G11" s="180">
        <f t="shared" si="0"/>
        <v>0</v>
      </c>
      <c r="H11" s="179"/>
      <c r="I11" s="180">
        <f t="shared" si="1"/>
        <v>0</v>
      </c>
      <c r="J11" s="179"/>
      <c r="K11" s="180">
        <f t="shared" si="2"/>
        <v>0</v>
      </c>
      <c r="L11" s="180">
        <v>21</v>
      </c>
      <c r="M11" s="180">
        <f t="shared" si="3"/>
        <v>0</v>
      </c>
      <c r="N11" s="178">
        <v>0</v>
      </c>
      <c r="O11" s="178">
        <f t="shared" si="4"/>
        <v>0</v>
      </c>
      <c r="P11" s="178">
        <v>0</v>
      </c>
      <c r="Q11" s="178">
        <f t="shared" si="5"/>
        <v>0</v>
      </c>
      <c r="R11" s="180"/>
      <c r="S11" s="180" t="s">
        <v>172</v>
      </c>
      <c r="T11" s="181" t="s">
        <v>157</v>
      </c>
      <c r="U11" s="159">
        <v>0</v>
      </c>
      <c r="V11" s="159">
        <f t="shared" si="6"/>
        <v>0</v>
      </c>
      <c r="W11" s="159"/>
      <c r="X11" s="159" t="s">
        <v>158</v>
      </c>
      <c r="Y11" s="159" t="s">
        <v>159</v>
      </c>
      <c r="Z11" s="205"/>
      <c r="AA11" s="149"/>
      <c r="AB11" s="149"/>
      <c r="AC11" s="149"/>
      <c r="AD11" s="149"/>
      <c r="AE11" s="149"/>
      <c r="AF11" s="149"/>
      <c r="AG11" s="149" t="s">
        <v>182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270</v>
      </c>
      <c r="C12" s="184" t="s">
        <v>198</v>
      </c>
      <c r="D12" s="177" t="s">
        <v>181</v>
      </c>
      <c r="E12" s="178">
        <v>47</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157</v>
      </c>
      <c r="U12" s="159">
        <v>0</v>
      </c>
      <c r="V12" s="159">
        <f t="shared" si="6"/>
        <v>0</v>
      </c>
      <c r="W12" s="159"/>
      <c r="X12" s="159" t="s">
        <v>158</v>
      </c>
      <c r="Y12" s="159" t="s">
        <v>159</v>
      </c>
      <c r="Z12" s="192"/>
      <c r="AA12" s="149"/>
      <c r="AB12" s="149"/>
      <c r="AC12" s="149"/>
      <c r="AD12" s="149"/>
      <c r="AE12" s="149"/>
      <c r="AF12" s="149"/>
      <c r="AG12" s="149" t="s">
        <v>182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187</v>
      </c>
      <c r="C13" s="184" t="s">
        <v>200</v>
      </c>
      <c r="D13" s="177" t="s">
        <v>181</v>
      </c>
      <c r="E13" s="178">
        <v>50</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172</v>
      </c>
      <c r="T13" s="181" t="s">
        <v>157</v>
      </c>
      <c r="U13" s="159">
        <v>0</v>
      </c>
      <c r="V13" s="159">
        <f t="shared" si="6"/>
        <v>0</v>
      </c>
      <c r="W13" s="159"/>
      <c r="X13" s="159" t="s">
        <v>158</v>
      </c>
      <c r="Y13" s="159" t="s">
        <v>159</v>
      </c>
      <c r="Z13" s="192"/>
      <c r="AA13" s="149"/>
      <c r="AB13" s="149"/>
      <c r="AC13" s="149"/>
      <c r="AD13" s="149"/>
      <c r="AE13" s="149"/>
      <c r="AF13" s="149"/>
      <c r="AG13" s="149" t="s">
        <v>182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188</v>
      </c>
      <c r="C14" s="184" t="s">
        <v>202</v>
      </c>
      <c r="D14" s="177" t="s">
        <v>181</v>
      </c>
      <c r="E14" s="178">
        <v>50</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172</v>
      </c>
      <c r="T14" s="181" t="s">
        <v>157</v>
      </c>
      <c r="U14" s="159">
        <v>0</v>
      </c>
      <c r="V14" s="159">
        <f t="shared" si="6"/>
        <v>0</v>
      </c>
      <c r="W14" s="159"/>
      <c r="X14" s="159" t="s">
        <v>158</v>
      </c>
      <c r="Y14" s="159" t="s">
        <v>159</v>
      </c>
      <c r="Z14" s="192"/>
      <c r="AA14" s="149"/>
      <c r="AB14" s="149"/>
      <c r="AC14" s="149"/>
      <c r="AD14" s="149"/>
      <c r="AE14" s="149"/>
      <c r="AF14" s="149"/>
      <c r="AG14" s="149" t="s">
        <v>182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x14ac:dyDescent="0.2">
      <c r="A15" s="161" t="s">
        <v>151</v>
      </c>
      <c r="B15" s="162" t="s">
        <v>116</v>
      </c>
      <c r="C15" s="183" t="s">
        <v>109</v>
      </c>
      <c r="D15" s="163"/>
      <c r="E15" s="164"/>
      <c r="F15" s="165"/>
      <c r="G15" s="165">
        <f>SUMIF(AG16:AG24,"&lt;&gt;NOR",G16:G24)</f>
        <v>0</v>
      </c>
      <c r="H15" s="165"/>
      <c r="I15" s="165">
        <f>SUM(I16:I24)</f>
        <v>0</v>
      </c>
      <c r="J15" s="165"/>
      <c r="K15" s="165">
        <f>SUM(K16:K24)</f>
        <v>0</v>
      </c>
      <c r="L15" s="165"/>
      <c r="M15" s="165">
        <f>SUM(M16:M24)</f>
        <v>0</v>
      </c>
      <c r="N15" s="164"/>
      <c r="O15" s="164">
        <f>SUM(O16:O24)</f>
        <v>0</v>
      </c>
      <c r="P15" s="164"/>
      <c r="Q15" s="164">
        <f>SUM(Q16:Q24)</f>
        <v>0</v>
      </c>
      <c r="R15" s="165"/>
      <c r="S15" s="165"/>
      <c r="T15" s="166"/>
      <c r="U15" s="160"/>
      <c r="V15" s="160">
        <f>SUM(V16:V24)</f>
        <v>0</v>
      </c>
      <c r="W15" s="160"/>
      <c r="X15" s="160"/>
      <c r="Y15" s="160"/>
      <c r="Z15" s="193"/>
      <c r="AG15" t="s">
        <v>152</v>
      </c>
    </row>
    <row r="16" spans="1:60" ht="22.5" outlineLevel="1" x14ac:dyDescent="0.2">
      <c r="A16" s="175">
        <v>7</v>
      </c>
      <c r="B16" s="176" t="s">
        <v>189</v>
      </c>
      <c r="C16" s="184" t="s">
        <v>481</v>
      </c>
      <c r="D16" s="177" t="s">
        <v>181</v>
      </c>
      <c r="E16" s="178">
        <v>23</v>
      </c>
      <c r="F16" s="179"/>
      <c r="G16" s="180">
        <f t="shared" ref="G16:G23" si="7">ROUND(E16*F16,2)</f>
        <v>0</v>
      </c>
      <c r="H16" s="179"/>
      <c r="I16" s="180">
        <f t="shared" ref="I16:I23" si="8">ROUND(E16*H16,2)</f>
        <v>0</v>
      </c>
      <c r="J16" s="179"/>
      <c r="K16" s="180">
        <f t="shared" ref="K16:K23" si="9">ROUND(E16*J16,2)</f>
        <v>0</v>
      </c>
      <c r="L16" s="180">
        <v>21</v>
      </c>
      <c r="M16" s="180">
        <f t="shared" ref="M16:M23" si="10">G16*(1+L16/100)</f>
        <v>0</v>
      </c>
      <c r="N16" s="178">
        <v>0</v>
      </c>
      <c r="O16" s="178">
        <f t="shared" ref="O16:O23" si="11">ROUND(E16*N16,2)</f>
        <v>0</v>
      </c>
      <c r="P16" s="178">
        <v>0</v>
      </c>
      <c r="Q16" s="178">
        <f t="shared" ref="Q16:Q23" si="12">ROUND(E16*P16,2)</f>
        <v>0</v>
      </c>
      <c r="R16" s="180"/>
      <c r="S16" s="180" t="s">
        <v>172</v>
      </c>
      <c r="T16" s="181" t="s">
        <v>157</v>
      </c>
      <c r="U16" s="159">
        <v>0</v>
      </c>
      <c r="V16" s="159">
        <f t="shared" ref="V16:V23" si="13">ROUND(E16*U16,2)</f>
        <v>0</v>
      </c>
      <c r="W16" s="159"/>
      <c r="X16" s="159" t="s">
        <v>158</v>
      </c>
      <c r="Y16" s="159" t="s">
        <v>159</v>
      </c>
      <c r="Z16" s="192"/>
      <c r="AA16" s="149"/>
      <c r="AB16" s="149"/>
      <c r="AC16" s="149"/>
      <c r="AD16" s="149"/>
      <c r="AE16" s="149"/>
      <c r="AF16" s="149"/>
      <c r="AG16" s="149" t="s">
        <v>182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8</v>
      </c>
      <c r="B17" s="176" t="s">
        <v>191</v>
      </c>
      <c r="C17" s="184" t="s">
        <v>206</v>
      </c>
      <c r="D17" s="177" t="s">
        <v>181</v>
      </c>
      <c r="E17" s="178">
        <v>23</v>
      </c>
      <c r="F17" s="179"/>
      <c r="G17" s="180">
        <f t="shared" si="7"/>
        <v>0</v>
      </c>
      <c r="H17" s="179"/>
      <c r="I17" s="180">
        <f t="shared" si="8"/>
        <v>0</v>
      </c>
      <c r="J17" s="179"/>
      <c r="K17" s="180">
        <f t="shared" si="9"/>
        <v>0</v>
      </c>
      <c r="L17" s="180">
        <v>21</v>
      </c>
      <c r="M17" s="180">
        <f t="shared" si="10"/>
        <v>0</v>
      </c>
      <c r="N17" s="178">
        <v>0</v>
      </c>
      <c r="O17" s="178">
        <f t="shared" si="11"/>
        <v>0</v>
      </c>
      <c r="P17" s="178">
        <v>0</v>
      </c>
      <c r="Q17" s="178">
        <f t="shared" si="12"/>
        <v>0</v>
      </c>
      <c r="R17" s="180"/>
      <c r="S17" s="180" t="s">
        <v>172</v>
      </c>
      <c r="T17" s="181" t="s">
        <v>157</v>
      </c>
      <c r="U17" s="159">
        <v>0</v>
      </c>
      <c r="V17" s="159">
        <f t="shared" si="13"/>
        <v>0</v>
      </c>
      <c r="W17" s="159"/>
      <c r="X17" s="159" t="s">
        <v>158</v>
      </c>
      <c r="Y17" s="159" t="s">
        <v>159</v>
      </c>
      <c r="Z17" s="192"/>
      <c r="AA17" s="149"/>
      <c r="AB17" s="149"/>
      <c r="AC17" s="149"/>
      <c r="AD17" s="149"/>
      <c r="AE17" s="149"/>
      <c r="AF17" s="149"/>
      <c r="AG17" s="149" t="s">
        <v>182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5">
        <v>9</v>
      </c>
      <c r="B18" s="176" t="s">
        <v>193</v>
      </c>
      <c r="C18" s="184" t="s">
        <v>372</v>
      </c>
      <c r="D18" s="177" t="s">
        <v>181</v>
      </c>
      <c r="E18" s="178">
        <v>1</v>
      </c>
      <c r="F18" s="179"/>
      <c r="G18" s="180">
        <f t="shared" si="7"/>
        <v>0</v>
      </c>
      <c r="H18" s="179"/>
      <c r="I18" s="180">
        <f t="shared" si="8"/>
        <v>0</v>
      </c>
      <c r="J18" s="179"/>
      <c r="K18" s="180">
        <f t="shared" si="9"/>
        <v>0</v>
      </c>
      <c r="L18" s="180">
        <v>21</v>
      </c>
      <c r="M18" s="180">
        <f t="shared" si="10"/>
        <v>0</v>
      </c>
      <c r="N18" s="178">
        <v>0</v>
      </c>
      <c r="O18" s="178">
        <f t="shared" si="11"/>
        <v>0</v>
      </c>
      <c r="P18" s="178">
        <v>0</v>
      </c>
      <c r="Q18" s="178">
        <f t="shared" si="12"/>
        <v>0</v>
      </c>
      <c r="R18" s="180"/>
      <c r="S18" s="180" t="s">
        <v>172</v>
      </c>
      <c r="T18" s="181" t="s">
        <v>157</v>
      </c>
      <c r="U18" s="159">
        <v>0</v>
      </c>
      <c r="V18" s="159">
        <f t="shared" si="13"/>
        <v>0</v>
      </c>
      <c r="W18" s="159"/>
      <c r="X18" s="159" t="s">
        <v>158</v>
      </c>
      <c r="Y18" s="159" t="s">
        <v>159</v>
      </c>
      <c r="Z18" s="192"/>
      <c r="AA18" s="149"/>
      <c r="AB18" s="149"/>
      <c r="AC18" s="149"/>
      <c r="AD18" s="149"/>
      <c r="AE18" s="149"/>
      <c r="AF18" s="149"/>
      <c r="AG18" s="149" t="s">
        <v>182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75">
        <v>10</v>
      </c>
      <c r="B19" s="176" t="s">
        <v>195</v>
      </c>
      <c r="C19" s="184" t="s">
        <v>482</v>
      </c>
      <c r="D19" s="177" t="s">
        <v>181</v>
      </c>
      <c r="E19" s="178">
        <v>38</v>
      </c>
      <c r="F19" s="179"/>
      <c r="G19" s="180">
        <f t="shared" si="7"/>
        <v>0</v>
      </c>
      <c r="H19" s="179"/>
      <c r="I19" s="180">
        <f t="shared" si="8"/>
        <v>0</v>
      </c>
      <c r="J19" s="179"/>
      <c r="K19" s="180">
        <f t="shared" si="9"/>
        <v>0</v>
      </c>
      <c r="L19" s="180">
        <v>21</v>
      </c>
      <c r="M19" s="180">
        <f t="shared" si="10"/>
        <v>0</v>
      </c>
      <c r="N19" s="178">
        <v>0</v>
      </c>
      <c r="O19" s="178">
        <f t="shared" si="11"/>
        <v>0</v>
      </c>
      <c r="P19" s="178">
        <v>0</v>
      </c>
      <c r="Q19" s="178">
        <f t="shared" si="12"/>
        <v>0</v>
      </c>
      <c r="R19" s="180"/>
      <c r="S19" s="180" t="s">
        <v>172</v>
      </c>
      <c r="T19" s="181" t="s">
        <v>157</v>
      </c>
      <c r="U19" s="159">
        <v>0</v>
      </c>
      <c r="V19" s="159">
        <f t="shared" si="13"/>
        <v>0</v>
      </c>
      <c r="W19" s="159"/>
      <c r="X19" s="159" t="s">
        <v>158</v>
      </c>
      <c r="Y19" s="159" t="s">
        <v>159</v>
      </c>
      <c r="Z19" s="192"/>
      <c r="AA19" s="149"/>
      <c r="AB19" s="149"/>
      <c r="AC19" s="149"/>
      <c r="AD19" s="149"/>
      <c r="AE19" s="149"/>
      <c r="AF19" s="149"/>
      <c r="AG19" s="149" t="s">
        <v>182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5">
        <v>11</v>
      </c>
      <c r="B20" s="176" t="s">
        <v>196</v>
      </c>
      <c r="C20" s="184" t="s">
        <v>497</v>
      </c>
      <c r="D20" s="177" t="s">
        <v>181</v>
      </c>
      <c r="E20" s="178">
        <v>12</v>
      </c>
      <c r="F20" s="179"/>
      <c r="G20" s="180">
        <f t="shared" si="7"/>
        <v>0</v>
      </c>
      <c r="H20" s="179"/>
      <c r="I20" s="180">
        <f t="shared" si="8"/>
        <v>0</v>
      </c>
      <c r="J20" s="179"/>
      <c r="K20" s="180">
        <f t="shared" si="9"/>
        <v>0</v>
      </c>
      <c r="L20" s="180">
        <v>21</v>
      </c>
      <c r="M20" s="180">
        <f t="shared" si="10"/>
        <v>0</v>
      </c>
      <c r="N20" s="178">
        <v>0</v>
      </c>
      <c r="O20" s="178">
        <f t="shared" si="11"/>
        <v>0</v>
      </c>
      <c r="P20" s="178">
        <v>0</v>
      </c>
      <c r="Q20" s="178">
        <f t="shared" si="12"/>
        <v>0</v>
      </c>
      <c r="R20" s="180"/>
      <c r="S20" s="180" t="s">
        <v>172</v>
      </c>
      <c r="T20" s="181" t="s">
        <v>157</v>
      </c>
      <c r="U20" s="159">
        <v>0</v>
      </c>
      <c r="V20" s="159">
        <f t="shared" si="13"/>
        <v>0</v>
      </c>
      <c r="W20" s="159"/>
      <c r="X20" s="159" t="s">
        <v>158</v>
      </c>
      <c r="Y20" s="159" t="s">
        <v>159</v>
      </c>
      <c r="Z20" s="192"/>
      <c r="AA20" s="149"/>
      <c r="AB20" s="149"/>
      <c r="AC20" s="149"/>
      <c r="AD20" s="149"/>
      <c r="AE20" s="149"/>
      <c r="AF20" s="149"/>
      <c r="AG20" s="149" t="s">
        <v>182</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12</v>
      </c>
      <c r="B21" s="176" t="s">
        <v>197</v>
      </c>
      <c r="C21" s="184" t="s">
        <v>373</v>
      </c>
      <c r="D21" s="177" t="s">
        <v>181</v>
      </c>
      <c r="E21" s="178">
        <v>12</v>
      </c>
      <c r="F21" s="179"/>
      <c r="G21" s="180">
        <f t="shared" si="7"/>
        <v>0</v>
      </c>
      <c r="H21" s="179"/>
      <c r="I21" s="180">
        <f t="shared" si="8"/>
        <v>0</v>
      </c>
      <c r="J21" s="179"/>
      <c r="K21" s="180">
        <f t="shared" si="9"/>
        <v>0</v>
      </c>
      <c r="L21" s="180">
        <v>21</v>
      </c>
      <c r="M21" s="180">
        <f t="shared" si="10"/>
        <v>0</v>
      </c>
      <c r="N21" s="178">
        <v>0</v>
      </c>
      <c r="O21" s="178">
        <f t="shared" si="11"/>
        <v>0</v>
      </c>
      <c r="P21" s="178">
        <v>0</v>
      </c>
      <c r="Q21" s="178">
        <f t="shared" si="12"/>
        <v>0</v>
      </c>
      <c r="R21" s="180"/>
      <c r="S21" s="180" t="s">
        <v>172</v>
      </c>
      <c r="T21" s="181" t="s">
        <v>157</v>
      </c>
      <c r="U21" s="159">
        <v>0</v>
      </c>
      <c r="V21" s="159">
        <f t="shared" si="13"/>
        <v>0</v>
      </c>
      <c r="W21" s="159"/>
      <c r="X21" s="159" t="s">
        <v>158</v>
      </c>
      <c r="Y21" s="159" t="s">
        <v>159</v>
      </c>
      <c r="Z21" s="192"/>
      <c r="AA21" s="149"/>
      <c r="AB21" s="149"/>
      <c r="AC21" s="149"/>
      <c r="AD21" s="149"/>
      <c r="AE21" s="149"/>
      <c r="AF21" s="149"/>
      <c r="AG21" s="149" t="s">
        <v>182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13</v>
      </c>
      <c r="B22" s="176" t="s">
        <v>199</v>
      </c>
      <c r="C22" s="184" t="s">
        <v>374</v>
      </c>
      <c r="D22" s="177" t="s">
        <v>181</v>
      </c>
      <c r="E22" s="178">
        <v>1</v>
      </c>
      <c r="F22" s="179"/>
      <c r="G22" s="180">
        <f t="shared" si="7"/>
        <v>0</v>
      </c>
      <c r="H22" s="179"/>
      <c r="I22" s="180">
        <f t="shared" si="8"/>
        <v>0</v>
      </c>
      <c r="J22" s="179"/>
      <c r="K22" s="180">
        <f t="shared" si="9"/>
        <v>0</v>
      </c>
      <c r="L22" s="180">
        <v>21</v>
      </c>
      <c r="M22" s="180">
        <f t="shared" si="10"/>
        <v>0</v>
      </c>
      <c r="N22" s="178">
        <v>0</v>
      </c>
      <c r="O22" s="178">
        <f t="shared" si="11"/>
        <v>0</v>
      </c>
      <c r="P22" s="178">
        <v>0</v>
      </c>
      <c r="Q22" s="178">
        <f t="shared" si="12"/>
        <v>0</v>
      </c>
      <c r="R22" s="180"/>
      <c r="S22" s="180" t="s">
        <v>172</v>
      </c>
      <c r="T22" s="181" t="s">
        <v>157</v>
      </c>
      <c r="U22" s="159">
        <v>0</v>
      </c>
      <c r="V22" s="159">
        <f t="shared" si="13"/>
        <v>0</v>
      </c>
      <c r="W22" s="159"/>
      <c r="X22" s="159" t="s">
        <v>158</v>
      </c>
      <c r="Y22" s="159" t="s">
        <v>159</v>
      </c>
      <c r="Z22" s="192"/>
      <c r="AA22" s="149"/>
      <c r="AB22" s="149"/>
      <c r="AC22" s="149"/>
      <c r="AD22" s="149"/>
      <c r="AE22" s="149"/>
      <c r="AF22" s="149"/>
      <c r="AG22" s="149" t="s">
        <v>182</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68">
        <v>14</v>
      </c>
      <c r="B23" s="169" t="s">
        <v>201</v>
      </c>
      <c r="C23" s="185" t="s">
        <v>214</v>
      </c>
      <c r="D23" s="170" t="s">
        <v>181</v>
      </c>
      <c r="E23" s="171">
        <v>1</v>
      </c>
      <c r="F23" s="172"/>
      <c r="G23" s="173">
        <f t="shared" si="7"/>
        <v>0</v>
      </c>
      <c r="H23" s="172"/>
      <c r="I23" s="173">
        <f t="shared" si="8"/>
        <v>0</v>
      </c>
      <c r="J23" s="172"/>
      <c r="K23" s="173">
        <f t="shared" si="9"/>
        <v>0</v>
      </c>
      <c r="L23" s="173">
        <v>21</v>
      </c>
      <c r="M23" s="173">
        <f t="shared" si="10"/>
        <v>0</v>
      </c>
      <c r="N23" s="171">
        <v>0</v>
      </c>
      <c r="O23" s="171">
        <f t="shared" si="11"/>
        <v>0</v>
      </c>
      <c r="P23" s="171">
        <v>0</v>
      </c>
      <c r="Q23" s="171">
        <f t="shared" si="12"/>
        <v>0</v>
      </c>
      <c r="R23" s="173"/>
      <c r="S23" s="173" t="s">
        <v>172</v>
      </c>
      <c r="T23" s="174" t="s">
        <v>157</v>
      </c>
      <c r="U23" s="159">
        <v>0</v>
      </c>
      <c r="V23" s="159">
        <f t="shared" si="13"/>
        <v>0</v>
      </c>
      <c r="W23" s="159"/>
      <c r="X23" s="159" t="s">
        <v>158</v>
      </c>
      <c r="Y23" s="159" t="s">
        <v>159</v>
      </c>
      <c r="Z23" s="205"/>
      <c r="AA23" s="149"/>
      <c r="AB23" s="149"/>
      <c r="AC23" s="149"/>
      <c r="AD23" s="149"/>
      <c r="AE23" s="149"/>
      <c r="AF23" s="149"/>
      <c r="AG23" s="149" t="s">
        <v>182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2" x14ac:dyDescent="0.2">
      <c r="A24" s="156"/>
      <c r="B24" s="157"/>
      <c r="C24" s="274" t="s">
        <v>215</v>
      </c>
      <c r="D24" s="275"/>
      <c r="E24" s="275"/>
      <c r="F24" s="275"/>
      <c r="G24" s="275"/>
      <c r="H24" s="159"/>
      <c r="I24" s="159"/>
      <c r="J24" s="159"/>
      <c r="K24" s="159"/>
      <c r="L24" s="159"/>
      <c r="M24" s="159"/>
      <c r="N24" s="158"/>
      <c r="O24" s="158"/>
      <c r="P24" s="158"/>
      <c r="Q24" s="158"/>
      <c r="R24" s="159"/>
      <c r="S24" s="159"/>
      <c r="T24" s="159"/>
      <c r="U24" s="159"/>
      <c r="V24" s="159"/>
      <c r="W24" s="159"/>
      <c r="X24" s="159"/>
      <c r="Y24" s="159"/>
      <c r="Z24" s="192"/>
      <c r="AA24" s="149"/>
      <c r="AB24" s="149"/>
      <c r="AC24" s="149"/>
      <c r="AD24" s="149"/>
      <c r="AE24" s="149"/>
      <c r="AF24" s="149"/>
      <c r="AG24" s="149" t="s">
        <v>163</v>
      </c>
      <c r="AH24" s="149"/>
      <c r="AI24" s="149"/>
      <c r="AJ24" s="149"/>
      <c r="AK24" s="149"/>
      <c r="AL24" s="149"/>
      <c r="AM24" s="149"/>
      <c r="AN24" s="149"/>
      <c r="AO24" s="149"/>
      <c r="AP24" s="149"/>
      <c r="AQ24" s="149"/>
      <c r="AR24" s="149"/>
      <c r="AS24" s="149"/>
      <c r="AT24" s="149"/>
      <c r="AU24" s="149"/>
      <c r="AV24" s="149"/>
      <c r="AW24" s="149"/>
      <c r="AX24" s="149"/>
      <c r="AY24" s="149"/>
      <c r="AZ24" s="149"/>
      <c r="BA24" s="182" t="str">
        <f>C24</f>
        <v>802.11ac, 802.11b, 802.11g, 802.11n filtrování MAC adres s kontrolou přístupu, síť pro hosty, vestavěná anténa, PoE napájení. instalace na zeď nebo strop.</v>
      </c>
      <c r="BB24" s="149"/>
      <c r="BC24" s="149"/>
      <c r="BD24" s="149"/>
      <c r="BE24" s="149"/>
      <c r="BF24" s="149"/>
      <c r="BG24" s="149"/>
      <c r="BH24" s="149"/>
    </row>
    <row r="25" spans="1:60" x14ac:dyDescent="0.2">
      <c r="A25" s="161" t="s">
        <v>151</v>
      </c>
      <c r="B25" s="162" t="s">
        <v>117</v>
      </c>
      <c r="C25" s="183" t="s">
        <v>113</v>
      </c>
      <c r="D25" s="163"/>
      <c r="E25" s="164"/>
      <c r="F25" s="165"/>
      <c r="G25" s="165">
        <f>SUMIF(AG26:AG29,"&lt;&gt;NOR",G26:G29)</f>
        <v>0</v>
      </c>
      <c r="H25" s="165"/>
      <c r="I25" s="165">
        <f>SUM(I26:I29)</f>
        <v>0</v>
      </c>
      <c r="J25" s="165"/>
      <c r="K25" s="165">
        <f>SUM(K26:K29)</f>
        <v>0</v>
      </c>
      <c r="L25" s="165"/>
      <c r="M25" s="165">
        <f>SUM(M26:M29)</f>
        <v>0</v>
      </c>
      <c r="N25" s="164"/>
      <c r="O25" s="164">
        <f>SUM(O26:O29)</f>
        <v>0</v>
      </c>
      <c r="P25" s="164"/>
      <c r="Q25" s="164">
        <f>SUM(Q26:Q29)</f>
        <v>0</v>
      </c>
      <c r="R25" s="165"/>
      <c r="S25" s="165"/>
      <c r="T25" s="166"/>
      <c r="U25" s="160"/>
      <c r="V25" s="160">
        <f>SUM(V26:V29)</f>
        <v>0</v>
      </c>
      <c r="W25" s="160"/>
      <c r="X25" s="160"/>
      <c r="Y25" s="160"/>
      <c r="Z25" s="193"/>
      <c r="AG25" t="s">
        <v>152</v>
      </c>
    </row>
    <row r="26" spans="1:60" outlineLevel="1" x14ac:dyDescent="0.2">
      <c r="A26" s="175">
        <v>15</v>
      </c>
      <c r="B26" s="176" t="s">
        <v>203</v>
      </c>
      <c r="C26" s="184" t="s">
        <v>231</v>
      </c>
      <c r="D26" s="177" t="s">
        <v>229</v>
      </c>
      <c r="E26" s="178">
        <v>5142</v>
      </c>
      <c r="F26" s="179"/>
      <c r="G26" s="180">
        <f>ROUND(E26*F26,2)</f>
        <v>0</v>
      </c>
      <c r="H26" s="179"/>
      <c r="I26" s="180">
        <f>ROUND(E26*H26,2)</f>
        <v>0</v>
      </c>
      <c r="J26" s="179"/>
      <c r="K26" s="180">
        <f>ROUND(E26*J26,2)</f>
        <v>0</v>
      </c>
      <c r="L26" s="180">
        <v>21</v>
      </c>
      <c r="M26" s="180">
        <f>G26*(1+L26/100)</f>
        <v>0</v>
      </c>
      <c r="N26" s="178">
        <v>0</v>
      </c>
      <c r="O26" s="178">
        <f>ROUND(E26*N26,2)</f>
        <v>0</v>
      </c>
      <c r="P26" s="178">
        <v>0</v>
      </c>
      <c r="Q26" s="178">
        <f>ROUND(E26*P26,2)</f>
        <v>0</v>
      </c>
      <c r="R26" s="180"/>
      <c r="S26" s="180" t="s">
        <v>172</v>
      </c>
      <c r="T26" s="181" t="s">
        <v>157</v>
      </c>
      <c r="U26" s="159">
        <v>0</v>
      </c>
      <c r="V26" s="159">
        <f>ROUND(E26*U26,2)</f>
        <v>0</v>
      </c>
      <c r="W26" s="159"/>
      <c r="X26" s="159" t="s">
        <v>158</v>
      </c>
      <c r="Y26" s="159" t="s">
        <v>159</v>
      </c>
      <c r="Z26" s="192"/>
      <c r="AA26" s="149"/>
      <c r="AB26" s="149"/>
      <c r="AC26" s="149"/>
      <c r="AD26" s="149"/>
      <c r="AE26" s="149"/>
      <c r="AF26" s="149"/>
      <c r="AG26" s="149" t="s">
        <v>182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75">
        <v>16</v>
      </c>
      <c r="B27" s="176" t="s">
        <v>204</v>
      </c>
      <c r="C27" s="184" t="s">
        <v>237</v>
      </c>
      <c r="D27" s="177" t="s">
        <v>229</v>
      </c>
      <c r="E27" s="178">
        <v>520</v>
      </c>
      <c r="F27" s="179"/>
      <c r="G27" s="180">
        <f>ROUND(E27*F27,2)</f>
        <v>0</v>
      </c>
      <c r="H27" s="179"/>
      <c r="I27" s="180">
        <f>ROUND(E27*H27,2)</f>
        <v>0</v>
      </c>
      <c r="J27" s="179"/>
      <c r="K27" s="180">
        <f>ROUND(E27*J27,2)</f>
        <v>0</v>
      </c>
      <c r="L27" s="180">
        <v>21</v>
      </c>
      <c r="M27" s="180">
        <f>G27*(1+L27/100)</f>
        <v>0</v>
      </c>
      <c r="N27" s="178">
        <v>0</v>
      </c>
      <c r="O27" s="178">
        <f>ROUND(E27*N27,2)</f>
        <v>0</v>
      </c>
      <c r="P27" s="178">
        <v>0</v>
      </c>
      <c r="Q27" s="178">
        <f>ROUND(E27*P27,2)</f>
        <v>0</v>
      </c>
      <c r="R27" s="180"/>
      <c r="S27" s="180" t="s">
        <v>172</v>
      </c>
      <c r="T27" s="181" t="s">
        <v>157</v>
      </c>
      <c r="U27" s="159">
        <v>0</v>
      </c>
      <c r="V27" s="159">
        <f>ROUND(E27*U27,2)</f>
        <v>0</v>
      </c>
      <c r="W27" s="159"/>
      <c r="X27" s="159" t="s">
        <v>158</v>
      </c>
      <c r="Y27" s="159" t="s">
        <v>159</v>
      </c>
      <c r="Z27" s="192"/>
      <c r="AA27" s="149"/>
      <c r="AB27" s="149"/>
      <c r="AC27" s="149"/>
      <c r="AD27" s="149"/>
      <c r="AE27" s="149"/>
      <c r="AF27" s="149"/>
      <c r="AG27" s="149" t="s">
        <v>182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33.75" outlineLevel="1" x14ac:dyDescent="0.2">
      <c r="A28" s="175">
        <v>17</v>
      </c>
      <c r="B28" s="176" t="s">
        <v>205</v>
      </c>
      <c r="C28" s="184" t="s">
        <v>483</v>
      </c>
      <c r="D28" s="177" t="s">
        <v>229</v>
      </c>
      <c r="E28" s="178">
        <v>15</v>
      </c>
      <c r="F28" s="179"/>
      <c r="G28" s="180">
        <f>ROUND(E28*F28,2)</f>
        <v>0</v>
      </c>
      <c r="H28" s="179"/>
      <c r="I28" s="180">
        <f>ROUND(E28*H28,2)</f>
        <v>0</v>
      </c>
      <c r="J28" s="179"/>
      <c r="K28" s="180">
        <f>ROUND(E28*J28,2)</f>
        <v>0</v>
      </c>
      <c r="L28" s="180">
        <v>21</v>
      </c>
      <c r="M28" s="180">
        <f>G28*(1+L28/100)</f>
        <v>0</v>
      </c>
      <c r="N28" s="178">
        <v>0</v>
      </c>
      <c r="O28" s="178">
        <f>ROUND(E28*N28,2)</f>
        <v>0</v>
      </c>
      <c r="P28" s="178">
        <v>0</v>
      </c>
      <c r="Q28" s="178">
        <f>ROUND(E28*P28,2)</f>
        <v>0</v>
      </c>
      <c r="R28" s="180"/>
      <c r="S28" s="180" t="s">
        <v>172</v>
      </c>
      <c r="T28" s="181" t="s">
        <v>157</v>
      </c>
      <c r="U28" s="159">
        <v>0</v>
      </c>
      <c r="V28" s="159">
        <f>ROUND(E28*U28,2)</f>
        <v>0</v>
      </c>
      <c r="W28" s="159"/>
      <c r="X28" s="159" t="s">
        <v>158</v>
      </c>
      <c r="Y28" s="159" t="s">
        <v>159</v>
      </c>
      <c r="Z28" s="192"/>
      <c r="AA28" s="149"/>
      <c r="AB28" s="149"/>
      <c r="AC28" s="149"/>
      <c r="AD28" s="149"/>
      <c r="AE28" s="149"/>
      <c r="AF28" s="149"/>
      <c r="AG28" s="149" t="s">
        <v>182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33.75" outlineLevel="1" x14ac:dyDescent="0.2">
      <c r="A29" s="175">
        <v>18</v>
      </c>
      <c r="B29" s="176" t="s">
        <v>207</v>
      </c>
      <c r="C29" s="184" t="s">
        <v>484</v>
      </c>
      <c r="D29" s="177" t="s">
        <v>229</v>
      </c>
      <c r="E29" s="178">
        <v>28</v>
      </c>
      <c r="F29" s="179"/>
      <c r="G29" s="180">
        <f>ROUND(E29*F29,2)</f>
        <v>0</v>
      </c>
      <c r="H29" s="179"/>
      <c r="I29" s="180">
        <f>ROUND(E29*H29,2)</f>
        <v>0</v>
      </c>
      <c r="J29" s="179"/>
      <c r="K29" s="180">
        <f>ROUND(E29*J29,2)</f>
        <v>0</v>
      </c>
      <c r="L29" s="180">
        <v>21</v>
      </c>
      <c r="M29" s="180">
        <f>G29*(1+L29/100)</f>
        <v>0</v>
      </c>
      <c r="N29" s="178">
        <v>0</v>
      </c>
      <c r="O29" s="178">
        <f>ROUND(E29*N29,2)</f>
        <v>0</v>
      </c>
      <c r="P29" s="178">
        <v>0</v>
      </c>
      <c r="Q29" s="178">
        <f>ROUND(E29*P29,2)</f>
        <v>0</v>
      </c>
      <c r="R29" s="180"/>
      <c r="S29" s="180" t="s">
        <v>172</v>
      </c>
      <c r="T29" s="181" t="s">
        <v>157</v>
      </c>
      <c r="U29" s="159">
        <v>0</v>
      </c>
      <c r="V29" s="159">
        <f>ROUND(E29*U29,2)</f>
        <v>0</v>
      </c>
      <c r="W29" s="159"/>
      <c r="X29" s="159" t="s">
        <v>158</v>
      </c>
      <c r="Y29" s="159" t="s">
        <v>159</v>
      </c>
      <c r="Z29" s="192"/>
      <c r="AA29" s="149"/>
      <c r="AB29" s="149"/>
      <c r="AC29" s="149"/>
      <c r="AD29" s="149"/>
      <c r="AE29" s="149"/>
      <c r="AF29" s="149"/>
      <c r="AG29" s="149" t="s">
        <v>182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
      <c r="A30" s="161" t="s">
        <v>151</v>
      </c>
      <c r="B30" s="162" t="s">
        <v>118</v>
      </c>
      <c r="C30" s="183" t="s">
        <v>119</v>
      </c>
      <c r="D30" s="163"/>
      <c r="E30" s="164"/>
      <c r="F30" s="165"/>
      <c r="G30" s="165">
        <f>SUMIF(AG31:AG39,"&lt;&gt;NOR",G31:G39)</f>
        <v>0</v>
      </c>
      <c r="H30" s="165"/>
      <c r="I30" s="165">
        <f>SUM(I31:I39)</f>
        <v>0</v>
      </c>
      <c r="J30" s="165"/>
      <c r="K30" s="165">
        <f>SUM(K31:K39)</f>
        <v>0</v>
      </c>
      <c r="L30" s="165"/>
      <c r="M30" s="165">
        <f>SUM(M31:M39)</f>
        <v>0</v>
      </c>
      <c r="N30" s="164"/>
      <c r="O30" s="164">
        <f>SUM(O31:O39)</f>
        <v>0</v>
      </c>
      <c r="P30" s="164"/>
      <c r="Q30" s="164">
        <f>SUM(Q31:Q39)</f>
        <v>0</v>
      </c>
      <c r="R30" s="165"/>
      <c r="S30" s="165"/>
      <c r="T30" s="166"/>
      <c r="U30" s="160"/>
      <c r="V30" s="160">
        <f>SUM(V31:V39)</f>
        <v>0</v>
      </c>
      <c r="W30" s="160"/>
      <c r="X30" s="160"/>
      <c r="Y30" s="160"/>
      <c r="Z30" s="193"/>
      <c r="AG30" t="s">
        <v>152</v>
      </c>
    </row>
    <row r="31" spans="1:60" outlineLevel="1" x14ac:dyDescent="0.2">
      <c r="A31" s="175">
        <v>19</v>
      </c>
      <c r="B31" s="176" t="s">
        <v>209</v>
      </c>
      <c r="C31" s="184" t="s">
        <v>242</v>
      </c>
      <c r="D31" s="177" t="s">
        <v>243</v>
      </c>
      <c r="E31" s="178">
        <v>1</v>
      </c>
      <c r="F31" s="179"/>
      <c r="G31" s="180">
        <f t="shared" ref="G31:G39" si="14">ROUND(E31*F31,2)</f>
        <v>0</v>
      </c>
      <c r="H31" s="179"/>
      <c r="I31" s="180">
        <f t="shared" ref="I31:I39" si="15">ROUND(E31*H31,2)</f>
        <v>0</v>
      </c>
      <c r="J31" s="179"/>
      <c r="K31" s="180">
        <f t="shared" ref="K31:K39" si="16">ROUND(E31*J31,2)</f>
        <v>0</v>
      </c>
      <c r="L31" s="180">
        <v>21</v>
      </c>
      <c r="M31" s="180">
        <f t="shared" ref="M31:M39" si="17">G31*(1+L31/100)</f>
        <v>0</v>
      </c>
      <c r="N31" s="178">
        <v>0</v>
      </c>
      <c r="O31" s="178">
        <f t="shared" ref="O31:O39" si="18">ROUND(E31*N31,2)</f>
        <v>0</v>
      </c>
      <c r="P31" s="178">
        <v>0</v>
      </c>
      <c r="Q31" s="178">
        <f t="shared" ref="Q31:Q39" si="19">ROUND(E31*P31,2)</f>
        <v>0</v>
      </c>
      <c r="R31" s="180"/>
      <c r="S31" s="180" t="s">
        <v>172</v>
      </c>
      <c r="T31" s="181" t="s">
        <v>157</v>
      </c>
      <c r="U31" s="159">
        <v>0</v>
      </c>
      <c r="V31" s="159">
        <f t="shared" ref="V31:V39" si="20">ROUND(E31*U31,2)</f>
        <v>0</v>
      </c>
      <c r="W31" s="159"/>
      <c r="X31" s="159" t="s">
        <v>158</v>
      </c>
      <c r="Y31" s="159" t="s">
        <v>159</v>
      </c>
      <c r="Z31" s="192"/>
      <c r="AA31" s="149"/>
      <c r="AB31" s="149"/>
      <c r="AC31" s="149"/>
      <c r="AD31" s="149"/>
      <c r="AE31" s="149"/>
      <c r="AF31" s="149"/>
      <c r="AG31" s="149" t="s">
        <v>244</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20</v>
      </c>
      <c r="B32" s="176" t="s">
        <v>211</v>
      </c>
      <c r="C32" s="184" t="s">
        <v>246</v>
      </c>
      <c r="D32" s="177" t="s">
        <v>243</v>
      </c>
      <c r="E32" s="178">
        <v>1</v>
      </c>
      <c r="F32" s="179"/>
      <c r="G32" s="180">
        <f t="shared" si="14"/>
        <v>0</v>
      </c>
      <c r="H32" s="179"/>
      <c r="I32" s="180">
        <f t="shared" si="15"/>
        <v>0</v>
      </c>
      <c r="J32" s="179"/>
      <c r="K32" s="180">
        <f t="shared" si="16"/>
        <v>0</v>
      </c>
      <c r="L32" s="180">
        <v>21</v>
      </c>
      <c r="M32" s="180">
        <f t="shared" si="17"/>
        <v>0</v>
      </c>
      <c r="N32" s="178">
        <v>0</v>
      </c>
      <c r="O32" s="178">
        <f t="shared" si="18"/>
        <v>0</v>
      </c>
      <c r="P32" s="178">
        <v>0</v>
      </c>
      <c r="Q32" s="178">
        <f t="shared" si="19"/>
        <v>0</v>
      </c>
      <c r="R32" s="180"/>
      <c r="S32" s="180" t="s">
        <v>172</v>
      </c>
      <c r="T32" s="181" t="s">
        <v>157</v>
      </c>
      <c r="U32" s="159">
        <v>0</v>
      </c>
      <c r="V32" s="159">
        <f t="shared" si="20"/>
        <v>0</v>
      </c>
      <c r="W32" s="159"/>
      <c r="X32" s="159" t="s">
        <v>158</v>
      </c>
      <c r="Y32" s="159" t="s">
        <v>159</v>
      </c>
      <c r="Z32" s="192"/>
      <c r="AA32" s="149"/>
      <c r="AB32" s="149"/>
      <c r="AC32" s="149"/>
      <c r="AD32" s="149"/>
      <c r="AE32" s="149"/>
      <c r="AF32" s="149"/>
      <c r="AG32" s="149" t="s">
        <v>244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21</v>
      </c>
      <c r="B33" s="176" t="s">
        <v>213</v>
      </c>
      <c r="C33" s="184" t="s">
        <v>248</v>
      </c>
      <c r="D33" s="177" t="s">
        <v>243</v>
      </c>
      <c r="E33" s="178">
        <v>1</v>
      </c>
      <c r="F33" s="179"/>
      <c r="G33" s="180">
        <f t="shared" si="14"/>
        <v>0</v>
      </c>
      <c r="H33" s="179"/>
      <c r="I33" s="180">
        <f t="shared" si="15"/>
        <v>0</v>
      </c>
      <c r="J33" s="179"/>
      <c r="K33" s="180">
        <f t="shared" si="16"/>
        <v>0</v>
      </c>
      <c r="L33" s="180">
        <v>21</v>
      </c>
      <c r="M33" s="180">
        <f t="shared" si="17"/>
        <v>0</v>
      </c>
      <c r="N33" s="178">
        <v>0</v>
      </c>
      <c r="O33" s="178">
        <f t="shared" si="18"/>
        <v>0</v>
      </c>
      <c r="P33" s="178">
        <v>0</v>
      </c>
      <c r="Q33" s="178">
        <f t="shared" si="19"/>
        <v>0</v>
      </c>
      <c r="R33" s="180"/>
      <c r="S33" s="180" t="s">
        <v>172</v>
      </c>
      <c r="T33" s="181" t="s">
        <v>157</v>
      </c>
      <c r="U33" s="159">
        <v>0</v>
      </c>
      <c r="V33" s="159">
        <f t="shared" si="20"/>
        <v>0</v>
      </c>
      <c r="W33" s="159"/>
      <c r="X33" s="159" t="s">
        <v>158</v>
      </c>
      <c r="Y33" s="159" t="s">
        <v>159</v>
      </c>
      <c r="Z33" s="192"/>
      <c r="AA33" s="149"/>
      <c r="AB33" s="149"/>
      <c r="AC33" s="149"/>
      <c r="AD33" s="149"/>
      <c r="AE33" s="149"/>
      <c r="AF33" s="149"/>
      <c r="AG33" s="149" t="s">
        <v>244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22</v>
      </c>
      <c r="B34" s="176" t="s">
        <v>216</v>
      </c>
      <c r="C34" s="184" t="s">
        <v>162</v>
      </c>
      <c r="D34" s="177" t="s">
        <v>243</v>
      </c>
      <c r="E34" s="178">
        <v>1</v>
      </c>
      <c r="F34" s="179"/>
      <c r="G34" s="180">
        <f t="shared" si="14"/>
        <v>0</v>
      </c>
      <c r="H34" s="179"/>
      <c r="I34" s="180">
        <f t="shared" si="15"/>
        <v>0</v>
      </c>
      <c r="J34" s="179"/>
      <c r="K34" s="180">
        <f t="shared" si="16"/>
        <v>0</v>
      </c>
      <c r="L34" s="180">
        <v>21</v>
      </c>
      <c r="M34" s="180">
        <f t="shared" si="17"/>
        <v>0</v>
      </c>
      <c r="N34" s="178">
        <v>0</v>
      </c>
      <c r="O34" s="178">
        <f t="shared" si="18"/>
        <v>0</v>
      </c>
      <c r="P34" s="178">
        <v>0</v>
      </c>
      <c r="Q34" s="178">
        <f t="shared" si="19"/>
        <v>0</v>
      </c>
      <c r="R34" s="180"/>
      <c r="S34" s="180" t="s">
        <v>172</v>
      </c>
      <c r="T34" s="181" t="s">
        <v>157</v>
      </c>
      <c r="U34" s="159">
        <v>0</v>
      </c>
      <c r="V34" s="159">
        <f t="shared" si="20"/>
        <v>0</v>
      </c>
      <c r="W34" s="159"/>
      <c r="X34" s="159" t="s">
        <v>158</v>
      </c>
      <c r="Y34" s="159" t="s">
        <v>159</v>
      </c>
      <c r="Z34" s="192"/>
      <c r="AA34" s="149"/>
      <c r="AB34" s="149"/>
      <c r="AC34" s="149"/>
      <c r="AD34" s="149"/>
      <c r="AE34" s="149"/>
      <c r="AF34" s="149"/>
      <c r="AG34" s="149" t="s">
        <v>244</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23</v>
      </c>
      <c r="B35" s="176" t="s">
        <v>217</v>
      </c>
      <c r="C35" s="184" t="s">
        <v>253</v>
      </c>
      <c r="D35" s="177" t="s">
        <v>181</v>
      </c>
      <c r="E35" s="178">
        <v>3</v>
      </c>
      <c r="F35" s="179"/>
      <c r="G35" s="180">
        <f t="shared" si="14"/>
        <v>0</v>
      </c>
      <c r="H35" s="179"/>
      <c r="I35" s="180">
        <f t="shared" si="15"/>
        <v>0</v>
      </c>
      <c r="J35" s="179"/>
      <c r="K35" s="180">
        <f t="shared" si="16"/>
        <v>0</v>
      </c>
      <c r="L35" s="180">
        <v>21</v>
      </c>
      <c r="M35" s="180">
        <f t="shared" si="17"/>
        <v>0</v>
      </c>
      <c r="N35" s="178">
        <v>0</v>
      </c>
      <c r="O35" s="178">
        <f t="shared" si="18"/>
        <v>0</v>
      </c>
      <c r="P35" s="178">
        <v>0</v>
      </c>
      <c r="Q35" s="178">
        <f t="shared" si="19"/>
        <v>0</v>
      </c>
      <c r="R35" s="180"/>
      <c r="S35" s="180" t="s">
        <v>172</v>
      </c>
      <c r="T35" s="181" t="s">
        <v>157</v>
      </c>
      <c r="U35" s="159">
        <v>0</v>
      </c>
      <c r="V35" s="159">
        <f t="shared" si="20"/>
        <v>0</v>
      </c>
      <c r="W35" s="159"/>
      <c r="X35" s="159" t="s">
        <v>158</v>
      </c>
      <c r="Y35" s="159" t="s">
        <v>159</v>
      </c>
      <c r="Z35" s="192"/>
      <c r="AA35" s="149"/>
      <c r="AB35" s="149"/>
      <c r="AC35" s="149"/>
      <c r="AD35" s="149"/>
      <c r="AE35" s="149"/>
      <c r="AF35" s="149"/>
      <c r="AG35" s="149" t="s">
        <v>244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24</v>
      </c>
      <c r="B36" s="176" t="s">
        <v>218</v>
      </c>
      <c r="C36" s="184" t="s">
        <v>255</v>
      </c>
      <c r="D36" s="177" t="s">
        <v>243</v>
      </c>
      <c r="E36" s="178">
        <v>1</v>
      </c>
      <c r="F36" s="179"/>
      <c r="G36" s="180">
        <f t="shared" si="14"/>
        <v>0</v>
      </c>
      <c r="H36" s="179"/>
      <c r="I36" s="180">
        <f t="shared" si="15"/>
        <v>0</v>
      </c>
      <c r="J36" s="179"/>
      <c r="K36" s="180">
        <f t="shared" si="16"/>
        <v>0</v>
      </c>
      <c r="L36" s="180">
        <v>21</v>
      </c>
      <c r="M36" s="180">
        <f t="shared" si="17"/>
        <v>0</v>
      </c>
      <c r="N36" s="178">
        <v>0</v>
      </c>
      <c r="O36" s="178">
        <f t="shared" si="18"/>
        <v>0</v>
      </c>
      <c r="P36" s="178">
        <v>0</v>
      </c>
      <c r="Q36" s="178">
        <f t="shared" si="19"/>
        <v>0</v>
      </c>
      <c r="R36" s="180"/>
      <c r="S36" s="180" t="s">
        <v>172</v>
      </c>
      <c r="T36" s="181" t="s">
        <v>157</v>
      </c>
      <c r="U36" s="159">
        <v>0</v>
      </c>
      <c r="V36" s="159">
        <f t="shared" si="20"/>
        <v>0</v>
      </c>
      <c r="W36" s="159"/>
      <c r="X36" s="159" t="s">
        <v>158</v>
      </c>
      <c r="Y36" s="159" t="s">
        <v>159</v>
      </c>
      <c r="Z36" s="192"/>
      <c r="AA36" s="149"/>
      <c r="AB36" s="149"/>
      <c r="AC36" s="149"/>
      <c r="AD36" s="149"/>
      <c r="AE36" s="149"/>
      <c r="AF36" s="149"/>
      <c r="AG36" s="149" t="s">
        <v>244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25</v>
      </c>
      <c r="B37" s="176" t="s">
        <v>219</v>
      </c>
      <c r="C37" s="184" t="s">
        <v>257</v>
      </c>
      <c r="D37" s="177" t="s">
        <v>243</v>
      </c>
      <c r="E37" s="178">
        <v>1</v>
      </c>
      <c r="F37" s="179"/>
      <c r="G37" s="180">
        <f t="shared" si="14"/>
        <v>0</v>
      </c>
      <c r="H37" s="179"/>
      <c r="I37" s="180">
        <f t="shared" si="15"/>
        <v>0</v>
      </c>
      <c r="J37" s="179"/>
      <c r="K37" s="180">
        <f t="shared" si="16"/>
        <v>0</v>
      </c>
      <c r="L37" s="180">
        <v>21</v>
      </c>
      <c r="M37" s="180">
        <f t="shared" si="17"/>
        <v>0</v>
      </c>
      <c r="N37" s="178">
        <v>0</v>
      </c>
      <c r="O37" s="178">
        <f t="shared" si="18"/>
        <v>0</v>
      </c>
      <c r="P37" s="178">
        <v>0</v>
      </c>
      <c r="Q37" s="178">
        <f t="shared" si="19"/>
        <v>0</v>
      </c>
      <c r="R37" s="180"/>
      <c r="S37" s="180" t="s">
        <v>172</v>
      </c>
      <c r="T37" s="181" t="s">
        <v>157</v>
      </c>
      <c r="U37" s="159">
        <v>0</v>
      </c>
      <c r="V37" s="159">
        <f t="shared" si="20"/>
        <v>0</v>
      </c>
      <c r="W37" s="159"/>
      <c r="X37" s="159" t="s">
        <v>158</v>
      </c>
      <c r="Y37" s="159" t="s">
        <v>159</v>
      </c>
      <c r="Z37" s="192"/>
      <c r="AA37" s="149"/>
      <c r="AB37" s="149"/>
      <c r="AC37" s="149"/>
      <c r="AD37" s="149"/>
      <c r="AE37" s="149"/>
      <c r="AF37" s="149"/>
      <c r="AG37" s="149" t="s">
        <v>244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26</v>
      </c>
      <c r="B38" s="176" t="s">
        <v>220</v>
      </c>
      <c r="C38" s="184" t="s">
        <v>259</v>
      </c>
      <c r="D38" s="177" t="s">
        <v>243</v>
      </c>
      <c r="E38" s="178">
        <v>1</v>
      </c>
      <c r="F38" s="179"/>
      <c r="G38" s="180">
        <f t="shared" si="14"/>
        <v>0</v>
      </c>
      <c r="H38" s="179"/>
      <c r="I38" s="180">
        <f t="shared" si="15"/>
        <v>0</v>
      </c>
      <c r="J38" s="179"/>
      <c r="K38" s="180">
        <f t="shared" si="16"/>
        <v>0</v>
      </c>
      <c r="L38" s="180">
        <v>21</v>
      </c>
      <c r="M38" s="180">
        <f t="shared" si="17"/>
        <v>0</v>
      </c>
      <c r="N38" s="178">
        <v>0</v>
      </c>
      <c r="O38" s="178">
        <f t="shared" si="18"/>
        <v>0</v>
      </c>
      <c r="P38" s="178">
        <v>0</v>
      </c>
      <c r="Q38" s="178">
        <f t="shared" si="19"/>
        <v>0</v>
      </c>
      <c r="R38" s="180"/>
      <c r="S38" s="180" t="s">
        <v>172</v>
      </c>
      <c r="T38" s="181" t="s">
        <v>157</v>
      </c>
      <c r="U38" s="159">
        <v>0</v>
      </c>
      <c r="V38" s="159">
        <f t="shared" si="20"/>
        <v>0</v>
      </c>
      <c r="W38" s="159"/>
      <c r="X38" s="159" t="s">
        <v>158</v>
      </c>
      <c r="Y38" s="159" t="s">
        <v>159</v>
      </c>
      <c r="Z38" s="192"/>
      <c r="AA38" s="149"/>
      <c r="AB38" s="149"/>
      <c r="AC38" s="149"/>
      <c r="AD38" s="149"/>
      <c r="AE38" s="149"/>
      <c r="AF38" s="149"/>
      <c r="AG38" s="149" t="s">
        <v>244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27</v>
      </c>
      <c r="B39" s="169" t="s">
        <v>221</v>
      </c>
      <c r="C39" s="185" t="s">
        <v>263</v>
      </c>
      <c r="D39" s="170" t="s">
        <v>243</v>
      </c>
      <c r="E39" s="171">
        <v>1</v>
      </c>
      <c r="F39" s="172"/>
      <c r="G39" s="173">
        <f t="shared" si="14"/>
        <v>0</v>
      </c>
      <c r="H39" s="172"/>
      <c r="I39" s="173">
        <f t="shared" si="15"/>
        <v>0</v>
      </c>
      <c r="J39" s="172"/>
      <c r="K39" s="173">
        <f t="shared" si="16"/>
        <v>0</v>
      </c>
      <c r="L39" s="173">
        <v>21</v>
      </c>
      <c r="M39" s="173">
        <f t="shared" si="17"/>
        <v>0</v>
      </c>
      <c r="N39" s="171">
        <v>0</v>
      </c>
      <c r="O39" s="171">
        <f t="shared" si="18"/>
        <v>0</v>
      </c>
      <c r="P39" s="171">
        <v>0</v>
      </c>
      <c r="Q39" s="171">
        <f t="shared" si="19"/>
        <v>0</v>
      </c>
      <c r="R39" s="173"/>
      <c r="S39" s="173" t="s">
        <v>172</v>
      </c>
      <c r="T39" s="174" t="s">
        <v>157</v>
      </c>
      <c r="U39" s="159">
        <v>0</v>
      </c>
      <c r="V39" s="159">
        <f t="shared" si="20"/>
        <v>0</v>
      </c>
      <c r="W39" s="159"/>
      <c r="X39" s="159" t="s">
        <v>158</v>
      </c>
      <c r="Y39" s="159" t="s">
        <v>159</v>
      </c>
      <c r="Z39" s="192"/>
      <c r="AA39" s="149"/>
      <c r="AB39" s="149"/>
      <c r="AC39" s="149"/>
      <c r="AD39" s="149"/>
      <c r="AE39" s="149"/>
      <c r="AF39" s="149"/>
      <c r="AG39" s="149" t="s">
        <v>244</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A40" s="3"/>
      <c r="B40" s="4"/>
      <c r="C40" s="186"/>
      <c r="D40" s="6"/>
      <c r="E40" s="3"/>
      <c r="F40" s="3"/>
      <c r="G40" s="3"/>
      <c r="H40" s="3"/>
      <c r="I40" s="3"/>
      <c r="J40" s="3"/>
      <c r="K40" s="3"/>
      <c r="L40" s="3"/>
      <c r="M40" s="3"/>
      <c r="N40" s="3"/>
      <c r="O40" s="3"/>
      <c r="P40" s="3"/>
      <c r="Q40" s="3"/>
      <c r="R40" s="3"/>
      <c r="S40" s="3"/>
      <c r="T40" s="3"/>
      <c r="U40" s="3"/>
      <c r="V40" s="3"/>
      <c r="W40" s="3"/>
      <c r="X40" s="3"/>
      <c r="Y40" s="3"/>
      <c r="AE40">
        <v>15</v>
      </c>
      <c r="AF40">
        <v>21</v>
      </c>
      <c r="AG40" t="s">
        <v>137</v>
      </c>
    </row>
    <row r="41" spans="1:60" x14ac:dyDescent="0.2">
      <c r="A41" s="152"/>
      <c r="B41" s="153" t="s">
        <v>29</v>
      </c>
      <c r="C41" s="187"/>
      <c r="D41" s="154"/>
      <c r="E41" s="155"/>
      <c r="F41" s="155"/>
      <c r="G41" s="167">
        <f>G8+G15+G25+G30</f>
        <v>0</v>
      </c>
      <c r="H41" s="3"/>
      <c r="I41" s="3"/>
      <c r="J41" s="3"/>
      <c r="K41" s="3"/>
      <c r="L41" s="3"/>
      <c r="M41" s="3"/>
      <c r="N41" s="3"/>
      <c r="O41" s="3"/>
      <c r="P41" s="3"/>
      <c r="Q41" s="3"/>
      <c r="R41" s="3"/>
      <c r="S41" s="3"/>
      <c r="T41" s="3"/>
      <c r="U41" s="3"/>
      <c r="V41" s="3"/>
      <c r="W41" s="3"/>
      <c r="X41" s="3"/>
      <c r="Y41" s="3"/>
      <c r="AB41" s="194" t="s">
        <v>499</v>
      </c>
      <c r="AC41" s="195"/>
      <c r="AD41" s="195"/>
      <c r="AE41" s="195">
        <f>SUMIF(L7:L39,AE40,G7:G39)</f>
        <v>0</v>
      </c>
      <c r="AF41" s="195">
        <f>SUMIF(L7:L39,AF40,G7:G39)</f>
        <v>0</v>
      </c>
      <c r="AG41" s="195" t="s">
        <v>176</v>
      </c>
      <c r="AH41" s="195"/>
      <c r="AI41" s="195"/>
      <c r="AJ41" s="195"/>
      <c r="AK41" s="195"/>
      <c r="AL41" s="195"/>
      <c r="AM41" s="195"/>
      <c r="AN41" s="195"/>
      <c r="AO41" s="195"/>
      <c r="AP41" s="195"/>
      <c r="AQ41" s="195"/>
      <c r="AR41" s="195"/>
      <c r="AS41" s="195"/>
      <c r="AT41" s="196"/>
    </row>
    <row r="42" spans="1:60" x14ac:dyDescent="0.2">
      <c r="C42" s="188"/>
      <c r="D42" s="10"/>
      <c r="AG42" t="s">
        <v>177</v>
      </c>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hxjxenRzsOyyR93Ge/E13PVK2Uf1u2YqCylooroLRU29oKAUuQ/3PkI5K7HfKYCHxrNEwu4GhWc4K6omsbLgA==" saltValue="k7l+EjxD1tpAExAUJLtoIw==" spinCount="100000" sheet="1" formatRows="0"/>
  <mergeCells count="5">
    <mergeCell ref="A1:G1"/>
    <mergeCell ref="C2:G2"/>
    <mergeCell ref="C3:G3"/>
    <mergeCell ref="C4:G4"/>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H4998"/>
  <sheetViews>
    <sheetView workbookViewId="0">
      <pane ySplit="7" topLeftCell="A8" activePane="bottomLeft" state="frozen"/>
      <selection pane="bottomLeft" activeCell="C6" sqref="C6"/>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6" max="26" width="42.140625" customWidth="1"/>
    <col min="29" max="29" width="0" hidden="1" customWidth="1"/>
    <col min="31" max="41" width="0" hidden="1" customWidth="1"/>
    <col min="53" max="53" width="98.7109375" customWidth="1"/>
  </cols>
  <sheetData>
    <row r="1" spans="1:60" ht="15.75" customHeight="1" x14ac:dyDescent="0.25">
      <c r="A1" s="276" t="s">
        <v>178</v>
      </c>
      <c r="B1" s="276"/>
      <c r="C1" s="276"/>
      <c r="D1" s="276"/>
      <c r="E1" s="276"/>
      <c r="F1" s="276"/>
      <c r="G1" s="276"/>
      <c r="AG1" t="s">
        <v>123</v>
      </c>
    </row>
    <row r="2" spans="1:60" ht="24.95" customHeight="1" x14ac:dyDescent="0.2">
      <c r="A2" s="141" t="s">
        <v>7</v>
      </c>
      <c r="B2" s="49" t="s">
        <v>42</v>
      </c>
      <c r="C2" s="277" t="s">
        <v>43</v>
      </c>
      <c r="D2" s="278"/>
      <c r="E2" s="278"/>
      <c r="F2" s="278"/>
      <c r="G2" s="279"/>
      <c r="AG2" t="s">
        <v>124</v>
      </c>
    </row>
    <row r="3" spans="1:60" ht="24.95" customHeight="1" x14ac:dyDescent="0.2">
      <c r="A3" s="141" t="s">
        <v>8</v>
      </c>
      <c r="B3" s="49" t="s">
        <v>60</v>
      </c>
      <c r="C3" s="277" t="s">
        <v>61</v>
      </c>
      <c r="D3" s="278"/>
      <c r="E3" s="278"/>
      <c r="F3" s="278"/>
      <c r="G3" s="279"/>
      <c r="AC3" s="122" t="s">
        <v>124</v>
      </c>
      <c r="AG3" t="s">
        <v>128</v>
      </c>
    </row>
    <row r="4" spans="1:60" ht="24.95" customHeight="1" x14ac:dyDescent="0.2">
      <c r="A4" s="142" t="s">
        <v>9</v>
      </c>
      <c r="B4" s="143" t="s">
        <v>64</v>
      </c>
      <c r="C4" s="280" t="s">
        <v>65</v>
      </c>
      <c r="D4" s="281"/>
      <c r="E4" s="281"/>
      <c r="F4" s="281"/>
      <c r="G4" s="282"/>
      <c r="AG4" t="s">
        <v>129</v>
      </c>
    </row>
    <row r="5" spans="1:60" x14ac:dyDescent="0.2">
      <c r="D5" s="10"/>
    </row>
    <row r="6" spans="1:60" ht="38.25" x14ac:dyDescent="0.2">
      <c r="A6" s="145" t="s">
        <v>130</v>
      </c>
      <c r="B6" s="147" t="s">
        <v>131</v>
      </c>
      <c r="C6" s="147" t="s">
        <v>503</v>
      </c>
      <c r="D6" s="146" t="s">
        <v>132</v>
      </c>
      <c r="E6" s="145" t="s">
        <v>133</v>
      </c>
      <c r="F6" s="144" t="s">
        <v>134</v>
      </c>
      <c r="G6" s="145" t="s">
        <v>29</v>
      </c>
      <c r="H6" s="148" t="s">
        <v>30</v>
      </c>
      <c r="I6" s="148" t="s">
        <v>135</v>
      </c>
      <c r="J6" s="148" t="s">
        <v>31</v>
      </c>
      <c r="K6" s="148" t="s">
        <v>136</v>
      </c>
      <c r="L6" s="148" t="s">
        <v>137</v>
      </c>
      <c r="M6" s="148" t="s">
        <v>138</v>
      </c>
      <c r="N6" s="148" t="s">
        <v>139</v>
      </c>
      <c r="O6" s="148" t="s">
        <v>140</v>
      </c>
      <c r="P6" s="148" t="s">
        <v>141</v>
      </c>
      <c r="Q6" s="148" t="s">
        <v>142</v>
      </c>
      <c r="R6" s="148" t="s">
        <v>143</v>
      </c>
      <c r="S6" s="148" t="s">
        <v>144</v>
      </c>
      <c r="T6" s="148" t="s">
        <v>145</v>
      </c>
      <c r="U6" s="148" t="s">
        <v>146</v>
      </c>
      <c r="V6" s="148" t="s">
        <v>147</v>
      </c>
      <c r="W6" s="148" t="s">
        <v>148</v>
      </c>
      <c r="X6" s="148" t="s">
        <v>149</v>
      </c>
      <c r="Y6" s="189" t="s">
        <v>150</v>
      </c>
      <c r="Z6" s="190" t="s">
        <v>496</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c r="Z7" s="191"/>
    </row>
    <row r="8" spans="1:60" x14ac:dyDescent="0.2">
      <c r="A8" s="161" t="s">
        <v>151</v>
      </c>
      <c r="B8" s="162" t="s">
        <v>95</v>
      </c>
      <c r="C8" s="183" t="s">
        <v>96</v>
      </c>
      <c r="D8" s="163"/>
      <c r="E8" s="164"/>
      <c r="F8" s="165"/>
      <c r="G8" s="165">
        <f>SUMIF(AG9:AG41,"&lt;&gt;NOR",G9:G41)</f>
        <v>0</v>
      </c>
      <c r="H8" s="165"/>
      <c r="I8" s="165">
        <f>SUM(I9:I41)</f>
        <v>0</v>
      </c>
      <c r="J8" s="165"/>
      <c r="K8" s="165">
        <f>SUM(K9:K41)</f>
        <v>0</v>
      </c>
      <c r="L8" s="165"/>
      <c r="M8" s="165">
        <f>SUM(M9:M41)</f>
        <v>0</v>
      </c>
      <c r="N8" s="164"/>
      <c r="O8" s="164">
        <f>SUM(O9:O41)</f>
        <v>0</v>
      </c>
      <c r="P8" s="164"/>
      <c r="Q8" s="164">
        <f>SUM(Q9:Q41)</f>
        <v>0</v>
      </c>
      <c r="R8" s="165"/>
      <c r="S8" s="165"/>
      <c r="T8" s="166"/>
      <c r="U8" s="160"/>
      <c r="V8" s="160">
        <f>SUM(V9:V41)</f>
        <v>0</v>
      </c>
      <c r="W8" s="160"/>
      <c r="X8" s="160"/>
      <c r="Y8" s="160"/>
      <c r="Z8" s="191"/>
      <c r="AG8" t="s">
        <v>152</v>
      </c>
    </row>
    <row r="9" spans="1:60" outlineLevel="1" x14ac:dyDescent="0.2">
      <c r="A9" s="168">
        <v>1</v>
      </c>
      <c r="B9" s="169" t="s">
        <v>179</v>
      </c>
      <c r="C9" s="185" t="s">
        <v>375</v>
      </c>
      <c r="D9" s="170" t="s">
        <v>181</v>
      </c>
      <c r="E9" s="171">
        <v>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172</v>
      </c>
      <c r="T9" s="174" t="s">
        <v>157</v>
      </c>
      <c r="U9" s="159">
        <v>0</v>
      </c>
      <c r="V9" s="159">
        <f>ROUND(E9*U9,2)</f>
        <v>0</v>
      </c>
      <c r="W9" s="159"/>
      <c r="X9" s="159" t="s">
        <v>158</v>
      </c>
      <c r="Y9" s="159" t="s">
        <v>159</v>
      </c>
      <c r="Z9" s="205"/>
      <c r="AA9" s="149"/>
      <c r="AB9" s="149"/>
      <c r="AC9" s="149"/>
      <c r="AD9" s="149"/>
      <c r="AE9" s="149"/>
      <c r="AF9" s="149"/>
      <c r="AG9" s="149" t="s">
        <v>182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22.5" outlineLevel="2" x14ac:dyDescent="0.2">
      <c r="A10" s="156"/>
      <c r="B10" s="157"/>
      <c r="C10" s="274" t="s">
        <v>488</v>
      </c>
      <c r="D10" s="275"/>
      <c r="E10" s="275"/>
      <c r="F10" s="275"/>
      <c r="G10" s="275"/>
      <c r="H10" s="159"/>
      <c r="I10" s="159"/>
      <c r="J10" s="159"/>
      <c r="K10" s="159"/>
      <c r="L10" s="159"/>
      <c r="M10" s="159"/>
      <c r="N10" s="158"/>
      <c r="O10" s="158"/>
      <c r="P10" s="158"/>
      <c r="Q10" s="158"/>
      <c r="R10" s="159"/>
      <c r="S10" s="159"/>
      <c r="T10" s="159"/>
      <c r="U10" s="159"/>
      <c r="V10" s="159"/>
      <c r="W10" s="159"/>
      <c r="X10" s="159"/>
      <c r="Y10" s="159"/>
      <c r="Z10" s="192"/>
      <c r="AA10" s="149"/>
      <c r="AB10" s="149"/>
      <c r="AC10" s="149"/>
      <c r="AD10" s="149"/>
      <c r="AE10" s="149"/>
      <c r="AF10" s="149"/>
      <c r="AG10" s="149" t="s">
        <v>163</v>
      </c>
      <c r="AH10" s="149"/>
      <c r="AI10" s="149"/>
      <c r="AJ10" s="149"/>
      <c r="AK10" s="149"/>
      <c r="AL10" s="149"/>
      <c r="AM10" s="149"/>
      <c r="AN10" s="149"/>
      <c r="AO10" s="149"/>
      <c r="AP10" s="149"/>
      <c r="AQ10" s="149"/>
      <c r="AR10" s="149"/>
      <c r="AS10" s="149"/>
      <c r="AT10" s="149"/>
      <c r="AU10" s="149"/>
      <c r="AV10" s="149"/>
      <c r="AW10" s="149"/>
      <c r="AX10" s="149"/>
      <c r="AY10" s="149"/>
      <c r="AZ10" s="149"/>
      <c r="BA10" s="182" t="str">
        <f>C10</f>
        <v>All-in-one počítač s druhým monitorem (nebo v provedení minitower se dvěma monitory), obojí o úhlopříčce minimálně 23,8“. PC  min. 16 GB RAM, min. 256 GB uložiště, LAN, virtuální dante zvuková karta, simulační ovládací SW včetně licence</v>
      </c>
      <c r="BB10" s="149"/>
      <c r="BC10" s="149"/>
      <c r="BD10" s="149"/>
      <c r="BE10" s="149"/>
      <c r="BF10" s="149"/>
      <c r="BG10" s="149"/>
      <c r="BH10" s="149"/>
    </row>
    <row r="11" spans="1:60" outlineLevel="1" x14ac:dyDescent="0.2">
      <c r="A11" s="168">
        <v>2</v>
      </c>
      <c r="B11" s="169" t="s">
        <v>183</v>
      </c>
      <c r="C11" s="185" t="s">
        <v>376</v>
      </c>
      <c r="D11" s="170" t="s">
        <v>181</v>
      </c>
      <c r="E11" s="171">
        <v>2</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172</v>
      </c>
      <c r="T11" s="174" t="s">
        <v>157</v>
      </c>
      <c r="U11" s="159">
        <v>0</v>
      </c>
      <c r="V11" s="159">
        <f>ROUND(E11*U11,2)</f>
        <v>0</v>
      </c>
      <c r="W11" s="159"/>
      <c r="X11" s="159" t="s">
        <v>158</v>
      </c>
      <c r="Y11" s="159" t="s">
        <v>159</v>
      </c>
      <c r="Z11" s="205"/>
      <c r="AA11" s="149"/>
      <c r="AB11" s="149"/>
      <c r="AC11" s="149"/>
      <c r="AD11" s="149"/>
      <c r="AE11" s="149"/>
      <c r="AF11" s="149"/>
      <c r="AG11" s="149" t="s">
        <v>182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2" x14ac:dyDescent="0.2">
      <c r="A12" s="156"/>
      <c r="B12" s="157"/>
      <c r="C12" s="274" t="s">
        <v>377</v>
      </c>
      <c r="D12" s="275"/>
      <c r="E12" s="275"/>
      <c r="F12" s="275"/>
      <c r="G12" s="275"/>
      <c r="H12" s="159"/>
      <c r="I12" s="159"/>
      <c r="J12" s="159"/>
      <c r="K12" s="159"/>
      <c r="L12" s="159"/>
      <c r="M12" s="159"/>
      <c r="N12" s="158"/>
      <c r="O12" s="158"/>
      <c r="P12" s="158"/>
      <c r="Q12" s="158"/>
      <c r="R12" s="159"/>
      <c r="S12" s="159"/>
      <c r="T12" s="159"/>
      <c r="U12" s="159"/>
      <c r="V12" s="159"/>
      <c r="W12" s="159"/>
      <c r="X12" s="159"/>
      <c r="Y12" s="159"/>
      <c r="Z12" s="192"/>
      <c r="AA12" s="149"/>
      <c r="AB12" s="149"/>
      <c r="AC12" s="149"/>
      <c r="AD12" s="149"/>
      <c r="AE12" s="149"/>
      <c r="AF12" s="149"/>
      <c r="AG12" s="149" t="s">
        <v>163</v>
      </c>
      <c r="AH12" s="149"/>
      <c r="AI12" s="149"/>
      <c r="AJ12" s="149"/>
      <c r="AK12" s="149"/>
      <c r="AL12" s="149"/>
      <c r="AM12" s="149"/>
      <c r="AN12" s="149"/>
      <c r="AO12" s="149"/>
      <c r="AP12" s="149"/>
      <c r="AQ12" s="149"/>
      <c r="AR12" s="149"/>
      <c r="AS12" s="149"/>
      <c r="AT12" s="149"/>
      <c r="AU12" s="149"/>
      <c r="AV12" s="149"/>
      <c r="AW12" s="149"/>
      <c r="AX12" s="149"/>
      <c r="AY12" s="149"/>
      <c r="AZ12" s="149"/>
      <c r="BA12" s="182" t="str">
        <f>C12</f>
        <v>Stolní 10" kapacitní dotykový displej řídicího systému kompatibilní s řídicím kontrolerem. Minimální rozlišení displeje 1280 x 800 px a min. jas 300 cd/m2., PoE napájení, podpora českého jazyka.</v>
      </c>
      <c r="BB12" s="149"/>
      <c r="BC12" s="149"/>
      <c r="BD12" s="149"/>
      <c r="BE12" s="149"/>
      <c r="BF12" s="149"/>
      <c r="BG12" s="149"/>
      <c r="BH12" s="149"/>
    </row>
    <row r="13" spans="1:60" outlineLevel="1" x14ac:dyDescent="0.2">
      <c r="A13" s="168">
        <v>3</v>
      </c>
      <c r="B13" s="169" t="s">
        <v>185</v>
      </c>
      <c r="C13" s="185" t="s">
        <v>378</v>
      </c>
      <c r="D13" s="170" t="s">
        <v>181</v>
      </c>
      <c r="E13" s="171">
        <v>4</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172</v>
      </c>
      <c r="T13" s="174" t="s">
        <v>157</v>
      </c>
      <c r="U13" s="159">
        <v>0</v>
      </c>
      <c r="V13" s="159">
        <f>ROUND(E13*U13,2)</f>
        <v>0</v>
      </c>
      <c r="W13" s="159"/>
      <c r="X13" s="159" t="s">
        <v>158</v>
      </c>
      <c r="Y13" s="159" t="s">
        <v>159</v>
      </c>
      <c r="Z13" s="205"/>
      <c r="AA13" s="149"/>
      <c r="AB13" s="149"/>
      <c r="AC13" s="149"/>
      <c r="AD13" s="149"/>
      <c r="AE13" s="149"/>
      <c r="AF13" s="149"/>
      <c r="AG13" s="149" t="s">
        <v>182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2" x14ac:dyDescent="0.2">
      <c r="A14" s="156"/>
      <c r="B14" s="157"/>
      <c r="C14" s="274" t="s">
        <v>379</v>
      </c>
      <c r="D14" s="275"/>
      <c r="E14" s="275"/>
      <c r="F14" s="275"/>
      <c r="G14" s="275"/>
      <c r="H14" s="159"/>
      <c r="I14" s="159"/>
      <c r="J14" s="159"/>
      <c r="K14" s="159"/>
      <c r="L14" s="159"/>
      <c r="M14" s="159"/>
      <c r="N14" s="158"/>
      <c r="O14" s="158"/>
      <c r="P14" s="158"/>
      <c r="Q14" s="158"/>
      <c r="R14" s="159"/>
      <c r="S14" s="159"/>
      <c r="T14" s="159"/>
      <c r="U14" s="159"/>
      <c r="V14" s="159"/>
      <c r="W14" s="159"/>
      <c r="X14" s="159"/>
      <c r="Y14" s="159"/>
      <c r="Z14" s="192"/>
      <c r="AA14" s="149"/>
      <c r="AB14" s="149"/>
      <c r="AC14" s="149"/>
      <c r="AD14" s="149"/>
      <c r="AE14" s="149"/>
      <c r="AF14" s="149"/>
      <c r="AG14" s="149" t="s">
        <v>163</v>
      </c>
      <c r="AH14" s="149"/>
      <c r="AI14" s="149"/>
      <c r="AJ14" s="149"/>
      <c r="AK14" s="149"/>
      <c r="AL14" s="149"/>
      <c r="AM14" s="149"/>
      <c r="AN14" s="149"/>
      <c r="AO14" s="149"/>
      <c r="AP14" s="149"/>
      <c r="AQ14" s="149"/>
      <c r="AR14" s="149"/>
      <c r="AS14" s="149"/>
      <c r="AT14" s="149"/>
      <c r="AU14" s="149"/>
      <c r="AV14" s="149"/>
      <c r="AW14" s="149"/>
      <c r="AX14" s="149"/>
      <c r="AY14" s="149"/>
      <c r="AZ14" s="149"/>
      <c r="BA14" s="182" t="str">
        <f>C14</f>
        <v>Dvoupásmová aktivní Dante reprosoustava osazená 105mm wooferem 50W a 19mm výškovým měničem 50W, špičkový SPL 104dB, frekvenční odezva 62 Hz – 20 000 Hz, PoE napájení, možnost instalace na zeď.</v>
      </c>
      <c r="BB14" s="149"/>
      <c r="BC14" s="149"/>
      <c r="BD14" s="149"/>
      <c r="BE14" s="149"/>
      <c r="BF14" s="149"/>
      <c r="BG14" s="149"/>
      <c r="BH14" s="149"/>
    </row>
    <row r="15" spans="1:60" outlineLevel="1" x14ac:dyDescent="0.2">
      <c r="A15" s="168">
        <v>4</v>
      </c>
      <c r="B15" s="169" t="s">
        <v>270</v>
      </c>
      <c r="C15" s="185" t="s">
        <v>380</v>
      </c>
      <c r="D15" s="170" t="s">
        <v>181</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172</v>
      </c>
      <c r="T15" s="174" t="s">
        <v>157</v>
      </c>
      <c r="U15" s="159">
        <v>0</v>
      </c>
      <c r="V15" s="159">
        <f>ROUND(E15*U15,2)</f>
        <v>0</v>
      </c>
      <c r="W15" s="159"/>
      <c r="X15" s="159" t="s">
        <v>158</v>
      </c>
      <c r="Y15" s="159" t="s">
        <v>159</v>
      </c>
      <c r="Z15" s="205"/>
      <c r="AA15" s="149"/>
      <c r="AB15" s="149"/>
      <c r="AC15" s="149"/>
      <c r="AD15" s="149"/>
      <c r="AE15" s="149"/>
      <c r="AF15" s="149"/>
      <c r="AG15" s="149" t="s">
        <v>182</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33.75" outlineLevel="2" x14ac:dyDescent="0.2">
      <c r="A16" s="156"/>
      <c r="B16" s="157"/>
      <c r="C16" s="274" t="s">
        <v>489</v>
      </c>
      <c r="D16" s="275"/>
      <c r="E16" s="275"/>
      <c r="F16" s="275"/>
      <c r="G16" s="275"/>
      <c r="H16" s="159"/>
      <c r="I16" s="159"/>
      <c r="J16" s="159"/>
      <c r="K16" s="159"/>
      <c r="L16" s="159"/>
      <c r="M16" s="159"/>
      <c r="N16" s="158"/>
      <c r="O16" s="158"/>
      <c r="P16" s="158"/>
      <c r="Q16" s="158"/>
      <c r="R16" s="159"/>
      <c r="S16" s="159"/>
      <c r="T16" s="159"/>
      <c r="U16" s="159"/>
      <c r="V16" s="159"/>
      <c r="W16" s="159"/>
      <c r="X16" s="159"/>
      <c r="Y16" s="159"/>
      <c r="Z16" s="192"/>
      <c r="AA16" s="149"/>
      <c r="AB16" s="149"/>
      <c r="AC16" s="149"/>
      <c r="AD16" s="149"/>
      <c r="AE16" s="149"/>
      <c r="AF16" s="149"/>
      <c r="AG16" s="149" t="s">
        <v>163</v>
      </c>
      <c r="AH16" s="149"/>
      <c r="AI16" s="149"/>
      <c r="AJ16" s="149"/>
      <c r="AK16" s="149"/>
      <c r="AL16" s="149"/>
      <c r="AM16" s="149"/>
      <c r="AN16" s="149"/>
      <c r="AO16" s="149"/>
      <c r="AP16" s="149"/>
      <c r="AQ16" s="149"/>
      <c r="AR16" s="149"/>
      <c r="AS16" s="149"/>
      <c r="AT16" s="149"/>
      <c r="AU16" s="149"/>
      <c r="AV16" s="149"/>
      <c r="AW16" s="149"/>
      <c r="AX16" s="149"/>
      <c r="AY16" s="149"/>
      <c r="AZ16" s="149"/>
      <c r="BA16" s="182" t="str">
        <f>C16</f>
        <v>4-kanálový sluchátkový mix, který umožňuje posílání vstupního signálu až do 4 dalších sluchátek se samostatným nastavením hlasitosti.Mix má min.  pravý a levý vstupní konektor jack 6,3 mm nebo XLR. Na každém ze čtyř kanálu je možné ovládat hlasitost samostatně, zároveň  otočný ovladač pro celkové nastavení hlasitosti všech kanálu najenou. Včetně tlačítka pro mute.</v>
      </c>
      <c r="BB16" s="149"/>
      <c r="BC16" s="149"/>
      <c r="BD16" s="149"/>
      <c r="BE16" s="149"/>
      <c r="BF16" s="149"/>
      <c r="BG16" s="149"/>
      <c r="BH16" s="149"/>
    </row>
    <row r="17" spans="1:60" outlineLevel="1" x14ac:dyDescent="0.2">
      <c r="A17" s="168">
        <v>5</v>
      </c>
      <c r="B17" s="169" t="s">
        <v>187</v>
      </c>
      <c r="C17" s="185" t="s">
        <v>381</v>
      </c>
      <c r="D17" s="170" t="s">
        <v>181</v>
      </c>
      <c r="E17" s="171">
        <v>2</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172</v>
      </c>
      <c r="T17" s="174" t="s">
        <v>157</v>
      </c>
      <c r="U17" s="159">
        <v>0</v>
      </c>
      <c r="V17" s="159">
        <f>ROUND(E17*U17,2)</f>
        <v>0</v>
      </c>
      <c r="W17" s="159"/>
      <c r="X17" s="159" t="s">
        <v>158</v>
      </c>
      <c r="Y17" s="159" t="s">
        <v>159</v>
      </c>
      <c r="Z17" s="205"/>
      <c r="AA17" s="149"/>
      <c r="AB17" s="149"/>
      <c r="AC17" s="149"/>
      <c r="AD17" s="149"/>
      <c r="AE17" s="149"/>
      <c r="AF17" s="149"/>
      <c r="AG17" s="149" t="s">
        <v>182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74" t="s">
        <v>382</v>
      </c>
      <c r="D18" s="275"/>
      <c r="E18" s="275"/>
      <c r="F18" s="275"/>
      <c r="G18" s="275"/>
      <c r="H18" s="159"/>
      <c r="I18" s="159"/>
      <c r="J18" s="159"/>
      <c r="K18" s="159"/>
      <c r="L18" s="159"/>
      <c r="M18" s="159"/>
      <c r="N18" s="158"/>
      <c r="O18" s="158"/>
      <c r="P18" s="158"/>
      <c r="Q18" s="158"/>
      <c r="R18" s="159"/>
      <c r="S18" s="159"/>
      <c r="T18" s="159"/>
      <c r="U18" s="159"/>
      <c r="V18" s="159"/>
      <c r="W18" s="159"/>
      <c r="X18" s="159"/>
      <c r="Y18" s="159"/>
      <c r="Z18" s="192"/>
      <c r="AA18" s="149"/>
      <c r="AB18" s="149"/>
      <c r="AC18" s="149"/>
      <c r="AD18" s="149"/>
      <c r="AE18" s="149"/>
      <c r="AF18" s="149"/>
      <c r="AG18" s="149" t="s">
        <v>163</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6</v>
      </c>
      <c r="B19" s="169" t="s">
        <v>188</v>
      </c>
      <c r="C19" s="185" t="s">
        <v>383</v>
      </c>
      <c r="D19" s="170" t="s">
        <v>181</v>
      </c>
      <c r="E19" s="171">
        <v>4</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172</v>
      </c>
      <c r="T19" s="174" t="s">
        <v>157</v>
      </c>
      <c r="U19" s="159">
        <v>0</v>
      </c>
      <c r="V19" s="159">
        <f>ROUND(E19*U19,2)</f>
        <v>0</v>
      </c>
      <c r="W19" s="159"/>
      <c r="X19" s="159" t="s">
        <v>158</v>
      </c>
      <c r="Y19" s="159" t="s">
        <v>159</v>
      </c>
      <c r="Z19" s="205"/>
      <c r="AA19" s="149"/>
      <c r="AB19" s="149"/>
      <c r="AC19" s="149"/>
      <c r="AD19" s="149"/>
      <c r="AE19" s="149"/>
      <c r="AF19" s="149"/>
      <c r="AG19" s="149" t="s">
        <v>182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2" x14ac:dyDescent="0.2">
      <c r="A20" s="156"/>
      <c r="B20" s="157"/>
      <c r="C20" s="274" t="s">
        <v>384</v>
      </c>
      <c r="D20" s="275"/>
      <c r="E20" s="275"/>
      <c r="F20" s="275"/>
      <c r="G20" s="275"/>
      <c r="H20" s="159"/>
      <c r="I20" s="159"/>
      <c r="J20" s="159"/>
      <c r="K20" s="159"/>
      <c r="L20" s="159"/>
      <c r="M20" s="159"/>
      <c r="N20" s="158"/>
      <c r="O20" s="158"/>
      <c r="P20" s="158"/>
      <c r="Q20" s="158"/>
      <c r="R20" s="159"/>
      <c r="S20" s="159"/>
      <c r="T20" s="159"/>
      <c r="U20" s="159"/>
      <c r="V20" s="159"/>
      <c r="W20" s="159"/>
      <c r="X20" s="159"/>
      <c r="Y20" s="159"/>
      <c r="Z20" s="192"/>
      <c r="AA20" s="149"/>
      <c r="AB20" s="149"/>
      <c r="AC20" s="149"/>
      <c r="AD20" s="149"/>
      <c r="AE20" s="149"/>
      <c r="AF20" s="149"/>
      <c r="AG20" s="149" t="s">
        <v>163</v>
      </c>
      <c r="AH20" s="149"/>
      <c r="AI20" s="149"/>
      <c r="AJ20" s="149"/>
      <c r="AK20" s="149"/>
      <c r="AL20" s="149"/>
      <c r="AM20" s="149"/>
      <c r="AN20" s="149"/>
      <c r="AO20" s="149"/>
      <c r="AP20" s="149"/>
      <c r="AQ20" s="149"/>
      <c r="AR20" s="149"/>
      <c r="AS20" s="149"/>
      <c r="AT20" s="149"/>
      <c r="AU20" s="149"/>
      <c r="AV20" s="149"/>
      <c r="AW20" s="149"/>
      <c r="AX20" s="149"/>
      <c r="AY20" s="149"/>
      <c r="AZ20" s="149"/>
      <c r="BA20" s="182" t="str">
        <f>C20</f>
        <v>Profesionální uzavřená sluchátka s vysokým pasivním potlačením okolního hluku. Možnost otočné mušle pro poslech jedním uchem. Délka kabelu minimálně 1,5m, jmenovitá omedance 70Ohm, frekvenční rozsah 17 - 22 000 Hz, SPL 120dB, sluchátkový konektor jack 3,5mm.</v>
      </c>
      <c r="BB20" s="149"/>
      <c r="BC20" s="149"/>
      <c r="BD20" s="149"/>
      <c r="BE20" s="149"/>
      <c r="BF20" s="149"/>
      <c r="BG20" s="149"/>
      <c r="BH20" s="149"/>
    </row>
    <row r="21" spans="1:60" outlineLevel="1" x14ac:dyDescent="0.2">
      <c r="A21" s="168">
        <v>7</v>
      </c>
      <c r="B21" s="169" t="s">
        <v>189</v>
      </c>
      <c r="C21" s="185" t="s">
        <v>385</v>
      </c>
      <c r="D21" s="170" t="s">
        <v>181</v>
      </c>
      <c r="E21" s="171">
        <v>2</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172</v>
      </c>
      <c r="T21" s="174" t="s">
        <v>157</v>
      </c>
      <c r="U21" s="159">
        <v>0</v>
      </c>
      <c r="V21" s="159">
        <f>ROUND(E21*U21,2)</f>
        <v>0</v>
      </c>
      <c r="W21" s="159"/>
      <c r="X21" s="159" t="s">
        <v>158</v>
      </c>
      <c r="Y21" s="159" t="s">
        <v>159</v>
      </c>
      <c r="Z21" s="205"/>
      <c r="AA21" s="149"/>
      <c r="AB21" s="149"/>
      <c r="AC21" s="149"/>
      <c r="AD21" s="149"/>
      <c r="AE21" s="149"/>
      <c r="AF21" s="149"/>
      <c r="AG21" s="149" t="s">
        <v>182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ht="22.5" outlineLevel="2" x14ac:dyDescent="0.2">
      <c r="A22" s="156"/>
      <c r="B22" s="157"/>
      <c r="C22" s="274" t="s">
        <v>386</v>
      </c>
      <c r="D22" s="275"/>
      <c r="E22" s="275"/>
      <c r="F22" s="275"/>
      <c r="G22" s="275"/>
      <c r="H22" s="159"/>
      <c r="I22" s="159"/>
      <c r="J22" s="159"/>
      <c r="K22" s="159"/>
      <c r="L22" s="159"/>
      <c r="M22" s="159"/>
      <c r="N22" s="158"/>
      <c r="O22" s="158"/>
      <c r="P22" s="158"/>
      <c r="Q22" s="158"/>
      <c r="R22" s="159"/>
      <c r="S22" s="159"/>
      <c r="T22" s="159"/>
      <c r="U22" s="159"/>
      <c r="V22" s="159"/>
      <c r="W22" s="159"/>
      <c r="X22" s="159"/>
      <c r="Y22" s="159"/>
      <c r="Z22" s="192"/>
      <c r="AA22" s="149"/>
      <c r="AB22" s="149"/>
      <c r="AC22" s="149"/>
      <c r="AD22" s="149"/>
      <c r="AE22" s="149"/>
      <c r="AF22" s="149"/>
      <c r="AG22" s="149" t="s">
        <v>163</v>
      </c>
      <c r="AH22" s="149"/>
      <c r="AI22" s="149"/>
      <c r="AJ22" s="149"/>
      <c r="AK22" s="149"/>
      <c r="AL22" s="149"/>
      <c r="AM22" s="149"/>
      <c r="AN22" s="149"/>
      <c r="AO22" s="149"/>
      <c r="AP22" s="149"/>
      <c r="AQ22" s="149"/>
      <c r="AR22" s="149"/>
      <c r="AS22" s="149"/>
      <c r="AT22" s="149"/>
      <c r="AU22" s="149"/>
      <c r="AV22" s="149"/>
      <c r="AW22" s="149"/>
      <c r="AX22" s="149"/>
      <c r="AY22" s="149"/>
      <c r="AZ22" s="149"/>
      <c r="BA22" s="182" t="str">
        <f>C22</f>
        <v>Pultový mikrofon se 3 tlačítky sloužícími pro sepnutí „božského hlasu“, odposlechů pro „standartního pacienta“ a pro pacientský simulátor. Při stisknutí tlačítka pacientský simulátor se automaticky aktivuje funkce zvuků ze simulačního softwaru.</v>
      </c>
      <c r="BB22" s="149"/>
      <c r="BC22" s="149"/>
      <c r="BD22" s="149"/>
      <c r="BE22" s="149"/>
      <c r="BF22" s="149"/>
      <c r="BG22" s="149"/>
      <c r="BH22" s="149"/>
    </row>
    <row r="23" spans="1:60" outlineLevel="1" x14ac:dyDescent="0.2">
      <c r="A23" s="168">
        <v>8</v>
      </c>
      <c r="B23" s="169" t="s">
        <v>191</v>
      </c>
      <c r="C23" s="185" t="s">
        <v>387</v>
      </c>
      <c r="D23" s="170" t="s">
        <v>181</v>
      </c>
      <c r="E23" s="171">
        <v>2</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172</v>
      </c>
      <c r="T23" s="174" t="s">
        <v>157</v>
      </c>
      <c r="U23" s="159">
        <v>0</v>
      </c>
      <c r="V23" s="159">
        <f>ROUND(E23*U23,2)</f>
        <v>0</v>
      </c>
      <c r="W23" s="159"/>
      <c r="X23" s="159" t="s">
        <v>158</v>
      </c>
      <c r="Y23" s="159" t="s">
        <v>159</v>
      </c>
      <c r="Z23" s="205"/>
      <c r="AA23" s="149"/>
      <c r="AB23" s="149"/>
      <c r="AC23" s="149"/>
      <c r="AD23" s="149"/>
      <c r="AE23" s="149"/>
      <c r="AF23" s="149"/>
      <c r="AG23" s="149" t="s">
        <v>182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74" t="s">
        <v>388</v>
      </c>
      <c r="D24" s="275"/>
      <c r="E24" s="275"/>
      <c r="F24" s="275"/>
      <c r="G24" s="275"/>
      <c r="H24" s="159"/>
      <c r="I24" s="159"/>
      <c r="J24" s="159"/>
      <c r="K24" s="159"/>
      <c r="L24" s="159"/>
      <c r="M24" s="159"/>
      <c r="N24" s="158"/>
      <c r="O24" s="158"/>
      <c r="P24" s="158"/>
      <c r="Q24" s="158"/>
      <c r="R24" s="159"/>
      <c r="S24" s="159"/>
      <c r="T24" s="159"/>
      <c r="U24" s="159"/>
      <c r="V24" s="159"/>
      <c r="W24" s="159"/>
      <c r="X24" s="159"/>
      <c r="Y24" s="159"/>
      <c r="Z24" s="192"/>
      <c r="AA24" s="149"/>
      <c r="AB24" s="149"/>
      <c r="AC24" s="149"/>
      <c r="AD24" s="149"/>
      <c r="AE24" s="149"/>
      <c r="AF24" s="149"/>
      <c r="AG24" s="149" t="s">
        <v>163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9</v>
      </c>
      <c r="B25" s="169" t="s">
        <v>193</v>
      </c>
      <c r="C25" s="185" t="s">
        <v>389</v>
      </c>
      <c r="D25" s="170" t="s">
        <v>181</v>
      </c>
      <c r="E25" s="171">
        <v>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172</v>
      </c>
      <c r="T25" s="174" t="s">
        <v>157</v>
      </c>
      <c r="U25" s="159">
        <v>0</v>
      </c>
      <c r="V25" s="159">
        <f>ROUND(E25*U25,2)</f>
        <v>0</v>
      </c>
      <c r="W25" s="159"/>
      <c r="X25" s="159" t="s">
        <v>158</v>
      </c>
      <c r="Y25" s="159" t="s">
        <v>159</v>
      </c>
      <c r="Z25" s="205"/>
      <c r="AA25" s="149"/>
      <c r="AB25" s="149"/>
      <c r="AC25" s="149"/>
      <c r="AD25" s="149"/>
      <c r="AE25" s="149"/>
      <c r="AF25" s="149"/>
      <c r="AG25" s="149" t="s">
        <v>182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74" t="s">
        <v>390</v>
      </c>
      <c r="D26" s="275"/>
      <c r="E26" s="275"/>
      <c r="F26" s="275"/>
      <c r="G26" s="275"/>
      <c r="H26" s="159"/>
      <c r="I26" s="159"/>
      <c r="J26" s="159"/>
      <c r="K26" s="159"/>
      <c r="L26" s="159"/>
      <c r="M26" s="159"/>
      <c r="N26" s="158"/>
      <c r="O26" s="158"/>
      <c r="P26" s="158"/>
      <c r="Q26" s="158"/>
      <c r="R26" s="159"/>
      <c r="S26" s="159"/>
      <c r="T26" s="159"/>
      <c r="U26" s="159"/>
      <c r="V26" s="159"/>
      <c r="W26" s="159"/>
      <c r="X26" s="159"/>
      <c r="Y26" s="159"/>
      <c r="Z26" s="192"/>
      <c r="AA26" s="149"/>
      <c r="AB26" s="149"/>
      <c r="AC26" s="149"/>
      <c r="AD26" s="149"/>
      <c r="AE26" s="149"/>
      <c r="AF26" s="149"/>
      <c r="AG26" s="149" t="s">
        <v>163</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10</v>
      </c>
      <c r="B27" s="169" t="s">
        <v>195</v>
      </c>
      <c r="C27" s="185" t="s">
        <v>391</v>
      </c>
      <c r="D27" s="170" t="s">
        <v>181</v>
      </c>
      <c r="E27" s="171">
        <v>8</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172</v>
      </c>
      <c r="T27" s="174" t="s">
        <v>157</v>
      </c>
      <c r="U27" s="159">
        <v>0</v>
      </c>
      <c r="V27" s="159">
        <f>ROUND(E27*U27,2)</f>
        <v>0</v>
      </c>
      <c r="W27" s="159"/>
      <c r="X27" s="159" t="s">
        <v>158</v>
      </c>
      <c r="Y27" s="159" t="s">
        <v>159</v>
      </c>
      <c r="Z27" s="205"/>
      <c r="AA27" s="149"/>
      <c r="AB27" s="149"/>
      <c r="AC27" s="149"/>
      <c r="AD27" s="149"/>
      <c r="AE27" s="149"/>
      <c r="AF27" s="149"/>
      <c r="AG27" s="149" t="s">
        <v>182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90" outlineLevel="2" x14ac:dyDescent="0.2">
      <c r="A28" s="156"/>
      <c r="B28" s="157"/>
      <c r="C28" s="274" t="s">
        <v>392</v>
      </c>
      <c r="D28" s="275"/>
      <c r="E28" s="275"/>
      <c r="F28" s="275"/>
      <c r="G28" s="275"/>
      <c r="H28" s="159"/>
      <c r="I28" s="159"/>
      <c r="J28" s="159"/>
      <c r="K28" s="159"/>
      <c r="L28" s="159"/>
      <c r="M28" s="159"/>
      <c r="N28" s="158"/>
      <c r="O28" s="158"/>
      <c r="P28" s="158"/>
      <c r="Q28" s="158"/>
      <c r="R28" s="159"/>
      <c r="S28" s="159"/>
      <c r="T28" s="159"/>
      <c r="U28" s="159"/>
      <c r="V28" s="159"/>
      <c r="W28" s="159"/>
      <c r="X28" s="159"/>
      <c r="Y28" s="159"/>
      <c r="Z28" s="192"/>
      <c r="AA28" s="149"/>
      <c r="AB28" s="149"/>
      <c r="AC28" s="149"/>
      <c r="AD28" s="149"/>
      <c r="AE28" s="149"/>
      <c r="AF28" s="149"/>
      <c r="AG28" s="149" t="s">
        <v>163</v>
      </c>
      <c r="AH28" s="149"/>
      <c r="AI28" s="149"/>
      <c r="AJ28" s="149"/>
      <c r="AK28" s="149"/>
      <c r="AL28" s="149"/>
      <c r="AM28" s="149"/>
      <c r="AN28" s="149"/>
      <c r="AO28" s="149"/>
      <c r="AP28" s="149"/>
      <c r="AQ28" s="149"/>
      <c r="AR28" s="149"/>
      <c r="AS28" s="149"/>
      <c r="AT28" s="149"/>
      <c r="AU28" s="149"/>
      <c r="AV28" s="149"/>
      <c r="AW28" s="149"/>
      <c r="AX28" s="149"/>
      <c r="AY28" s="149"/>
      <c r="AZ28" s="149"/>
      <c r="BA28" s="182" t="str">
        <f>C28</f>
        <v>Bezdrátový DECT bodypack vysílač/přijímač pro použití s externími klopovými a hlavovými/sluchátkovými mikrofony nebo s integrovaným všesměrovým mikrofonem (po připojení externího mikrofonu se automaticky aktivuje a interní kapsle se vypne). Rádiové vysílání ve frekvenčním rozsahu 1880 až 1900 MHz, s dosahem až 50m, konfigurovatelný vysílací výkon. Bodypack včetně mechanického tlačítka s haptickou odezvou a možností nastavení funkce, 3,5mm audio jack pro připojení sluchátek pro odposlech. 4-pinový konektor pro připojení mikrofonu. Frekvenční odezva 60 - 20 000 Hz, vstupní impedance &gt;20 kOhm (při 1 kHz). Napájení pomocí interní vyměnitelné baterie zaručující dobu provozu minimálně 9h nepřetržitého provozu. Integrovaný alarm pro nízkou kapacitu baterie a pro případ ztráty spojení. Dodávka zajhrnuje také jedno sluchátko pro odposlech kompatibilní s dodávaným bodypackem a nabíjecí baterii pro použití s dobíjecí stanicí.</v>
      </c>
      <c r="BB28" s="149"/>
      <c r="BC28" s="149"/>
      <c r="BD28" s="149"/>
      <c r="BE28" s="149"/>
      <c r="BF28" s="149"/>
      <c r="BG28" s="149"/>
      <c r="BH28" s="149"/>
    </row>
    <row r="29" spans="1:60" outlineLevel="1" x14ac:dyDescent="0.2">
      <c r="A29" s="168">
        <v>11</v>
      </c>
      <c r="B29" s="169" t="s">
        <v>196</v>
      </c>
      <c r="C29" s="185" t="s">
        <v>393</v>
      </c>
      <c r="D29" s="170" t="s">
        <v>181</v>
      </c>
      <c r="E29" s="171">
        <v>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172</v>
      </c>
      <c r="T29" s="174" t="s">
        <v>157</v>
      </c>
      <c r="U29" s="159">
        <v>0</v>
      </c>
      <c r="V29" s="159">
        <f>ROUND(E29*U29,2)</f>
        <v>0</v>
      </c>
      <c r="W29" s="159"/>
      <c r="X29" s="159" t="s">
        <v>158</v>
      </c>
      <c r="Y29" s="159" t="s">
        <v>159</v>
      </c>
      <c r="Z29" s="205"/>
      <c r="AA29" s="149"/>
      <c r="AB29" s="149"/>
      <c r="AC29" s="149"/>
      <c r="AD29" s="149"/>
      <c r="AE29" s="149"/>
      <c r="AF29" s="149"/>
      <c r="AG29" s="149" t="s">
        <v>182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45" outlineLevel="2" x14ac:dyDescent="0.2">
      <c r="A30" s="156"/>
      <c r="B30" s="157"/>
      <c r="C30" s="274" t="s">
        <v>394</v>
      </c>
      <c r="D30" s="275"/>
      <c r="E30" s="275"/>
      <c r="F30" s="275"/>
      <c r="G30" s="275"/>
      <c r="H30" s="159"/>
      <c r="I30" s="159"/>
      <c r="J30" s="159"/>
      <c r="K30" s="159"/>
      <c r="L30" s="159"/>
      <c r="M30" s="159"/>
      <c r="N30" s="158"/>
      <c r="O30" s="158"/>
      <c r="P30" s="158"/>
      <c r="Q30" s="158"/>
      <c r="R30" s="159"/>
      <c r="S30" s="159"/>
      <c r="T30" s="159"/>
      <c r="U30" s="159"/>
      <c r="V30" s="159"/>
      <c r="W30" s="159"/>
      <c r="X30" s="159"/>
      <c r="Y30" s="159"/>
      <c r="Z30" s="192"/>
      <c r="AA30" s="149"/>
      <c r="AB30" s="149"/>
      <c r="AC30" s="149"/>
      <c r="AD30" s="149"/>
      <c r="AE30" s="149"/>
      <c r="AF30" s="149"/>
      <c r="AG30" s="149" t="s">
        <v>163</v>
      </c>
      <c r="AH30" s="149"/>
      <c r="AI30" s="149"/>
      <c r="AJ30" s="149"/>
      <c r="AK30" s="149"/>
      <c r="AL30" s="149"/>
      <c r="AM30" s="149"/>
      <c r="AN30" s="149"/>
      <c r="AO30" s="149"/>
      <c r="AP30" s="149"/>
      <c r="AQ30" s="149"/>
      <c r="AR30" s="149"/>
      <c r="AS30" s="149"/>
      <c r="AT30" s="149"/>
      <c r="AU30" s="149"/>
      <c r="AV30" s="149"/>
      <c r="AW30" s="149"/>
      <c r="AX30" s="149"/>
      <c r="AY30" s="149"/>
      <c r="AZ30" s="149"/>
      <c r="BA30" s="182" t="str">
        <f>C30</f>
        <v>Konfigurovatelný bezdrátový přístupový bod pro přenos nejméně osm digitálních vysílačů s plnou šířkou zvukového pásma a řídicích signálů. Rádiový přenos ve frekvenčním rozsahu DECT 1880 až 1900 MHz. Přenos zvukových signálů pomocí Dante nebo AES67 pomocí ethernetového kabelu. Dosah minimálně 50m, upravitelný přenosový výkon. Vhodný pro montáž na stěnu nebo strop, odnímatelný kryt pro možnost přestříkání a přizpůsobení designu místnosti. PoE napájení.</v>
      </c>
      <c r="BB30" s="149"/>
      <c r="BC30" s="149"/>
      <c r="BD30" s="149"/>
      <c r="BE30" s="149"/>
      <c r="BF30" s="149"/>
      <c r="BG30" s="149"/>
      <c r="BH30" s="149"/>
    </row>
    <row r="31" spans="1:60" outlineLevel="1" x14ac:dyDescent="0.2">
      <c r="A31" s="168">
        <v>12</v>
      </c>
      <c r="B31" s="169" t="s">
        <v>197</v>
      </c>
      <c r="C31" s="185" t="s">
        <v>395</v>
      </c>
      <c r="D31" s="170" t="s">
        <v>181</v>
      </c>
      <c r="E31" s="171">
        <v>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172</v>
      </c>
      <c r="T31" s="174" t="s">
        <v>157</v>
      </c>
      <c r="U31" s="159">
        <v>0</v>
      </c>
      <c r="V31" s="159">
        <f>ROUND(E31*U31,2)</f>
        <v>0</v>
      </c>
      <c r="W31" s="159"/>
      <c r="X31" s="159" t="s">
        <v>158</v>
      </c>
      <c r="Y31" s="159" t="s">
        <v>159</v>
      </c>
      <c r="Z31" s="205"/>
      <c r="AA31" s="149"/>
      <c r="AB31" s="149"/>
      <c r="AC31" s="149"/>
      <c r="AD31" s="149"/>
      <c r="AE31" s="149"/>
      <c r="AF31" s="149"/>
      <c r="AG31" s="149" t="s">
        <v>182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ht="33.75" outlineLevel="2" x14ac:dyDescent="0.2">
      <c r="A32" s="156"/>
      <c r="B32" s="157"/>
      <c r="C32" s="274" t="s">
        <v>396</v>
      </c>
      <c r="D32" s="275"/>
      <c r="E32" s="275"/>
      <c r="F32" s="275"/>
      <c r="G32" s="275"/>
      <c r="H32" s="159"/>
      <c r="I32" s="159"/>
      <c r="J32" s="159"/>
      <c r="K32" s="159"/>
      <c r="L32" s="159"/>
      <c r="M32" s="159"/>
      <c r="N32" s="158"/>
      <c r="O32" s="158"/>
      <c r="P32" s="158"/>
      <c r="Q32" s="158"/>
      <c r="R32" s="159"/>
      <c r="S32" s="159"/>
      <c r="T32" s="159"/>
      <c r="U32" s="159"/>
      <c r="V32" s="159"/>
      <c r="W32" s="159"/>
      <c r="X32" s="159"/>
      <c r="Y32" s="159"/>
      <c r="Z32" s="192"/>
      <c r="AA32" s="149"/>
      <c r="AB32" s="149"/>
      <c r="AC32" s="149"/>
      <c r="AD32" s="149"/>
      <c r="AE32" s="149"/>
      <c r="AF32" s="149"/>
      <c r="AG32" s="149" t="s">
        <v>163</v>
      </c>
      <c r="AH32" s="149"/>
      <c r="AI32" s="149"/>
      <c r="AJ32" s="149"/>
      <c r="AK32" s="149"/>
      <c r="AL32" s="149"/>
      <c r="AM32" s="149"/>
      <c r="AN32" s="149"/>
      <c r="AO32" s="149"/>
      <c r="AP32" s="149"/>
      <c r="AQ32" s="149"/>
      <c r="AR32" s="149"/>
      <c r="AS32" s="149"/>
      <c r="AT32" s="149"/>
      <c r="AU32" s="149"/>
      <c r="AV32" s="149"/>
      <c r="AW32" s="149"/>
      <c r="AX32" s="149"/>
      <c r="AY32" s="149"/>
      <c r="AZ32" s="149"/>
      <c r="BA32" s="182" t="str">
        <f>C32</f>
        <v>Síťová konfigurovatelná nabíjecí stanice až pro 4ks bezdrátových bodypack vysílačů/přijímačů. Inteligentní kontrola nabíjení zabraňuje přebíjení připojených baterií. Vzdálené monitorování stavu nabití pomocí ethernetové připojení. Konfiguruje a ovládání v reálném čase prostřednictvím uživatelského rozhraní.</v>
      </c>
      <c r="BB32" s="149"/>
      <c r="BC32" s="149"/>
      <c r="BD32" s="149"/>
      <c r="BE32" s="149"/>
      <c r="BF32" s="149"/>
      <c r="BG32" s="149"/>
      <c r="BH32" s="149"/>
    </row>
    <row r="33" spans="1:60" outlineLevel="1" x14ac:dyDescent="0.2">
      <c r="A33" s="168">
        <v>13</v>
      </c>
      <c r="B33" s="169" t="s">
        <v>199</v>
      </c>
      <c r="C33" s="185" t="s">
        <v>397</v>
      </c>
      <c r="D33" s="170" t="s">
        <v>181</v>
      </c>
      <c r="E33" s="171">
        <v>2</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172</v>
      </c>
      <c r="T33" s="174" t="s">
        <v>157</v>
      </c>
      <c r="U33" s="159">
        <v>0</v>
      </c>
      <c r="V33" s="159">
        <f>ROUND(E33*U33,2)</f>
        <v>0</v>
      </c>
      <c r="W33" s="159"/>
      <c r="X33" s="159" t="s">
        <v>158</v>
      </c>
      <c r="Y33" s="159" t="s">
        <v>159</v>
      </c>
      <c r="Z33" s="205"/>
      <c r="AA33" s="149"/>
      <c r="AB33" s="149"/>
      <c r="AC33" s="149"/>
      <c r="AD33" s="149"/>
      <c r="AE33" s="149"/>
      <c r="AF33" s="149"/>
      <c r="AG33" s="149" t="s">
        <v>182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74" t="s">
        <v>398</v>
      </c>
      <c r="D34" s="275"/>
      <c r="E34" s="275"/>
      <c r="F34" s="275"/>
      <c r="G34" s="275"/>
      <c r="H34" s="159"/>
      <c r="I34" s="159"/>
      <c r="J34" s="159"/>
      <c r="K34" s="159"/>
      <c r="L34" s="159"/>
      <c r="M34" s="159"/>
      <c r="N34" s="158"/>
      <c r="O34" s="158"/>
      <c r="P34" s="158"/>
      <c r="Q34" s="158"/>
      <c r="R34" s="159"/>
      <c r="S34" s="159"/>
      <c r="T34" s="159"/>
      <c r="U34" s="159"/>
      <c r="V34" s="159"/>
      <c r="W34" s="159"/>
      <c r="X34" s="159"/>
      <c r="Y34" s="159"/>
      <c r="Z34" s="192"/>
      <c r="AA34" s="149"/>
      <c r="AB34" s="149"/>
      <c r="AC34" s="149"/>
      <c r="AD34" s="149"/>
      <c r="AE34" s="149"/>
      <c r="AF34" s="149"/>
      <c r="AG34" s="149" t="s">
        <v>163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14</v>
      </c>
      <c r="B35" s="169" t="s">
        <v>201</v>
      </c>
      <c r="C35" s="185" t="s">
        <v>399</v>
      </c>
      <c r="D35" s="170" t="s">
        <v>181</v>
      </c>
      <c r="E35" s="171">
        <v>1</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172</v>
      </c>
      <c r="T35" s="174" t="s">
        <v>157</v>
      </c>
      <c r="U35" s="159">
        <v>0</v>
      </c>
      <c r="V35" s="159">
        <f>ROUND(E35*U35,2)</f>
        <v>0</v>
      </c>
      <c r="W35" s="159"/>
      <c r="X35" s="159" t="s">
        <v>158</v>
      </c>
      <c r="Y35" s="159" t="s">
        <v>159</v>
      </c>
      <c r="Z35" s="205"/>
      <c r="AA35" s="149"/>
      <c r="AB35" s="149"/>
      <c r="AC35" s="149"/>
      <c r="AD35" s="149"/>
      <c r="AE35" s="149"/>
      <c r="AF35" s="149"/>
      <c r="AG35" s="149" t="s">
        <v>182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ht="33.75" outlineLevel="2" x14ac:dyDescent="0.2">
      <c r="A36" s="156"/>
      <c r="B36" s="157"/>
      <c r="C36" s="274" t="s">
        <v>400</v>
      </c>
      <c r="D36" s="275"/>
      <c r="E36" s="275"/>
      <c r="F36" s="275"/>
      <c r="G36" s="275"/>
      <c r="H36" s="159"/>
      <c r="I36" s="159"/>
      <c r="J36" s="159"/>
      <c r="K36" s="159"/>
      <c r="L36" s="159"/>
      <c r="M36" s="159"/>
      <c r="N36" s="158"/>
      <c r="O36" s="158"/>
      <c r="P36" s="158"/>
      <c r="Q36" s="158"/>
      <c r="R36" s="159"/>
      <c r="S36" s="159"/>
      <c r="T36" s="159"/>
      <c r="U36" s="159"/>
      <c r="V36" s="159"/>
      <c r="W36" s="159"/>
      <c r="X36" s="159"/>
      <c r="Y36" s="159"/>
      <c r="Z36" s="192"/>
      <c r="AA36" s="149"/>
      <c r="AB36" s="149"/>
      <c r="AC36" s="149"/>
      <c r="AD36" s="149"/>
      <c r="AE36" s="149"/>
      <c r="AF36" s="149"/>
      <c r="AG36" s="149" t="s">
        <v>163</v>
      </c>
      <c r="AH36" s="149"/>
      <c r="AI36" s="149"/>
      <c r="AJ36" s="149"/>
      <c r="AK36" s="149"/>
      <c r="AL36" s="149"/>
      <c r="AM36" s="149"/>
      <c r="AN36" s="149"/>
      <c r="AO36" s="149"/>
      <c r="AP36" s="149"/>
      <c r="AQ36" s="149"/>
      <c r="AR36" s="149"/>
      <c r="AS36" s="149"/>
      <c r="AT36" s="149"/>
      <c r="AU36" s="149"/>
      <c r="AV36" s="149"/>
      <c r="AW36" s="149"/>
      <c r="AX36" s="149"/>
      <c r="AY36" s="149"/>
      <c r="AZ36" s="149"/>
      <c r="BA36" s="182" t="str">
        <f>C36</f>
        <v>Dvoupásmový gigabitový Wi-Fi přístupový bod. Minimální rychlost bezdrátového připojení 300 Mb/s. Podpora WiFi mesh, 5.0GHz, 2.4GHz, zabezpečení WPA/WPA2/WPA3, WLAN (Wifi) standardy: 802.11a, 802.11ac, 802.11b, 802.11g, 802.11n filtrování MAC adres s kontrolou přístupu, síť pro hosty, vestavěná anténa, PoE napájení. instalace na zeď nebo strop.</v>
      </c>
      <c r="BB36" s="149"/>
      <c r="BC36" s="149"/>
      <c r="BD36" s="149"/>
      <c r="BE36" s="149"/>
      <c r="BF36" s="149"/>
      <c r="BG36" s="149"/>
      <c r="BH36" s="149"/>
    </row>
    <row r="37" spans="1:60" outlineLevel="1" x14ac:dyDescent="0.2">
      <c r="A37" s="168">
        <v>15</v>
      </c>
      <c r="B37" s="169" t="s">
        <v>203</v>
      </c>
      <c r="C37" s="185" t="s">
        <v>401</v>
      </c>
      <c r="D37" s="170" t="s">
        <v>181</v>
      </c>
      <c r="E37" s="171">
        <v>2</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172</v>
      </c>
      <c r="T37" s="174" t="s">
        <v>157</v>
      </c>
      <c r="U37" s="159">
        <v>0</v>
      </c>
      <c r="V37" s="159">
        <f>ROUND(E37*U37,2)</f>
        <v>0</v>
      </c>
      <c r="W37" s="159"/>
      <c r="X37" s="159" t="s">
        <v>158</v>
      </c>
      <c r="Y37" s="159" t="s">
        <v>159</v>
      </c>
      <c r="Z37" s="205"/>
      <c r="AA37" s="149"/>
      <c r="AB37" s="149"/>
      <c r="AC37" s="149"/>
      <c r="AD37" s="149"/>
      <c r="AE37" s="149"/>
      <c r="AF37" s="149"/>
      <c r="AG37" s="149" t="s">
        <v>182</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34.5" customHeight="1" outlineLevel="2" x14ac:dyDescent="0.2">
      <c r="A38" s="156"/>
      <c r="B38" s="157"/>
      <c r="C38" s="274" t="s">
        <v>510</v>
      </c>
      <c r="D38" s="275"/>
      <c r="E38" s="275"/>
      <c r="F38" s="275"/>
      <c r="G38" s="275"/>
      <c r="H38" s="159"/>
      <c r="I38" s="159"/>
      <c r="J38" s="159"/>
      <c r="K38" s="159"/>
      <c r="L38" s="159"/>
      <c r="M38" s="159"/>
      <c r="N38" s="158"/>
      <c r="O38" s="158"/>
      <c r="P38" s="158"/>
      <c r="Q38" s="158"/>
      <c r="R38" s="159"/>
      <c r="S38" s="159"/>
      <c r="T38" s="159"/>
      <c r="U38" s="159"/>
      <c r="V38" s="159"/>
      <c r="W38" s="159"/>
      <c r="X38" s="159"/>
      <c r="Y38" s="159"/>
      <c r="Z38" s="192"/>
      <c r="AA38" s="149"/>
      <c r="AB38" s="149"/>
      <c r="AC38" s="149"/>
      <c r="AD38" s="149"/>
      <c r="AE38" s="149"/>
      <c r="AF38" s="149"/>
      <c r="AG38" s="149" t="s">
        <v>163</v>
      </c>
      <c r="AH38" s="149"/>
      <c r="AI38" s="149"/>
      <c r="AJ38" s="149"/>
      <c r="AK38" s="149"/>
      <c r="AL38" s="149"/>
      <c r="AM38" s="149"/>
      <c r="AN38" s="149"/>
      <c r="AO38" s="149"/>
      <c r="AP38" s="149"/>
      <c r="AQ38" s="149"/>
      <c r="AR38" s="149"/>
      <c r="AS38" s="149"/>
      <c r="AT38" s="149"/>
      <c r="AU38" s="149"/>
      <c r="AV38" s="149"/>
      <c r="AW38" s="149"/>
      <c r="AX38" s="149"/>
      <c r="AY38" s="149"/>
      <c r="AZ38" s="149"/>
      <c r="BA38" s="182" t="str">
        <f>C38</f>
        <v>Tablet s velikostí displeje min. 10,2" s rozlišením minimálně 2160x1620px s kapacitou úložiště min. 256GB, Bluetooth 4.2, Wi-Fi, čtečka otisků prstů, výdrž baterie až 10hodin. Tablet a jeho operační systém od stejného výrobce. Kompatibilní bezdrátový přenos obrazu s nabízeným multimediálním přehrávačem.</v>
      </c>
      <c r="BB38" s="149"/>
      <c r="BC38" s="149"/>
      <c r="BD38" s="149"/>
      <c r="BE38" s="149"/>
      <c r="BF38" s="149"/>
      <c r="BG38" s="149"/>
      <c r="BH38" s="149"/>
    </row>
    <row r="39" spans="1:60" outlineLevel="1" x14ac:dyDescent="0.2">
      <c r="A39" s="175">
        <v>16</v>
      </c>
      <c r="B39" s="176" t="s">
        <v>204</v>
      </c>
      <c r="C39" s="184" t="s">
        <v>277</v>
      </c>
      <c r="D39" s="177" t="s">
        <v>278</v>
      </c>
      <c r="E39" s="178">
        <v>1</v>
      </c>
      <c r="F39" s="179"/>
      <c r="G39" s="180">
        <f>ROUND(E39*F39,2)</f>
        <v>0</v>
      </c>
      <c r="H39" s="179"/>
      <c r="I39" s="180">
        <f>ROUND(E39*H39,2)</f>
        <v>0</v>
      </c>
      <c r="J39" s="179"/>
      <c r="K39" s="180">
        <f>ROUND(E39*J39,2)</f>
        <v>0</v>
      </c>
      <c r="L39" s="180">
        <v>21</v>
      </c>
      <c r="M39" s="180">
        <f>G39*(1+L39/100)</f>
        <v>0</v>
      </c>
      <c r="N39" s="178">
        <v>0</v>
      </c>
      <c r="O39" s="178">
        <f>ROUND(E39*N39,2)</f>
        <v>0</v>
      </c>
      <c r="P39" s="178">
        <v>0</v>
      </c>
      <c r="Q39" s="178">
        <f>ROUND(E39*P39,2)</f>
        <v>0</v>
      </c>
      <c r="R39" s="180"/>
      <c r="S39" s="180" t="s">
        <v>172</v>
      </c>
      <c r="T39" s="181" t="s">
        <v>157</v>
      </c>
      <c r="U39" s="159">
        <v>0</v>
      </c>
      <c r="V39" s="159">
        <f>ROUND(E39*U39,2)</f>
        <v>0</v>
      </c>
      <c r="W39" s="159"/>
      <c r="X39" s="159" t="s">
        <v>158</v>
      </c>
      <c r="Y39" s="159" t="s">
        <v>159</v>
      </c>
      <c r="Z39" s="192"/>
      <c r="AA39" s="149"/>
      <c r="AB39" s="149"/>
      <c r="AC39" s="149"/>
      <c r="AD39" s="149"/>
      <c r="AE39" s="149"/>
      <c r="AF39" s="149"/>
      <c r="AG39" s="149" t="s">
        <v>182</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17</v>
      </c>
      <c r="B40" s="176" t="s">
        <v>205</v>
      </c>
      <c r="C40" s="184" t="s">
        <v>279</v>
      </c>
      <c r="D40" s="177" t="s">
        <v>181</v>
      </c>
      <c r="E40" s="178">
        <v>1</v>
      </c>
      <c r="F40" s="179"/>
      <c r="G40" s="180">
        <f>ROUND(E40*F40,2)</f>
        <v>0</v>
      </c>
      <c r="H40" s="179"/>
      <c r="I40" s="180">
        <f>ROUND(E40*H40,2)</f>
        <v>0</v>
      </c>
      <c r="J40" s="179"/>
      <c r="K40" s="180">
        <f>ROUND(E40*J40,2)</f>
        <v>0</v>
      </c>
      <c r="L40" s="180">
        <v>21</v>
      </c>
      <c r="M40" s="180">
        <f>G40*(1+L40/100)</f>
        <v>0</v>
      </c>
      <c r="N40" s="178">
        <v>0</v>
      </c>
      <c r="O40" s="178">
        <f>ROUND(E40*N40,2)</f>
        <v>0</v>
      </c>
      <c r="P40" s="178">
        <v>0</v>
      </c>
      <c r="Q40" s="178">
        <f>ROUND(E40*P40,2)</f>
        <v>0</v>
      </c>
      <c r="R40" s="180"/>
      <c r="S40" s="180" t="s">
        <v>172</v>
      </c>
      <c r="T40" s="181" t="s">
        <v>157</v>
      </c>
      <c r="U40" s="159">
        <v>0</v>
      </c>
      <c r="V40" s="159">
        <f>ROUND(E40*U40,2)</f>
        <v>0</v>
      </c>
      <c r="W40" s="159"/>
      <c r="X40" s="159" t="s">
        <v>158</v>
      </c>
      <c r="Y40" s="159" t="s">
        <v>159</v>
      </c>
      <c r="Z40" s="192"/>
      <c r="AA40" s="149"/>
      <c r="AB40" s="149"/>
      <c r="AC40" s="149"/>
      <c r="AD40" s="149"/>
      <c r="AE40" s="149"/>
      <c r="AF40" s="149"/>
      <c r="AG40" s="149" t="s">
        <v>182</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18</v>
      </c>
      <c r="B41" s="176" t="s">
        <v>207</v>
      </c>
      <c r="C41" s="184" t="s">
        <v>280</v>
      </c>
      <c r="D41" s="177" t="s">
        <v>181</v>
      </c>
      <c r="E41" s="178">
        <v>1</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172</v>
      </c>
      <c r="T41" s="181" t="s">
        <v>157</v>
      </c>
      <c r="U41" s="159">
        <v>0</v>
      </c>
      <c r="V41" s="159">
        <f>ROUND(E41*U41,2)</f>
        <v>0</v>
      </c>
      <c r="W41" s="159"/>
      <c r="X41" s="159" t="s">
        <v>158</v>
      </c>
      <c r="Y41" s="159" t="s">
        <v>159</v>
      </c>
      <c r="Z41" s="192"/>
      <c r="AA41" s="149"/>
      <c r="AB41" s="149"/>
      <c r="AC41" s="149"/>
      <c r="AD41" s="149"/>
      <c r="AE41" s="149"/>
      <c r="AF41" s="149"/>
      <c r="AG41" s="149" t="s">
        <v>182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x14ac:dyDescent="0.2">
      <c r="A42" s="161" t="s">
        <v>151</v>
      </c>
      <c r="B42" s="162" t="s">
        <v>97</v>
      </c>
      <c r="C42" s="183" t="s">
        <v>98</v>
      </c>
      <c r="D42" s="163"/>
      <c r="E42" s="164"/>
      <c r="F42" s="165"/>
      <c r="G42" s="165">
        <f>SUMIF(AG43:AG84,"&lt;&gt;NOR",G43:G84)</f>
        <v>0</v>
      </c>
      <c r="H42" s="165"/>
      <c r="I42" s="165">
        <f>SUM(I43:I84)</f>
        <v>0</v>
      </c>
      <c r="J42" s="165"/>
      <c r="K42" s="165">
        <f>SUM(K43:K84)</f>
        <v>0</v>
      </c>
      <c r="L42" s="165"/>
      <c r="M42" s="165">
        <f>SUM(M43:M84)</f>
        <v>0</v>
      </c>
      <c r="N42" s="164"/>
      <c r="O42" s="164">
        <f>SUM(O43:O84)</f>
        <v>0</v>
      </c>
      <c r="P42" s="164"/>
      <c r="Q42" s="164">
        <f>SUM(Q43:Q84)</f>
        <v>0</v>
      </c>
      <c r="R42" s="165"/>
      <c r="S42" s="165"/>
      <c r="T42" s="166"/>
      <c r="U42" s="160"/>
      <c r="V42" s="160">
        <f>SUM(V43:V84)</f>
        <v>0</v>
      </c>
      <c r="W42" s="160"/>
      <c r="X42" s="160"/>
      <c r="Y42" s="160"/>
      <c r="Z42" s="193"/>
      <c r="AG42" t="s">
        <v>152</v>
      </c>
    </row>
    <row r="43" spans="1:60" outlineLevel="1" x14ac:dyDescent="0.2">
      <c r="A43" s="168">
        <v>19</v>
      </c>
      <c r="B43" s="169" t="s">
        <v>209</v>
      </c>
      <c r="C43" s="185" t="s">
        <v>402</v>
      </c>
      <c r="D43" s="170" t="s">
        <v>181</v>
      </c>
      <c r="E43" s="171">
        <v>3</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172</v>
      </c>
      <c r="T43" s="174" t="s">
        <v>157</v>
      </c>
      <c r="U43" s="159">
        <v>0</v>
      </c>
      <c r="V43" s="159">
        <f>ROUND(E43*U43,2)</f>
        <v>0</v>
      </c>
      <c r="W43" s="159"/>
      <c r="X43" s="159" t="s">
        <v>158</v>
      </c>
      <c r="Y43" s="159" t="s">
        <v>159</v>
      </c>
      <c r="Z43" s="205"/>
      <c r="AA43" s="149"/>
      <c r="AB43" s="149"/>
      <c r="AC43" s="149"/>
      <c r="AD43" s="149"/>
      <c r="AE43" s="149"/>
      <c r="AF43" s="149"/>
      <c r="AG43" s="149" t="s">
        <v>182</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78.75" outlineLevel="2" x14ac:dyDescent="0.2">
      <c r="A44" s="156"/>
      <c r="B44" s="157"/>
      <c r="C44" s="274" t="s">
        <v>461</v>
      </c>
      <c r="D44" s="275"/>
      <c r="E44" s="275"/>
      <c r="F44" s="275"/>
      <c r="G44" s="275"/>
      <c r="H44" s="159"/>
      <c r="I44" s="159"/>
      <c r="J44" s="159"/>
      <c r="K44" s="159"/>
      <c r="L44" s="159"/>
      <c r="M44" s="159"/>
      <c r="N44" s="158"/>
      <c r="O44" s="158"/>
      <c r="P44" s="158"/>
      <c r="Q44" s="158"/>
      <c r="R44" s="159"/>
      <c r="S44" s="159"/>
      <c r="T44" s="159"/>
      <c r="U44" s="159"/>
      <c r="V44" s="159"/>
      <c r="W44" s="159"/>
      <c r="X44" s="159"/>
      <c r="Y44" s="159"/>
      <c r="Z44" s="192"/>
      <c r="AA44" s="149"/>
      <c r="AB44" s="149"/>
      <c r="AC44" s="149"/>
      <c r="AD44" s="149"/>
      <c r="AE44" s="149"/>
      <c r="AF44" s="149"/>
      <c r="AG44" s="149" t="s">
        <v>163</v>
      </c>
      <c r="AH44" s="149"/>
      <c r="AI44" s="149"/>
      <c r="AJ44" s="149"/>
      <c r="AK44" s="149"/>
      <c r="AL44" s="149"/>
      <c r="AM44" s="149"/>
      <c r="AN44" s="149"/>
      <c r="AO44" s="149"/>
      <c r="AP44" s="149"/>
      <c r="AQ44" s="149"/>
      <c r="AR44" s="149"/>
      <c r="AS44" s="149"/>
      <c r="AT44" s="149"/>
      <c r="AU44" s="149"/>
      <c r="AV44" s="149"/>
      <c r="AW44" s="149"/>
      <c r="AX44" s="149"/>
      <c r="AY44" s="149"/>
      <c r="AZ44" s="149"/>
      <c r="BA44" s="182" t="str">
        <f>C44</f>
        <v>3chip nebo 1chip DLP projektor určený pro provoz 24/7, minimální světelný výkon minimálně 6000 ISO lumen dle ISO/IEC 21118: 2020, minimální rozlišení WUXGA (podpora a zpracování 4K signálu), kontrastní poměr minimálně 10.000:1, synchronizace kontrastu v reálném čase na min. 3 projektorech vedle sebe, geometrické nastavení obrazu a možnost spojené projekce (tzv. edge blending), vstupní terminály minimálně 1x HDMI (kompatibilní s HDCP 2.2, Deep Color, 4K/60p), 1x DVI (HDCP kompatibilní), 1x HDbaseT (kompatibilní s HDCP 2.2, Deep Color, 4K/60p), 1x RJ45 pro řízení, vstup a výstup pro synchronizaci kontrastu. Projektor musí mít zapouzdřenou, prachu odolnou optickou cestu a musí být v provedení bez vzduchového filtru (bezúdržbové provedení). Světelný zdroj laser nebo LED s životností minimálně 20.000 hodin. Hlučnost maximálně 35dB při požadovaném výkonu 6.000 lumen.</v>
      </c>
      <c r="BB44" s="149"/>
      <c r="BC44" s="149"/>
      <c r="BD44" s="149"/>
      <c r="BE44" s="149"/>
      <c r="BF44" s="149"/>
      <c r="BG44" s="149"/>
      <c r="BH44" s="149"/>
    </row>
    <row r="45" spans="1:60" ht="22.5" outlineLevel="3" x14ac:dyDescent="0.2">
      <c r="A45" s="156"/>
      <c r="B45" s="157"/>
      <c r="C45" s="289" t="s">
        <v>403</v>
      </c>
      <c r="D45" s="290"/>
      <c r="E45" s="290"/>
      <c r="F45" s="290"/>
      <c r="G45" s="290"/>
      <c r="H45" s="159"/>
      <c r="I45" s="159"/>
      <c r="J45" s="159"/>
      <c r="K45" s="159"/>
      <c r="L45" s="159"/>
      <c r="M45" s="159"/>
      <c r="N45" s="158"/>
      <c r="O45" s="158"/>
      <c r="P45" s="158"/>
      <c r="Q45" s="158"/>
      <c r="R45" s="159"/>
      <c r="S45" s="159"/>
      <c r="T45" s="159"/>
      <c r="U45" s="159"/>
      <c r="V45" s="159"/>
      <c r="W45" s="159"/>
      <c r="X45" s="159"/>
      <c r="Y45" s="159"/>
      <c r="Z45" s="192"/>
      <c r="AA45" s="149"/>
      <c r="AB45" s="149"/>
      <c r="AC45" s="149"/>
      <c r="AD45" s="149"/>
      <c r="AE45" s="149"/>
      <c r="AF45" s="149"/>
      <c r="AG45" s="149" t="s">
        <v>163</v>
      </c>
      <c r="AH45" s="149"/>
      <c r="AI45" s="149"/>
      <c r="AJ45" s="149"/>
      <c r="AK45" s="149"/>
      <c r="AL45" s="149"/>
      <c r="AM45" s="149"/>
      <c r="AN45" s="149"/>
      <c r="AO45" s="149"/>
      <c r="AP45" s="149"/>
      <c r="AQ45" s="149"/>
      <c r="AR45" s="149"/>
      <c r="AS45" s="149"/>
      <c r="AT45" s="149"/>
      <c r="AU45" s="149"/>
      <c r="AV45" s="149"/>
      <c r="AW45" s="149"/>
      <c r="AX45" s="149"/>
      <c r="AY45" s="149"/>
      <c r="AZ45" s="149"/>
      <c r="BA45" s="182" t="str">
        <f>C45</f>
        <v>Objektiv umožňující promítat obraz o šířce 4m a výšce 2,5m ze vzdálenosti kdy bude nejvzdálenější část projektoru/nebo objektivu maximálně 1,6m od projekční plochy. Objektiv musí umožňovat motorický posun objektivu pro snadné nastavení.</v>
      </c>
      <c r="BB45" s="149"/>
      <c r="BC45" s="149"/>
      <c r="BD45" s="149"/>
      <c r="BE45" s="149"/>
      <c r="BF45" s="149"/>
      <c r="BG45" s="149"/>
      <c r="BH45" s="149"/>
    </row>
    <row r="46" spans="1:60" outlineLevel="1" x14ac:dyDescent="0.2">
      <c r="A46" s="168">
        <v>20</v>
      </c>
      <c r="B46" s="169" t="s">
        <v>211</v>
      </c>
      <c r="C46" s="185" t="s">
        <v>297</v>
      </c>
      <c r="D46" s="170" t="s">
        <v>181</v>
      </c>
      <c r="E46" s="171">
        <v>3</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c r="S46" s="173" t="s">
        <v>172</v>
      </c>
      <c r="T46" s="174" t="s">
        <v>157</v>
      </c>
      <c r="U46" s="159">
        <v>0</v>
      </c>
      <c r="V46" s="159">
        <f>ROUND(E46*U46,2)</f>
        <v>0</v>
      </c>
      <c r="W46" s="159"/>
      <c r="X46" s="159" t="s">
        <v>158</v>
      </c>
      <c r="Y46" s="159" t="s">
        <v>159</v>
      </c>
      <c r="Z46" s="205"/>
      <c r="AA46" s="149"/>
      <c r="AB46" s="149"/>
      <c r="AC46" s="149"/>
      <c r="AD46" s="149"/>
      <c r="AE46" s="149"/>
      <c r="AF46" s="149"/>
      <c r="AG46" s="149" t="s">
        <v>182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45" outlineLevel="2" x14ac:dyDescent="0.2">
      <c r="A47" s="156"/>
      <c r="B47" s="157"/>
      <c r="C47" s="274" t="s">
        <v>298</v>
      </c>
      <c r="D47" s="275"/>
      <c r="E47" s="275"/>
      <c r="F47" s="275"/>
      <c r="G47" s="275"/>
      <c r="H47" s="159"/>
      <c r="I47" s="159"/>
      <c r="J47" s="159"/>
      <c r="K47" s="159"/>
      <c r="L47" s="159"/>
      <c r="M47" s="159"/>
      <c r="N47" s="158"/>
      <c r="O47" s="158"/>
      <c r="P47" s="158"/>
      <c r="Q47" s="158"/>
      <c r="R47" s="159"/>
      <c r="S47" s="159"/>
      <c r="T47" s="159"/>
      <c r="U47" s="159"/>
      <c r="V47" s="159"/>
      <c r="W47" s="159"/>
      <c r="X47" s="159"/>
      <c r="Y47" s="159"/>
      <c r="Z47" s="192"/>
      <c r="AA47" s="149"/>
      <c r="AB47" s="149"/>
      <c r="AC47" s="149"/>
      <c r="AD47" s="149"/>
      <c r="AE47" s="149"/>
      <c r="AF47" s="149"/>
      <c r="AG47" s="149" t="s">
        <v>163</v>
      </c>
      <c r="AH47" s="149"/>
      <c r="AI47" s="149"/>
      <c r="AJ47" s="149"/>
      <c r="AK47" s="149"/>
      <c r="AL47" s="149"/>
      <c r="AM47" s="149"/>
      <c r="AN47" s="149"/>
      <c r="AO47" s="149"/>
      <c r="AP47" s="149"/>
      <c r="AQ47" s="149"/>
      <c r="AR47" s="149"/>
      <c r="AS47" s="149"/>
      <c r="AT47" s="149"/>
      <c r="AU47" s="149"/>
      <c r="AV47" s="149"/>
      <c r="AW47" s="149"/>
      <c r="AX47" s="149"/>
      <c r="AY47" s="149"/>
      <c r="AZ47" s="149"/>
      <c r="BA47" s="182" t="str">
        <f>C47</f>
        <v>Teleskopický stropní držák na projektor do 30 kg, nastavitelná výška 60-80 cm, čtyři nastavitelná montážní ramena, možnost náklonu a natočení zabezpečí optimální promítací úhel, jemné nastavení podélného a příčného náklonu, aretace ve všech osách zajistí mimořádnou stabilitu, utahovací hlava pro odstranění případné vůle v uchycení, bezpečnostní šrouby, kanály na vedení kabelů po celé délce držáku, kabely mohou být vloženy až po instalaci držáku.</v>
      </c>
      <c r="BB47" s="149"/>
      <c r="BC47" s="149"/>
      <c r="BD47" s="149"/>
      <c r="BE47" s="149"/>
      <c r="BF47" s="149"/>
      <c r="BG47" s="149"/>
      <c r="BH47" s="149"/>
    </row>
    <row r="48" spans="1:60" outlineLevel="1" x14ac:dyDescent="0.2">
      <c r="A48" s="168">
        <v>21</v>
      </c>
      <c r="B48" s="169" t="s">
        <v>213</v>
      </c>
      <c r="C48" s="185" t="s">
        <v>404</v>
      </c>
      <c r="D48" s="170" t="s">
        <v>181</v>
      </c>
      <c r="E48" s="171">
        <v>3</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c r="S48" s="173" t="s">
        <v>172</v>
      </c>
      <c r="T48" s="174" t="s">
        <v>157</v>
      </c>
      <c r="U48" s="159">
        <v>0</v>
      </c>
      <c r="V48" s="159">
        <f>ROUND(E48*U48,2)</f>
        <v>0</v>
      </c>
      <c r="W48" s="159"/>
      <c r="X48" s="159" t="s">
        <v>158</v>
      </c>
      <c r="Y48" s="159" t="s">
        <v>159</v>
      </c>
      <c r="Z48" s="205"/>
      <c r="AA48" s="149"/>
      <c r="AB48" s="149"/>
      <c r="AC48" s="149"/>
      <c r="AD48" s="149"/>
      <c r="AE48" s="149"/>
      <c r="AF48" s="149"/>
      <c r="AG48" s="149" t="s">
        <v>182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33.75" outlineLevel="2" x14ac:dyDescent="0.2">
      <c r="A49" s="156"/>
      <c r="B49" s="157"/>
      <c r="C49" s="274" t="s">
        <v>405</v>
      </c>
      <c r="D49" s="275"/>
      <c r="E49" s="275"/>
      <c r="F49" s="275"/>
      <c r="G49" s="275"/>
      <c r="H49" s="159"/>
      <c r="I49" s="159"/>
      <c r="J49" s="159"/>
      <c r="K49" s="159"/>
      <c r="L49" s="159"/>
      <c r="M49" s="159"/>
      <c r="N49" s="158"/>
      <c r="O49" s="158"/>
      <c r="P49" s="158"/>
      <c r="Q49" s="158"/>
      <c r="R49" s="159"/>
      <c r="S49" s="159"/>
      <c r="T49" s="159"/>
      <c r="U49" s="159"/>
      <c r="V49" s="159"/>
      <c r="W49" s="159"/>
      <c r="X49" s="159"/>
      <c r="Y49" s="159"/>
      <c r="Z49" s="192"/>
      <c r="AA49" s="149"/>
      <c r="AB49" s="149"/>
      <c r="AC49" s="149"/>
      <c r="AD49" s="149"/>
      <c r="AE49" s="149"/>
      <c r="AF49" s="149"/>
      <c r="AG49" s="149" t="s">
        <v>163</v>
      </c>
      <c r="AH49" s="149"/>
      <c r="AI49" s="149"/>
      <c r="AJ49" s="149"/>
      <c r="AK49" s="149"/>
      <c r="AL49" s="149"/>
      <c r="AM49" s="149"/>
      <c r="AN49" s="149"/>
      <c r="AO49" s="149"/>
      <c r="AP49" s="149"/>
      <c r="AQ49" s="149"/>
      <c r="AR49" s="149"/>
      <c r="AS49" s="149"/>
      <c r="AT49" s="149"/>
      <c r="AU49" s="149"/>
      <c r="AV49" s="149"/>
      <c r="AW49" s="149"/>
      <c r="AX49" s="149"/>
      <c r="AY49" s="149"/>
      <c r="AZ49" s="149"/>
      <c r="BA49" s="182" t="str">
        <f>C49</f>
        <v>Kamera s nástěnným senzorem pro vytvoření interaktivní tabule na stěnu o velikosti až 120". Podpora desetibodového dotyku prstem (10 lidí může psát společně, podpora pera, podpora gest. Bezdrátové spojení mezi vysílačem a senzorem, bezdrátový senzor řídí zapínání a vypínání vysílače.</v>
      </c>
      <c r="BB49" s="149"/>
      <c r="BC49" s="149"/>
      <c r="BD49" s="149"/>
      <c r="BE49" s="149"/>
      <c r="BF49" s="149"/>
      <c r="BG49" s="149"/>
      <c r="BH49" s="149"/>
    </row>
    <row r="50" spans="1:60" outlineLevel="1" x14ac:dyDescent="0.2">
      <c r="A50" s="168">
        <v>22</v>
      </c>
      <c r="B50" s="169" t="s">
        <v>216</v>
      </c>
      <c r="C50" s="185" t="s">
        <v>406</v>
      </c>
      <c r="D50" s="170" t="s">
        <v>181</v>
      </c>
      <c r="E50" s="171">
        <v>4</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c r="S50" s="173" t="s">
        <v>172</v>
      </c>
      <c r="T50" s="174" t="s">
        <v>157</v>
      </c>
      <c r="U50" s="159">
        <v>0</v>
      </c>
      <c r="V50" s="159">
        <f>ROUND(E50*U50,2)</f>
        <v>0</v>
      </c>
      <c r="W50" s="159"/>
      <c r="X50" s="159" t="s">
        <v>158</v>
      </c>
      <c r="Y50" s="159" t="s">
        <v>159</v>
      </c>
      <c r="Z50" s="205"/>
      <c r="AA50" s="149"/>
      <c r="AB50" s="149"/>
      <c r="AC50" s="149"/>
      <c r="AD50" s="149"/>
      <c r="AE50" s="149"/>
      <c r="AF50" s="149"/>
      <c r="AG50" s="149" t="s">
        <v>182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ht="22.5" outlineLevel="2" x14ac:dyDescent="0.2">
      <c r="A51" s="156"/>
      <c r="B51" s="157"/>
      <c r="C51" s="274" t="s">
        <v>407</v>
      </c>
      <c r="D51" s="275"/>
      <c r="E51" s="275"/>
      <c r="F51" s="275"/>
      <c r="G51" s="275"/>
      <c r="H51" s="159"/>
      <c r="I51" s="159"/>
      <c r="J51" s="159"/>
      <c r="K51" s="159"/>
      <c r="L51" s="159"/>
      <c r="M51" s="159"/>
      <c r="N51" s="158"/>
      <c r="O51" s="158"/>
      <c r="P51" s="158"/>
      <c r="Q51" s="158"/>
      <c r="R51" s="159"/>
      <c r="S51" s="159"/>
      <c r="T51" s="159"/>
      <c r="U51" s="159"/>
      <c r="V51" s="159"/>
      <c r="W51" s="159"/>
      <c r="X51" s="159"/>
      <c r="Y51" s="159"/>
      <c r="Z51" s="192"/>
      <c r="AA51" s="149"/>
      <c r="AB51" s="149"/>
      <c r="AC51" s="149"/>
      <c r="AD51" s="149"/>
      <c r="AE51" s="149"/>
      <c r="AF51" s="149"/>
      <c r="AG51" s="149" t="s">
        <v>163</v>
      </c>
      <c r="AH51" s="149"/>
      <c r="AI51" s="149"/>
      <c r="AJ51" s="149"/>
      <c r="AK51" s="149"/>
      <c r="AL51" s="149"/>
      <c r="AM51" s="149"/>
      <c r="AN51" s="149"/>
      <c r="AO51" s="149"/>
      <c r="AP51" s="149"/>
      <c r="AQ51" s="149"/>
      <c r="AR51" s="149"/>
      <c r="AS51" s="149"/>
      <c r="AT51" s="149"/>
      <c r="AU51" s="149"/>
      <c r="AV51" s="149"/>
      <c r="AW51" s="149"/>
      <c r="AX51" s="149"/>
      <c r="AY51" s="149"/>
      <c r="AZ51" s="149"/>
      <c r="BA51" s="182" t="str">
        <f>C51</f>
        <v>Vnitřní PTZ IP kamera kompatibilní se simulačním systémem, rozlišení min. 1920x1080, 10x optický zoom, PAN 360°, provedení antivandal IK09, Day/Night (IR cut filtr), PoE napájení,  vč. držáku na kabelový žlab nebo strop</v>
      </c>
      <c r="BB51" s="149"/>
      <c r="BC51" s="149"/>
      <c r="BD51" s="149"/>
      <c r="BE51" s="149"/>
      <c r="BF51" s="149"/>
      <c r="BG51" s="149"/>
      <c r="BH51" s="149"/>
    </row>
    <row r="52" spans="1:60" outlineLevel="1" x14ac:dyDescent="0.2">
      <c r="A52" s="168">
        <v>23</v>
      </c>
      <c r="B52" s="169" t="s">
        <v>217</v>
      </c>
      <c r="C52" s="185" t="s">
        <v>408</v>
      </c>
      <c r="D52" s="170" t="s">
        <v>181</v>
      </c>
      <c r="E52" s="171">
        <v>4</v>
      </c>
      <c r="F52" s="172"/>
      <c r="G52" s="173">
        <f>ROUND(E52*F52,2)</f>
        <v>0</v>
      </c>
      <c r="H52" s="172"/>
      <c r="I52" s="173">
        <f>ROUND(E52*H52,2)</f>
        <v>0</v>
      </c>
      <c r="J52" s="172"/>
      <c r="K52" s="173">
        <f>ROUND(E52*J52,2)</f>
        <v>0</v>
      </c>
      <c r="L52" s="173">
        <v>21</v>
      </c>
      <c r="M52" s="173">
        <f>G52*(1+L52/100)</f>
        <v>0</v>
      </c>
      <c r="N52" s="171">
        <v>0</v>
      </c>
      <c r="O52" s="171">
        <f>ROUND(E52*N52,2)</f>
        <v>0</v>
      </c>
      <c r="P52" s="171">
        <v>0</v>
      </c>
      <c r="Q52" s="171">
        <f>ROUND(E52*P52,2)</f>
        <v>0</v>
      </c>
      <c r="R52" s="173"/>
      <c r="S52" s="173" t="s">
        <v>172</v>
      </c>
      <c r="T52" s="174" t="s">
        <v>157</v>
      </c>
      <c r="U52" s="159">
        <v>0</v>
      </c>
      <c r="V52" s="159">
        <f>ROUND(E52*U52,2)</f>
        <v>0</v>
      </c>
      <c r="W52" s="159"/>
      <c r="X52" s="159" t="s">
        <v>158</v>
      </c>
      <c r="Y52" s="159" t="s">
        <v>159</v>
      </c>
      <c r="Z52" s="205"/>
      <c r="AA52" s="149"/>
      <c r="AB52" s="149"/>
      <c r="AC52" s="149"/>
      <c r="AD52" s="149"/>
      <c r="AE52" s="149"/>
      <c r="AF52" s="149"/>
      <c r="AG52" s="149" t="s">
        <v>182</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74" t="s">
        <v>409</v>
      </c>
      <c r="D53" s="275"/>
      <c r="E53" s="275"/>
      <c r="F53" s="275"/>
      <c r="G53" s="275"/>
      <c r="H53" s="159"/>
      <c r="I53" s="159"/>
      <c r="J53" s="159"/>
      <c r="K53" s="159"/>
      <c r="L53" s="159"/>
      <c r="M53" s="159"/>
      <c r="N53" s="158"/>
      <c r="O53" s="158"/>
      <c r="P53" s="158"/>
      <c r="Q53" s="158"/>
      <c r="R53" s="159"/>
      <c r="S53" s="159"/>
      <c r="T53" s="159"/>
      <c r="U53" s="159"/>
      <c r="V53" s="159"/>
      <c r="W53" s="159"/>
      <c r="X53" s="159"/>
      <c r="Y53" s="159"/>
      <c r="Z53" s="192"/>
      <c r="AA53" s="149"/>
      <c r="AB53" s="149"/>
      <c r="AC53" s="149"/>
      <c r="AD53" s="149"/>
      <c r="AE53" s="149"/>
      <c r="AF53" s="149"/>
      <c r="AG53" s="149" t="s">
        <v>163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24</v>
      </c>
      <c r="B54" s="169" t="s">
        <v>218</v>
      </c>
      <c r="C54" s="185" t="s">
        <v>490</v>
      </c>
      <c r="D54" s="170" t="s">
        <v>181</v>
      </c>
      <c r="E54" s="171">
        <v>4</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c r="S54" s="173" t="s">
        <v>172</v>
      </c>
      <c r="T54" s="174" t="s">
        <v>157</v>
      </c>
      <c r="U54" s="159">
        <v>0</v>
      </c>
      <c r="V54" s="159">
        <f>ROUND(E54*U54,2)</f>
        <v>0</v>
      </c>
      <c r="W54" s="159"/>
      <c r="X54" s="159" t="s">
        <v>158</v>
      </c>
      <c r="Y54" s="159" t="s">
        <v>159</v>
      </c>
      <c r="Z54" s="205"/>
      <c r="AA54" s="149"/>
      <c r="AB54" s="149"/>
      <c r="AC54" s="149"/>
      <c r="AD54" s="149"/>
      <c r="AE54" s="149"/>
      <c r="AF54" s="149"/>
      <c r="AG54" s="149" t="s">
        <v>182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33.75" outlineLevel="2" x14ac:dyDescent="0.2">
      <c r="A55" s="156"/>
      <c r="B55" s="157"/>
      <c r="C55" s="274" t="s">
        <v>410</v>
      </c>
      <c r="D55" s="275"/>
      <c r="E55" s="275"/>
      <c r="F55" s="275"/>
      <c r="G55" s="275"/>
      <c r="H55" s="159"/>
      <c r="I55" s="159"/>
      <c r="J55" s="159"/>
      <c r="K55" s="159"/>
      <c r="L55" s="159"/>
      <c r="M55" s="159"/>
      <c r="N55" s="158"/>
      <c r="O55" s="158"/>
      <c r="P55" s="158"/>
      <c r="Q55" s="158"/>
      <c r="R55" s="159"/>
      <c r="S55" s="159"/>
      <c r="T55" s="159"/>
      <c r="U55" s="159"/>
      <c r="V55" s="159"/>
      <c r="W55" s="159"/>
      <c r="X55" s="159"/>
      <c r="Y55" s="159"/>
      <c r="Z55" s="192"/>
      <c r="AA55" s="149"/>
      <c r="AB55" s="149"/>
      <c r="AC55" s="149"/>
      <c r="AD55" s="149"/>
      <c r="AE55" s="149"/>
      <c r="AF55" s="149"/>
      <c r="AG55" s="149" t="s">
        <v>163</v>
      </c>
      <c r="AH55" s="149"/>
      <c r="AI55" s="149"/>
      <c r="AJ55" s="149"/>
      <c r="AK55" s="149"/>
      <c r="AL55" s="149"/>
      <c r="AM55" s="149"/>
      <c r="AN55" s="149"/>
      <c r="AO55" s="149"/>
      <c r="AP55" s="149"/>
      <c r="AQ55" s="149"/>
      <c r="AR55" s="149"/>
      <c r="AS55" s="149"/>
      <c r="AT55" s="149"/>
      <c r="AU55" s="149"/>
      <c r="AV55" s="149"/>
      <c r="AW55" s="149"/>
      <c r="AX55" s="149"/>
      <c r="AY55" s="149"/>
      <c r="AZ55" s="149"/>
      <c r="BA55" s="182" t="str">
        <f>C55</f>
        <v>Stropní Dante reproduktor složený z 5,25 palců velkého nízkofrekvenčního měniče a jednoho 0,75 palců velkého vysokofrekvenčního měnič. Minimální frekvenční rozsah 65 Hz do 22 kHz (-10 dB). Napájení přes PoE. Integrované DSP, 2 Dante vstupy a 1 Dante výstup, minimální SPL 92 dB, pokrytí minimálně 180 x 105 stupňů.</v>
      </c>
      <c r="BB55" s="149"/>
      <c r="BC55" s="149"/>
      <c r="BD55" s="149"/>
      <c r="BE55" s="149"/>
      <c r="BF55" s="149"/>
      <c r="BG55" s="149"/>
      <c r="BH55" s="149"/>
    </row>
    <row r="56" spans="1:60" outlineLevel="1" x14ac:dyDescent="0.2">
      <c r="A56" s="168">
        <v>25</v>
      </c>
      <c r="B56" s="169" t="s">
        <v>219</v>
      </c>
      <c r="C56" s="185" t="s">
        <v>491</v>
      </c>
      <c r="D56" s="170" t="s">
        <v>181</v>
      </c>
      <c r="E56" s="171">
        <v>1</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172</v>
      </c>
      <c r="T56" s="174" t="s">
        <v>157</v>
      </c>
      <c r="U56" s="159">
        <v>0</v>
      </c>
      <c r="V56" s="159">
        <f>ROUND(E56*U56,2)</f>
        <v>0</v>
      </c>
      <c r="W56" s="159"/>
      <c r="X56" s="159" t="s">
        <v>158</v>
      </c>
      <c r="Y56" s="159" t="s">
        <v>159</v>
      </c>
      <c r="Z56" s="205"/>
      <c r="AA56" s="149"/>
      <c r="AB56" s="149"/>
      <c r="AC56" s="149"/>
      <c r="AD56" s="149"/>
      <c r="AE56" s="149"/>
      <c r="AF56" s="149"/>
      <c r="AG56" s="149" t="s">
        <v>182</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2" x14ac:dyDescent="0.2">
      <c r="A57" s="156"/>
      <c r="B57" s="157"/>
      <c r="C57" s="274" t="s">
        <v>379</v>
      </c>
      <c r="D57" s="275"/>
      <c r="E57" s="275"/>
      <c r="F57" s="275"/>
      <c r="G57" s="275"/>
      <c r="H57" s="159"/>
      <c r="I57" s="159"/>
      <c r="J57" s="159"/>
      <c r="K57" s="159"/>
      <c r="L57" s="159"/>
      <c r="M57" s="159"/>
      <c r="N57" s="158"/>
      <c r="O57" s="158"/>
      <c r="P57" s="158"/>
      <c r="Q57" s="158"/>
      <c r="R57" s="159"/>
      <c r="S57" s="159"/>
      <c r="T57" s="159"/>
      <c r="U57" s="159"/>
      <c r="V57" s="159"/>
      <c r="W57" s="159"/>
      <c r="X57" s="159"/>
      <c r="Y57" s="159"/>
      <c r="Z57" s="192"/>
      <c r="AA57" s="149"/>
      <c r="AB57" s="149"/>
      <c r="AC57" s="149"/>
      <c r="AD57" s="149"/>
      <c r="AE57" s="149"/>
      <c r="AF57" s="149"/>
      <c r="AG57" s="149" t="s">
        <v>163</v>
      </c>
      <c r="AH57" s="149"/>
      <c r="AI57" s="149"/>
      <c r="AJ57" s="149"/>
      <c r="AK57" s="149"/>
      <c r="AL57" s="149"/>
      <c r="AM57" s="149"/>
      <c r="AN57" s="149"/>
      <c r="AO57" s="149"/>
      <c r="AP57" s="149"/>
      <c r="AQ57" s="149"/>
      <c r="AR57" s="149"/>
      <c r="AS57" s="149"/>
      <c r="AT57" s="149"/>
      <c r="AU57" s="149"/>
      <c r="AV57" s="149"/>
      <c r="AW57" s="149"/>
      <c r="AX57" s="149"/>
      <c r="AY57" s="149"/>
      <c r="AZ57" s="149"/>
      <c r="BA57" s="182" t="str">
        <f>C57</f>
        <v>Dvoupásmová aktivní Dante reprosoustava osazená 105mm wooferem 50W a 19mm výškovým měničem 50W, špičkový SPL 104dB, frekvenční odezva 62 Hz – 20 000 Hz, PoE napájení, možnost instalace na zeď.</v>
      </c>
      <c r="BB57" s="149"/>
      <c r="BC57" s="149"/>
      <c r="BD57" s="149"/>
      <c r="BE57" s="149"/>
      <c r="BF57" s="149"/>
      <c r="BG57" s="149"/>
      <c r="BH57" s="149"/>
    </row>
    <row r="58" spans="1:60" outlineLevel="1" x14ac:dyDescent="0.2">
      <c r="A58" s="168">
        <v>26</v>
      </c>
      <c r="B58" s="169" t="s">
        <v>220</v>
      </c>
      <c r="C58" s="185" t="s">
        <v>492</v>
      </c>
      <c r="D58" s="170" t="s">
        <v>181</v>
      </c>
      <c r="E58" s="171">
        <v>1</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172</v>
      </c>
      <c r="T58" s="174" t="s">
        <v>157</v>
      </c>
      <c r="U58" s="159">
        <v>0</v>
      </c>
      <c r="V58" s="159">
        <f>ROUND(E58*U58,2)</f>
        <v>0</v>
      </c>
      <c r="W58" s="159"/>
      <c r="X58" s="159" t="s">
        <v>158</v>
      </c>
      <c r="Y58" s="159" t="s">
        <v>159</v>
      </c>
      <c r="Z58" s="205"/>
      <c r="AA58" s="149"/>
      <c r="AB58" s="149"/>
      <c r="AC58" s="149"/>
      <c r="AD58" s="149"/>
      <c r="AE58" s="149"/>
      <c r="AF58" s="149"/>
      <c r="AG58" s="149" t="s">
        <v>182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74" t="s">
        <v>411</v>
      </c>
      <c r="D59" s="275"/>
      <c r="E59" s="275"/>
      <c r="F59" s="275"/>
      <c r="G59" s="275"/>
      <c r="H59" s="159"/>
      <c r="I59" s="159"/>
      <c r="J59" s="159"/>
      <c r="K59" s="159"/>
      <c r="L59" s="159"/>
      <c r="M59" s="159"/>
      <c r="N59" s="158"/>
      <c r="O59" s="158"/>
      <c r="P59" s="158"/>
      <c r="Q59" s="158"/>
      <c r="R59" s="159"/>
      <c r="S59" s="159"/>
      <c r="T59" s="159"/>
      <c r="U59" s="159"/>
      <c r="V59" s="159"/>
      <c r="W59" s="159"/>
      <c r="X59" s="159"/>
      <c r="Y59" s="159"/>
      <c r="Z59" s="192"/>
      <c r="AA59" s="149"/>
      <c r="AB59" s="149"/>
      <c r="AC59" s="149"/>
      <c r="AD59" s="149"/>
      <c r="AE59" s="149"/>
      <c r="AF59" s="149"/>
      <c r="AG59" s="149" t="s">
        <v>163</v>
      </c>
      <c r="AH59" s="149"/>
      <c r="AI59" s="149"/>
      <c r="AJ59" s="149"/>
      <c r="AK59" s="149"/>
      <c r="AL59" s="149"/>
      <c r="AM59" s="149"/>
      <c r="AN59" s="149"/>
      <c r="AO59" s="149"/>
      <c r="AP59" s="149"/>
      <c r="AQ59" s="149"/>
      <c r="AR59" s="149"/>
      <c r="AS59" s="149"/>
      <c r="AT59" s="149"/>
      <c r="AU59" s="149"/>
      <c r="AV59" s="149"/>
      <c r="AW59" s="149"/>
      <c r="AX59" s="149"/>
      <c r="AY59" s="149"/>
      <c r="AZ59" s="149"/>
      <c r="BA59" s="182" t="str">
        <f>C59</f>
        <v>Aktivní subwoofer s Dante rozhraním. 18" měnič o RMS výkonu 500W, SPL, 135dB, max. rozměry 62 x 53 x 60 cm.</v>
      </c>
      <c r="BB59" s="149"/>
      <c r="BC59" s="149"/>
      <c r="BD59" s="149"/>
      <c r="BE59" s="149"/>
      <c r="BF59" s="149"/>
      <c r="BG59" s="149"/>
      <c r="BH59" s="149"/>
    </row>
    <row r="60" spans="1:60" outlineLevel="1" x14ac:dyDescent="0.2">
      <c r="A60" s="168">
        <v>27</v>
      </c>
      <c r="B60" s="169" t="s">
        <v>221</v>
      </c>
      <c r="C60" s="185" t="s">
        <v>412</v>
      </c>
      <c r="D60" s="170" t="s">
        <v>181</v>
      </c>
      <c r="E60" s="171">
        <v>1</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172</v>
      </c>
      <c r="T60" s="174" t="s">
        <v>157</v>
      </c>
      <c r="U60" s="159">
        <v>0</v>
      </c>
      <c r="V60" s="159">
        <f>ROUND(E60*U60,2)</f>
        <v>0</v>
      </c>
      <c r="W60" s="159"/>
      <c r="X60" s="159" t="s">
        <v>158</v>
      </c>
      <c r="Y60" s="159" t="s">
        <v>159</v>
      </c>
      <c r="Z60" s="205"/>
      <c r="AA60" s="149"/>
      <c r="AB60" s="149"/>
      <c r="AC60" s="149"/>
      <c r="AD60" s="149"/>
      <c r="AE60" s="149"/>
      <c r="AF60" s="149"/>
      <c r="AG60" s="149" t="s">
        <v>182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ht="33.75" outlineLevel="2" x14ac:dyDescent="0.2">
      <c r="A61" s="156"/>
      <c r="B61" s="157"/>
      <c r="C61" s="274" t="s">
        <v>413</v>
      </c>
      <c r="D61" s="275"/>
      <c r="E61" s="275"/>
      <c r="F61" s="275"/>
      <c r="G61" s="275"/>
      <c r="H61" s="159"/>
      <c r="I61" s="159"/>
      <c r="J61" s="159"/>
      <c r="K61" s="159"/>
      <c r="L61" s="159"/>
      <c r="M61" s="159"/>
      <c r="N61" s="158"/>
      <c r="O61" s="158"/>
      <c r="P61" s="158"/>
      <c r="Q61" s="158"/>
      <c r="R61" s="159"/>
      <c r="S61" s="159"/>
      <c r="T61" s="159"/>
      <c r="U61" s="159"/>
      <c r="V61" s="159"/>
      <c r="W61" s="159"/>
      <c r="X61" s="159"/>
      <c r="Y61" s="159"/>
      <c r="Z61" s="192"/>
      <c r="AA61" s="149"/>
      <c r="AB61" s="149"/>
      <c r="AC61" s="149"/>
      <c r="AD61" s="149"/>
      <c r="AE61" s="149"/>
      <c r="AF61" s="149"/>
      <c r="AG61" s="149" t="s">
        <v>163</v>
      </c>
      <c r="AH61" s="149"/>
      <c r="AI61" s="149"/>
      <c r="AJ61" s="149"/>
      <c r="AK61" s="149"/>
      <c r="AL61" s="149"/>
      <c r="AM61" s="149"/>
      <c r="AN61" s="149"/>
      <c r="AO61" s="149"/>
      <c r="AP61" s="149"/>
      <c r="AQ61" s="149"/>
      <c r="AR61" s="149"/>
      <c r="AS61" s="149"/>
      <c r="AT61" s="149"/>
      <c r="AU61" s="149"/>
      <c r="AV61" s="149"/>
      <c r="AW61" s="149"/>
      <c r="AX61" s="149"/>
      <c r="AY61" s="149"/>
      <c r="AZ61" s="149"/>
      <c r="BA61" s="182" t="str">
        <f>C61</f>
        <v>Dante 4-kanálové konfigurovatelné mikrofonní pole s možností zvolení oriantace a směrové charakteristiky. Integrované DSP pro každý kanál. Mikrofon lze nastavovat a ovládat buď prostřednictvím integrovaného webového prohlížeče, nebo přes protokol TCP/IP. Frekvenční odezva: 100 Hz - 20 kHz, vzorkovací frekvence: 48 kHz, digitální rozlišení: 24bit, SPL: 115 dB, PoE napájení.</v>
      </c>
      <c r="BB61" s="149"/>
      <c r="BC61" s="149"/>
      <c r="BD61" s="149"/>
      <c r="BE61" s="149"/>
      <c r="BF61" s="149"/>
      <c r="BG61" s="149"/>
      <c r="BH61" s="149"/>
    </row>
    <row r="62" spans="1:60" outlineLevel="1" x14ac:dyDescent="0.2">
      <c r="A62" s="168">
        <v>28</v>
      </c>
      <c r="B62" s="169" t="s">
        <v>222</v>
      </c>
      <c r="C62" s="185" t="s">
        <v>393</v>
      </c>
      <c r="D62" s="170" t="s">
        <v>181</v>
      </c>
      <c r="E62" s="171">
        <v>1</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c r="S62" s="173" t="s">
        <v>172</v>
      </c>
      <c r="T62" s="174" t="s">
        <v>157</v>
      </c>
      <c r="U62" s="159">
        <v>0</v>
      </c>
      <c r="V62" s="159">
        <f>ROUND(E62*U62,2)</f>
        <v>0</v>
      </c>
      <c r="W62" s="159"/>
      <c r="X62" s="159" t="s">
        <v>158</v>
      </c>
      <c r="Y62" s="159" t="s">
        <v>159</v>
      </c>
      <c r="Z62" s="205"/>
      <c r="AA62" s="149"/>
      <c r="AB62" s="149"/>
      <c r="AC62" s="149"/>
      <c r="AD62" s="149"/>
      <c r="AE62" s="149"/>
      <c r="AF62" s="149"/>
      <c r="AG62" s="149" t="s">
        <v>182</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45" outlineLevel="2" x14ac:dyDescent="0.2">
      <c r="A63" s="156"/>
      <c r="B63" s="157"/>
      <c r="C63" s="274" t="s">
        <v>394</v>
      </c>
      <c r="D63" s="275"/>
      <c r="E63" s="275"/>
      <c r="F63" s="275"/>
      <c r="G63" s="275"/>
      <c r="H63" s="159"/>
      <c r="I63" s="159"/>
      <c r="J63" s="159"/>
      <c r="K63" s="159"/>
      <c r="L63" s="159"/>
      <c r="M63" s="159"/>
      <c r="N63" s="158"/>
      <c r="O63" s="158"/>
      <c r="P63" s="158"/>
      <c r="Q63" s="158"/>
      <c r="R63" s="159"/>
      <c r="S63" s="159"/>
      <c r="T63" s="159"/>
      <c r="U63" s="159"/>
      <c r="V63" s="159"/>
      <c r="W63" s="159"/>
      <c r="X63" s="159"/>
      <c r="Y63" s="159"/>
      <c r="Z63" s="192"/>
      <c r="AA63" s="149"/>
      <c r="AB63" s="149"/>
      <c r="AC63" s="149"/>
      <c r="AD63" s="149"/>
      <c r="AE63" s="149"/>
      <c r="AF63" s="149"/>
      <c r="AG63" s="149" t="s">
        <v>163</v>
      </c>
      <c r="AH63" s="149"/>
      <c r="AI63" s="149"/>
      <c r="AJ63" s="149"/>
      <c r="AK63" s="149"/>
      <c r="AL63" s="149"/>
      <c r="AM63" s="149"/>
      <c r="AN63" s="149"/>
      <c r="AO63" s="149"/>
      <c r="AP63" s="149"/>
      <c r="AQ63" s="149"/>
      <c r="AR63" s="149"/>
      <c r="AS63" s="149"/>
      <c r="AT63" s="149"/>
      <c r="AU63" s="149"/>
      <c r="AV63" s="149"/>
      <c r="AW63" s="149"/>
      <c r="AX63" s="149"/>
      <c r="AY63" s="149"/>
      <c r="AZ63" s="149"/>
      <c r="BA63" s="182" t="str">
        <f>C63</f>
        <v>Konfigurovatelný bezdrátový přístupový bod pro přenos nejméně osm digitálních vysílačů s plnou šířkou zvukového pásma a řídicích signálů. Rádiový přenos ve frekvenčním rozsahu DECT 1880 až 1900 MHz. Přenos zvukových signálů pomocí Dante nebo AES67 pomocí ethernetového kabelu. Dosah minimálně 50m, upravitelný přenosový výkon. Vhodný pro montáž na stěnu nebo strop, odnímatelný kryt pro možnost přestříkání a přizpůsobení designu místnosti. PoE napájení.</v>
      </c>
      <c r="BB63" s="149"/>
      <c r="BC63" s="149"/>
      <c r="BD63" s="149"/>
      <c r="BE63" s="149"/>
      <c r="BF63" s="149"/>
      <c r="BG63" s="149"/>
      <c r="BH63" s="149"/>
    </row>
    <row r="64" spans="1:60" outlineLevel="1" x14ac:dyDescent="0.2">
      <c r="A64" s="168">
        <v>29</v>
      </c>
      <c r="B64" s="169" t="s">
        <v>223</v>
      </c>
      <c r="C64" s="185" t="s">
        <v>414</v>
      </c>
      <c r="D64" s="170" t="s">
        <v>181</v>
      </c>
      <c r="E64" s="171">
        <v>1</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c r="S64" s="173" t="s">
        <v>172</v>
      </c>
      <c r="T64" s="174" t="s">
        <v>157</v>
      </c>
      <c r="U64" s="159">
        <v>0</v>
      </c>
      <c r="V64" s="159">
        <f>ROUND(E64*U64,2)</f>
        <v>0</v>
      </c>
      <c r="W64" s="159"/>
      <c r="X64" s="159" t="s">
        <v>158</v>
      </c>
      <c r="Y64" s="159" t="s">
        <v>159</v>
      </c>
      <c r="Z64" s="205"/>
      <c r="AA64" s="149"/>
      <c r="AB64" s="149"/>
      <c r="AC64" s="149"/>
      <c r="AD64" s="149"/>
      <c r="AE64" s="149"/>
      <c r="AF64" s="149"/>
      <c r="AG64" s="149" t="s">
        <v>182</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ht="22.5" outlineLevel="2" x14ac:dyDescent="0.2">
      <c r="A65" s="156"/>
      <c r="B65" s="157"/>
      <c r="C65" s="274" t="s">
        <v>415</v>
      </c>
      <c r="D65" s="275"/>
      <c r="E65" s="275"/>
      <c r="F65" s="275"/>
      <c r="G65" s="275"/>
      <c r="H65" s="159"/>
      <c r="I65" s="159"/>
      <c r="J65" s="159"/>
      <c r="K65" s="159"/>
      <c r="L65" s="159"/>
      <c r="M65" s="159"/>
      <c r="N65" s="158"/>
      <c r="O65" s="158"/>
      <c r="P65" s="158"/>
      <c r="Q65" s="158"/>
      <c r="R65" s="159"/>
      <c r="S65" s="159"/>
      <c r="T65" s="159"/>
      <c r="U65" s="159"/>
      <c r="V65" s="159"/>
      <c r="W65" s="159"/>
      <c r="X65" s="159"/>
      <c r="Y65" s="159"/>
      <c r="Z65" s="192"/>
      <c r="AA65" s="149"/>
      <c r="AB65" s="149"/>
      <c r="AC65" s="149"/>
      <c r="AD65" s="149"/>
      <c r="AE65" s="149"/>
      <c r="AF65" s="149"/>
      <c r="AG65" s="149" t="s">
        <v>163</v>
      </c>
      <c r="AH65" s="149"/>
      <c r="AI65" s="149"/>
      <c r="AJ65" s="149"/>
      <c r="AK65" s="149"/>
      <c r="AL65" s="149"/>
      <c r="AM65" s="149"/>
      <c r="AN65" s="149"/>
      <c r="AO65" s="149"/>
      <c r="AP65" s="149"/>
      <c r="AQ65" s="149"/>
      <c r="AR65" s="149"/>
      <c r="AS65" s="149"/>
      <c r="AT65" s="149"/>
      <c r="AU65" s="149"/>
      <c r="AV65" s="149"/>
      <c r="AW65" s="149"/>
      <c r="AX65" s="149"/>
      <c r="AY65" s="149"/>
      <c r="AZ65" s="149"/>
      <c r="BA65" s="182" t="str">
        <f>C65</f>
        <v>4-kanálové DMX relé, každý kanál se dvěmi IEC výstupy pro úplné zapnutí a vypnutí připojeného zařízení, DIP přepínač pro DMX adresování, montáž na stěnu/stop,</v>
      </c>
      <c r="BB65" s="149"/>
      <c r="BC65" s="149"/>
      <c r="BD65" s="149"/>
      <c r="BE65" s="149"/>
      <c r="BF65" s="149"/>
      <c r="BG65" s="149"/>
      <c r="BH65" s="149"/>
    </row>
    <row r="66" spans="1:60" outlineLevel="1" x14ac:dyDescent="0.2">
      <c r="A66" s="168">
        <v>30</v>
      </c>
      <c r="B66" s="169" t="s">
        <v>224</v>
      </c>
      <c r="C66" s="185" t="s">
        <v>416</v>
      </c>
      <c r="D66" s="170" t="s">
        <v>181</v>
      </c>
      <c r="E66" s="171">
        <v>1</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c r="S66" s="173" t="s">
        <v>172</v>
      </c>
      <c r="T66" s="174" t="s">
        <v>157</v>
      </c>
      <c r="U66" s="159">
        <v>0</v>
      </c>
      <c r="V66" s="159">
        <f>ROUND(E66*U66,2)</f>
        <v>0</v>
      </c>
      <c r="W66" s="159"/>
      <c r="X66" s="159" t="s">
        <v>158</v>
      </c>
      <c r="Y66" s="159" t="s">
        <v>159</v>
      </c>
      <c r="Z66" s="205"/>
      <c r="AA66" s="149"/>
      <c r="AB66" s="149"/>
      <c r="AC66" s="149"/>
      <c r="AD66" s="149"/>
      <c r="AE66" s="149"/>
      <c r="AF66" s="149"/>
      <c r="AG66" s="149" t="s">
        <v>182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2" x14ac:dyDescent="0.2">
      <c r="A67" s="156"/>
      <c r="B67" s="157"/>
      <c r="C67" s="274" t="s">
        <v>417</v>
      </c>
      <c r="D67" s="275"/>
      <c r="E67" s="275"/>
      <c r="F67" s="275"/>
      <c r="G67" s="275"/>
      <c r="H67" s="159"/>
      <c r="I67" s="159"/>
      <c r="J67" s="159"/>
      <c r="K67" s="159"/>
      <c r="L67" s="159"/>
      <c r="M67" s="159"/>
      <c r="N67" s="158"/>
      <c r="O67" s="158"/>
      <c r="P67" s="158"/>
      <c r="Q67" s="158"/>
      <c r="R67" s="159"/>
      <c r="S67" s="159"/>
      <c r="T67" s="159"/>
      <c r="U67" s="159"/>
      <c r="V67" s="159"/>
      <c r="W67" s="159"/>
      <c r="X67" s="159"/>
      <c r="Y67" s="159"/>
      <c r="Z67" s="192"/>
      <c r="AA67" s="149"/>
      <c r="AB67" s="149"/>
      <c r="AC67" s="149"/>
      <c r="AD67" s="149"/>
      <c r="AE67" s="149"/>
      <c r="AF67" s="149"/>
      <c r="AG67" s="149" t="s">
        <v>163</v>
      </c>
      <c r="AH67" s="149"/>
      <c r="AI67" s="149"/>
      <c r="AJ67" s="149"/>
      <c r="AK67" s="149"/>
      <c r="AL67" s="149"/>
      <c r="AM67" s="149"/>
      <c r="AN67" s="149"/>
      <c r="AO67" s="149"/>
      <c r="AP67" s="149"/>
      <c r="AQ67" s="149"/>
      <c r="AR67" s="149"/>
      <c r="AS67" s="149"/>
      <c r="AT67" s="149"/>
      <c r="AU67" s="149"/>
      <c r="AV67" s="149"/>
      <c r="AW67" s="149"/>
      <c r="AX67" s="149"/>
      <c r="AY67" s="149"/>
      <c r="AZ67" s="149"/>
      <c r="BA67" s="182" t="str">
        <f>C67</f>
        <v>4-kanálový DMX dekodér pro řízení LED pásek. DIP přepínač pro DMX adresování. 3-pin XLR IN/OUT, RJ45 IN/OUT, 6-pin šroubovací svorkovnice. Montáž na stěnu/stop.</v>
      </c>
      <c r="BB67" s="149"/>
      <c r="BC67" s="149"/>
      <c r="BD67" s="149"/>
      <c r="BE67" s="149"/>
      <c r="BF67" s="149"/>
      <c r="BG67" s="149"/>
      <c r="BH67" s="149"/>
    </row>
    <row r="68" spans="1:60" outlineLevel="1" x14ac:dyDescent="0.2">
      <c r="A68" s="168">
        <v>31</v>
      </c>
      <c r="B68" s="169" t="s">
        <v>225</v>
      </c>
      <c r="C68" s="185" t="s">
        <v>418</v>
      </c>
      <c r="D68" s="170" t="s">
        <v>286</v>
      </c>
      <c r="E68" s="171">
        <v>18</v>
      </c>
      <c r="F68" s="172"/>
      <c r="G68" s="173">
        <f>ROUND(E68*F68,2)</f>
        <v>0</v>
      </c>
      <c r="H68" s="172"/>
      <c r="I68" s="173">
        <f>ROUND(E68*H68,2)</f>
        <v>0</v>
      </c>
      <c r="J68" s="172"/>
      <c r="K68" s="173">
        <f>ROUND(E68*J68,2)</f>
        <v>0</v>
      </c>
      <c r="L68" s="173">
        <v>21</v>
      </c>
      <c r="M68" s="173">
        <f>G68*(1+L68/100)</f>
        <v>0</v>
      </c>
      <c r="N68" s="171">
        <v>0</v>
      </c>
      <c r="O68" s="171">
        <f>ROUND(E68*N68,2)</f>
        <v>0</v>
      </c>
      <c r="P68" s="171">
        <v>0</v>
      </c>
      <c r="Q68" s="171">
        <f>ROUND(E68*P68,2)</f>
        <v>0</v>
      </c>
      <c r="R68" s="173"/>
      <c r="S68" s="173" t="s">
        <v>172</v>
      </c>
      <c r="T68" s="174" t="s">
        <v>157</v>
      </c>
      <c r="U68" s="159">
        <v>0</v>
      </c>
      <c r="V68" s="159">
        <f>ROUND(E68*U68,2)</f>
        <v>0</v>
      </c>
      <c r="W68" s="159"/>
      <c r="X68" s="159" t="s">
        <v>158</v>
      </c>
      <c r="Y68" s="159" t="s">
        <v>159</v>
      </c>
      <c r="Z68" s="192"/>
      <c r="AA68" s="149"/>
      <c r="AB68" s="149"/>
      <c r="AC68" s="149"/>
      <c r="AD68" s="149"/>
      <c r="AE68" s="149"/>
      <c r="AF68" s="149"/>
      <c r="AG68" s="149" t="s">
        <v>182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74" t="s">
        <v>419</v>
      </c>
      <c r="D69" s="275"/>
      <c r="E69" s="275"/>
      <c r="F69" s="275"/>
      <c r="G69" s="275"/>
      <c r="H69" s="159"/>
      <c r="I69" s="159"/>
      <c r="J69" s="159"/>
      <c r="K69" s="159"/>
      <c r="L69" s="159"/>
      <c r="M69" s="159"/>
      <c r="N69" s="158"/>
      <c r="O69" s="158"/>
      <c r="P69" s="158"/>
      <c r="Q69" s="158"/>
      <c r="R69" s="159"/>
      <c r="S69" s="159"/>
      <c r="T69" s="159"/>
      <c r="U69" s="159"/>
      <c r="V69" s="159"/>
      <c r="W69" s="159"/>
      <c r="X69" s="159"/>
      <c r="Y69" s="159"/>
      <c r="Z69" s="192"/>
      <c r="AA69" s="149"/>
      <c r="AB69" s="149"/>
      <c r="AC69" s="149"/>
      <c r="AD69" s="149"/>
      <c r="AE69" s="149"/>
      <c r="AF69" s="149"/>
      <c r="AG69" s="149" t="s">
        <v>163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68">
        <v>32</v>
      </c>
      <c r="B70" s="169" t="s">
        <v>226</v>
      </c>
      <c r="C70" s="185" t="s">
        <v>420</v>
      </c>
      <c r="D70" s="170" t="s">
        <v>181</v>
      </c>
      <c r="E70" s="171">
        <v>1</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c r="S70" s="173" t="s">
        <v>172</v>
      </c>
      <c r="T70" s="174" t="s">
        <v>157</v>
      </c>
      <c r="U70" s="159">
        <v>0</v>
      </c>
      <c r="V70" s="159">
        <f>ROUND(E70*U70,2)</f>
        <v>0</v>
      </c>
      <c r="W70" s="159"/>
      <c r="X70" s="159" t="s">
        <v>158</v>
      </c>
      <c r="Y70" s="159" t="s">
        <v>159</v>
      </c>
      <c r="Z70" s="205"/>
      <c r="AA70" s="149"/>
      <c r="AB70" s="149"/>
      <c r="AC70" s="149"/>
      <c r="AD70" s="149"/>
      <c r="AE70" s="149"/>
      <c r="AF70" s="149"/>
      <c r="AG70" s="149" t="s">
        <v>182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74" t="s">
        <v>421</v>
      </c>
      <c r="D71" s="275"/>
      <c r="E71" s="275"/>
      <c r="F71" s="275"/>
      <c r="G71" s="275"/>
      <c r="H71" s="159"/>
      <c r="I71" s="159"/>
      <c r="J71" s="159"/>
      <c r="K71" s="159"/>
      <c r="L71" s="159"/>
      <c r="M71" s="159"/>
      <c r="N71" s="158"/>
      <c r="O71" s="158"/>
      <c r="P71" s="158"/>
      <c r="Q71" s="158"/>
      <c r="R71" s="159"/>
      <c r="S71" s="159"/>
      <c r="T71" s="159"/>
      <c r="U71" s="159"/>
      <c r="V71" s="159"/>
      <c r="W71" s="159"/>
      <c r="X71" s="159"/>
      <c r="Y71" s="159"/>
      <c r="Z71" s="192"/>
      <c r="AA71" s="149"/>
      <c r="AB71" s="149"/>
      <c r="AC71" s="149"/>
      <c r="AD71" s="149"/>
      <c r="AE71" s="149"/>
      <c r="AF71" s="149"/>
      <c r="AG71" s="149" t="s">
        <v>163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68">
        <v>33</v>
      </c>
      <c r="B72" s="169" t="s">
        <v>227</v>
      </c>
      <c r="C72" s="185" t="s">
        <v>422</v>
      </c>
      <c r="D72" s="170" t="s">
        <v>181</v>
      </c>
      <c r="E72" s="171">
        <v>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172</v>
      </c>
      <c r="T72" s="174" t="s">
        <v>157</v>
      </c>
      <c r="U72" s="159">
        <v>0</v>
      </c>
      <c r="V72" s="159">
        <f>ROUND(E72*U72,2)</f>
        <v>0</v>
      </c>
      <c r="W72" s="159"/>
      <c r="X72" s="159" t="s">
        <v>158</v>
      </c>
      <c r="Y72" s="159" t="s">
        <v>159</v>
      </c>
      <c r="Z72" s="205"/>
      <c r="AA72" s="149"/>
      <c r="AB72" s="149"/>
      <c r="AC72" s="149"/>
      <c r="AD72" s="149"/>
      <c r="AE72" s="149"/>
      <c r="AF72" s="149"/>
      <c r="AG72" s="149" t="s">
        <v>182</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ht="22.5" outlineLevel="2" x14ac:dyDescent="0.2">
      <c r="A73" s="156"/>
      <c r="B73" s="157"/>
      <c r="C73" s="274" t="s">
        <v>423</v>
      </c>
      <c r="D73" s="275"/>
      <c r="E73" s="275"/>
      <c r="F73" s="275"/>
      <c r="G73" s="275"/>
      <c r="H73" s="159"/>
      <c r="I73" s="159"/>
      <c r="J73" s="159"/>
      <c r="K73" s="159"/>
      <c r="L73" s="159"/>
      <c r="M73" s="159"/>
      <c r="N73" s="158"/>
      <c r="O73" s="158"/>
      <c r="P73" s="158"/>
      <c r="Q73" s="158"/>
      <c r="R73" s="159"/>
      <c r="S73" s="159"/>
      <c r="T73" s="159"/>
      <c r="U73" s="159"/>
      <c r="V73" s="159"/>
      <c r="W73" s="159"/>
      <c r="X73" s="159"/>
      <c r="Y73" s="159"/>
      <c r="Z73" s="192"/>
      <c r="AA73" s="149"/>
      <c r="AB73" s="149"/>
      <c r="AC73" s="149"/>
      <c r="AD73" s="149"/>
      <c r="AE73" s="149"/>
      <c r="AF73" s="149"/>
      <c r="AG73" s="149" t="s">
        <v>163</v>
      </c>
      <c r="AH73" s="149"/>
      <c r="AI73" s="149"/>
      <c r="AJ73" s="149"/>
      <c r="AK73" s="149"/>
      <c r="AL73" s="149"/>
      <c r="AM73" s="149"/>
      <c r="AN73" s="149"/>
      <c r="AO73" s="149"/>
      <c r="AP73" s="149"/>
      <c r="AQ73" s="149"/>
      <c r="AR73" s="149"/>
      <c r="AS73" s="149"/>
      <c r="AT73" s="149"/>
      <c r="AU73" s="149"/>
      <c r="AV73" s="149"/>
      <c r="AW73" s="149"/>
      <c r="AX73" s="149"/>
      <c r="AY73" s="149"/>
      <c r="AZ73" s="149"/>
      <c r="BA73" s="182" t="str">
        <f>C73</f>
        <v>2,4kW infračervený zářič s možností instalace na strop a náklonu min. 45°. Dálkové ovládání, hliníkové provedení pláště, IP55, provoz bez zápachu, hluku a víření prachu.</v>
      </c>
      <c r="BB73" s="149"/>
      <c r="BC73" s="149"/>
      <c r="BD73" s="149"/>
      <c r="BE73" s="149"/>
      <c r="BF73" s="149"/>
      <c r="BG73" s="149"/>
      <c r="BH73" s="149"/>
    </row>
    <row r="74" spans="1:60" outlineLevel="1" x14ac:dyDescent="0.2">
      <c r="A74" s="168">
        <v>34</v>
      </c>
      <c r="B74" s="169" t="s">
        <v>230</v>
      </c>
      <c r="C74" s="185" t="s">
        <v>424</v>
      </c>
      <c r="D74" s="170" t="s">
        <v>181</v>
      </c>
      <c r="E74" s="171">
        <v>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172</v>
      </c>
      <c r="T74" s="174" t="s">
        <v>157</v>
      </c>
      <c r="U74" s="159">
        <v>0</v>
      </c>
      <c r="V74" s="159">
        <f>ROUND(E74*U74,2)</f>
        <v>0</v>
      </c>
      <c r="W74" s="159"/>
      <c r="X74" s="159" t="s">
        <v>158</v>
      </c>
      <c r="Y74" s="159" t="s">
        <v>159</v>
      </c>
      <c r="Z74" s="205"/>
      <c r="AA74" s="149"/>
      <c r="AB74" s="149"/>
      <c r="AC74" s="149"/>
      <c r="AD74" s="149"/>
      <c r="AE74" s="149"/>
      <c r="AF74" s="149"/>
      <c r="AG74" s="149" t="s">
        <v>182</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2.5" outlineLevel="2" x14ac:dyDescent="0.2">
      <c r="A75" s="156"/>
      <c r="B75" s="157"/>
      <c r="C75" s="274" t="s">
        <v>425</v>
      </c>
      <c r="D75" s="275"/>
      <c r="E75" s="275"/>
      <c r="F75" s="275"/>
      <c r="G75" s="275"/>
      <c r="H75" s="159"/>
      <c r="I75" s="159"/>
      <c r="J75" s="159"/>
      <c r="K75" s="159"/>
      <c r="L75" s="159"/>
      <c r="M75" s="159"/>
      <c r="N75" s="158"/>
      <c r="O75" s="158"/>
      <c r="P75" s="158"/>
      <c r="Q75" s="158"/>
      <c r="R75" s="159"/>
      <c r="S75" s="159"/>
      <c r="T75" s="159"/>
      <c r="U75" s="159"/>
      <c r="V75" s="159"/>
      <c r="W75" s="159"/>
      <c r="X75" s="159"/>
      <c r="Y75" s="159"/>
      <c r="Z75" s="192"/>
      <c r="AA75" s="149"/>
      <c r="AB75" s="149"/>
      <c r="AC75" s="149"/>
      <c r="AD75" s="149"/>
      <c r="AE75" s="149"/>
      <c r="AF75" s="149"/>
      <c r="AG75" s="149" t="s">
        <v>163</v>
      </c>
      <c r="AH75" s="149"/>
      <c r="AI75" s="149"/>
      <c r="AJ75" s="149"/>
      <c r="AK75" s="149"/>
      <c r="AL75" s="149"/>
      <c r="AM75" s="149"/>
      <c r="AN75" s="149"/>
      <c r="AO75" s="149"/>
      <c r="AP75" s="149"/>
      <c r="AQ75" s="149"/>
      <c r="AR75" s="149"/>
      <c r="AS75" s="149"/>
      <c r="AT75" s="149"/>
      <c r="AU75" s="149"/>
      <c r="AV75" s="149"/>
      <c r="AW75" s="149"/>
      <c r="AX75" s="149"/>
      <c r="AY75" s="149"/>
      <c r="AZ75" s="149"/>
      <c r="BA75" s="182" t="str">
        <f>C75</f>
        <v>DMX řízený ventilátor s variabilním nastevením směrem foukání. Průtok vzduchu min. 850m3/h, úroveň hluku max. 61dB, DIP přepínač pro DMX adresování. Powercon in+out, XLR 5 pól in+out. Montáž na stěnu/stop.</v>
      </c>
      <c r="BB75" s="149"/>
      <c r="BC75" s="149"/>
      <c r="BD75" s="149"/>
      <c r="BE75" s="149"/>
      <c r="BF75" s="149"/>
      <c r="BG75" s="149"/>
      <c r="BH75" s="149"/>
    </row>
    <row r="76" spans="1:60" outlineLevel="1" x14ac:dyDescent="0.2">
      <c r="A76" s="168">
        <v>35</v>
      </c>
      <c r="B76" s="169" t="s">
        <v>232</v>
      </c>
      <c r="C76" s="185" t="s">
        <v>399</v>
      </c>
      <c r="D76" s="170" t="s">
        <v>181</v>
      </c>
      <c r="E76" s="171">
        <v>1</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172</v>
      </c>
      <c r="T76" s="174" t="s">
        <v>157</v>
      </c>
      <c r="U76" s="159">
        <v>0</v>
      </c>
      <c r="V76" s="159">
        <f>ROUND(E76*U76,2)</f>
        <v>0</v>
      </c>
      <c r="W76" s="159"/>
      <c r="X76" s="159" t="s">
        <v>158</v>
      </c>
      <c r="Y76" s="159" t="s">
        <v>159</v>
      </c>
      <c r="Z76" s="205"/>
      <c r="AA76" s="149"/>
      <c r="AB76" s="149"/>
      <c r="AC76" s="149"/>
      <c r="AD76" s="149"/>
      <c r="AE76" s="149"/>
      <c r="AF76" s="149"/>
      <c r="AG76" s="149" t="s">
        <v>182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33.75" outlineLevel="2" x14ac:dyDescent="0.2">
      <c r="A77" s="156"/>
      <c r="B77" s="157"/>
      <c r="C77" s="274" t="s">
        <v>400</v>
      </c>
      <c r="D77" s="275"/>
      <c r="E77" s="275"/>
      <c r="F77" s="275"/>
      <c r="G77" s="275"/>
      <c r="H77" s="159"/>
      <c r="I77" s="159"/>
      <c r="J77" s="159"/>
      <c r="K77" s="159"/>
      <c r="L77" s="159"/>
      <c r="M77" s="159"/>
      <c r="N77" s="158"/>
      <c r="O77" s="158"/>
      <c r="P77" s="158"/>
      <c r="Q77" s="158"/>
      <c r="R77" s="159"/>
      <c r="S77" s="159"/>
      <c r="T77" s="159"/>
      <c r="U77" s="159"/>
      <c r="V77" s="159"/>
      <c r="W77" s="159"/>
      <c r="X77" s="159"/>
      <c r="Y77" s="159"/>
      <c r="Z77" s="192"/>
      <c r="AA77" s="149"/>
      <c r="AB77" s="149"/>
      <c r="AC77" s="149"/>
      <c r="AD77" s="149"/>
      <c r="AE77" s="149"/>
      <c r="AF77" s="149"/>
      <c r="AG77" s="149" t="s">
        <v>163</v>
      </c>
      <c r="AH77" s="149"/>
      <c r="AI77" s="149"/>
      <c r="AJ77" s="149"/>
      <c r="AK77" s="149"/>
      <c r="AL77" s="149"/>
      <c r="AM77" s="149"/>
      <c r="AN77" s="149"/>
      <c r="AO77" s="149"/>
      <c r="AP77" s="149"/>
      <c r="AQ77" s="149"/>
      <c r="AR77" s="149"/>
      <c r="AS77" s="149"/>
      <c r="AT77" s="149"/>
      <c r="AU77" s="149"/>
      <c r="AV77" s="149"/>
      <c r="AW77" s="149"/>
      <c r="AX77" s="149"/>
      <c r="AY77" s="149"/>
      <c r="AZ77" s="149"/>
      <c r="BA77" s="182" t="str">
        <f>C77</f>
        <v>Dvoupásmový gigabitový Wi-Fi přístupový bod. Minimální rychlost bezdrátového připojení 300 Mb/s. Podpora WiFi mesh, 5.0GHz, 2.4GHz, zabezpečení WPA/WPA2/WPA3, WLAN (Wifi) standardy: 802.11a, 802.11ac, 802.11b, 802.11g, 802.11n filtrování MAC adres s kontrolou přístupu, síť pro hosty, vestavěná anténa, PoE napájení. instalace na zeď nebo strop.</v>
      </c>
      <c r="BB77" s="149"/>
      <c r="BC77" s="149"/>
      <c r="BD77" s="149"/>
      <c r="BE77" s="149"/>
      <c r="BF77" s="149"/>
      <c r="BG77" s="149"/>
      <c r="BH77" s="149"/>
    </row>
    <row r="78" spans="1:60" outlineLevel="1" x14ac:dyDescent="0.2">
      <c r="A78" s="168">
        <v>36</v>
      </c>
      <c r="B78" s="169" t="s">
        <v>234</v>
      </c>
      <c r="C78" s="185" t="s">
        <v>426</v>
      </c>
      <c r="D78" s="170" t="s">
        <v>286</v>
      </c>
      <c r="E78" s="171">
        <v>12</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172</v>
      </c>
      <c r="T78" s="174" t="s">
        <v>157</v>
      </c>
      <c r="U78" s="159">
        <v>0</v>
      </c>
      <c r="V78" s="159">
        <f>ROUND(E78*U78,2)</f>
        <v>0</v>
      </c>
      <c r="W78" s="159"/>
      <c r="X78" s="159" t="s">
        <v>158</v>
      </c>
      <c r="Y78" s="159" t="s">
        <v>159</v>
      </c>
      <c r="Z78" s="192"/>
      <c r="AA78" s="149"/>
      <c r="AB78" s="149"/>
      <c r="AC78" s="149"/>
      <c r="AD78" s="149"/>
      <c r="AE78" s="149"/>
      <c r="AF78" s="149"/>
      <c r="AG78" s="149" t="s">
        <v>182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ht="22.5" outlineLevel="2" x14ac:dyDescent="0.2">
      <c r="A79" s="156"/>
      <c r="B79" s="157"/>
      <c r="C79" s="274" t="s">
        <v>427</v>
      </c>
      <c r="D79" s="275"/>
      <c r="E79" s="275"/>
      <c r="F79" s="275"/>
      <c r="G79" s="275"/>
      <c r="H79" s="159"/>
      <c r="I79" s="159"/>
      <c r="J79" s="159"/>
      <c r="K79" s="159"/>
      <c r="L79" s="159"/>
      <c r="M79" s="159"/>
      <c r="N79" s="158"/>
      <c r="O79" s="158"/>
      <c r="P79" s="158"/>
      <c r="Q79" s="158"/>
      <c r="R79" s="159"/>
      <c r="S79" s="159"/>
      <c r="T79" s="159"/>
      <c r="U79" s="159"/>
      <c r="V79" s="159"/>
      <c r="W79" s="159"/>
      <c r="X79" s="159"/>
      <c r="Y79" s="159"/>
      <c r="Z79" s="192"/>
      <c r="AA79" s="149"/>
      <c r="AB79" s="149"/>
      <c r="AC79" s="149"/>
      <c r="AD79" s="149"/>
      <c r="AE79" s="149"/>
      <c r="AF79" s="149"/>
      <c r="AG79" s="149" t="s">
        <v>163</v>
      </c>
      <c r="AH79" s="149"/>
      <c r="AI79" s="149"/>
      <c r="AJ79" s="149"/>
      <c r="AK79" s="149"/>
      <c r="AL79" s="149"/>
      <c r="AM79" s="149"/>
      <c r="AN79" s="149"/>
      <c r="AO79" s="149"/>
      <c r="AP79" s="149"/>
      <c r="AQ79" s="149"/>
      <c r="AR79" s="149"/>
      <c r="AS79" s="149"/>
      <c r="AT79" s="149"/>
      <c r="AU79" s="149"/>
      <c r="AV79" s="149"/>
      <c r="AW79" s="149"/>
      <c r="AX79" s="149"/>
      <c r="AY79" s="149"/>
      <c r="AZ79" s="149"/>
      <c r="BA79" s="182" t="str">
        <f>C79</f>
        <v>Kabelový žlab s integrovanou spojkou z plechu tloušťky 0,70 mm v povrchové úpravě pozink v bílé barvě, rozměry 50x125mm,  opatřený embosy pro zvýšení pevnosti a tuhosti. Včetně závěsů pro uchycení do stropu skrze SDK podhled.</v>
      </c>
      <c r="BB79" s="149"/>
      <c r="BC79" s="149"/>
      <c r="BD79" s="149"/>
      <c r="BE79" s="149"/>
      <c r="BF79" s="149"/>
      <c r="BG79" s="149"/>
      <c r="BH79" s="149"/>
    </row>
    <row r="80" spans="1:60" outlineLevel="1" x14ac:dyDescent="0.2">
      <c r="A80" s="168">
        <v>37</v>
      </c>
      <c r="B80" s="169" t="s">
        <v>236</v>
      </c>
      <c r="C80" s="185" t="s">
        <v>285</v>
      </c>
      <c r="D80" s="170" t="s">
        <v>286</v>
      </c>
      <c r="E80" s="171">
        <v>100</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172</v>
      </c>
      <c r="T80" s="174" t="s">
        <v>157</v>
      </c>
      <c r="U80" s="159">
        <v>0</v>
      </c>
      <c r="V80" s="159">
        <f>ROUND(E80*U80,2)</f>
        <v>0</v>
      </c>
      <c r="W80" s="159"/>
      <c r="X80" s="159" t="s">
        <v>158</v>
      </c>
      <c r="Y80" s="159" t="s">
        <v>159</v>
      </c>
      <c r="Z80" s="192"/>
      <c r="AA80" s="149"/>
      <c r="AB80" s="149"/>
      <c r="AC80" s="149"/>
      <c r="AD80" s="149"/>
      <c r="AE80" s="149"/>
      <c r="AF80" s="149"/>
      <c r="AG80" s="149" t="s">
        <v>182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74" t="s">
        <v>287</v>
      </c>
      <c r="D81" s="275"/>
      <c r="E81" s="275"/>
      <c r="F81" s="275"/>
      <c r="G81" s="275"/>
      <c r="H81" s="159"/>
      <c r="I81" s="159"/>
      <c r="J81" s="159"/>
      <c r="K81" s="159"/>
      <c r="L81" s="159"/>
      <c r="M81" s="159"/>
      <c r="N81" s="158"/>
      <c r="O81" s="158"/>
      <c r="P81" s="158"/>
      <c r="Q81" s="158"/>
      <c r="R81" s="159"/>
      <c r="S81" s="159"/>
      <c r="T81" s="159"/>
      <c r="U81" s="159"/>
      <c r="V81" s="159"/>
      <c r="W81" s="159"/>
      <c r="X81" s="159"/>
      <c r="Y81" s="159"/>
      <c r="Z81" s="192"/>
      <c r="AA81" s="149"/>
      <c r="AB81" s="149"/>
      <c r="AC81" s="149"/>
      <c r="AD81" s="149"/>
      <c r="AE81" s="149"/>
      <c r="AF81" s="149"/>
      <c r="AG81" s="149" t="s">
        <v>163</v>
      </c>
      <c r="AH81" s="149"/>
      <c r="AI81" s="149"/>
      <c r="AJ81" s="149"/>
      <c r="AK81" s="149"/>
      <c r="AL81" s="149"/>
      <c r="AM81" s="149"/>
      <c r="AN81" s="149"/>
      <c r="AO81" s="149"/>
      <c r="AP81" s="149"/>
      <c r="AQ81" s="149"/>
      <c r="AR81" s="149"/>
      <c r="AS81" s="149"/>
      <c r="AT81" s="149"/>
      <c r="AU81" s="149"/>
      <c r="AV81" s="149"/>
      <c r="AW81" s="149"/>
      <c r="AX81" s="149"/>
      <c r="AY81" s="149"/>
      <c r="AZ81" s="149"/>
      <c r="BA81" s="182" t="str">
        <f>C81</f>
        <v>Elektroinstalační trubka, střední mechanická odolnost , vnější průměr 40mm/ vnitřní průměr 32,5mm, včetně upevňovacího materiálu</v>
      </c>
      <c r="BB81" s="149"/>
      <c r="BC81" s="149"/>
      <c r="BD81" s="149"/>
      <c r="BE81" s="149"/>
      <c r="BF81" s="149"/>
      <c r="BG81" s="149"/>
      <c r="BH81" s="149"/>
    </row>
    <row r="82" spans="1:60" outlineLevel="1" x14ac:dyDescent="0.2">
      <c r="A82" s="175">
        <v>38</v>
      </c>
      <c r="B82" s="176" t="s">
        <v>238</v>
      </c>
      <c r="C82" s="184" t="s">
        <v>277</v>
      </c>
      <c r="D82" s="177" t="s">
        <v>278</v>
      </c>
      <c r="E82" s="178">
        <v>1</v>
      </c>
      <c r="F82" s="179"/>
      <c r="G82" s="180">
        <f>ROUND(E82*F82,2)</f>
        <v>0</v>
      </c>
      <c r="H82" s="179"/>
      <c r="I82" s="180">
        <f>ROUND(E82*H82,2)</f>
        <v>0</v>
      </c>
      <c r="J82" s="179"/>
      <c r="K82" s="180">
        <f>ROUND(E82*J82,2)</f>
        <v>0</v>
      </c>
      <c r="L82" s="180">
        <v>21</v>
      </c>
      <c r="M82" s="180">
        <f>G82*(1+L82/100)</f>
        <v>0</v>
      </c>
      <c r="N82" s="178">
        <v>0</v>
      </c>
      <c r="O82" s="178">
        <f>ROUND(E82*N82,2)</f>
        <v>0</v>
      </c>
      <c r="P82" s="178">
        <v>0</v>
      </c>
      <c r="Q82" s="178">
        <f>ROUND(E82*P82,2)</f>
        <v>0</v>
      </c>
      <c r="R82" s="180"/>
      <c r="S82" s="180" t="s">
        <v>172</v>
      </c>
      <c r="T82" s="181" t="s">
        <v>157</v>
      </c>
      <c r="U82" s="159">
        <v>0</v>
      </c>
      <c r="V82" s="159">
        <f>ROUND(E82*U82,2)</f>
        <v>0</v>
      </c>
      <c r="W82" s="159"/>
      <c r="X82" s="159" t="s">
        <v>158</v>
      </c>
      <c r="Y82" s="159" t="s">
        <v>159</v>
      </c>
      <c r="Z82" s="192"/>
      <c r="AA82" s="149"/>
      <c r="AB82" s="149"/>
      <c r="AC82" s="149"/>
      <c r="AD82" s="149"/>
      <c r="AE82" s="149"/>
      <c r="AF82" s="149"/>
      <c r="AG82" s="149" t="s">
        <v>182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39</v>
      </c>
      <c r="B83" s="176" t="s">
        <v>239</v>
      </c>
      <c r="C83" s="184" t="s">
        <v>279</v>
      </c>
      <c r="D83" s="177" t="s">
        <v>181</v>
      </c>
      <c r="E83" s="178">
        <v>1</v>
      </c>
      <c r="F83" s="179"/>
      <c r="G83" s="180">
        <f>ROUND(E83*F83,2)</f>
        <v>0</v>
      </c>
      <c r="H83" s="179"/>
      <c r="I83" s="180">
        <f>ROUND(E83*H83,2)</f>
        <v>0</v>
      </c>
      <c r="J83" s="179"/>
      <c r="K83" s="180">
        <f>ROUND(E83*J83,2)</f>
        <v>0</v>
      </c>
      <c r="L83" s="180">
        <v>21</v>
      </c>
      <c r="M83" s="180">
        <f>G83*(1+L83/100)</f>
        <v>0</v>
      </c>
      <c r="N83" s="178">
        <v>0</v>
      </c>
      <c r="O83" s="178">
        <f>ROUND(E83*N83,2)</f>
        <v>0</v>
      </c>
      <c r="P83" s="178">
        <v>0</v>
      </c>
      <c r="Q83" s="178">
        <f>ROUND(E83*P83,2)</f>
        <v>0</v>
      </c>
      <c r="R83" s="180"/>
      <c r="S83" s="180" t="s">
        <v>172</v>
      </c>
      <c r="T83" s="181" t="s">
        <v>157</v>
      </c>
      <c r="U83" s="159">
        <v>0</v>
      </c>
      <c r="V83" s="159">
        <f>ROUND(E83*U83,2)</f>
        <v>0</v>
      </c>
      <c r="W83" s="159"/>
      <c r="X83" s="159" t="s">
        <v>158</v>
      </c>
      <c r="Y83" s="159" t="s">
        <v>159</v>
      </c>
      <c r="Z83" s="192"/>
      <c r="AA83" s="149"/>
      <c r="AB83" s="149"/>
      <c r="AC83" s="149"/>
      <c r="AD83" s="149"/>
      <c r="AE83" s="149"/>
      <c r="AF83" s="149"/>
      <c r="AG83" s="149" t="s">
        <v>182</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40</v>
      </c>
      <c r="B84" s="176" t="s">
        <v>240</v>
      </c>
      <c r="C84" s="184" t="s">
        <v>280</v>
      </c>
      <c r="D84" s="177" t="s">
        <v>181</v>
      </c>
      <c r="E84" s="178">
        <v>1</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c r="S84" s="180" t="s">
        <v>172</v>
      </c>
      <c r="T84" s="181" t="s">
        <v>157</v>
      </c>
      <c r="U84" s="159">
        <v>0</v>
      </c>
      <c r="V84" s="159">
        <f>ROUND(E84*U84,2)</f>
        <v>0</v>
      </c>
      <c r="W84" s="159"/>
      <c r="X84" s="159" t="s">
        <v>158</v>
      </c>
      <c r="Y84" s="159" t="s">
        <v>159</v>
      </c>
      <c r="Z84" s="192"/>
      <c r="AA84" s="149"/>
      <c r="AB84" s="149"/>
      <c r="AC84" s="149"/>
      <c r="AD84" s="149"/>
      <c r="AE84" s="149"/>
      <c r="AF84" s="149"/>
      <c r="AG84" s="149" t="s">
        <v>182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161" t="s">
        <v>151</v>
      </c>
      <c r="B85" s="162" t="s">
        <v>101</v>
      </c>
      <c r="C85" s="183" t="s">
        <v>102</v>
      </c>
      <c r="D85" s="163"/>
      <c r="E85" s="164"/>
      <c r="F85" s="165"/>
      <c r="G85" s="165">
        <f>SUMIF(AG86:AG96,"&lt;&gt;NOR",G86:G96)</f>
        <v>0</v>
      </c>
      <c r="H85" s="165"/>
      <c r="I85" s="165">
        <f>SUM(I86:I96)</f>
        <v>0</v>
      </c>
      <c r="J85" s="165"/>
      <c r="K85" s="165">
        <f>SUM(K86:K96)</f>
        <v>0</v>
      </c>
      <c r="L85" s="165"/>
      <c r="M85" s="165">
        <f>SUM(M86:M96)</f>
        <v>0</v>
      </c>
      <c r="N85" s="164"/>
      <c r="O85" s="164">
        <f>SUM(O86:O96)</f>
        <v>0</v>
      </c>
      <c r="P85" s="164"/>
      <c r="Q85" s="164">
        <f>SUM(Q86:Q96)</f>
        <v>0</v>
      </c>
      <c r="R85" s="165"/>
      <c r="S85" s="165"/>
      <c r="T85" s="166"/>
      <c r="U85" s="160"/>
      <c r="V85" s="160">
        <f>SUM(V86:V96)</f>
        <v>0</v>
      </c>
      <c r="W85" s="160"/>
      <c r="X85" s="160"/>
      <c r="Y85" s="160"/>
      <c r="Z85" s="193"/>
      <c r="AG85" t="s">
        <v>152</v>
      </c>
    </row>
    <row r="86" spans="1:60" outlineLevel="1" x14ac:dyDescent="0.2">
      <c r="A86" s="168">
        <v>41</v>
      </c>
      <c r="B86" s="169" t="s">
        <v>241</v>
      </c>
      <c r="C86" s="185" t="s">
        <v>406</v>
      </c>
      <c r="D86" s="170" t="s">
        <v>181</v>
      </c>
      <c r="E86" s="171">
        <v>6</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172</v>
      </c>
      <c r="T86" s="174" t="s">
        <v>157</v>
      </c>
      <c r="U86" s="159">
        <v>0</v>
      </c>
      <c r="V86" s="159">
        <f>ROUND(E86*U86,2)</f>
        <v>0</v>
      </c>
      <c r="W86" s="159"/>
      <c r="X86" s="159" t="s">
        <v>158</v>
      </c>
      <c r="Y86" s="159" t="s">
        <v>159</v>
      </c>
      <c r="Z86" s="205"/>
      <c r="AA86" s="149"/>
      <c r="AB86" s="149"/>
      <c r="AC86" s="149"/>
      <c r="AD86" s="149"/>
      <c r="AE86" s="149"/>
      <c r="AF86" s="149"/>
      <c r="AG86" s="149" t="s">
        <v>182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2" x14ac:dyDescent="0.2">
      <c r="A87" s="156"/>
      <c r="B87" s="157"/>
      <c r="C87" s="274" t="s">
        <v>407</v>
      </c>
      <c r="D87" s="275"/>
      <c r="E87" s="275"/>
      <c r="F87" s="275"/>
      <c r="G87" s="275"/>
      <c r="H87" s="159"/>
      <c r="I87" s="159"/>
      <c r="J87" s="159"/>
      <c r="K87" s="159"/>
      <c r="L87" s="159"/>
      <c r="M87" s="159"/>
      <c r="N87" s="158"/>
      <c r="O87" s="158"/>
      <c r="P87" s="158"/>
      <c r="Q87" s="158"/>
      <c r="R87" s="159"/>
      <c r="S87" s="159"/>
      <c r="T87" s="159"/>
      <c r="U87" s="159"/>
      <c r="V87" s="159"/>
      <c r="W87" s="159"/>
      <c r="X87" s="159"/>
      <c r="Y87" s="159"/>
      <c r="Z87" s="192"/>
      <c r="AA87" s="149"/>
      <c r="AB87" s="149"/>
      <c r="AC87" s="149"/>
      <c r="AD87" s="149"/>
      <c r="AE87" s="149"/>
      <c r="AF87" s="149"/>
      <c r="AG87" s="149" t="s">
        <v>163</v>
      </c>
      <c r="AH87" s="149"/>
      <c r="AI87" s="149"/>
      <c r="AJ87" s="149"/>
      <c r="AK87" s="149"/>
      <c r="AL87" s="149"/>
      <c r="AM87" s="149"/>
      <c r="AN87" s="149"/>
      <c r="AO87" s="149"/>
      <c r="AP87" s="149"/>
      <c r="AQ87" s="149"/>
      <c r="AR87" s="149"/>
      <c r="AS87" s="149"/>
      <c r="AT87" s="149"/>
      <c r="AU87" s="149"/>
      <c r="AV87" s="149"/>
      <c r="AW87" s="149"/>
      <c r="AX87" s="149"/>
      <c r="AY87" s="149"/>
      <c r="AZ87" s="149"/>
      <c r="BA87" s="182" t="str">
        <f>C87</f>
        <v>Vnitřní PTZ IP kamera kompatibilní se simulačním systémem, rozlišení min. 1920x1080, 10x optický zoom, PAN 360°, provedení antivandal IK09, Day/Night (IR cut filtr), PoE napájení,  vč. držáku na kabelový žlab nebo strop</v>
      </c>
      <c r="BB87" s="149"/>
      <c r="BC87" s="149"/>
      <c r="BD87" s="149"/>
      <c r="BE87" s="149"/>
      <c r="BF87" s="149"/>
      <c r="BG87" s="149"/>
      <c r="BH87" s="149"/>
    </row>
    <row r="88" spans="1:60" outlineLevel="1" x14ac:dyDescent="0.2">
      <c r="A88" s="168">
        <v>42</v>
      </c>
      <c r="B88" s="169" t="s">
        <v>245</v>
      </c>
      <c r="C88" s="185" t="s">
        <v>490</v>
      </c>
      <c r="D88" s="170" t="s">
        <v>181</v>
      </c>
      <c r="E88" s="171">
        <v>5</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172</v>
      </c>
      <c r="T88" s="174" t="s">
        <v>157</v>
      </c>
      <c r="U88" s="159">
        <v>0</v>
      </c>
      <c r="V88" s="159">
        <f>ROUND(E88*U88,2)</f>
        <v>0</v>
      </c>
      <c r="W88" s="159"/>
      <c r="X88" s="159" t="s">
        <v>158</v>
      </c>
      <c r="Y88" s="159" t="s">
        <v>159</v>
      </c>
      <c r="Z88" s="205"/>
      <c r="AA88" s="149"/>
      <c r="AB88" s="149"/>
      <c r="AC88" s="149"/>
      <c r="AD88" s="149"/>
      <c r="AE88" s="149"/>
      <c r="AF88" s="149"/>
      <c r="AG88" s="149" t="s">
        <v>182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33.75" outlineLevel="2" x14ac:dyDescent="0.2">
      <c r="A89" s="156"/>
      <c r="B89" s="157"/>
      <c r="C89" s="274" t="s">
        <v>410</v>
      </c>
      <c r="D89" s="275"/>
      <c r="E89" s="275"/>
      <c r="F89" s="275"/>
      <c r="G89" s="275"/>
      <c r="H89" s="159"/>
      <c r="I89" s="159"/>
      <c r="J89" s="159"/>
      <c r="K89" s="159"/>
      <c r="L89" s="159"/>
      <c r="M89" s="159"/>
      <c r="N89" s="158"/>
      <c r="O89" s="158"/>
      <c r="P89" s="158"/>
      <c r="Q89" s="158"/>
      <c r="R89" s="159"/>
      <c r="S89" s="159"/>
      <c r="T89" s="159"/>
      <c r="U89" s="159"/>
      <c r="V89" s="159"/>
      <c r="W89" s="159"/>
      <c r="X89" s="159"/>
      <c r="Y89" s="159"/>
      <c r="Z89" s="192"/>
      <c r="AA89" s="149"/>
      <c r="AB89" s="149"/>
      <c r="AC89" s="149"/>
      <c r="AD89" s="149"/>
      <c r="AE89" s="149"/>
      <c r="AF89" s="149"/>
      <c r="AG89" s="149" t="s">
        <v>163</v>
      </c>
      <c r="AH89" s="149"/>
      <c r="AI89" s="149"/>
      <c r="AJ89" s="149"/>
      <c r="AK89" s="149"/>
      <c r="AL89" s="149"/>
      <c r="AM89" s="149"/>
      <c r="AN89" s="149"/>
      <c r="AO89" s="149"/>
      <c r="AP89" s="149"/>
      <c r="AQ89" s="149"/>
      <c r="AR89" s="149"/>
      <c r="AS89" s="149"/>
      <c r="AT89" s="149"/>
      <c r="AU89" s="149"/>
      <c r="AV89" s="149"/>
      <c r="AW89" s="149"/>
      <c r="AX89" s="149"/>
      <c r="AY89" s="149"/>
      <c r="AZ89" s="149"/>
      <c r="BA89" s="182" t="str">
        <f>C89</f>
        <v>Stropní Dante reproduktor složený z 5,25 palců velkého nízkofrekvenčního měniče a jednoho 0,75 palců velkého vysokofrekvenčního měnič. Minimální frekvenční rozsah 65 Hz do 22 kHz (-10 dB). Napájení přes PoE. Integrované DSP, 2 Dante vstupy a 1 Dante výstup, minimální SPL 92 dB, pokrytí minimálně 180 x 105 stupňů.</v>
      </c>
      <c r="BB89" s="149"/>
      <c r="BC89" s="149"/>
      <c r="BD89" s="149"/>
      <c r="BE89" s="149"/>
      <c r="BF89" s="149"/>
      <c r="BG89" s="149"/>
      <c r="BH89" s="149"/>
    </row>
    <row r="90" spans="1:60" outlineLevel="1" x14ac:dyDescent="0.2">
      <c r="A90" s="168">
        <v>43</v>
      </c>
      <c r="B90" s="169" t="s">
        <v>247</v>
      </c>
      <c r="C90" s="185" t="s">
        <v>412</v>
      </c>
      <c r="D90" s="170" t="s">
        <v>181</v>
      </c>
      <c r="E90" s="171">
        <v>4</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172</v>
      </c>
      <c r="T90" s="174" t="s">
        <v>157</v>
      </c>
      <c r="U90" s="159">
        <v>0</v>
      </c>
      <c r="V90" s="159">
        <f>ROUND(E90*U90,2)</f>
        <v>0</v>
      </c>
      <c r="W90" s="159"/>
      <c r="X90" s="159" t="s">
        <v>158</v>
      </c>
      <c r="Y90" s="159" t="s">
        <v>159</v>
      </c>
      <c r="Z90" s="205"/>
      <c r="AA90" s="149"/>
      <c r="AB90" s="149"/>
      <c r="AC90" s="149"/>
      <c r="AD90" s="149"/>
      <c r="AE90" s="149"/>
      <c r="AF90" s="149"/>
      <c r="AG90" s="149" t="s">
        <v>182</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33.75" outlineLevel="2" x14ac:dyDescent="0.2">
      <c r="A91" s="156"/>
      <c r="B91" s="157"/>
      <c r="C91" s="274" t="s">
        <v>413</v>
      </c>
      <c r="D91" s="275"/>
      <c r="E91" s="275"/>
      <c r="F91" s="275"/>
      <c r="G91" s="275"/>
      <c r="H91" s="159"/>
      <c r="I91" s="159"/>
      <c r="J91" s="159"/>
      <c r="K91" s="159"/>
      <c r="L91" s="159"/>
      <c r="M91" s="159"/>
      <c r="N91" s="158"/>
      <c r="O91" s="158"/>
      <c r="P91" s="158"/>
      <c r="Q91" s="158"/>
      <c r="R91" s="159"/>
      <c r="S91" s="159"/>
      <c r="T91" s="159"/>
      <c r="U91" s="159"/>
      <c r="V91" s="159"/>
      <c r="W91" s="159"/>
      <c r="X91" s="159"/>
      <c r="Y91" s="159"/>
      <c r="Z91" s="192"/>
      <c r="AA91" s="149"/>
      <c r="AB91" s="149"/>
      <c r="AC91" s="149"/>
      <c r="AD91" s="149"/>
      <c r="AE91" s="149"/>
      <c r="AF91" s="149"/>
      <c r="AG91" s="149" t="s">
        <v>163</v>
      </c>
      <c r="AH91" s="149"/>
      <c r="AI91" s="149"/>
      <c r="AJ91" s="149"/>
      <c r="AK91" s="149"/>
      <c r="AL91" s="149"/>
      <c r="AM91" s="149"/>
      <c r="AN91" s="149"/>
      <c r="AO91" s="149"/>
      <c r="AP91" s="149"/>
      <c r="AQ91" s="149"/>
      <c r="AR91" s="149"/>
      <c r="AS91" s="149"/>
      <c r="AT91" s="149"/>
      <c r="AU91" s="149"/>
      <c r="AV91" s="149"/>
      <c r="AW91" s="149"/>
      <c r="AX91" s="149"/>
      <c r="AY91" s="149"/>
      <c r="AZ91" s="149"/>
      <c r="BA91" s="182" t="str">
        <f>C91</f>
        <v>Dante 4-kanálové konfigurovatelné mikrofonní pole s možností zvolení oriantace a směrové charakteristiky. Integrované DSP pro každý kanál. Mikrofon lze nastavovat a ovládat buď prostřednictvím integrovaného webového prohlížeče, nebo přes protokol TCP/IP. Frekvenční odezva: 100 Hz - 20 kHz, vzorkovací frekvence: 48 kHz, digitální rozlišení: 24bit, SPL: 115 dB, PoE napájení.</v>
      </c>
      <c r="BB91" s="149"/>
      <c r="BC91" s="149"/>
      <c r="BD91" s="149"/>
      <c r="BE91" s="149"/>
      <c r="BF91" s="149"/>
      <c r="BG91" s="149"/>
      <c r="BH91" s="149"/>
    </row>
    <row r="92" spans="1:60" outlineLevel="1" x14ac:dyDescent="0.2">
      <c r="A92" s="168">
        <v>44</v>
      </c>
      <c r="B92" s="169" t="s">
        <v>249</v>
      </c>
      <c r="C92" s="185" t="s">
        <v>426</v>
      </c>
      <c r="D92" s="170" t="s">
        <v>286</v>
      </c>
      <c r="E92" s="171">
        <v>21</v>
      </c>
      <c r="F92" s="172"/>
      <c r="G92" s="173">
        <f>ROUND(E92*F92,2)</f>
        <v>0</v>
      </c>
      <c r="H92" s="172"/>
      <c r="I92" s="173">
        <f>ROUND(E92*H92,2)</f>
        <v>0</v>
      </c>
      <c r="J92" s="172"/>
      <c r="K92" s="173">
        <f>ROUND(E92*J92,2)</f>
        <v>0</v>
      </c>
      <c r="L92" s="173">
        <v>21</v>
      </c>
      <c r="M92" s="173">
        <f>G92*(1+L92/100)</f>
        <v>0</v>
      </c>
      <c r="N92" s="171">
        <v>0</v>
      </c>
      <c r="O92" s="171">
        <f>ROUND(E92*N92,2)</f>
        <v>0</v>
      </c>
      <c r="P92" s="171">
        <v>0</v>
      </c>
      <c r="Q92" s="171">
        <f>ROUND(E92*P92,2)</f>
        <v>0</v>
      </c>
      <c r="R92" s="173"/>
      <c r="S92" s="173" t="s">
        <v>172</v>
      </c>
      <c r="T92" s="174" t="s">
        <v>157</v>
      </c>
      <c r="U92" s="159">
        <v>0</v>
      </c>
      <c r="V92" s="159">
        <f>ROUND(E92*U92,2)</f>
        <v>0</v>
      </c>
      <c r="W92" s="159"/>
      <c r="X92" s="159" t="s">
        <v>158</v>
      </c>
      <c r="Y92" s="159" t="s">
        <v>159</v>
      </c>
      <c r="Z92" s="192"/>
      <c r="AA92" s="149"/>
      <c r="AB92" s="149"/>
      <c r="AC92" s="149"/>
      <c r="AD92" s="149"/>
      <c r="AE92" s="149"/>
      <c r="AF92" s="149"/>
      <c r="AG92" s="149" t="s">
        <v>182</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2" x14ac:dyDescent="0.2">
      <c r="A93" s="156"/>
      <c r="B93" s="157"/>
      <c r="C93" s="274" t="s">
        <v>427</v>
      </c>
      <c r="D93" s="275"/>
      <c r="E93" s="275"/>
      <c r="F93" s="275"/>
      <c r="G93" s="275"/>
      <c r="H93" s="159"/>
      <c r="I93" s="159"/>
      <c r="J93" s="159"/>
      <c r="K93" s="159"/>
      <c r="L93" s="159"/>
      <c r="M93" s="159"/>
      <c r="N93" s="158"/>
      <c r="O93" s="158"/>
      <c r="P93" s="158"/>
      <c r="Q93" s="158"/>
      <c r="R93" s="159"/>
      <c r="S93" s="159"/>
      <c r="T93" s="159"/>
      <c r="U93" s="159"/>
      <c r="V93" s="159"/>
      <c r="W93" s="159"/>
      <c r="X93" s="159"/>
      <c r="Y93" s="159"/>
      <c r="Z93" s="192"/>
      <c r="AA93" s="149"/>
      <c r="AB93" s="149"/>
      <c r="AC93" s="149"/>
      <c r="AD93" s="149"/>
      <c r="AE93" s="149"/>
      <c r="AF93" s="149"/>
      <c r="AG93" s="149" t="s">
        <v>163</v>
      </c>
      <c r="AH93" s="149"/>
      <c r="AI93" s="149"/>
      <c r="AJ93" s="149"/>
      <c r="AK93" s="149"/>
      <c r="AL93" s="149"/>
      <c r="AM93" s="149"/>
      <c r="AN93" s="149"/>
      <c r="AO93" s="149"/>
      <c r="AP93" s="149"/>
      <c r="AQ93" s="149"/>
      <c r="AR93" s="149"/>
      <c r="AS93" s="149"/>
      <c r="AT93" s="149"/>
      <c r="AU93" s="149"/>
      <c r="AV93" s="149"/>
      <c r="AW93" s="149"/>
      <c r="AX93" s="149"/>
      <c r="AY93" s="149"/>
      <c r="AZ93" s="149"/>
      <c r="BA93" s="182" t="str">
        <f>C93</f>
        <v>Kabelový žlab s integrovanou spojkou z plechu tloušťky 0,70 mm v povrchové úpravě pozink v bílé barvě, rozměry 50x125mm,  opatřený embosy pro zvýšení pevnosti a tuhosti. Včetně závěsů pro uchycení do stropu skrze SDK podhled.</v>
      </c>
      <c r="BB93" s="149"/>
      <c r="BC93" s="149"/>
      <c r="BD93" s="149"/>
      <c r="BE93" s="149"/>
      <c r="BF93" s="149"/>
      <c r="BG93" s="149"/>
      <c r="BH93" s="149"/>
    </row>
    <row r="94" spans="1:60" outlineLevel="1" x14ac:dyDescent="0.2">
      <c r="A94" s="175">
        <v>45</v>
      </c>
      <c r="B94" s="176" t="s">
        <v>250</v>
      </c>
      <c r="C94" s="184" t="s">
        <v>277</v>
      </c>
      <c r="D94" s="177" t="s">
        <v>278</v>
      </c>
      <c r="E94" s="178">
        <v>1</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c r="S94" s="180" t="s">
        <v>172</v>
      </c>
      <c r="T94" s="181" t="s">
        <v>157</v>
      </c>
      <c r="U94" s="159">
        <v>0</v>
      </c>
      <c r="V94" s="159">
        <f>ROUND(E94*U94,2)</f>
        <v>0</v>
      </c>
      <c r="W94" s="159"/>
      <c r="X94" s="159" t="s">
        <v>158</v>
      </c>
      <c r="Y94" s="159" t="s">
        <v>159</v>
      </c>
      <c r="Z94" s="192"/>
      <c r="AA94" s="149"/>
      <c r="AB94" s="149"/>
      <c r="AC94" s="149"/>
      <c r="AD94" s="149"/>
      <c r="AE94" s="149"/>
      <c r="AF94" s="149"/>
      <c r="AG94" s="149" t="s">
        <v>182</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75">
        <v>46</v>
      </c>
      <c r="B95" s="176" t="s">
        <v>252</v>
      </c>
      <c r="C95" s="184" t="s">
        <v>279</v>
      </c>
      <c r="D95" s="177" t="s">
        <v>181</v>
      </c>
      <c r="E95" s="178">
        <v>1</v>
      </c>
      <c r="F95" s="179"/>
      <c r="G95" s="180">
        <f>ROUND(E95*F95,2)</f>
        <v>0</v>
      </c>
      <c r="H95" s="179"/>
      <c r="I95" s="180">
        <f>ROUND(E95*H95,2)</f>
        <v>0</v>
      </c>
      <c r="J95" s="179"/>
      <c r="K95" s="180">
        <f>ROUND(E95*J95,2)</f>
        <v>0</v>
      </c>
      <c r="L95" s="180">
        <v>21</v>
      </c>
      <c r="M95" s="180">
        <f>G95*(1+L95/100)</f>
        <v>0</v>
      </c>
      <c r="N95" s="178">
        <v>0</v>
      </c>
      <c r="O95" s="178">
        <f>ROUND(E95*N95,2)</f>
        <v>0</v>
      </c>
      <c r="P95" s="178">
        <v>0</v>
      </c>
      <c r="Q95" s="178">
        <f>ROUND(E95*P95,2)</f>
        <v>0</v>
      </c>
      <c r="R95" s="180"/>
      <c r="S95" s="180" t="s">
        <v>172</v>
      </c>
      <c r="T95" s="181" t="s">
        <v>157</v>
      </c>
      <c r="U95" s="159">
        <v>0</v>
      </c>
      <c r="V95" s="159">
        <f>ROUND(E95*U95,2)</f>
        <v>0</v>
      </c>
      <c r="W95" s="159"/>
      <c r="X95" s="159" t="s">
        <v>158</v>
      </c>
      <c r="Y95" s="159" t="s">
        <v>159</v>
      </c>
      <c r="Z95" s="192"/>
      <c r="AA95" s="149"/>
      <c r="AB95" s="149"/>
      <c r="AC95" s="149"/>
      <c r="AD95" s="149"/>
      <c r="AE95" s="149"/>
      <c r="AF95" s="149"/>
      <c r="AG95" s="149" t="s">
        <v>182</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75">
        <v>47</v>
      </c>
      <c r="B96" s="176" t="s">
        <v>254</v>
      </c>
      <c r="C96" s="184" t="s">
        <v>280</v>
      </c>
      <c r="D96" s="177" t="s">
        <v>181</v>
      </c>
      <c r="E96" s="178">
        <v>1</v>
      </c>
      <c r="F96" s="179"/>
      <c r="G96" s="180">
        <f>ROUND(E96*F96,2)</f>
        <v>0</v>
      </c>
      <c r="H96" s="179"/>
      <c r="I96" s="180">
        <f>ROUND(E96*H96,2)</f>
        <v>0</v>
      </c>
      <c r="J96" s="179"/>
      <c r="K96" s="180">
        <f>ROUND(E96*J96,2)</f>
        <v>0</v>
      </c>
      <c r="L96" s="180">
        <v>21</v>
      </c>
      <c r="M96" s="180">
        <f>G96*(1+L96/100)</f>
        <v>0</v>
      </c>
      <c r="N96" s="178">
        <v>0</v>
      </c>
      <c r="O96" s="178">
        <f>ROUND(E96*N96,2)</f>
        <v>0</v>
      </c>
      <c r="P96" s="178">
        <v>0</v>
      </c>
      <c r="Q96" s="178">
        <f>ROUND(E96*P96,2)</f>
        <v>0</v>
      </c>
      <c r="R96" s="180"/>
      <c r="S96" s="180" t="s">
        <v>172</v>
      </c>
      <c r="T96" s="181" t="s">
        <v>157</v>
      </c>
      <c r="U96" s="159">
        <v>0</v>
      </c>
      <c r="V96" s="159">
        <f>ROUND(E96*U96,2)</f>
        <v>0</v>
      </c>
      <c r="W96" s="159"/>
      <c r="X96" s="159" t="s">
        <v>158</v>
      </c>
      <c r="Y96" s="159" t="s">
        <v>159</v>
      </c>
      <c r="Z96" s="192"/>
      <c r="AA96" s="149"/>
      <c r="AB96" s="149"/>
      <c r="AC96" s="149"/>
      <c r="AD96" s="149"/>
      <c r="AE96" s="149"/>
      <c r="AF96" s="149"/>
      <c r="AG96" s="149" t="s">
        <v>182</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x14ac:dyDescent="0.2">
      <c r="A97" s="161" t="s">
        <v>151</v>
      </c>
      <c r="B97" s="162" t="s">
        <v>103</v>
      </c>
      <c r="C97" s="183" t="s">
        <v>104</v>
      </c>
      <c r="D97" s="163"/>
      <c r="E97" s="164"/>
      <c r="F97" s="165"/>
      <c r="G97" s="165">
        <f>SUMIF(AG98:AG120,"&lt;&gt;NOR",G98:G120)</f>
        <v>0</v>
      </c>
      <c r="H97" s="165"/>
      <c r="I97" s="165">
        <f>SUM(I98:I120)</f>
        <v>0</v>
      </c>
      <c r="J97" s="165"/>
      <c r="K97" s="165">
        <f>SUM(K98:K120)</f>
        <v>0</v>
      </c>
      <c r="L97" s="165"/>
      <c r="M97" s="165">
        <f>SUM(M98:M120)</f>
        <v>0</v>
      </c>
      <c r="N97" s="164"/>
      <c r="O97" s="164">
        <f>SUM(O98:O120)</f>
        <v>0</v>
      </c>
      <c r="P97" s="164"/>
      <c r="Q97" s="164">
        <f>SUM(Q98:Q120)</f>
        <v>0</v>
      </c>
      <c r="R97" s="165"/>
      <c r="S97" s="165"/>
      <c r="T97" s="166"/>
      <c r="U97" s="160"/>
      <c r="V97" s="160">
        <f>SUM(V98:V120)</f>
        <v>0</v>
      </c>
      <c r="W97" s="160"/>
      <c r="X97" s="160"/>
      <c r="Y97" s="160"/>
      <c r="Z97" s="193"/>
      <c r="AG97" t="s">
        <v>152</v>
      </c>
    </row>
    <row r="98" spans="1:60" outlineLevel="1" x14ac:dyDescent="0.2">
      <c r="A98" s="168">
        <v>48</v>
      </c>
      <c r="B98" s="169" t="s">
        <v>256</v>
      </c>
      <c r="C98" s="185" t="s">
        <v>406</v>
      </c>
      <c r="D98" s="170" t="s">
        <v>181</v>
      </c>
      <c r="E98" s="171">
        <v>2</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172</v>
      </c>
      <c r="T98" s="174" t="s">
        <v>157</v>
      </c>
      <c r="U98" s="159">
        <v>0</v>
      </c>
      <c r="V98" s="159">
        <f>ROUND(E98*U98,2)</f>
        <v>0</v>
      </c>
      <c r="W98" s="159"/>
      <c r="X98" s="159" t="s">
        <v>158</v>
      </c>
      <c r="Y98" s="159" t="s">
        <v>159</v>
      </c>
      <c r="Z98" s="205"/>
      <c r="AA98" s="149"/>
      <c r="AB98" s="149"/>
      <c r="AC98" s="149"/>
      <c r="AD98" s="149"/>
      <c r="AE98" s="149"/>
      <c r="AF98" s="149"/>
      <c r="AG98" s="149" t="s">
        <v>182</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ht="22.5" outlineLevel="2" x14ac:dyDescent="0.2">
      <c r="A99" s="156"/>
      <c r="B99" s="157"/>
      <c r="C99" s="274" t="s">
        <v>407</v>
      </c>
      <c r="D99" s="275"/>
      <c r="E99" s="275"/>
      <c r="F99" s="275"/>
      <c r="G99" s="275"/>
      <c r="H99" s="159"/>
      <c r="I99" s="159"/>
      <c r="J99" s="159"/>
      <c r="K99" s="159"/>
      <c r="L99" s="159"/>
      <c r="M99" s="159"/>
      <c r="N99" s="158"/>
      <c r="O99" s="158"/>
      <c r="P99" s="158"/>
      <c r="Q99" s="158"/>
      <c r="R99" s="159"/>
      <c r="S99" s="159"/>
      <c r="T99" s="159"/>
      <c r="U99" s="159"/>
      <c r="V99" s="159"/>
      <c r="W99" s="159"/>
      <c r="X99" s="159"/>
      <c r="Y99" s="159"/>
      <c r="Z99" s="192"/>
      <c r="AA99" s="149"/>
      <c r="AB99" s="149"/>
      <c r="AC99" s="149"/>
      <c r="AD99" s="149"/>
      <c r="AE99" s="149"/>
      <c r="AF99" s="149"/>
      <c r="AG99" s="149" t="s">
        <v>163</v>
      </c>
      <c r="AH99" s="149"/>
      <c r="AI99" s="149"/>
      <c r="AJ99" s="149"/>
      <c r="AK99" s="149"/>
      <c r="AL99" s="149"/>
      <c r="AM99" s="149"/>
      <c r="AN99" s="149"/>
      <c r="AO99" s="149"/>
      <c r="AP99" s="149"/>
      <c r="AQ99" s="149"/>
      <c r="AR99" s="149"/>
      <c r="AS99" s="149"/>
      <c r="AT99" s="149"/>
      <c r="AU99" s="149"/>
      <c r="AV99" s="149"/>
      <c r="AW99" s="149"/>
      <c r="AX99" s="149"/>
      <c r="AY99" s="149"/>
      <c r="AZ99" s="149"/>
      <c r="BA99" s="182" t="str">
        <f>C99</f>
        <v>Vnitřní PTZ IP kamera kompatibilní se simulačním systémem, rozlišení min. 1920x1080, 10x optický zoom, PAN 360°, provedení antivandal IK09, Day/Night (IR cut filtr), PoE napájení,  vč. držáku na kabelový žlab nebo strop</v>
      </c>
      <c r="BB99" s="149"/>
      <c r="BC99" s="149"/>
      <c r="BD99" s="149"/>
      <c r="BE99" s="149"/>
      <c r="BF99" s="149"/>
      <c r="BG99" s="149"/>
      <c r="BH99" s="149"/>
    </row>
    <row r="100" spans="1:60" outlineLevel="1" x14ac:dyDescent="0.2">
      <c r="A100" s="168">
        <v>49</v>
      </c>
      <c r="B100" s="169" t="s">
        <v>258</v>
      </c>
      <c r="C100" s="185" t="s">
        <v>428</v>
      </c>
      <c r="D100" s="170" t="s">
        <v>181</v>
      </c>
      <c r="E100" s="171">
        <v>1</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172</v>
      </c>
      <c r="T100" s="174" t="s">
        <v>157</v>
      </c>
      <c r="U100" s="159">
        <v>0</v>
      </c>
      <c r="V100" s="159">
        <f>ROUND(E100*U100,2)</f>
        <v>0</v>
      </c>
      <c r="W100" s="159"/>
      <c r="X100" s="159" t="s">
        <v>158</v>
      </c>
      <c r="Y100" s="159" t="s">
        <v>159</v>
      </c>
      <c r="Z100" s="205"/>
      <c r="AA100" s="149"/>
      <c r="AB100" s="149"/>
      <c r="AC100" s="149"/>
      <c r="AD100" s="149"/>
      <c r="AE100" s="149"/>
      <c r="AF100" s="149"/>
      <c r="AG100" s="149" t="s">
        <v>182</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2" x14ac:dyDescent="0.2">
      <c r="A101" s="156"/>
      <c r="B101" s="157"/>
      <c r="C101" s="274" t="s">
        <v>429</v>
      </c>
      <c r="D101" s="275"/>
      <c r="E101" s="275"/>
      <c r="F101" s="275"/>
      <c r="G101" s="275"/>
      <c r="H101" s="159"/>
      <c r="I101" s="159"/>
      <c r="J101" s="159"/>
      <c r="K101" s="159"/>
      <c r="L101" s="159"/>
      <c r="M101" s="159"/>
      <c r="N101" s="158"/>
      <c r="O101" s="158"/>
      <c r="P101" s="158"/>
      <c r="Q101" s="158"/>
      <c r="R101" s="159"/>
      <c r="S101" s="159"/>
      <c r="T101" s="159"/>
      <c r="U101" s="159"/>
      <c r="V101" s="159"/>
      <c r="W101" s="159"/>
      <c r="X101" s="159"/>
      <c r="Y101" s="159"/>
      <c r="Z101" s="192"/>
      <c r="AA101" s="149"/>
      <c r="AB101" s="149"/>
      <c r="AC101" s="149"/>
      <c r="AD101" s="149"/>
      <c r="AE101" s="149"/>
      <c r="AF101" s="149"/>
      <c r="AG101" s="149" t="s">
        <v>163</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82" t="str">
        <f>C101</f>
        <v>Vnitřní pevná dome IP kamera kompatiblní se simulačním systémem, rozlišení min. 1920x1080, horizontální zorné pole min. 130°, vertikální zorné pole min. 90°, PoE napájení, vč. držáku na kabelový žlab nebo strop</v>
      </c>
      <c r="BB101" s="149"/>
      <c r="BC101" s="149"/>
      <c r="BD101" s="149"/>
      <c r="BE101" s="149"/>
      <c r="BF101" s="149"/>
      <c r="BG101" s="149"/>
      <c r="BH101" s="149"/>
    </row>
    <row r="102" spans="1:60" outlineLevel="1" x14ac:dyDescent="0.2">
      <c r="A102" s="168">
        <v>50</v>
      </c>
      <c r="B102" s="169" t="s">
        <v>260</v>
      </c>
      <c r="C102" s="185" t="s">
        <v>412</v>
      </c>
      <c r="D102" s="170" t="s">
        <v>181</v>
      </c>
      <c r="E102" s="171">
        <v>1</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172</v>
      </c>
      <c r="T102" s="174" t="s">
        <v>157</v>
      </c>
      <c r="U102" s="159">
        <v>0</v>
      </c>
      <c r="V102" s="159">
        <f>ROUND(E102*U102,2)</f>
        <v>0</v>
      </c>
      <c r="W102" s="159"/>
      <c r="X102" s="159" t="s">
        <v>158</v>
      </c>
      <c r="Y102" s="159" t="s">
        <v>159</v>
      </c>
      <c r="Z102" s="205"/>
      <c r="AA102" s="149"/>
      <c r="AB102" s="149"/>
      <c r="AC102" s="149"/>
      <c r="AD102" s="149"/>
      <c r="AE102" s="149"/>
      <c r="AF102" s="149"/>
      <c r="AG102" s="149" t="s">
        <v>182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33.75" outlineLevel="2" x14ac:dyDescent="0.2">
      <c r="A103" s="156"/>
      <c r="B103" s="157"/>
      <c r="C103" s="274" t="s">
        <v>413</v>
      </c>
      <c r="D103" s="275"/>
      <c r="E103" s="275"/>
      <c r="F103" s="275"/>
      <c r="G103" s="275"/>
      <c r="H103" s="159"/>
      <c r="I103" s="159"/>
      <c r="J103" s="159"/>
      <c r="K103" s="159"/>
      <c r="L103" s="159"/>
      <c r="M103" s="159"/>
      <c r="N103" s="158"/>
      <c r="O103" s="158"/>
      <c r="P103" s="158"/>
      <c r="Q103" s="158"/>
      <c r="R103" s="159"/>
      <c r="S103" s="159"/>
      <c r="T103" s="159"/>
      <c r="U103" s="159"/>
      <c r="V103" s="159"/>
      <c r="W103" s="159"/>
      <c r="X103" s="159"/>
      <c r="Y103" s="159"/>
      <c r="Z103" s="192"/>
      <c r="AA103" s="149"/>
      <c r="AB103" s="149"/>
      <c r="AC103" s="149"/>
      <c r="AD103" s="149"/>
      <c r="AE103" s="149"/>
      <c r="AF103" s="149"/>
      <c r="AG103" s="149" t="s">
        <v>163</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82" t="str">
        <f>C103</f>
        <v>Dante 4-kanálové konfigurovatelné mikrofonní pole s možností zvolení oriantace a směrové charakteristiky. Integrované DSP pro každý kanál. Mikrofon lze nastavovat a ovládat buď prostřednictvím integrovaného webového prohlížeče, nebo přes protokol TCP/IP. Frekvenční odezva: 100 Hz - 20 kHz, vzorkovací frekvence: 48 kHz, digitální rozlišení: 24bit, SPL: 115 dB, PoE napájení.</v>
      </c>
      <c r="BB103" s="149"/>
      <c r="BC103" s="149"/>
      <c r="BD103" s="149"/>
      <c r="BE103" s="149"/>
      <c r="BF103" s="149"/>
      <c r="BG103" s="149"/>
      <c r="BH103" s="149"/>
    </row>
    <row r="104" spans="1:60" outlineLevel="1" x14ac:dyDescent="0.2">
      <c r="A104" s="168">
        <v>51</v>
      </c>
      <c r="B104" s="169" t="s">
        <v>262</v>
      </c>
      <c r="C104" s="185" t="s">
        <v>393</v>
      </c>
      <c r="D104" s="170" t="s">
        <v>181</v>
      </c>
      <c r="E104" s="171">
        <v>1</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172</v>
      </c>
      <c r="T104" s="174" t="s">
        <v>157</v>
      </c>
      <c r="U104" s="159">
        <v>0</v>
      </c>
      <c r="V104" s="159">
        <f>ROUND(E104*U104,2)</f>
        <v>0</v>
      </c>
      <c r="W104" s="159"/>
      <c r="X104" s="159" t="s">
        <v>158</v>
      </c>
      <c r="Y104" s="159" t="s">
        <v>159</v>
      </c>
      <c r="Z104" s="205"/>
      <c r="AA104" s="149"/>
      <c r="AB104" s="149"/>
      <c r="AC104" s="149"/>
      <c r="AD104" s="149"/>
      <c r="AE104" s="149"/>
      <c r="AF104" s="149"/>
      <c r="AG104" s="149" t="s">
        <v>182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45" outlineLevel="2" x14ac:dyDescent="0.2">
      <c r="A105" s="156"/>
      <c r="B105" s="157"/>
      <c r="C105" s="274" t="s">
        <v>430</v>
      </c>
      <c r="D105" s="275"/>
      <c r="E105" s="275"/>
      <c r="F105" s="275"/>
      <c r="G105" s="275"/>
      <c r="H105" s="159"/>
      <c r="I105" s="159"/>
      <c r="J105" s="159"/>
      <c r="K105" s="159"/>
      <c r="L105" s="159"/>
      <c r="M105" s="159"/>
      <c r="N105" s="158"/>
      <c r="O105" s="158"/>
      <c r="P105" s="158"/>
      <c r="Q105" s="158"/>
      <c r="R105" s="159"/>
      <c r="S105" s="159"/>
      <c r="T105" s="159"/>
      <c r="U105" s="159"/>
      <c r="V105" s="159"/>
      <c r="W105" s="159"/>
      <c r="X105" s="159"/>
      <c r="Y105" s="159"/>
      <c r="Z105" s="192"/>
      <c r="AA105" s="149"/>
      <c r="AB105" s="149"/>
      <c r="AC105" s="149"/>
      <c r="AD105" s="149"/>
      <c r="AE105" s="149"/>
      <c r="AF105" s="149"/>
      <c r="AG105" s="149" t="s">
        <v>163</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82" t="str">
        <f>C105</f>
        <v>Konfigurovatelný bezdrátový přístupový bod pro přenos nejméně čtyř digitálních vysílačů s plnou šířkou zvukového pásma a řídicích signálů. Rádiový přenos ve frekvenčním rozsahu DECT 1880 až 1900 MHz. Přenos zvukových signálů pomocí Dante nebo AES67 pomocí ethernetového kabelu. Dosah minimálně 50m, upravitelný přenosový výkon. Vhodný pro montáž na stěnu nebo strop, odnímatelný kryt pro možnost přestříkání a přizpůsobení designu místnosti. PoE napájení.</v>
      </c>
      <c r="BB105" s="149"/>
      <c r="BC105" s="149"/>
      <c r="BD105" s="149"/>
      <c r="BE105" s="149"/>
      <c r="BF105" s="149"/>
      <c r="BG105" s="149"/>
      <c r="BH105" s="149"/>
    </row>
    <row r="106" spans="1:60" outlineLevel="1" x14ac:dyDescent="0.2">
      <c r="A106" s="168">
        <v>52</v>
      </c>
      <c r="B106" s="169" t="s">
        <v>331</v>
      </c>
      <c r="C106" s="185" t="s">
        <v>310</v>
      </c>
      <c r="D106" s="170" t="s">
        <v>181</v>
      </c>
      <c r="E106" s="171">
        <v>1</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172</v>
      </c>
      <c r="T106" s="174" t="s">
        <v>157</v>
      </c>
      <c r="U106" s="159">
        <v>0</v>
      </c>
      <c r="V106" s="159">
        <f>ROUND(E106*U106,2)</f>
        <v>0</v>
      </c>
      <c r="W106" s="159"/>
      <c r="X106" s="159" t="s">
        <v>158</v>
      </c>
      <c r="Y106" s="159" t="s">
        <v>159</v>
      </c>
      <c r="Z106" s="205"/>
      <c r="AA106" s="149"/>
      <c r="AB106" s="149"/>
      <c r="AC106" s="149"/>
      <c r="AD106" s="149"/>
      <c r="AE106" s="149"/>
      <c r="AF106" s="149"/>
      <c r="AG106" s="149" t="s">
        <v>182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ht="22.5" outlineLevel="2" x14ac:dyDescent="0.2">
      <c r="A107" s="156"/>
      <c r="B107" s="157"/>
      <c r="C107" s="274" t="s">
        <v>431</v>
      </c>
      <c r="D107" s="275"/>
      <c r="E107" s="275"/>
      <c r="F107" s="275"/>
      <c r="G107" s="275"/>
      <c r="H107" s="159"/>
      <c r="I107" s="159"/>
      <c r="J107" s="159"/>
      <c r="K107" s="159"/>
      <c r="L107" s="159"/>
      <c r="M107" s="159"/>
      <c r="N107" s="158"/>
      <c r="O107" s="158"/>
      <c r="P107" s="158"/>
      <c r="Q107" s="158"/>
      <c r="R107" s="159"/>
      <c r="S107" s="159"/>
      <c r="T107" s="159"/>
      <c r="U107" s="159"/>
      <c r="V107" s="159"/>
      <c r="W107" s="159"/>
      <c r="X107" s="159"/>
      <c r="Y107" s="159"/>
      <c r="Z107" s="192"/>
      <c r="AA107" s="149"/>
      <c r="AB107" s="149"/>
      <c r="AC107" s="149"/>
      <c r="AD107" s="149"/>
      <c r="AE107" s="149"/>
      <c r="AF107" s="149"/>
      <c r="AG107" s="149" t="s">
        <v>163</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82" t="str">
        <f>C107</f>
        <v>Konfigurovatelná audiomaticese s dvěma analogovými výstupy a Dante rozhraním. Možnost vložení dalších až osmi vstupních a výstupních karet. Montáž do racku.</v>
      </c>
      <c r="BB107" s="149"/>
      <c r="BC107" s="149"/>
      <c r="BD107" s="149"/>
      <c r="BE107" s="149"/>
      <c r="BF107" s="149"/>
      <c r="BG107" s="149"/>
      <c r="BH107" s="149"/>
    </row>
    <row r="108" spans="1:60" outlineLevel="1" x14ac:dyDescent="0.2">
      <c r="A108" s="168">
        <v>53</v>
      </c>
      <c r="B108" s="169" t="s">
        <v>332</v>
      </c>
      <c r="C108" s="185" t="s">
        <v>432</v>
      </c>
      <c r="D108" s="170" t="s">
        <v>181</v>
      </c>
      <c r="E108" s="171">
        <v>2</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172</v>
      </c>
      <c r="T108" s="174" t="s">
        <v>157</v>
      </c>
      <c r="U108" s="159">
        <v>0</v>
      </c>
      <c r="V108" s="159">
        <f>ROUND(E108*U108,2)</f>
        <v>0</v>
      </c>
      <c r="W108" s="159"/>
      <c r="X108" s="159" t="s">
        <v>158</v>
      </c>
      <c r="Y108" s="159" t="s">
        <v>159</v>
      </c>
      <c r="Z108" s="205"/>
      <c r="AA108" s="149"/>
      <c r="AB108" s="149"/>
      <c r="AC108" s="149"/>
      <c r="AD108" s="149"/>
      <c r="AE108" s="149"/>
      <c r="AF108" s="149"/>
      <c r="AG108" s="149" t="s">
        <v>182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2" x14ac:dyDescent="0.2">
      <c r="A109" s="156"/>
      <c r="B109" s="157"/>
      <c r="C109" s="274" t="s">
        <v>433</v>
      </c>
      <c r="D109" s="275"/>
      <c r="E109" s="275"/>
      <c r="F109" s="275"/>
      <c r="G109" s="275"/>
      <c r="H109" s="159"/>
      <c r="I109" s="159"/>
      <c r="J109" s="159"/>
      <c r="K109" s="159"/>
      <c r="L109" s="159"/>
      <c r="M109" s="159"/>
      <c r="N109" s="158"/>
      <c r="O109" s="158"/>
      <c r="P109" s="158"/>
      <c r="Q109" s="158"/>
      <c r="R109" s="159"/>
      <c r="S109" s="159"/>
      <c r="T109" s="159"/>
      <c r="U109" s="159"/>
      <c r="V109" s="159"/>
      <c r="W109" s="159"/>
      <c r="X109" s="159"/>
      <c r="Y109" s="159"/>
      <c r="Z109" s="192"/>
      <c r="AA109" s="149"/>
      <c r="AB109" s="149"/>
      <c r="AC109" s="149"/>
      <c r="AD109" s="149"/>
      <c r="AE109" s="149"/>
      <c r="AF109" s="149"/>
      <c r="AG109" s="149" t="s">
        <v>163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82" t="str">
        <f>C109</f>
        <v>Stropní beztámečkový reproduktor s 2,5" měničem o RMS výkonu 10W při 8 Ohmech, frekvenční rozsah min. 120 - 20.000 Hz, vyřazovací úhel min. 155°. V bílé nebo černé barvě.</v>
      </c>
      <c r="BB109" s="149"/>
      <c r="BC109" s="149"/>
      <c r="BD109" s="149"/>
      <c r="BE109" s="149"/>
      <c r="BF109" s="149"/>
      <c r="BG109" s="149"/>
      <c r="BH109" s="149"/>
    </row>
    <row r="110" spans="1:60" outlineLevel="1" x14ac:dyDescent="0.2">
      <c r="A110" s="168">
        <v>54</v>
      </c>
      <c r="B110" s="169" t="s">
        <v>333</v>
      </c>
      <c r="C110" s="185" t="s">
        <v>320</v>
      </c>
      <c r="D110" s="170" t="s">
        <v>181</v>
      </c>
      <c r="E110" s="171">
        <v>1</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172</v>
      </c>
      <c r="T110" s="174" t="s">
        <v>157</v>
      </c>
      <c r="U110" s="159">
        <v>0</v>
      </c>
      <c r="V110" s="159">
        <f>ROUND(E110*U110,2)</f>
        <v>0</v>
      </c>
      <c r="W110" s="159"/>
      <c r="X110" s="159" t="s">
        <v>158</v>
      </c>
      <c r="Y110" s="159" t="s">
        <v>159</v>
      </c>
      <c r="Z110" s="205"/>
      <c r="AA110" s="149"/>
      <c r="AB110" s="149"/>
      <c r="AC110" s="149"/>
      <c r="AD110" s="149"/>
      <c r="AE110" s="149"/>
      <c r="AF110" s="149"/>
      <c r="AG110" s="149" t="s">
        <v>182</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ht="22.5" outlineLevel="2" x14ac:dyDescent="0.2">
      <c r="A111" s="156"/>
      <c r="B111" s="157"/>
      <c r="C111" s="274" t="s">
        <v>321</v>
      </c>
      <c r="D111" s="275"/>
      <c r="E111" s="275"/>
      <c r="F111" s="275"/>
      <c r="G111" s="275"/>
      <c r="H111" s="159"/>
      <c r="I111" s="159"/>
      <c r="J111" s="159"/>
      <c r="K111" s="159"/>
      <c r="L111" s="159"/>
      <c r="M111" s="159"/>
      <c r="N111" s="158"/>
      <c r="O111" s="158"/>
      <c r="P111" s="158"/>
      <c r="Q111" s="158"/>
      <c r="R111" s="159"/>
      <c r="S111" s="159"/>
      <c r="T111" s="159"/>
      <c r="U111" s="159"/>
      <c r="V111" s="159"/>
      <c r="W111" s="159"/>
      <c r="X111" s="159"/>
      <c r="Y111" s="159"/>
      <c r="Z111" s="192"/>
      <c r="AA111" s="149"/>
      <c r="AB111" s="149"/>
      <c r="AC111" s="149"/>
      <c r="AD111" s="149"/>
      <c r="AE111" s="149"/>
      <c r="AF111" s="149"/>
      <c r="AG111" s="149" t="s">
        <v>163</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82" t="str">
        <f>C111</f>
        <v>16 portový 10/100/1000 PoE (240 W) switch + 2x 1GB SFP, podpora IPv4, IPv6, VLAN, QoS, ACL, přepínání na 2. vrstvě, minimální přenosová rychlost 36 Gbps, DHCP server, bez ventilátorů, montáž do racku</v>
      </c>
      <c r="BB111" s="149"/>
      <c r="BC111" s="149"/>
      <c r="BD111" s="149"/>
      <c r="BE111" s="149"/>
      <c r="BF111" s="149"/>
      <c r="BG111" s="149"/>
      <c r="BH111" s="149"/>
    </row>
    <row r="112" spans="1:60" outlineLevel="1" x14ac:dyDescent="0.2">
      <c r="A112" s="168">
        <v>55</v>
      </c>
      <c r="B112" s="169" t="s">
        <v>334</v>
      </c>
      <c r="C112" s="185" t="s">
        <v>399</v>
      </c>
      <c r="D112" s="170" t="s">
        <v>181</v>
      </c>
      <c r="E112" s="171">
        <v>1</v>
      </c>
      <c r="F112" s="172"/>
      <c r="G112" s="173">
        <f>ROUND(E112*F112,2)</f>
        <v>0</v>
      </c>
      <c r="H112" s="172"/>
      <c r="I112" s="173">
        <f>ROUND(E112*H112,2)</f>
        <v>0</v>
      </c>
      <c r="J112" s="172"/>
      <c r="K112" s="173">
        <f>ROUND(E112*J112,2)</f>
        <v>0</v>
      </c>
      <c r="L112" s="173">
        <v>21</v>
      </c>
      <c r="M112" s="173">
        <f>G112*(1+L112/100)</f>
        <v>0</v>
      </c>
      <c r="N112" s="171">
        <v>0</v>
      </c>
      <c r="O112" s="171">
        <f>ROUND(E112*N112,2)</f>
        <v>0</v>
      </c>
      <c r="P112" s="171">
        <v>0</v>
      </c>
      <c r="Q112" s="171">
        <f>ROUND(E112*P112,2)</f>
        <v>0</v>
      </c>
      <c r="R112" s="173"/>
      <c r="S112" s="173" t="s">
        <v>172</v>
      </c>
      <c r="T112" s="174" t="s">
        <v>157</v>
      </c>
      <c r="U112" s="159">
        <v>0</v>
      </c>
      <c r="V112" s="159">
        <f>ROUND(E112*U112,2)</f>
        <v>0</v>
      </c>
      <c r="W112" s="159"/>
      <c r="X112" s="159" t="s">
        <v>158</v>
      </c>
      <c r="Y112" s="159" t="s">
        <v>159</v>
      </c>
      <c r="Z112" s="205"/>
      <c r="AA112" s="149"/>
      <c r="AB112" s="149"/>
      <c r="AC112" s="149"/>
      <c r="AD112" s="149"/>
      <c r="AE112" s="149"/>
      <c r="AF112" s="149"/>
      <c r="AG112" s="149" t="s">
        <v>182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33.75" outlineLevel="2" x14ac:dyDescent="0.2">
      <c r="A113" s="156"/>
      <c r="B113" s="157"/>
      <c r="C113" s="274" t="s">
        <v>400</v>
      </c>
      <c r="D113" s="275"/>
      <c r="E113" s="275"/>
      <c r="F113" s="275"/>
      <c r="G113" s="275"/>
      <c r="H113" s="159"/>
      <c r="I113" s="159"/>
      <c r="J113" s="159"/>
      <c r="K113" s="159"/>
      <c r="L113" s="159"/>
      <c r="M113" s="159"/>
      <c r="N113" s="158"/>
      <c r="O113" s="158"/>
      <c r="P113" s="158"/>
      <c r="Q113" s="158"/>
      <c r="R113" s="159"/>
      <c r="S113" s="159"/>
      <c r="T113" s="159"/>
      <c r="U113" s="159"/>
      <c r="V113" s="159"/>
      <c r="W113" s="159"/>
      <c r="X113" s="159"/>
      <c r="Y113" s="159"/>
      <c r="Z113" s="192"/>
      <c r="AA113" s="149"/>
      <c r="AB113" s="149"/>
      <c r="AC113" s="149"/>
      <c r="AD113" s="149"/>
      <c r="AE113" s="149"/>
      <c r="AF113" s="149"/>
      <c r="AG113" s="149" t="s">
        <v>163</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82" t="str">
        <f>C113</f>
        <v>Dvoupásmový gigabitový Wi-Fi přístupový bod. Minimální rychlost bezdrátového připojení 300 Mb/s. Podpora WiFi mesh, 5.0GHz, 2.4GHz, zabezpečení WPA/WPA2/WPA3, WLAN (Wifi) standardy: 802.11a, 802.11ac, 802.11b, 802.11g, 802.11n filtrování MAC adres s kontrolou přístupu, síť pro hosty, vestavěná anténa, PoE napájení. instalace na zeď nebo strop.</v>
      </c>
      <c r="BB113" s="149"/>
      <c r="BC113" s="149"/>
      <c r="BD113" s="149"/>
      <c r="BE113" s="149"/>
      <c r="BF113" s="149"/>
      <c r="BG113" s="149"/>
      <c r="BH113" s="149"/>
    </row>
    <row r="114" spans="1:60" outlineLevel="1" x14ac:dyDescent="0.2">
      <c r="A114" s="168">
        <v>56</v>
      </c>
      <c r="B114" s="169" t="s">
        <v>335</v>
      </c>
      <c r="C114" s="185" t="s">
        <v>434</v>
      </c>
      <c r="D114" s="170" t="s">
        <v>300</v>
      </c>
      <c r="E114" s="171">
        <v>1</v>
      </c>
      <c r="F114" s="172"/>
      <c r="G114" s="173">
        <f>ROUND(E114*F114,2)</f>
        <v>0</v>
      </c>
      <c r="H114" s="172"/>
      <c r="I114" s="173">
        <f>ROUND(E114*H114,2)</f>
        <v>0</v>
      </c>
      <c r="J114" s="172"/>
      <c r="K114" s="173">
        <f>ROUND(E114*J114,2)</f>
        <v>0</v>
      </c>
      <c r="L114" s="173">
        <v>21</v>
      </c>
      <c r="M114" s="173">
        <f>G114*(1+L114/100)</f>
        <v>0</v>
      </c>
      <c r="N114" s="171">
        <v>0</v>
      </c>
      <c r="O114" s="171">
        <f>ROUND(E114*N114,2)</f>
        <v>0</v>
      </c>
      <c r="P114" s="171">
        <v>0</v>
      </c>
      <c r="Q114" s="171">
        <f>ROUND(E114*P114,2)</f>
        <v>0</v>
      </c>
      <c r="R114" s="173"/>
      <c r="S114" s="173" t="s">
        <v>172</v>
      </c>
      <c r="T114" s="174" t="s">
        <v>157</v>
      </c>
      <c r="U114" s="159">
        <v>0</v>
      </c>
      <c r="V114" s="159">
        <f>ROUND(E114*U114,2)</f>
        <v>0</v>
      </c>
      <c r="W114" s="159"/>
      <c r="X114" s="159" t="s">
        <v>158</v>
      </c>
      <c r="Y114" s="159" t="s">
        <v>159</v>
      </c>
      <c r="Z114" s="205"/>
      <c r="AA114" s="149"/>
      <c r="AB114" s="149"/>
      <c r="AC114" s="149"/>
      <c r="AD114" s="149"/>
      <c r="AE114" s="149"/>
      <c r="AF114" s="149"/>
      <c r="AG114" s="149" t="s">
        <v>182</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74" t="s">
        <v>323</v>
      </c>
      <c r="D115" s="275"/>
      <c r="E115" s="275"/>
      <c r="F115" s="275"/>
      <c r="G115" s="275"/>
      <c r="H115" s="159"/>
      <c r="I115" s="159"/>
      <c r="J115" s="159"/>
      <c r="K115" s="159"/>
      <c r="L115" s="159"/>
      <c r="M115" s="159"/>
      <c r="N115" s="158"/>
      <c r="O115" s="158"/>
      <c r="P115" s="158"/>
      <c r="Q115" s="158"/>
      <c r="R115" s="159"/>
      <c r="S115" s="159"/>
      <c r="T115" s="159"/>
      <c r="U115" s="159"/>
      <c r="V115" s="159"/>
      <c r="W115" s="159"/>
      <c r="X115" s="159"/>
      <c r="Y115" s="159"/>
      <c r="Z115" s="192"/>
      <c r="AA115" s="149"/>
      <c r="AB115" s="149"/>
      <c r="AC115" s="149"/>
      <c r="AD115" s="149"/>
      <c r="AE115" s="149"/>
      <c r="AF115" s="149"/>
      <c r="AG115" s="149" t="s">
        <v>163</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57</v>
      </c>
      <c r="B116" s="169" t="s">
        <v>336</v>
      </c>
      <c r="C116" s="185" t="s">
        <v>324</v>
      </c>
      <c r="D116" s="170" t="s">
        <v>181</v>
      </c>
      <c r="E116" s="171">
        <v>1</v>
      </c>
      <c r="F116" s="172"/>
      <c r="G116" s="173">
        <f>ROUND(E116*F116,2)</f>
        <v>0</v>
      </c>
      <c r="H116" s="172"/>
      <c r="I116" s="173">
        <f>ROUND(E116*H116,2)</f>
        <v>0</v>
      </c>
      <c r="J116" s="172"/>
      <c r="K116" s="173">
        <f>ROUND(E116*J116,2)</f>
        <v>0</v>
      </c>
      <c r="L116" s="173">
        <v>21</v>
      </c>
      <c r="M116" s="173">
        <f>G116*(1+L116/100)</f>
        <v>0</v>
      </c>
      <c r="N116" s="171">
        <v>0</v>
      </c>
      <c r="O116" s="171">
        <f>ROUND(E116*N116,2)</f>
        <v>0</v>
      </c>
      <c r="P116" s="171">
        <v>0</v>
      </c>
      <c r="Q116" s="171">
        <f>ROUND(E116*P116,2)</f>
        <v>0</v>
      </c>
      <c r="R116" s="173"/>
      <c r="S116" s="173" t="s">
        <v>172</v>
      </c>
      <c r="T116" s="174" t="s">
        <v>157</v>
      </c>
      <c r="U116" s="159">
        <v>0</v>
      </c>
      <c r="V116" s="159">
        <f>ROUND(E116*U116,2)</f>
        <v>0</v>
      </c>
      <c r="W116" s="159"/>
      <c r="X116" s="159" t="s">
        <v>158</v>
      </c>
      <c r="Y116" s="159" t="s">
        <v>159</v>
      </c>
      <c r="Z116" s="205"/>
      <c r="AA116" s="149"/>
      <c r="AB116" s="149"/>
      <c r="AC116" s="149"/>
      <c r="AD116" s="149"/>
      <c r="AE116" s="149"/>
      <c r="AF116" s="149"/>
      <c r="AG116" s="149" t="s">
        <v>182</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74" t="s">
        <v>325</v>
      </c>
      <c r="D117" s="275"/>
      <c r="E117" s="275"/>
      <c r="F117" s="275"/>
      <c r="G117" s="275"/>
      <c r="H117" s="159"/>
      <c r="I117" s="159"/>
      <c r="J117" s="159"/>
      <c r="K117" s="159"/>
      <c r="L117" s="159"/>
      <c r="M117" s="159"/>
      <c r="N117" s="158"/>
      <c r="O117" s="158"/>
      <c r="P117" s="158"/>
      <c r="Q117" s="158"/>
      <c r="R117" s="159"/>
      <c r="S117" s="159"/>
      <c r="T117" s="159"/>
      <c r="U117" s="159"/>
      <c r="V117" s="159"/>
      <c r="W117" s="159"/>
      <c r="X117" s="159"/>
      <c r="Y117" s="159"/>
      <c r="Z117" s="192"/>
      <c r="AA117" s="149"/>
      <c r="AB117" s="149"/>
      <c r="AC117" s="149"/>
      <c r="AD117" s="149"/>
      <c r="AE117" s="149"/>
      <c r="AF117" s="149"/>
      <c r="AG117" s="149" t="s">
        <v>163</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58</v>
      </c>
      <c r="B118" s="176" t="s">
        <v>337</v>
      </c>
      <c r="C118" s="184" t="s">
        <v>277</v>
      </c>
      <c r="D118" s="177" t="s">
        <v>278</v>
      </c>
      <c r="E118" s="178">
        <v>1</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172</v>
      </c>
      <c r="T118" s="181" t="s">
        <v>157</v>
      </c>
      <c r="U118" s="159">
        <v>0</v>
      </c>
      <c r="V118" s="159">
        <f>ROUND(E118*U118,2)</f>
        <v>0</v>
      </c>
      <c r="W118" s="159"/>
      <c r="X118" s="159" t="s">
        <v>158</v>
      </c>
      <c r="Y118" s="159" t="s">
        <v>159</v>
      </c>
      <c r="Z118" s="192"/>
      <c r="AA118" s="149"/>
      <c r="AB118" s="149"/>
      <c r="AC118" s="149"/>
      <c r="AD118" s="149"/>
      <c r="AE118" s="149"/>
      <c r="AF118" s="149"/>
      <c r="AG118" s="149" t="s">
        <v>182</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59</v>
      </c>
      <c r="B119" s="176" t="s">
        <v>338</v>
      </c>
      <c r="C119" s="184" t="s">
        <v>279</v>
      </c>
      <c r="D119" s="177" t="s">
        <v>181</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172</v>
      </c>
      <c r="T119" s="181" t="s">
        <v>157</v>
      </c>
      <c r="U119" s="159">
        <v>0</v>
      </c>
      <c r="V119" s="159">
        <f>ROUND(E119*U119,2)</f>
        <v>0</v>
      </c>
      <c r="W119" s="159"/>
      <c r="X119" s="159" t="s">
        <v>158</v>
      </c>
      <c r="Y119" s="159" t="s">
        <v>159</v>
      </c>
      <c r="Z119" s="192"/>
      <c r="AA119" s="149"/>
      <c r="AB119" s="149"/>
      <c r="AC119" s="149"/>
      <c r="AD119" s="149"/>
      <c r="AE119" s="149"/>
      <c r="AF119" s="149"/>
      <c r="AG119" s="149" t="s">
        <v>182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75">
        <v>60</v>
      </c>
      <c r="B120" s="176" t="s">
        <v>339</v>
      </c>
      <c r="C120" s="184" t="s">
        <v>280</v>
      </c>
      <c r="D120" s="177" t="s">
        <v>181</v>
      </c>
      <c r="E120" s="178">
        <v>1</v>
      </c>
      <c r="F120" s="179"/>
      <c r="G120" s="180">
        <f>ROUND(E120*F120,2)</f>
        <v>0</v>
      </c>
      <c r="H120" s="179"/>
      <c r="I120" s="180">
        <f>ROUND(E120*H120,2)</f>
        <v>0</v>
      </c>
      <c r="J120" s="179"/>
      <c r="K120" s="180">
        <f>ROUND(E120*J120,2)</f>
        <v>0</v>
      </c>
      <c r="L120" s="180">
        <v>21</v>
      </c>
      <c r="M120" s="180">
        <f>G120*(1+L120/100)</f>
        <v>0</v>
      </c>
      <c r="N120" s="178">
        <v>0</v>
      </c>
      <c r="O120" s="178">
        <f>ROUND(E120*N120,2)</f>
        <v>0</v>
      </c>
      <c r="P120" s="178">
        <v>0</v>
      </c>
      <c r="Q120" s="178">
        <f>ROUND(E120*P120,2)</f>
        <v>0</v>
      </c>
      <c r="R120" s="180"/>
      <c r="S120" s="180" t="s">
        <v>172</v>
      </c>
      <c r="T120" s="181" t="s">
        <v>157</v>
      </c>
      <c r="U120" s="159">
        <v>0</v>
      </c>
      <c r="V120" s="159">
        <f>ROUND(E120*U120,2)</f>
        <v>0</v>
      </c>
      <c r="W120" s="159"/>
      <c r="X120" s="159" t="s">
        <v>158</v>
      </c>
      <c r="Y120" s="159" t="s">
        <v>159</v>
      </c>
      <c r="Z120" s="192"/>
      <c r="AA120" s="149"/>
      <c r="AB120" s="149"/>
      <c r="AC120" s="149"/>
      <c r="AD120" s="149"/>
      <c r="AE120" s="149"/>
      <c r="AF120" s="149"/>
      <c r="AG120" s="149" t="s">
        <v>182</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161" t="s">
        <v>151</v>
      </c>
      <c r="B121" s="162" t="s">
        <v>105</v>
      </c>
      <c r="C121" s="183" t="s">
        <v>106</v>
      </c>
      <c r="D121" s="163"/>
      <c r="E121" s="164"/>
      <c r="F121" s="165"/>
      <c r="G121" s="165">
        <f>SUMIF(AG122:AG132,"&lt;&gt;NOR",G122:G132)</f>
        <v>0</v>
      </c>
      <c r="H121" s="165"/>
      <c r="I121" s="165">
        <f>SUM(I122:I132)</f>
        <v>0</v>
      </c>
      <c r="J121" s="165"/>
      <c r="K121" s="165">
        <f>SUM(K122:K132)</f>
        <v>0</v>
      </c>
      <c r="L121" s="165"/>
      <c r="M121" s="165">
        <f>SUM(M122:M132)</f>
        <v>0</v>
      </c>
      <c r="N121" s="164"/>
      <c r="O121" s="164">
        <f>SUM(O122:O132)</f>
        <v>0</v>
      </c>
      <c r="P121" s="164"/>
      <c r="Q121" s="164">
        <f>SUM(Q122:Q132)</f>
        <v>0</v>
      </c>
      <c r="R121" s="165"/>
      <c r="S121" s="165"/>
      <c r="T121" s="166"/>
      <c r="U121" s="160"/>
      <c r="V121" s="160">
        <f>SUM(V122:V132)</f>
        <v>0</v>
      </c>
      <c r="W121" s="160"/>
      <c r="X121" s="160"/>
      <c r="Y121" s="160"/>
      <c r="Z121" s="193"/>
      <c r="AG121" t="s">
        <v>152</v>
      </c>
    </row>
    <row r="122" spans="1:60" outlineLevel="1" x14ac:dyDescent="0.2">
      <c r="A122" s="168">
        <v>61</v>
      </c>
      <c r="B122" s="169" t="s">
        <v>340</v>
      </c>
      <c r="C122" s="185" t="s">
        <v>406</v>
      </c>
      <c r="D122" s="170" t="s">
        <v>181</v>
      </c>
      <c r="E122" s="171">
        <v>12</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172</v>
      </c>
      <c r="T122" s="174" t="s">
        <v>157</v>
      </c>
      <c r="U122" s="159">
        <v>0</v>
      </c>
      <c r="V122" s="159">
        <f>ROUND(E122*U122,2)</f>
        <v>0</v>
      </c>
      <c r="W122" s="159"/>
      <c r="X122" s="159" t="s">
        <v>158</v>
      </c>
      <c r="Y122" s="159" t="s">
        <v>159</v>
      </c>
      <c r="Z122" s="205"/>
      <c r="AA122" s="149"/>
      <c r="AB122" s="149"/>
      <c r="AC122" s="149"/>
      <c r="AD122" s="149"/>
      <c r="AE122" s="149"/>
      <c r="AF122" s="149"/>
      <c r="AG122" s="149" t="s">
        <v>182</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ht="22.5" outlineLevel="2" x14ac:dyDescent="0.2">
      <c r="A123" s="156"/>
      <c r="B123" s="157"/>
      <c r="C123" s="274" t="s">
        <v>407</v>
      </c>
      <c r="D123" s="275"/>
      <c r="E123" s="275"/>
      <c r="F123" s="275"/>
      <c r="G123" s="275"/>
      <c r="H123" s="159"/>
      <c r="I123" s="159"/>
      <c r="J123" s="159"/>
      <c r="K123" s="159"/>
      <c r="L123" s="159"/>
      <c r="M123" s="159"/>
      <c r="N123" s="158"/>
      <c r="O123" s="158"/>
      <c r="P123" s="158"/>
      <c r="Q123" s="158"/>
      <c r="R123" s="159"/>
      <c r="S123" s="159"/>
      <c r="T123" s="159"/>
      <c r="U123" s="159"/>
      <c r="V123" s="159"/>
      <c r="W123" s="159"/>
      <c r="X123" s="159"/>
      <c r="Y123" s="159"/>
      <c r="Z123" s="192"/>
      <c r="AA123" s="149"/>
      <c r="AB123" s="149"/>
      <c r="AC123" s="149"/>
      <c r="AD123" s="149"/>
      <c r="AE123" s="149"/>
      <c r="AF123" s="149"/>
      <c r="AG123" s="149" t="s">
        <v>163</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82" t="str">
        <f>C123</f>
        <v>Vnitřní PTZ IP kamera kompatibilní se simulačním systémem, rozlišení min. 1920x1080, 10x optický zoom, PAN 360°, provedení antivandal IK09, Day/Night (IR cut filtr), PoE napájení,  vč. držáku na kabelový žlab nebo strop</v>
      </c>
      <c r="BB123" s="149"/>
      <c r="BC123" s="149"/>
      <c r="BD123" s="149"/>
      <c r="BE123" s="149"/>
      <c r="BF123" s="149"/>
      <c r="BG123" s="149"/>
      <c r="BH123" s="149"/>
    </row>
    <row r="124" spans="1:60" outlineLevel="1" x14ac:dyDescent="0.2">
      <c r="A124" s="168">
        <v>62</v>
      </c>
      <c r="B124" s="169" t="s">
        <v>341</v>
      </c>
      <c r="C124" s="185" t="s">
        <v>490</v>
      </c>
      <c r="D124" s="170" t="s">
        <v>181</v>
      </c>
      <c r="E124" s="171">
        <v>6</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172</v>
      </c>
      <c r="T124" s="174" t="s">
        <v>157</v>
      </c>
      <c r="U124" s="159">
        <v>0</v>
      </c>
      <c r="V124" s="159">
        <f>ROUND(E124*U124,2)</f>
        <v>0</v>
      </c>
      <c r="W124" s="159"/>
      <c r="X124" s="159" t="s">
        <v>158</v>
      </c>
      <c r="Y124" s="159" t="s">
        <v>159</v>
      </c>
      <c r="Z124" s="205"/>
      <c r="AA124" s="149"/>
      <c r="AB124" s="149"/>
      <c r="AC124" s="149"/>
      <c r="AD124" s="149"/>
      <c r="AE124" s="149"/>
      <c r="AF124" s="149"/>
      <c r="AG124" s="149" t="s">
        <v>182</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ht="33.75" outlineLevel="2" x14ac:dyDescent="0.2">
      <c r="A125" s="156"/>
      <c r="B125" s="157"/>
      <c r="C125" s="274" t="s">
        <v>410</v>
      </c>
      <c r="D125" s="275"/>
      <c r="E125" s="275"/>
      <c r="F125" s="275"/>
      <c r="G125" s="275"/>
      <c r="H125" s="159"/>
      <c r="I125" s="159"/>
      <c r="J125" s="159"/>
      <c r="K125" s="159"/>
      <c r="L125" s="159"/>
      <c r="M125" s="159"/>
      <c r="N125" s="158"/>
      <c r="O125" s="158"/>
      <c r="P125" s="158"/>
      <c r="Q125" s="158"/>
      <c r="R125" s="159"/>
      <c r="S125" s="159"/>
      <c r="T125" s="159"/>
      <c r="U125" s="159"/>
      <c r="V125" s="159"/>
      <c r="W125" s="159"/>
      <c r="X125" s="159"/>
      <c r="Y125" s="159"/>
      <c r="Z125" s="192"/>
      <c r="AA125" s="149"/>
      <c r="AB125" s="149"/>
      <c r="AC125" s="149"/>
      <c r="AD125" s="149"/>
      <c r="AE125" s="149"/>
      <c r="AF125" s="149"/>
      <c r="AG125" s="149" t="s">
        <v>163</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82" t="str">
        <f>C125</f>
        <v>Stropní Dante reproduktor složený z 5,25 palců velkého nízkofrekvenčního měniče a jednoho 0,75 palců velkého vysokofrekvenčního měnič. Minimální frekvenční rozsah 65 Hz do 22 kHz (-10 dB). Napájení přes PoE. Integrované DSP, 2 Dante vstupy a 1 Dante výstup, minimální SPL 92 dB, pokrytí minimálně 180 x 105 stupňů.</v>
      </c>
      <c r="BB125" s="149"/>
      <c r="BC125" s="149"/>
      <c r="BD125" s="149"/>
      <c r="BE125" s="149"/>
      <c r="BF125" s="149"/>
      <c r="BG125" s="149"/>
      <c r="BH125" s="149"/>
    </row>
    <row r="126" spans="1:60" outlineLevel="1" x14ac:dyDescent="0.2">
      <c r="A126" s="168">
        <v>63</v>
      </c>
      <c r="B126" s="169" t="s">
        <v>342</v>
      </c>
      <c r="C126" s="185" t="s">
        <v>412</v>
      </c>
      <c r="D126" s="170" t="s">
        <v>181</v>
      </c>
      <c r="E126" s="171">
        <v>6</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172</v>
      </c>
      <c r="T126" s="174" t="s">
        <v>157</v>
      </c>
      <c r="U126" s="159">
        <v>0</v>
      </c>
      <c r="V126" s="159">
        <f>ROUND(E126*U126,2)</f>
        <v>0</v>
      </c>
      <c r="W126" s="159"/>
      <c r="X126" s="159" t="s">
        <v>158</v>
      </c>
      <c r="Y126" s="159" t="s">
        <v>159</v>
      </c>
      <c r="Z126" s="205"/>
      <c r="AA126" s="149"/>
      <c r="AB126" s="149"/>
      <c r="AC126" s="149"/>
      <c r="AD126" s="149"/>
      <c r="AE126" s="149"/>
      <c r="AF126" s="149"/>
      <c r="AG126" s="149" t="s">
        <v>182</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33.75" outlineLevel="2" x14ac:dyDescent="0.2">
      <c r="A127" s="156"/>
      <c r="B127" s="157"/>
      <c r="C127" s="274" t="s">
        <v>413</v>
      </c>
      <c r="D127" s="275"/>
      <c r="E127" s="275"/>
      <c r="F127" s="275"/>
      <c r="G127" s="275"/>
      <c r="H127" s="159"/>
      <c r="I127" s="159"/>
      <c r="J127" s="159"/>
      <c r="K127" s="159"/>
      <c r="L127" s="159"/>
      <c r="M127" s="159"/>
      <c r="N127" s="158"/>
      <c r="O127" s="158"/>
      <c r="P127" s="158"/>
      <c r="Q127" s="158"/>
      <c r="R127" s="159"/>
      <c r="S127" s="159"/>
      <c r="T127" s="159"/>
      <c r="U127" s="159"/>
      <c r="V127" s="159"/>
      <c r="W127" s="159"/>
      <c r="X127" s="159"/>
      <c r="Y127" s="159"/>
      <c r="Z127" s="192"/>
      <c r="AA127" s="149"/>
      <c r="AB127" s="149"/>
      <c r="AC127" s="149"/>
      <c r="AD127" s="149"/>
      <c r="AE127" s="149"/>
      <c r="AF127" s="149"/>
      <c r="AG127" s="149" t="s">
        <v>163</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82" t="str">
        <f>C127</f>
        <v>Dante 4-kanálové konfigurovatelné mikrofonní pole s možností zvolení oriantace a směrové charakteristiky. Integrované DSP pro každý kanál. Mikrofon lze nastavovat a ovládat buď prostřednictvím integrovaného webového prohlížeče, nebo přes protokol TCP/IP. Frekvenční odezva: 100 Hz - 20 kHz, vzorkovací frekvence: 48 kHz, digitální rozlišení: 24bit, SPL: 115 dB, PoE napájení.</v>
      </c>
      <c r="BB127" s="149"/>
      <c r="BC127" s="149"/>
      <c r="BD127" s="149"/>
      <c r="BE127" s="149"/>
      <c r="BF127" s="149"/>
      <c r="BG127" s="149"/>
      <c r="BH127" s="149"/>
    </row>
    <row r="128" spans="1:60" outlineLevel="1" x14ac:dyDescent="0.2">
      <c r="A128" s="168">
        <v>64</v>
      </c>
      <c r="B128" s="169" t="s">
        <v>343</v>
      </c>
      <c r="C128" s="185" t="s">
        <v>426</v>
      </c>
      <c r="D128" s="170" t="s">
        <v>286</v>
      </c>
      <c r="E128" s="171">
        <v>20</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172</v>
      </c>
      <c r="T128" s="174" t="s">
        <v>157</v>
      </c>
      <c r="U128" s="159">
        <v>0</v>
      </c>
      <c r="V128" s="159">
        <f>ROUND(E128*U128,2)</f>
        <v>0</v>
      </c>
      <c r="W128" s="159"/>
      <c r="X128" s="159" t="s">
        <v>158</v>
      </c>
      <c r="Y128" s="159" t="s">
        <v>159</v>
      </c>
      <c r="Z128" s="192"/>
      <c r="AA128" s="149"/>
      <c r="AB128" s="149"/>
      <c r="AC128" s="149"/>
      <c r="AD128" s="149"/>
      <c r="AE128" s="149"/>
      <c r="AF128" s="149"/>
      <c r="AG128" s="149" t="s">
        <v>182</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22.5" outlineLevel="2" x14ac:dyDescent="0.2">
      <c r="A129" s="156"/>
      <c r="B129" s="157"/>
      <c r="C129" s="274" t="s">
        <v>427</v>
      </c>
      <c r="D129" s="275"/>
      <c r="E129" s="275"/>
      <c r="F129" s="275"/>
      <c r="G129" s="275"/>
      <c r="H129" s="159"/>
      <c r="I129" s="159"/>
      <c r="J129" s="159"/>
      <c r="K129" s="159"/>
      <c r="L129" s="159"/>
      <c r="M129" s="159"/>
      <c r="N129" s="158"/>
      <c r="O129" s="158"/>
      <c r="P129" s="158"/>
      <c r="Q129" s="158"/>
      <c r="R129" s="159"/>
      <c r="S129" s="159"/>
      <c r="T129" s="159"/>
      <c r="U129" s="159"/>
      <c r="V129" s="159"/>
      <c r="W129" s="159"/>
      <c r="X129" s="159"/>
      <c r="Y129" s="159"/>
      <c r="Z129" s="192"/>
      <c r="AA129" s="149"/>
      <c r="AB129" s="149"/>
      <c r="AC129" s="149"/>
      <c r="AD129" s="149"/>
      <c r="AE129" s="149"/>
      <c r="AF129" s="149"/>
      <c r="AG129" s="149" t="s">
        <v>163</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82" t="str">
        <f>C129</f>
        <v>Kabelový žlab s integrovanou spojkou z plechu tloušťky 0,70 mm v povrchové úpravě pozink v bílé barvě, rozměry 50x125mm,  opatřený embosy pro zvýšení pevnosti a tuhosti. Včetně závěsů pro uchycení do stropu skrze SDK podhled.</v>
      </c>
      <c r="BB129" s="149"/>
      <c r="BC129" s="149"/>
      <c r="BD129" s="149"/>
      <c r="BE129" s="149"/>
      <c r="BF129" s="149"/>
      <c r="BG129" s="149"/>
      <c r="BH129" s="149"/>
    </row>
    <row r="130" spans="1:60" outlineLevel="1" x14ac:dyDescent="0.2">
      <c r="A130" s="175">
        <v>65</v>
      </c>
      <c r="B130" s="176" t="s">
        <v>344</v>
      </c>
      <c r="C130" s="184" t="s">
        <v>277</v>
      </c>
      <c r="D130" s="177" t="s">
        <v>278</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172</v>
      </c>
      <c r="T130" s="181" t="s">
        <v>157</v>
      </c>
      <c r="U130" s="159">
        <v>0</v>
      </c>
      <c r="V130" s="159">
        <f>ROUND(E130*U130,2)</f>
        <v>0</v>
      </c>
      <c r="W130" s="159"/>
      <c r="X130" s="159" t="s">
        <v>158</v>
      </c>
      <c r="Y130" s="159" t="s">
        <v>159</v>
      </c>
      <c r="Z130" s="192"/>
      <c r="AA130" s="149"/>
      <c r="AB130" s="149"/>
      <c r="AC130" s="149"/>
      <c r="AD130" s="149"/>
      <c r="AE130" s="149"/>
      <c r="AF130" s="149"/>
      <c r="AG130" s="149" t="s">
        <v>182</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5">
        <v>66</v>
      </c>
      <c r="B131" s="176" t="s">
        <v>345</v>
      </c>
      <c r="C131" s="184" t="s">
        <v>279</v>
      </c>
      <c r="D131" s="177" t="s">
        <v>181</v>
      </c>
      <c r="E131" s="178">
        <v>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172</v>
      </c>
      <c r="T131" s="181" t="s">
        <v>157</v>
      </c>
      <c r="U131" s="159">
        <v>0</v>
      </c>
      <c r="V131" s="159">
        <f>ROUND(E131*U131,2)</f>
        <v>0</v>
      </c>
      <c r="W131" s="159"/>
      <c r="X131" s="159" t="s">
        <v>158</v>
      </c>
      <c r="Y131" s="159" t="s">
        <v>159</v>
      </c>
      <c r="Z131" s="192"/>
      <c r="AA131" s="149"/>
      <c r="AB131" s="149"/>
      <c r="AC131" s="149"/>
      <c r="AD131" s="149"/>
      <c r="AE131" s="149"/>
      <c r="AF131" s="149"/>
      <c r="AG131" s="149" t="s">
        <v>182</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75">
        <v>67</v>
      </c>
      <c r="B132" s="176" t="s">
        <v>346</v>
      </c>
      <c r="C132" s="184" t="s">
        <v>280</v>
      </c>
      <c r="D132" s="177" t="s">
        <v>181</v>
      </c>
      <c r="E132" s="178">
        <v>1</v>
      </c>
      <c r="F132" s="179"/>
      <c r="G132" s="180">
        <f>ROUND(E132*F132,2)</f>
        <v>0</v>
      </c>
      <c r="H132" s="179"/>
      <c r="I132" s="180">
        <f>ROUND(E132*H132,2)</f>
        <v>0</v>
      </c>
      <c r="J132" s="179"/>
      <c r="K132" s="180">
        <f>ROUND(E132*J132,2)</f>
        <v>0</v>
      </c>
      <c r="L132" s="180">
        <v>21</v>
      </c>
      <c r="M132" s="180">
        <f>G132*(1+L132/100)</f>
        <v>0</v>
      </c>
      <c r="N132" s="178">
        <v>0</v>
      </c>
      <c r="O132" s="178">
        <f>ROUND(E132*N132,2)</f>
        <v>0</v>
      </c>
      <c r="P132" s="178">
        <v>0</v>
      </c>
      <c r="Q132" s="178">
        <f>ROUND(E132*P132,2)</f>
        <v>0</v>
      </c>
      <c r="R132" s="180"/>
      <c r="S132" s="180" t="s">
        <v>172</v>
      </c>
      <c r="T132" s="181" t="s">
        <v>157</v>
      </c>
      <c r="U132" s="159">
        <v>0</v>
      </c>
      <c r="V132" s="159">
        <f>ROUND(E132*U132,2)</f>
        <v>0</v>
      </c>
      <c r="W132" s="159"/>
      <c r="X132" s="159" t="s">
        <v>158</v>
      </c>
      <c r="Y132" s="159" t="s">
        <v>159</v>
      </c>
      <c r="Z132" s="192"/>
      <c r="AA132" s="149"/>
      <c r="AB132" s="149"/>
      <c r="AC132" s="149"/>
      <c r="AD132" s="149"/>
      <c r="AE132" s="149"/>
      <c r="AF132" s="149"/>
      <c r="AG132" s="149" t="s">
        <v>182</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x14ac:dyDescent="0.2">
      <c r="A133" s="161" t="s">
        <v>151</v>
      </c>
      <c r="B133" s="162" t="s">
        <v>107</v>
      </c>
      <c r="C133" s="183" t="s">
        <v>94</v>
      </c>
      <c r="D133" s="163"/>
      <c r="E133" s="164"/>
      <c r="F133" s="165"/>
      <c r="G133" s="165">
        <f>SUMIF(AG134:AG158,"&lt;&gt;NOR",G134:G158)</f>
        <v>0</v>
      </c>
      <c r="H133" s="165"/>
      <c r="I133" s="165">
        <f>SUM(I134:I158)</f>
        <v>0</v>
      </c>
      <c r="J133" s="165"/>
      <c r="K133" s="165">
        <f>SUM(K134:K158)</f>
        <v>0</v>
      </c>
      <c r="L133" s="165"/>
      <c r="M133" s="165">
        <f>SUM(M134:M158)</f>
        <v>0</v>
      </c>
      <c r="N133" s="164"/>
      <c r="O133" s="164">
        <f>SUM(O134:O158)</f>
        <v>0</v>
      </c>
      <c r="P133" s="164"/>
      <c r="Q133" s="164">
        <f>SUM(Q134:Q158)</f>
        <v>0</v>
      </c>
      <c r="R133" s="165"/>
      <c r="S133" s="165"/>
      <c r="T133" s="166"/>
      <c r="U133" s="160"/>
      <c r="V133" s="160">
        <f>SUM(V134:V158)</f>
        <v>0</v>
      </c>
      <c r="W133" s="160"/>
      <c r="X133" s="160"/>
      <c r="Y133" s="160"/>
      <c r="Z133" s="193"/>
      <c r="AG133" t="s">
        <v>152</v>
      </c>
    </row>
    <row r="134" spans="1:60" outlineLevel="1" x14ac:dyDescent="0.2">
      <c r="A134" s="168">
        <v>68</v>
      </c>
      <c r="B134" s="169" t="s">
        <v>347</v>
      </c>
      <c r="C134" s="185" t="s">
        <v>435</v>
      </c>
      <c r="D134" s="170" t="s">
        <v>181</v>
      </c>
      <c r="E134" s="171">
        <v>2</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c r="S134" s="173" t="s">
        <v>172</v>
      </c>
      <c r="T134" s="174" t="s">
        <v>157</v>
      </c>
      <c r="U134" s="159">
        <v>0</v>
      </c>
      <c r="V134" s="159">
        <f>ROUND(E134*U134,2)</f>
        <v>0</v>
      </c>
      <c r="W134" s="159"/>
      <c r="X134" s="159" t="s">
        <v>158</v>
      </c>
      <c r="Y134" s="159" t="s">
        <v>159</v>
      </c>
      <c r="Z134" s="205"/>
      <c r="AA134" s="149"/>
      <c r="AB134" s="149"/>
      <c r="AC134" s="149"/>
      <c r="AD134" s="149"/>
      <c r="AE134" s="149"/>
      <c r="AF134" s="149"/>
      <c r="AG134" s="149" t="s">
        <v>182</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4" t="s">
        <v>436</v>
      </c>
      <c r="D135" s="275"/>
      <c r="E135" s="275"/>
      <c r="F135" s="275"/>
      <c r="G135" s="275"/>
      <c r="H135" s="159"/>
      <c r="I135" s="159"/>
      <c r="J135" s="159"/>
      <c r="K135" s="159"/>
      <c r="L135" s="159"/>
      <c r="M135" s="159"/>
      <c r="N135" s="158"/>
      <c r="O135" s="158"/>
      <c r="P135" s="158"/>
      <c r="Q135" s="158"/>
      <c r="R135" s="159"/>
      <c r="S135" s="159"/>
      <c r="T135" s="159"/>
      <c r="U135" s="159"/>
      <c r="V135" s="159"/>
      <c r="W135" s="159"/>
      <c r="X135" s="159"/>
      <c r="Y135" s="159"/>
      <c r="Z135" s="192"/>
      <c r="AA135" s="149"/>
      <c r="AB135" s="149"/>
      <c r="AC135" s="149"/>
      <c r="AD135" s="149"/>
      <c r="AE135" s="149"/>
      <c r="AF135" s="149"/>
      <c r="AG135" s="149" t="s">
        <v>163</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69</v>
      </c>
      <c r="B136" s="169" t="s">
        <v>348</v>
      </c>
      <c r="C136" s="185" t="s">
        <v>437</v>
      </c>
      <c r="D136" s="170" t="s">
        <v>181</v>
      </c>
      <c r="E136" s="171">
        <v>10</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172</v>
      </c>
      <c r="T136" s="174" t="s">
        <v>157</v>
      </c>
      <c r="U136" s="159">
        <v>0</v>
      </c>
      <c r="V136" s="159">
        <f>ROUND(E136*U136,2)</f>
        <v>0</v>
      </c>
      <c r="W136" s="159"/>
      <c r="X136" s="159" t="s">
        <v>158</v>
      </c>
      <c r="Y136" s="159" t="s">
        <v>159</v>
      </c>
      <c r="Z136" s="205"/>
      <c r="AA136" s="149"/>
      <c r="AB136" s="149"/>
      <c r="AC136" s="149"/>
      <c r="AD136" s="149"/>
      <c r="AE136" s="149"/>
      <c r="AF136" s="149"/>
      <c r="AG136" s="149" t="s">
        <v>182</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74" t="s">
        <v>438</v>
      </c>
      <c r="D137" s="275"/>
      <c r="E137" s="275"/>
      <c r="F137" s="275"/>
      <c r="G137" s="275"/>
      <c r="H137" s="159"/>
      <c r="I137" s="159"/>
      <c r="J137" s="159"/>
      <c r="K137" s="159"/>
      <c r="L137" s="159"/>
      <c r="M137" s="159"/>
      <c r="N137" s="158"/>
      <c r="O137" s="158"/>
      <c r="P137" s="158"/>
      <c r="Q137" s="158"/>
      <c r="R137" s="159"/>
      <c r="S137" s="159"/>
      <c r="T137" s="159"/>
      <c r="U137" s="159"/>
      <c r="V137" s="159"/>
      <c r="W137" s="159"/>
      <c r="X137" s="159"/>
      <c r="Y137" s="159"/>
      <c r="Z137" s="192"/>
      <c r="AA137" s="149"/>
      <c r="AB137" s="149"/>
      <c r="AC137" s="149"/>
      <c r="AD137" s="149"/>
      <c r="AE137" s="149"/>
      <c r="AF137" s="149"/>
      <c r="AG137" s="149" t="s">
        <v>163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70</v>
      </c>
      <c r="B138" s="169" t="s">
        <v>349</v>
      </c>
      <c r="C138" s="185" t="s">
        <v>350</v>
      </c>
      <c r="D138" s="170" t="s">
        <v>181</v>
      </c>
      <c r="E138" s="171">
        <v>2</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172</v>
      </c>
      <c r="T138" s="174" t="s">
        <v>157</v>
      </c>
      <c r="U138" s="159">
        <v>0</v>
      </c>
      <c r="V138" s="159">
        <f>ROUND(E138*U138,2)</f>
        <v>0</v>
      </c>
      <c r="W138" s="159"/>
      <c r="X138" s="159" t="s">
        <v>158</v>
      </c>
      <c r="Y138" s="159" t="s">
        <v>159</v>
      </c>
      <c r="Z138" s="205"/>
      <c r="AA138" s="149"/>
      <c r="AB138" s="149"/>
      <c r="AC138" s="149"/>
      <c r="AD138" s="149"/>
      <c r="AE138" s="149"/>
      <c r="AF138" s="149"/>
      <c r="AG138" s="149" t="s">
        <v>182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ht="22.5" outlineLevel="2" x14ac:dyDescent="0.2">
      <c r="A139" s="156"/>
      <c r="B139" s="157"/>
      <c r="C139" s="274" t="s">
        <v>351</v>
      </c>
      <c r="D139" s="275"/>
      <c r="E139" s="275"/>
      <c r="F139" s="275"/>
      <c r="G139" s="275"/>
      <c r="H139" s="159"/>
      <c r="I139" s="159"/>
      <c r="J139" s="159"/>
      <c r="K139" s="159"/>
      <c r="L139" s="159"/>
      <c r="M139" s="159"/>
      <c r="N139" s="158"/>
      <c r="O139" s="158"/>
      <c r="P139" s="158"/>
      <c r="Q139" s="158"/>
      <c r="R139" s="159"/>
      <c r="S139" s="159"/>
      <c r="T139" s="159"/>
      <c r="U139" s="159"/>
      <c r="V139" s="159"/>
      <c r="W139" s="159"/>
      <c r="X139" s="159"/>
      <c r="Y139" s="159"/>
      <c r="Z139" s="192"/>
      <c r="AA139" s="149"/>
      <c r="AB139" s="149"/>
      <c r="AC139" s="149"/>
      <c r="AD139" s="149"/>
      <c r="AE139" s="149"/>
      <c r="AF139" s="149"/>
      <c r="AG139" s="149" t="s">
        <v>163</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82" t="str">
        <f>C139</f>
        <v>48portový 10/100/1000 PoE (370 W) switch + 4x 1GB SFP+, řízený podpora IPv4, IPv6, VLAN, QoS, ACL, přepínání na 2. vrstvě, DHCP server, 256 VLAN, montáž do racku</v>
      </c>
      <c r="BB139" s="149"/>
      <c r="BC139" s="149"/>
      <c r="BD139" s="149"/>
      <c r="BE139" s="149"/>
      <c r="BF139" s="149"/>
      <c r="BG139" s="149"/>
      <c r="BH139" s="149"/>
    </row>
    <row r="140" spans="1:60" outlineLevel="1" x14ac:dyDescent="0.2">
      <c r="A140" s="168">
        <v>71</v>
      </c>
      <c r="B140" s="169" t="s">
        <v>352</v>
      </c>
      <c r="C140" s="185" t="s">
        <v>310</v>
      </c>
      <c r="D140" s="170" t="s">
        <v>181</v>
      </c>
      <c r="E140" s="171">
        <v>1</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172</v>
      </c>
      <c r="T140" s="174" t="s">
        <v>157</v>
      </c>
      <c r="U140" s="159">
        <v>0</v>
      </c>
      <c r="V140" s="159">
        <f>ROUND(E140*U140,2)</f>
        <v>0</v>
      </c>
      <c r="W140" s="159"/>
      <c r="X140" s="159" t="s">
        <v>158</v>
      </c>
      <c r="Y140" s="159" t="s">
        <v>159</v>
      </c>
      <c r="Z140" s="205"/>
      <c r="AA140" s="149"/>
      <c r="AB140" s="149"/>
      <c r="AC140" s="149"/>
      <c r="AD140" s="149"/>
      <c r="AE140" s="149"/>
      <c r="AF140" s="149"/>
      <c r="AG140" s="149" t="s">
        <v>182</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22.5" outlineLevel="2" x14ac:dyDescent="0.2">
      <c r="A141" s="156"/>
      <c r="B141" s="157"/>
      <c r="C141" s="274" t="s">
        <v>439</v>
      </c>
      <c r="D141" s="275"/>
      <c r="E141" s="275"/>
      <c r="F141" s="275"/>
      <c r="G141" s="275"/>
      <c r="H141" s="159"/>
      <c r="I141" s="159"/>
      <c r="J141" s="159"/>
      <c r="K141" s="159"/>
      <c r="L141" s="159"/>
      <c r="M141" s="159"/>
      <c r="N141" s="158"/>
      <c r="O141" s="158"/>
      <c r="P141" s="158"/>
      <c r="Q141" s="158"/>
      <c r="R141" s="159"/>
      <c r="S141" s="159"/>
      <c r="T141" s="159"/>
      <c r="U141" s="159"/>
      <c r="V141" s="159"/>
      <c r="W141" s="159"/>
      <c r="X141" s="159"/>
      <c r="Y141" s="159"/>
      <c r="Z141" s="192"/>
      <c r="AA141" s="149"/>
      <c r="AB141" s="149"/>
      <c r="AC141" s="149"/>
      <c r="AD141" s="149"/>
      <c r="AE141" s="149"/>
      <c r="AF141" s="149"/>
      <c r="AG141" s="149" t="s">
        <v>163</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82" t="str">
        <f>C141</f>
        <v>DSP audio matice s min. 24 audio I/O kanály, dvěma LAN porty, s až 32x 32 audio kanály,  AEC, 16x16 GPIO, 4x USB, frekvenční rozsah 20 - 20 000 Hz. Možnost rozšíření o ethernetové moduly. Po eternetu komunikují s jednotkou v ovládací místnosti.</v>
      </c>
      <c r="BB141" s="149"/>
      <c r="BC141" s="149"/>
      <c r="BD141" s="149"/>
      <c r="BE141" s="149"/>
      <c r="BF141" s="149"/>
      <c r="BG141" s="149"/>
      <c r="BH141" s="149"/>
    </row>
    <row r="142" spans="1:60" outlineLevel="1" x14ac:dyDescent="0.2">
      <c r="A142" s="168">
        <v>72</v>
      </c>
      <c r="B142" s="169" t="s">
        <v>355</v>
      </c>
      <c r="C142" s="185" t="s">
        <v>440</v>
      </c>
      <c r="D142" s="170" t="s">
        <v>181</v>
      </c>
      <c r="E142" s="171">
        <v>2</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172</v>
      </c>
      <c r="T142" s="174" t="s">
        <v>157</v>
      </c>
      <c r="U142" s="159">
        <v>0</v>
      </c>
      <c r="V142" s="159">
        <f>ROUND(E142*U142,2)</f>
        <v>0</v>
      </c>
      <c r="W142" s="159"/>
      <c r="X142" s="159" t="s">
        <v>158</v>
      </c>
      <c r="Y142" s="159" t="s">
        <v>159</v>
      </c>
      <c r="Z142" s="205"/>
      <c r="AA142" s="149"/>
      <c r="AB142" s="149"/>
      <c r="AC142" s="149"/>
      <c r="AD142" s="149"/>
      <c r="AE142" s="149"/>
      <c r="AF142" s="149"/>
      <c r="AG142" s="149" t="s">
        <v>182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22.5" outlineLevel="2" x14ac:dyDescent="0.2">
      <c r="A143" s="156"/>
      <c r="B143" s="157"/>
      <c r="C143" s="274" t="s">
        <v>441</v>
      </c>
      <c r="D143" s="275"/>
      <c r="E143" s="275"/>
      <c r="F143" s="275"/>
      <c r="G143" s="275"/>
      <c r="H143" s="159"/>
      <c r="I143" s="159"/>
      <c r="J143" s="159"/>
      <c r="K143" s="159"/>
      <c r="L143" s="159"/>
      <c r="M143" s="159"/>
      <c r="N143" s="158"/>
      <c r="O143" s="158"/>
      <c r="P143" s="158"/>
      <c r="Q143" s="158"/>
      <c r="R143" s="159"/>
      <c r="S143" s="159"/>
      <c r="T143" s="159"/>
      <c r="U143" s="159"/>
      <c r="V143" s="159"/>
      <c r="W143" s="159"/>
      <c r="X143" s="159"/>
      <c r="Y143" s="159"/>
      <c r="Z143" s="192"/>
      <c r="AA143" s="149"/>
      <c r="AB143" s="149"/>
      <c r="AC143" s="149"/>
      <c r="AD143" s="149"/>
      <c r="AE143" s="149"/>
      <c r="AF143" s="149"/>
      <c r="AG143" s="149" t="s">
        <v>163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82" t="str">
        <f>C143</f>
        <v>Síťový I/O audio modul pro převod analogového signálu na IP, sloužící pro záznam audia do náhravané simulce. Kompatibilní se simulačním systémem. Napájení PoE</v>
      </c>
      <c r="BB143" s="149"/>
      <c r="BC143" s="149"/>
      <c r="BD143" s="149"/>
      <c r="BE143" s="149"/>
      <c r="BF143" s="149"/>
      <c r="BG143" s="149"/>
      <c r="BH143" s="149"/>
    </row>
    <row r="144" spans="1:60" outlineLevel="1" x14ac:dyDescent="0.2">
      <c r="A144" s="168">
        <v>73</v>
      </c>
      <c r="B144" s="169" t="s">
        <v>358</v>
      </c>
      <c r="C144" s="185" t="s">
        <v>442</v>
      </c>
      <c r="D144" s="170" t="s">
        <v>181</v>
      </c>
      <c r="E144" s="171">
        <v>1</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172</v>
      </c>
      <c r="T144" s="174" t="s">
        <v>157</v>
      </c>
      <c r="U144" s="159">
        <v>0</v>
      </c>
      <c r="V144" s="159">
        <f>ROUND(E144*U144,2)</f>
        <v>0</v>
      </c>
      <c r="W144" s="159"/>
      <c r="X144" s="159" t="s">
        <v>158</v>
      </c>
      <c r="Y144" s="159" t="s">
        <v>159</v>
      </c>
      <c r="Z144" s="205"/>
      <c r="AA144" s="149"/>
      <c r="AB144" s="149"/>
      <c r="AC144" s="149"/>
      <c r="AD144" s="149"/>
      <c r="AE144" s="149"/>
      <c r="AF144" s="149"/>
      <c r="AG144" s="149" t="s">
        <v>182</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ht="33.75" outlineLevel="2" x14ac:dyDescent="0.2">
      <c r="A145" s="156"/>
      <c r="B145" s="157"/>
      <c r="C145" s="274" t="s">
        <v>443</v>
      </c>
      <c r="D145" s="275"/>
      <c r="E145" s="275"/>
      <c r="F145" s="275"/>
      <c r="G145" s="275"/>
      <c r="H145" s="159"/>
      <c r="I145" s="159"/>
      <c r="J145" s="159"/>
      <c r="K145" s="159"/>
      <c r="L145" s="159"/>
      <c r="M145" s="159"/>
      <c r="N145" s="158"/>
      <c r="O145" s="158"/>
      <c r="P145" s="158"/>
      <c r="Q145" s="158"/>
      <c r="R145" s="159"/>
      <c r="S145" s="159"/>
      <c r="T145" s="159"/>
      <c r="U145" s="159"/>
      <c r="V145" s="159"/>
      <c r="W145" s="159"/>
      <c r="X145" s="159"/>
      <c r="Y145" s="159"/>
      <c r="Z145" s="192"/>
      <c r="AA145" s="149"/>
      <c r="AB145" s="149"/>
      <c r="AC145" s="149"/>
      <c r="AD145" s="149"/>
      <c r="AE145" s="149"/>
      <c r="AF145" s="149"/>
      <c r="AG145" s="149" t="s">
        <v>163</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82" t="str">
        <f>C145</f>
        <v>Kontrolér řídicího systému s jedním 10/100 LAN portem, čtyř oboustrané RS-232/485 porty, dvěmi nízko-voltovými reléovými vstupy a osmimi volitelnými vstupy nebo výstopy (RS232 OUT, IR OUT, digital I/O). Web server, vnitřní 16Gb úložiště, PoE napájení a instalace do racku</v>
      </c>
      <c r="BB145" s="149"/>
      <c r="BC145" s="149"/>
      <c r="BD145" s="149"/>
      <c r="BE145" s="149"/>
      <c r="BF145" s="149"/>
      <c r="BG145" s="149"/>
      <c r="BH145" s="149"/>
    </row>
    <row r="146" spans="1:60" outlineLevel="1" x14ac:dyDescent="0.2">
      <c r="A146" s="168">
        <v>74</v>
      </c>
      <c r="B146" s="169" t="s">
        <v>361</v>
      </c>
      <c r="C146" s="185" t="s">
        <v>444</v>
      </c>
      <c r="D146" s="170" t="s">
        <v>181</v>
      </c>
      <c r="E146" s="171">
        <v>1</v>
      </c>
      <c r="F146" s="172"/>
      <c r="G146" s="173">
        <f>ROUND(E146*F146,2)</f>
        <v>0</v>
      </c>
      <c r="H146" s="172"/>
      <c r="I146" s="173">
        <f>ROUND(E146*H146,2)</f>
        <v>0</v>
      </c>
      <c r="J146" s="172"/>
      <c r="K146" s="173">
        <f>ROUND(E146*J146,2)</f>
        <v>0</v>
      </c>
      <c r="L146" s="173">
        <v>21</v>
      </c>
      <c r="M146" s="173">
        <f>G146*(1+L146/100)</f>
        <v>0</v>
      </c>
      <c r="N146" s="171">
        <v>0</v>
      </c>
      <c r="O146" s="171">
        <f>ROUND(E146*N146,2)</f>
        <v>0</v>
      </c>
      <c r="P146" s="171">
        <v>0</v>
      </c>
      <c r="Q146" s="171">
        <f>ROUND(E146*P146,2)</f>
        <v>0</v>
      </c>
      <c r="R146" s="173"/>
      <c r="S146" s="173" t="s">
        <v>172</v>
      </c>
      <c r="T146" s="174" t="s">
        <v>157</v>
      </c>
      <c r="U146" s="159">
        <v>0</v>
      </c>
      <c r="V146" s="159">
        <f>ROUND(E146*U146,2)</f>
        <v>0</v>
      </c>
      <c r="W146" s="159"/>
      <c r="X146" s="159" t="s">
        <v>158</v>
      </c>
      <c r="Y146" s="159" t="s">
        <v>159</v>
      </c>
      <c r="Z146" s="205"/>
      <c r="AA146" s="149"/>
      <c r="AB146" s="149"/>
      <c r="AC146" s="149"/>
      <c r="AD146" s="149"/>
      <c r="AE146" s="149"/>
      <c r="AF146" s="149"/>
      <c r="AG146" s="149" t="s">
        <v>182</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ht="45" outlineLevel="2" x14ac:dyDescent="0.2">
      <c r="A147" s="156"/>
      <c r="B147" s="157"/>
      <c r="C147" s="274" t="s">
        <v>445</v>
      </c>
      <c r="D147" s="275"/>
      <c r="E147" s="275"/>
      <c r="F147" s="275"/>
      <c r="G147" s="275"/>
      <c r="H147" s="159"/>
      <c r="I147" s="159"/>
      <c r="J147" s="159"/>
      <c r="K147" s="159"/>
      <c r="L147" s="159"/>
      <c r="M147" s="159"/>
      <c r="N147" s="158"/>
      <c r="O147" s="158"/>
      <c r="P147" s="158"/>
      <c r="Q147" s="158"/>
      <c r="R147" s="159"/>
      <c r="S147" s="159"/>
      <c r="T147" s="159"/>
      <c r="U147" s="159"/>
      <c r="V147" s="159"/>
      <c r="W147" s="159"/>
      <c r="X147" s="159"/>
      <c r="Y147" s="159"/>
      <c r="Z147" s="192"/>
      <c r="AA147" s="149"/>
      <c r="AB147" s="149"/>
      <c r="AC147" s="149"/>
      <c r="AD147" s="149"/>
      <c r="AE147" s="149"/>
      <c r="AF147" s="149"/>
      <c r="AG147" s="149" t="s">
        <v>163</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82" t="str">
        <f>C147</f>
        <v>Řídící počítač se SW určený pro simulování různého prostředí v simulační projekční místnosti. Počítač automaticky spouští a zobrazuje různé scénáře, které budou ve spojené projekci zobrazovány právě v simulační místnosti. PC zárověň ovládá DMX zařízení jako jsou LED pásky, pachové zásobníky a ventilátor, 5.1 prostorový zvuk. Možnost interaktivních scénářů, vytváření nových a úpravu stávajících. 16GB RAM, Intel i7, GPU s pěti HDMI výstupy, instalace vodorovně do racku, bezdrátová klávesnice, myš,</v>
      </c>
      <c r="BB147" s="149"/>
      <c r="BC147" s="149"/>
      <c r="BD147" s="149"/>
      <c r="BE147" s="149"/>
      <c r="BF147" s="149"/>
      <c r="BG147" s="149"/>
      <c r="BH147" s="149"/>
    </row>
    <row r="148" spans="1:60" outlineLevel="1" x14ac:dyDescent="0.2">
      <c r="A148" s="168">
        <v>75</v>
      </c>
      <c r="B148" s="169" t="s">
        <v>363</v>
      </c>
      <c r="C148" s="185" t="s">
        <v>446</v>
      </c>
      <c r="D148" s="170" t="s">
        <v>181</v>
      </c>
      <c r="E148" s="171">
        <v>1</v>
      </c>
      <c r="F148" s="172"/>
      <c r="G148" s="173">
        <f>ROUND(E148*F148,2)</f>
        <v>0</v>
      </c>
      <c r="H148" s="172"/>
      <c r="I148" s="173">
        <f>ROUND(E148*H148,2)</f>
        <v>0</v>
      </c>
      <c r="J148" s="172"/>
      <c r="K148" s="173">
        <f>ROUND(E148*J148,2)</f>
        <v>0</v>
      </c>
      <c r="L148" s="173">
        <v>21</v>
      </c>
      <c r="M148" s="173">
        <f>G148*(1+L148/100)</f>
        <v>0</v>
      </c>
      <c r="N148" s="171">
        <v>0</v>
      </c>
      <c r="O148" s="171">
        <f>ROUND(E148*N148,2)</f>
        <v>0</v>
      </c>
      <c r="P148" s="171">
        <v>0</v>
      </c>
      <c r="Q148" s="171">
        <f>ROUND(E148*P148,2)</f>
        <v>0</v>
      </c>
      <c r="R148" s="173"/>
      <c r="S148" s="173" t="s">
        <v>172</v>
      </c>
      <c r="T148" s="174" t="s">
        <v>157</v>
      </c>
      <c r="U148" s="159">
        <v>0</v>
      </c>
      <c r="V148" s="159">
        <f>ROUND(E148*U148,2)</f>
        <v>0</v>
      </c>
      <c r="W148" s="159"/>
      <c r="X148" s="159" t="s">
        <v>158</v>
      </c>
      <c r="Y148" s="159" t="s">
        <v>159</v>
      </c>
      <c r="Z148" s="205"/>
      <c r="AA148" s="149"/>
      <c r="AB148" s="149"/>
      <c r="AC148" s="149"/>
      <c r="AD148" s="149"/>
      <c r="AE148" s="149"/>
      <c r="AF148" s="149"/>
      <c r="AG148" s="149" t="s">
        <v>182</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ht="22.5" outlineLevel="2" x14ac:dyDescent="0.2">
      <c r="A149" s="156"/>
      <c r="B149" s="157"/>
      <c r="C149" s="274" t="s">
        <v>493</v>
      </c>
      <c r="D149" s="275"/>
      <c r="E149" s="275"/>
      <c r="F149" s="275"/>
      <c r="G149" s="275"/>
      <c r="H149" s="159"/>
      <c r="I149" s="159"/>
      <c r="J149" s="159"/>
      <c r="K149" s="159"/>
      <c r="L149" s="159"/>
      <c r="M149" s="159"/>
      <c r="N149" s="158"/>
      <c r="O149" s="158"/>
      <c r="P149" s="158"/>
      <c r="Q149" s="158"/>
      <c r="R149" s="159"/>
      <c r="S149" s="159"/>
      <c r="T149" s="159"/>
      <c r="U149" s="159"/>
      <c r="V149" s="159"/>
      <c r="W149" s="159"/>
      <c r="X149" s="159"/>
      <c r="Y149" s="159"/>
      <c r="Z149" s="192"/>
      <c r="AA149" s="149"/>
      <c r="AB149" s="149"/>
      <c r="AC149" s="149"/>
      <c r="AD149" s="149"/>
      <c r="AE149" s="149"/>
      <c r="AF149" s="149"/>
      <c r="AG149" s="149" t="s">
        <v>163</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82" t="str">
        <f>C149</f>
        <v>4,5kW 230V 1U, UPS se síťovou kartou.pro management, topologie: online s dvojí konverzí, doba provozu při výpadku a pné zátěži až min.3,5 min, výstupy 6 IEC C13 a 4 IEC C19, výměnné a bezúdržbové baterie, max. 3U, vodorovná instalace do racku.</v>
      </c>
      <c r="BB149" s="149"/>
      <c r="BC149" s="149"/>
      <c r="BD149" s="149"/>
      <c r="BE149" s="149"/>
      <c r="BF149" s="149"/>
      <c r="BG149" s="149"/>
      <c r="BH149" s="149"/>
    </row>
    <row r="150" spans="1:60" outlineLevel="1" x14ac:dyDescent="0.2">
      <c r="A150" s="168">
        <v>76</v>
      </c>
      <c r="B150" s="169" t="s">
        <v>364</v>
      </c>
      <c r="C150" s="185" t="s">
        <v>447</v>
      </c>
      <c r="D150" s="170" t="s">
        <v>181</v>
      </c>
      <c r="E150" s="171">
        <v>1</v>
      </c>
      <c r="F150" s="172"/>
      <c r="G150" s="173">
        <f>ROUND(E150*F150,2)</f>
        <v>0</v>
      </c>
      <c r="H150" s="172"/>
      <c r="I150" s="173">
        <f>ROUND(E150*H150,2)</f>
        <v>0</v>
      </c>
      <c r="J150" s="172"/>
      <c r="K150" s="173">
        <f>ROUND(E150*J150,2)</f>
        <v>0</v>
      </c>
      <c r="L150" s="173">
        <v>21</v>
      </c>
      <c r="M150" s="173">
        <f>G150*(1+L150/100)</f>
        <v>0</v>
      </c>
      <c r="N150" s="171">
        <v>0</v>
      </c>
      <c r="O150" s="171">
        <f>ROUND(E150*N150,2)</f>
        <v>0</v>
      </c>
      <c r="P150" s="171">
        <v>0</v>
      </c>
      <c r="Q150" s="171">
        <f>ROUND(E150*P150,2)</f>
        <v>0</v>
      </c>
      <c r="R150" s="173"/>
      <c r="S150" s="173" t="s">
        <v>172</v>
      </c>
      <c r="T150" s="174" t="s">
        <v>157</v>
      </c>
      <c r="U150" s="159">
        <v>0</v>
      </c>
      <c r="V150" s="159">
        <f>ROUND(E150*U150,2)</f>
        <v>0</v>
      </c>
      <c r="W150" s="159"/>
      <c r="X150" s="159" t="s">
        <v>158</v>
      </c>
      <c r="Y150" s="159" t="s">
        <v>159</v>
      </c>
      <c r="Z150" s="205"/>
      <c r="AA150" s="149"/>
      <c r="AB150" s="149"/>
      <c r="AC150" s="149"/>
      <c r="AD150" s="149"/>
      <c r="AE150" s="149"/>
      <c r="AF150" s="149"/>
      <c r="AG150" s="149" t="s">
        <v>182</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x14ac:dyDescent="0.2">
      <c r="A151" s="156"/>
      <c r="B151" s="157"/>
      <c r="C151" s="274" t="s">
        <v>448</v>
      </c>
      <c r="D151" s="275"/>
      <c r="E151" s="275"/>
      <c r="F151" s="275"/>
      <c r="G151" s="275"/>
      <c r="H151" s="159"/>
      <c r="I151" s="159"/>
      <c r="J151" s="159"/>
      <c r="K151" s="159"/>
      <c r="L151" s="159"/>
      <c r="M151" s="159"/>
      <c r="N151" s="158"/>
      <c r="O151" s="158"/>
      <c r="P151" s="158"/>
      <c r="Q151" s="158"/>
      <c r="R151" s="159"/>
      <c r="S151" s="159"/>
      <c r="T151" s="159"/>
      <c r="U151" s="159"/>
      <c r="V151" s="159"/>
      <c r="W151" s="159"/>
      <c r="X151" s="159"/>
      <c r="Y151" s="159"/>
      <c r="Z151" s="192"/>
      <c r="AA151" s="149"/>
      <c r="AB151" s="149"/>
      <c r="AC151" s="149"/>
      <c r="AD151" s="149"/>
      <c r="AE151" s="149"/>
      <c r="AF151" s="149"/>
      <c r="AG151" s="149" t="s">
        <v>163</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68">
        <v>77</v>
      </c>
      <c r="B152" s="169" t="s">
        <v>365</v>
      </c>
      <c r="C152" s="185" t="s">
        <v>449</v>
      </c>
      <c r="D152" s="170" t="s">
        <v>181</v>
      </c>
      <c r="E152" s="171">
        <v>1</v>
      </c>
      <c r="F152" s="172"/>
      <c r="G152" s="173">
        <f>ROUND(E152*F152,2)</f>
        <v>0</v>
      </c>
      <c r="H152" s="172"/>
      <c r="I152" s="173">
        <f>ROUND(E152*H152,2)</f>
        <v>0</v>
      </c>
      <c r="J152" s="172"/>
      <c r="K152" s="173">
        <f>ROUND(E152*J152,2)</f>
        <v>0</v>
      </c>
      <c r="L152" s="173">
        <v>21</v>
      </c>
      <c r="M152" s="173">
        <f>G152*(1+L152/100)</f>
        <v>0</v>
      </c>
      <c r="N152" s="171">
        <v>0</v>
      </c>
      <c r="O152" s="171">
        <f>ROUND(E152*N152,2)</f>
        <v>0</v>
      </c>
      <c r="P152" s="171">
        <v>0</v>
      </c>
      <c r="Q152" s="171">
        <f>ROUND(E152*P152,2)</f>
        <v>0</v>
      </c>
      <c r="R152" s="173"/>
      <c r="S152" s="173" t="s">
        <v>172</v>
      </c>
      <c r="T152" s="174" t="s">
        <v>157</v>
      </c>
      <c r="U152" s="159">
        <v>0</v>
      </c>
      <c r="V152" s="159">
        <f>ROUND(E152*U152,2)</f>
        <v>0</v>
      </c>
      <c r="W152" s="159"/>
      <c r="X152" s="159" t="s">
        <v>158</v>
      </c>
      <c r="Y152" s="159" t="s">
        <v>159</v>
      </c>
      <c r="Z152" s="205"/>
      <c r="AA152" s="149"/>
      <c r="AB152" s="149"/>
      <c r="AC152" s="149"/>
      <c r="AD152" s="149"/>
      <c r="AE152" s="149"/>
      <c r="AF152" s="149"/>
      <c r="AG152" s="149" t="s">
        <v>182</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74" t="s">
        <v>450</v>
      </c>
      <c r="D153" s="275"/>
      <c r="E153" s="275"/>
      <c r="F153" s="275"/>
      <c r="G153" s="275"/>
      <c r="H153" s="159"/>
      <c r="I153" s="159"/>
      <c r="J153" s="159"/>
      <c r="K153" s="159"/>
      <c r="L153" s="159"/>
      <c r="M153" s="159"/>
      <c r="N153" s="158"/>
      <c r="O153" s="158"/>
      <c r="P153" s="158"/>
      <c r="Q153" s="158"/>
      <c r="R153" s="159"/>
      <c r="S153" s="159"/>
      <c r="T153" s="159"/>
      <c r="U153" s="159"/>
      <c r="V153" s="159"/>
      <c r="W153" s="159"/>
      <c r="X153" s="159"/>
      <c r="Y153" s="159"/>
      <c r="Z153" s="192"/>
      <c r="AA153" s="149"/>
      <c r="AB153" s="149"/>
      <c r="AC153" s="149"/>
      <c r="AD153" s="149"/>
      <c r="AE153" s="149"/>
      <c r="AF153" s="149"/>
      <c r="AG153" s="149" t="s">
        <v>163</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68">
        <v>78</v>
      </c>
      <c r="B154" s="169" t="s">
        <v>366</v>
      </c>
      <c r="C154" s="185" t="s">
        <v>451</v>
      </c>
      <c r="D154" s="170" t="s">
        <v>181</v>
      </c>
      <c r="E154" s="171">
        <v>1</v>
      </c>
      <c r="F154" s="172"/>
      <c r="G154" s="173">
        <f>ROUND(E154*F154,2)</f>
        <v>0</v>
      </c>
      <c r="H154" s="172"/>
      <c r="I154" s="173">
        <f>ROUND(E154*H154,2)</f>
        <v>0</v>
      </c>
      <c r="J154" s="172"/>
      <c r="K154" s="173">
        <f>ROUND(E154*J154,2)</f>
        <v>0</v>
      </c>
      <c r="L154" s="173">
        <v>21</v>
      </c>
      <c r="M154" s="173">
        <f>G154*(1+L154/100)</f>
        <v>0</v>
      </c>
      <c r="N154" s="171">
        <v>0</v>
      </c>
      <c r="O154" s="171">
        <f>ROUND(E154*N154,2)</f>
        <v>0</v>
      </c>
      <c r="P154" s="171">
        <v>0</v>
      </c>
      <c r="Q154" s="171">
        <f>ROUND(E154*P154,2)</f>
        <v>0</v>
      </c>
      <c r="R154" s="173"/>
      <c r="S154" s="173" t="s">
        <v>172</v>
      </c>
      <c r="T154" s="174" t="s">
        <v>157</v>
      </c>
      <c r="U154" s="159">
        <v>0</v>
      </c>
      <c r="V154" s="159">
        <f>ROUND(E154*U154,2)</f>
        <v>0</v>
      </c>
      <c r="W154" s="159"/>
      <c r="X154" s="159" t="s">
        <v>158</v>
      </c>
      <c r="Y154" s="159" t="s">
        <v>159</v>
      </c>
      <c r="Z154" s="205"/>
      <c r="AA154" s="149"/>
      <c r="AB154" s="149"/>
      <c r="AC154" s="149"/>
      <c r="AD154" s="149"/>
      <c r="AE154" s="149"/>
      <c r="AF154" s="149"/>
      <c r="AG154" s="149" t="s">
        <v>182</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274" t="s">
        <v>452</v>
      </c>
      <c r="D155" s="275"/>
      <c r="E155" s="275"/>
      <c r="F155" s="275"/>
      <c r="G155" s="275"/>
      <c r="H155" s="159"/>
      <c r="I155" s="159"/>
      <c r="J155" s="159"/>
      <c r="K155" s="159"/>
      <c r="L155" s="159"/>
      <c r="M155" s="159"/>
      <c r="N155" s="158"/>
      <c r="O155" s="158"/>
      <c r="P155" s="158"/>
      <c r="Q155" s="158"/>
      <c r="R155" s="159"/>
      <c r="S155" s="159"/>
      <c r="T155" s="159"/>
      <c r="U155" s="159"/>
      <c r="V155" s="159"/>
      <c r="W155" s="159"/>
      <c r="X155" s="159"/>
      <c r="Y155" s="159"/>
      <c r="Z155" s="192"/>
      <c r="AA155" s="149"/>
      <c r="AB155" s="149"/>
      <c r="AC155" s="149"/>
      <c r="AD155" s="149"/>
      <c r="AE155" s="149"/>
      <c r="AF155" s="149"/>
      <c r="AG155" s="149" t="s">
        <v>163</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5">
        <v>79</v>
      </c>
      <c r="B156" s="176" t="s">
        <v>368</v>
      </c>
      <c r="C156" s="184" t="s">
        <v>277</v>
      </c>
      <c r="D156" s="177" t="s">
        <v>278</v>
      </c>
      <c r="E156" s="178">
        <v>1</v>
      </c>
      <c r="F156" s="179"/>
      <c r="G156" s="180">
        <f>ROUND(E156*F156,2)</f>
        <v>0</v>
      </c>
      <c r="H156" s="179"/>
      <c r="I156" s="180">
        <f>ROUND(E156*H156,2)</f>
        <v>0</v>
      </c>
      <c r="J156" s="179"/>
      <c r="K156" s="180">
        <f>ROUND(E156*J156,2)</f>
        <v>0</v>
      </c>
      <c r="L156" s="180">
        <v>21</v>
      </c>
      <c r="M156" s="180">
        <f>G156*(1+L156/100)</f>
        <v>0</v>
      </c>
      <c r="N156" s="178">
        <v>0</v>
      </c>
      <c r="O156" s="178">
        <f>ROUND(E156*N156,2)</f>
        <v>0</v>
      </c>
      <c r="P156" s="178">
        <v>0</v>
      </c>
      <c r="Q156" s="178">
        <f>ROUND(E156*P156,2)</f>
        <v>0</v>
      </c>
      <c r="R156" s="180"/>
      <c r="S156" s="180" t="s">
        <v>172</v>
      </c>
      <c r="T156" s="181" t="s">
        <v>157</v>
      </c>
      <c r="U156" s="159">
        <v>0</v>
      </c>
      <c r="V156" s="159">
        <f>ROUND(E156*U156,2)</f>
        <v>0</v>
      </c>
      <c r="W156" s="159"/>
      <c r="X156" s="159" t="s">
        <v>158</v>
      </c>
      <c r="Y156" s="159" t="s">
        <v>159</v>
      </c>
      <c r="Z156" s="192"/>
      <c r="AA156" s="149"/>
      <c r="AB156" s="149"/>
      <c r="AC156" s="149"/>
      <c r="AD156" s="149"/>
      <c r="AE156" s="149"/>
      <c r="AF156" s="149"/>
      <c r="AG156" s="149" t="s">
        <v>182</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5">
        <v>80</v>
      </c>
      <c r="B157" s="176" t="s">
        <v>371</v>
      </c>
      <c r="C157" s="184" t="s">
        <v>279</v>
      </c>
      <c r="D157" s="177" t="s">
        <v>181</v>
      </c>
      <c r="E157" s="178">
        <v>1</v>
      </c>
      <c r="F157" s="179"/>
      <c r="G157" s="180">
        <f>ROUND(E157*F157,2)</f>
        <v>0</v>
      </c>
      <c r="H157" s="179"/>
      <c r="I157" s="180">
        <f>ROUND(E157*H157,2)</f>
        <v>0</v>
      </c>
      <c r="J157" s="179"/>
      <c r="K157" s="180">
        <f>ROUND(E157*J157,2)</f>
        <v>0</v>
      </c>
      <c r="L157" s="180">
        <v>21</v>
      </c>
      <c r="M157" s="180">
        <f>G157*(1+L157/100)</f>
        <v>0</v>
      </c>
      <c r="N157" s="178">
        <v>0</v>
      </c>
      <c r="O157" s="178">
        <f>ROUND(E157*N157,2)</f>
        <v>0</v>
      </c>
      <c r="P157" s="178">
        <v>0</v>
      </c>
      <c r="Q157" s="178">
        <f>ROUND(E157*P157,2)</f>
        <v>0</v>
      </c>
      <c r="R157" s="180"/>
      <c r="S157" s="180" t="s">
        <v>172</v>
      </c>
      <c r="T157" s="181" t="s">
        <v>157</v>
      </c>
      <c r="U157" s="159">
        <v>0</v>
      </c>
      <c r="V157" s="159">
        <f>ROUND(E157*U157,2)</f>
        <v>0</v>
      </c>
      <c r="W157" s="159"/>
      <c r="X157" s="159" t="s">
        <v>158</v>
      </c>
      <c r="Y157" s="159" t="s">
        <v>159</v>
      </c>
      <c r="Z157" s="192"/>
      <c r="AA157" s="149"/>
      <c r="AB157" s="149"/>
      <c r="AC157" s="149"/>
      <c r="AD157" s="149"/>
      <c r="AE157" s="149"/>
      <c r="AF157" s="149"/>
      <c r="AG157" s="149" t="s">
        <v>182</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5">
        <v>81</v>
      </c>
      <c r="B158" s="176" t="s">
        <v>453</v>
      </c>
      <c r="C158" s="184" t="s">
        <v>280</v>
      </c>
      <c r="D158" s="177" t="s">
        <v>181</v>
      </c>
      <c r="E158" s="178">
        <v>1</v>
      </c>
      <c r="F158" s="179"/>
      <c r="G158" s="180">
        <f>ROUND(E158*F158,2)</f>
        <v>0</v>
      </c>
      <c r="H158" s="179"/>
      <c r="I158" s="180">
        <f>ROUND(E158*H158,2)</f>
        <v>0</v>
      </c>
      <c r="J158" s="179"/>
      <c r="K158" s="180">
        <f>ROUND(E158*J158,2)</f>
        <v>0</v>
      </c>
      <c r="L158" s="180">
        <v>21</v>
      </c>
      <c r="M158" s="180">
        <f>G158*(1+L158/100)</f>
        <v>0</v>
      </c>
      <c r="N158" s="178">
        <v>0</v>
      </c>
      <c r="O158" s="178">
        <f>ROUND(E158*N158,2)</f>
        <v>0</v>
      </c>
      <c r="P158" s="178">
        <v>0</v>
      </c>
      <c r="Q158" s="178">
        <f>ROUND(E158*P158,2)</f>
        <v>0</v>
      </c>
      <c r="R158" s="180"/>
      <c r="S158" s="180" t="s">
        <v>172</v>
      </c>
      <c r="T158" s="181" t="s">
        <v>157</v>
      </c>
      <c r="U158" s="159">
        <v>0</v>
      </c>
      <c r="V158" s="159">
        <f>ROUND(E158*U158,2)</f>
        <v>0</v>
      </c>
      <c r="W158" s="159"/>
      <c r="X158" s="159" t="s">
        <v>158</v>
      </c>
      <c r="Y158" s="159" t="s">
        <v>159</v>
      </c>
      <c r="Z158" s="192"/>
      <c r="AA158" s="149"/>
      <c r="AB158" s="149"/>
      <c r="AC158" s="149"/>
      <c r="AD158" s="149"/>
      <c r="AE158" s="149"/>
      <c r="AF158" s="149"/>
      <c r="AG158" s="149" t="s">
        <v>182</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x14ac:dyDescent="0.2">
      <c r="A159" s="161" t="s">
        <v>151</v>
      </c>
      <c r="B159" s="162" t="s">
        <v>121</v>
      </c>
      <c r="C159" s="183" t="s">
        <v>28</v>
      </c>
      <c r="D159" s="163"/>
      <c r="E159" s="164"/>
      <c r="F159" s="165"/>
      <c r="G159" s="165">
        <f>SUMIF(AG160:AG165,"&lt;&gt;NOR",G160:G165)</f>
        <v>0</v>
      </c>
      <c r="H159" s="165"/>
      <c r="I159" s="165">
        <f>SUM(I160:I165)</f>
        <v>0</v>
      </c>
      <c r="J159" s="165"/>
      <c r="K159" s="165">
        <f>SUM(K160:K165)</f>
        <v>0</v>
      </c>
      <c r="L159" s="165"/>
      <c r="M159" s="165">
        <f>SUM(M160:M165)</f>
        <v>0</v>
      </c>
      <c r="N159" s="164"/>
      <c r="O159" s="164">
        <f>SUM(O160:O165)</f>
        <v>0</v>
      </c>
      <c r="P159" s="164"/>
      <c r="Q159" s="164">
        <f>SUM(Q160:Q165)</f>
        <v>0</v>
      </c>
      <c r="R159" s="165"/>
      <c r="S159" s="165"/>
      <c r="T159" s="166"/>
      <c r="U159" s="160"/>
      <c r="V159" s="160">
        <f>SUM(V160:V165)</f>
        <v>0</v>
      </c>
      <c r="W159" s="160"/>
      <c r="X159" s="160"/>
      <c r="Y159" s="160"/>
      <c r="Z159" s="193"/>
      <c r="AG159" t="s">
        <v>152</v>
      </c>
    </row>
    <row r="160" spans="1:60" outlineLevel="1" x14ac:dyDescent="0.2">
      <c r="A160" s="175">
        <v>82</v>
      </c>
      <c r="B160" s="176" t="s">
        <v>454</v>
      </c>
      <c r="C160" s="184" t="s">
        <v>263</v>
      </c>
      <c r="D160" s="177" t="s">
        <v>181</v>
      </c>
      <c r="E160" s="178">
        <v>1</v>
      </c>
      <c r="F160" s="179"/>
      <c r="G160" s="180">
        <f>ROUND(E160*F160,2)</f>
        <v>0</v>
      </c>
      <c r="H160" s="179"/>
      <c r="I160" s="180">
        <f>ROUND(E160*H160,2)</f>
        <v>0</v>
      </c>
      <c r="J160" s="179"/>
      <c r="K160" s="180">
        <f>ROUND(E160*J160,2)</f>
        <v>0</v>
      </c>
      <c r="L160" s="180">
        <v>21</v>
      </c>
      <c r="M160" s="180">
        <f>G160*(1+L160/100)</f>
        <v>0</v>
      </c>
      <c r="N160" s="178">
        <v>0</v>
      </c>
      <c r="O160" s="178">
        <f>ROUND(E160*N160,2)</f>
        <v>0</v>
      </c>
      <c r="P160" s="178">
        <v>0</v>
      </c>
      <c r="Q160" s="178">
        <f>ROUND(E160*P160,2)</f>
        <v>0</v>
      </c>
      <c r="R160" s="180"/>
      <c r="S160" s="180" t="s">
        <v>172</v>
      </c>
      <c r="T160" s="181" t="s">
        <v>157</v>
      </c>
      <c r="U160" s="159">
        <v>0</v>
      </c>
      <c r="V160" s="159">
        <f>ROUND(E160*U160,2)</f>
        <v>0</v>
      </c>
      <c r="W160" s="159"/>
      <c r="X160" s="159" t="s">
        <v>158</v>
      </c>
      <c r="Y160" s="159" t="s">
        <v>159</v>
      </c>
      <c r="Z160" s="192"/>
      <c r="AA160" s="149"/>
      <c r="AB160" s="149"/>
      <c r="AC160" s="149"/>
      <c r="AD160" s="149"/>
      <c r="AE160" s="149"/>
      <c r="AF160" s="149"/>
      <c r="AG160" s="149" t="s">
        <v>160</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5">
        <v>83</v>
      </c>
      <c r="B161" s="176" t="s">
        <v>455</v>
      </c>
      <c r="C161" s="184" t="s">
        <v>367</v>
      </c>
      <c r="D161" s="177" t="s">
        <v>300</v>
      </c>
      <c r="E161" s="178">
        <v>1</v>
      </c>
      <c r="F161" s="179"/>
      <c r="G161" s="180">
        <f>ROUND(E161*F161,2)</f>
        <v>0</v>
      </c>
      <c r="H161" s="179"/>
      <c r="I161" s="180">
        <f>ROUND(E161*H161,2)</f>
        <v>0</v>
      </c>
      <c r="J161" s="179"/>
      <c r="K161" s="180">
        <f>ROUND(E161*J161,2)</f>
        <v>0</v>
      </c>
      <c r="L161" s="180">
        <v>21</v>
      </c>
      <c r="M161" s="180">
        <f>G161*(1+L161/100)</f>
        <v>0</v>
      </c>
      <c r="N161" s="178">
        <v>0</v>
      </c>
      <c r="O161" s="178">
        <f>ROUND(E161*N161,2)</f>
        <v>0</v>
      </c>
      <c r="P161" s="178">
        <v>0</v>
      </c>
      <c r="Q161" s="178">
        <f>ROUND(E161*P161,2)</f>
        <v>0</v>
      </c>
      <c r="R161" s="180"/>
      <c r="S161" s="180" t="s">
        <v>172</v>
      </c>
      <c r="T161" s="181" t="s">
        <v>157</v>
      </c>
      <c r="U161" s="159">
        <v>0</v>
      </c>
      <c r="V161" s="159">
        <f>ROUND(E161*U161,2)</f>
        <v>0</v>
      </c>
      <c r="W161" s="159"/>
      <c r="X161" s="159" t="s">
        <v>158</v>
      </c>
      <c r="Y161" s="159" t="s">
        <v>159</v>
      </c>
      <c r="Z161" s="192"/>
      <c r="AA161" s="149"/>
      <c r="AB161" s="149"/>
      <c r="AC161" s="149"/>
      <c r="AD161" s="149"/>
      <c r="AE161" s="149"/>
      <c r="AF161" s="149"/>
      <c r="AG161" s="149" t="s">
        <v>160</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68">
        <v>84</v>
      </c>
      <c r="B162" s="169" t="s">
        <v>456</v>
      </c>
      <c r="C162" s="185" t="s">
        <v>369</v>
      </c>
      <c r="D162" s="170" t="s">
        <v>300</v>
      </c>
      <c r="E162" s="171">
        <v>1</v>
      </c>
      <c r="F162" s="172"/>
      <c r="G162" s="173">
        <f>ROUND(E162*F162,2)</f>
        <v>0</v>
      </c>
      <c r="H162" s="172"/>
      <c r="I162" s="173">
        <f>ROUND(E162*H162,2)</f>
        <v>0</v>
      </c>
      <c r="J162" s="172"/>
      <c r="K162" s="173">
        <f>ROUND(E162*J162,2)</f>
        <v>0</v>
      </c>
      <c r="L162" s="173">
        <v>21</v>
      </c>
      <c r="M162" s="173">
        <f>G162*(1+L162/100)</f>
        <v>0</v>
      </c>
      <c r="N162" s="171">
        <v>0</v>
      </c>
      <c r="O162" s="171">
        <f>ROUND(E162*N162,2)</f>
        <v>0</v>
      </c>
      <c r="P162" s="171">
        <v>0</v>
      </c>
      <c r="Q162" s="171">
        <f>ROUND(E162*P162,2)</f>
        <v>0</v>
      </c>
      <c r="R162" s="173"/>
      <c r="S162" s="173" t="s">
        <v>172</v>
      </c>
      <c r="T162" s="174" t="s">
        <v>157</v>
      </c>
      <c r="U162" s="159">
        <v>0</v>
      </c>
      <c r="V162" s="159">
        <f>ROUND(E162*U162,2)</f>
        <v>0</v>
      </c>
      <c r="W162" s="159"/>
      <c r="X162" s="159" t="s">
        <v>158</v>
      </c>
      <c r="Y162" s="159" t="s">
        <v>159</v>
      </c>
      <c r="Z162" s="192"/>
      <c r="AA162" s="149"/>
      <c r="AB162" s="149"/>
      <c r="AC162" s="149"/>
      <c r="AD162" s="149"/>
      <c r="AE162" s="149"/>
      <c r="AF162" s="149"/>
      <c r="AG162" s="149" t="s">
        <v>160</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74" t="s">
        <v>457</v>
      </c>
      <c r="D163" s="275"/>
      <c r="E163" s="275"/>
      <c r="F163" s="275"/>
      <c r="G163" s="275"/>
      <c r="H163" s="159"/>
      <c r="I163" s="159"/>
      <c r="J163" s="159"/>
      <c r="K163" s="159"/>
      <c r="L163" s="159"/>
      <c r="M163" s="159"/>
      <c r="N163" s="158"/>
      <c r="O163" s="158"/>
      <c r="P163" s="158"/>
      <c r="Q163" s="158"/>
      <c r="R163" s="159"/>
      <c r="S163" s="159"/>
      <c r="T163" s="159"/>
      <c r="U163" s="159"/>
      <c r="V163" s="159"/>
      <c r="W163" s="159"/>
      <c r="X163" s="159"/>
      <c r="Y163" s="159"/>
      <c r="Z163" s="192"/>
      <c r="AA163" s="149"/>
      <c r="AB163" s="149"/>
      <c r="AC163" s="149"/>
      <c r="AD163" s="149"/>
      <c r="AE163" s="149"/>
      <c r="AF163" s="149"/>
      <c r="AG163" s="149" t="s">
        <v>163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82" t="str">
        <f>C163</f>
        <v>Školení ovládání AV a simulační techniky pro uživatele simulačního centra, školení IT a technických pracovníků.</v>
      </c>
      <c r="BB163" s="149"/>
      <c r="BC163" s="149"/>
      <c r="BD163" s="149"/>
      <c r="BE163" s="149"/>
      <c r="BF163" s="149"/>
      <c r="BG163" s="149"/>
      <c r="BH163" s="149"/>
    </row>
    <row r="164" spans="1:60" outlineLevel="1" x14ac:dyDescent="0.2">
      <c r="A164" s="168">
        <v>85</v>
      </c>
      <c r="B164" s="169" t="s">
        <v>458</v>
      </c>
      <c r="C164" s="185" t="s">
        <v>369</v>
      </c>
      <c r="D164" s="170" t="s">
        <v>459</v>
      </c>
      <c r="E164" s="171">
        <v>1</v>
      </c>
      <c r="F164" s="172"/>
      <c r="G164" s="173">
        <f>ROUND(E164*F164,2)</f>
        <v>0</v>
      </c>
      <c r="H164" s="172"/>
      <c r="I164" s="173">
        <f>ROUND(E164*H164,2)</f>
        <v>0</v>
      </c>
      <c r="J164" s="172"/>
      <c r="K164" s="173">
        <f>ROUND(E164*J164,2)</f>
        <v>0</v>
      </c>
      <c r="L164" s="173">
        <v>21</v>
      </c>
      <c r="M164" s="173">
        <f>G164*(1+L164/100)</f>
        <v>0</v>
      </c>
      <c r="N164" s="171">
        <v>0</v>
      </c>
      <c r="O164" s="171">
        <f>ROUND(E164*N164,2)</f>
        <v>0</v>
      </c>
      <c r="P164" s="171">
        <v>0</v>
      </c>
      <c r="Q164" s="171">
        <f>ROUND(E164*P164,2)</f>
        <v>0</v>
      </c>
      <c r="R164" s="173"/>
      <c r="S164" s="173" t="s">
        <v>172</v>
      </c>
      <c r="T164" s="174" t="s">
        <v>157</v>
      </c>
      <c r="U164" s="159">
        <v>0</v>
      </c>
      <c r="V164" s="159">
        <f>ROUND(E164*U164,2)</f>
        <v>0</v>
      </c>
      <c r="W164" s="159"/>
      <c r="X164" s="159" t="s">
        <v>158</v>
      </c>
      <c r="Y164" s="159" t="s">
        <v>159</v>
      </c>
      <c r="Z164" s="192"/>
      <c r="AA164" s="149"/>
      <c r="AB164" s="149"/>
      <c r="AC164" s="149"/>
      <c r="AD164" s="149"/>
      <c r="AE164" s="149"/>
      <c r="AF164" s="149"/>
      <c r="AG164" s="149" t="s">
        <v>160</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2.5" outlineLevel="2" x14ac:dyDescent="0.2">
      <c r="A165" s="156"/>
      <c r="B165" s="157"/>
      <c r="C165" s="274" t="s">
        <v>460</v>
      </c>
      <c r="D165" s="275"/>
      <c r="E165" s="275"/>
      <c r="F165" s="275"/>
      <c r="G165" s="275"/>
      <c r="H165" s="159"/>
      <c r="I165" s="159"/>
      <c r="J165" s="159"/>
      <c r="K165" s="159"/>
      <c r="L165" s="159"/>
      <c r="M165" s="159"/>
      <c r="N165" s="158"/>
      <c r="O165" s="158"/>
      <c r="P165" s="158"/>
      <c r="Q165" s="158"/>
      <c r="R165" s="159"/>
      <c r="S165" s="159"/>
      <c r="T165" s="159"/>
      <c r="U165" s="159"/>
      <c r="V165" s="159"/>
      <c r="W165" s="159"/>
      <c r="X165" s="159"/>
      <c r="Y165" s="159"/>
      <c r="Z165" s="192"/>
      <c r="AA165" s="149"/>
      <c r="AB165" s="149"/>
      <c r="AC165" s="149"/>
      <c r="AD165" s="149"/>
      <c r="AE165" s="149"/>
      <c r="AF165" s="149"/>
      <c r="AG165" s="149" t="s">
        <v>163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82" t="str">
        <f>C165</f>
        <v>3denní školení Train the trainer pro budoucí lektory simulačního centra zaměřené na metodiku simulací a debriefingu v oblasti přednemocniční péče pod vedením zkušených lektorů simulační výuky v oblasti intenzivní péče</v>
      </c>
      <c r="BB165" s="149"/>
      <c r="BC165" s="149"/>
      <c r="BD165" s="149"/>
      <c r="BE165" s="149"/>
      <c r="BF165" s="149"/>
      <c r="BG165" s="149"/>
      <c r="BH165" s="149"/>
    </row>
    <row r="166" spans="1:60" x14ac:dyDescent="0.2">
      <c r="A166" s="3"/>
      <c r="B166" s="4"/>
      <c r="C166" s="186"/>
      <c r="D166" s="6"/>
      <c r="E166" s="3"/>
      <c r="F166" s="3"/>
      <c r="G166" s="3"/>
      <c r="H166" s="3"/>
      <c r="I166" s="3"/>
      <c r="J166" s="3"/>
      <c r="K166" s="3"/>
      <c r="L166" s="3"/>
      <c r="M166" s="3"/>
      <c r="N166" s="3"/>
      <c r="O166" s="3"/>
      <c r="P166" s="3"/>
      <c r="Q166" s="3"/>
      <c r="R166" s="3"/>
      <c r="S166" s="3"/>
      <c r="T166" s="3"/>
      <c r="U166" s="3"/>
      <c r="V166" s="3"/>
      <c r="W166" s="3"/>
      <c r="X166" s="3"/>
      <c r="Y166" s="3"/>
      <c r="AB166" s="194" t="s">
        <v>498</v>
      </c>
      <c r="AC166" s="195"/>
      <c r="AD166" s="195"/>
      <c r="AE166" s="195">
        <v>15</v>
      </c>
      <c r="AF166" s="195">
        <v>21</v>
      </c>
      <c r="AG166" s="195" t="s">
        <v>137</v>
      </c>
      <c r="AH166" s="195"/>
      <c r="AI166" s="195"/>
      <c r="AJ166" s="195"/>
      <c r="AK166" s="195"/>
      <c r="AL166" s="195"/>
      <c r="AM166" s="195"/>
      <c r="AN166" s="195"/>
      <c r="AO166" s="195"/>
      <c r="AP166" s="195"/>
      <c r="AQ166" s="195"/>
      <c r="AR166" s="195"/>
      <c r="AS166" s="195"/>
      <c r="AT166" s="196"/>
    </row>
    <row r="167" spans="1:60" x14ac:dyDescent="0.2">
      <c r="A167" s="152"/>
      <c r="B167" s="153" t="s">
        <v>29</v>
      </c>
      <c r="C167" s="187"/>
      <c r="D167" s="154"/>
      <c r="E167" s="155"/>
      <c r="F167" s="155"/>
      <c r="G167" s="167">
        <f>G8+G42+G85+G97+G121+G133+G159</f>
        <v>0</v>
      </c>
      <c r="H167" s="3"/>
      <c r="I167" s="3"/>
      <c r="J167" s="3"/>
      <c r="K167" s="3"/>
      <c r="L167" s="3"/>
      <c r="M167" s="3"/>
      <c r="N167" s="3"/>
      <c r="O167" s="3"/>
      <c r="P167" s="3"/>
      <c r="Q167" s="3"/>
      <c r="R167" s="3"/>
      <c r="S167" s="3"/>
      <c r="T167" s="3"/>
      <c r="U167" s="3"/>
      <c r="V167" s="3"/>
      <c r="W167" s="3"/>
      <c r="X167" s="3"/>
      <c r="Y167" s="3"/>
      <c r="AE167">
        <f>SUMIF(L7:L165,AE166,G7:G165)</f>
        <v>0</v>
      </c>
      <c r="AF167">
        <f>SUMIF(L7:L165,AF166,G7:G165)</f>
        <v>0</v>
      </c>
      <c r="AG167" t="s">
        <v>176</v>
      </c>
    </row>
    <row r="168" spans="1:60" x14ac:dyDescent="0.2">
      <c r="C168" s="188"/>
      <c r="D168" s="10"/>
      <c r="AG168" t="s">
        <v>177</v>
      </c>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sheetData>
  <sheetProtection algorithmName="SHA-512" hashValue="7sJI3gEi06bsnelZLXp1xRiWfKuSUAHafJyNQeDVzUcwT22ujVlmcCWlCfTWsh/ZRtPKRy1JRSqzc07C9qygkQ==" saltValue="XMY/wzhUkE7iR2eet12exw==" spinCount="100000" sheet="1" formatRows="0"/>
  <mergeCells count="70">
    <mergeCell ref="C12:G12"/>
    <mergeCell ref="A1:G1"/>
    <mergeCell ref="C2:G2"/>
    <mergeCell ref="C3:G3"/>
    <mergeCell ref="C4:G4"/>
    <mergeCell ref="C10:G10"/>
    <mergeCell ref="C36:G36"/>
    <mergeCell ref="C14:G14"/>
    <mergeCell ref="C16:G16"/>
    <mergeCell ref="C18:G18"/>
    <mergeCell ref="C20:G20"/>
    <mergeCell ref="C22:G22"/>
    <mergeCell ref="C24:G24"/>
    <mergeCell ref="C26:G26"/>
    <mergeCell ref="C28:G28"/>
    <mergeCell ref="C30:G30"/>
    <mergeCell ref="C32:G32"/>
    <mergeCell ref="C34:G34"/>
    <mergeCell ref="C63:G63"/>
    <mergeCell ref="C38:G38"/>
    <mergeCell ref="C44:G44"/>
    <mergeCell ref="C45:G45"/>
    <mergeCell ref="C47:G47"/>
    <mergeCell ref="C49:G49"/>
    <mergeCell ref="C51:G51"/>
    <mergeCell ref="C53:G53"/>
    <mergeCell ref="C55:G55"/>
    <mergeCell ref="C57:G57"/>
    <mergeCell ref="C59:G59"/>
    <mergeCell ref="C61:G61"/>
    <mergeCell ref="C91:G91"/>
    <mergeCell ref="C65:G65"/>
    <mergeCell ref="C67:G67"/>
    <mergeCell ref="C69:G69"/>
    <mergeCell ref="C71:G71"/>
    <mergeCell ref="C73:G73"/>
    <mergeCell ref="C75:G75"/>
    <mergeCell ref="C77:G77"/>
    <mergeCell ref="C79:G79"/>
    <mergeCell ref="C81:G81"/>
    <mergeCell ref="C87:G87"/>
    <mergeCell ref="C89:G89"/>
    <mergeCell ref="C149:G149"/>
    <mergeCell ref="C123:G123"/>
    <mergeCell ref="C93:G93"/>
    <mergeCell ref="C99:G99"/>
    <mergeCell ref="C101:G101"/>
    <mergeCell ref="C103:G103"/>
    <mergeCell ref="C105:G105"/>
    <mergeCell ref="C107:G107"/>
    <mergeCell ref="C109:G109"/>
    <mergeCell ref="C111:G111"/>
    <mergeCell ref="C113:G113"/>
    <mergeCell ref="C115:G115"/>
    <mergeCell ref="C117:G117"/>
    <mergeCell ref="C139:G139"/>
    <mergeCell ref="C141:G141"/>
    <mergeCell ref="C143:G143"/>
    <mergeCell ref="C145:G145"/>
    <mergeCell ref="C147:G147"/>
    <mergeCell ref="C125:G125"/>
    <mergeCell ref="C127:G127"/>
    <mergeCell ref="C129:G129"/>
    <mergeCell ref="C135:G135"/>
    <mergeCell ref="C137:G137"/>
    <mergeCell ref="C153:G153"/>
    <mergeCell ref="C155:G155"/>
    <mergeCell ref="C163:G163"/>
    <mergeCell ref="C165:G165"/>
    <mergeCell ref="C151:G15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Soupis</vt:lpstr>
      <vt:lpstr>VzorPolozky</vt:lpstr>
      <vt:lpstr>VON VRN2 Naklady</vt:lpstr>
      <vt:lpstr>D1-01.1 D1-01-1.03-1 Pol</vt:lpstr>
      <vt:lpstr>D1-01.1 D1-01-1.03-2 Pol</vt:lpstr>
      <vt:lpstr>D1-01.2 D1-01-2.03-1 Pol</vt:lpstr>
      <vt:lpstr>D1-01.2 D1-01-2.03-2 Pol</vt:lpstr>
      <vt:lpstr>Soupis!CelkemDPHVypocet</vt:lpstr>
      <vt:lpstr>CenaCelkem</vt:lpstr>
      <vt:lpstr>CenaCelkemBezDPH</vt:lpstr>
      <vt:lpstr>Soupis!CenaCelkemVypocet</vt:lpstr>
      <vt:lpstr>cisloobjektu</vt:lpstr>
      <vt:lpstr>Soupis!CisloStavby</vt:lpstr>
      <vt:lpstr>CisloStavebnihoRozpoctu</vt:lpstr>
      <vt:lpstr>dadresa</vt:lpstr>
      <vt:lpstr>Soupis!DIČ</vt:lpstr>
      <vt:lpstr>dmisto</vt:lpstr>
      <vt:lpstr>DPHSni</vt:lpstr>
      <vt:lpstr>DPHZakl</vt:lpstr>
      <vt:lpstr>Soupis!dpsc</vt:lpstr>
      <vt:lpstr>Soupis!IČO</vt:lpstr>
      <vt:lpstr>Mena</vt:lpstr>
      <vt:lpstr>MistoStavby</vt:lpstr>
      <vt:lpstr>nazevobjektu</vt:lpstr>
      <vt:lpstr>Soupis!NazevStavby</vt:lpstr>
      <vt:lpstr>NazevStavebnihoRozpoctu</vt:lpstr>
      <vt:lpstr>'D1-01.1 D1-01-1.03-1 Pol'!Názvy_tisku</vt:lpstr>
      <vt:lpstr>'D1-01.1 D1-01-1.03-2 Pol'!Názvy_tisku</vt:lpstr>
      <vt:lpstr>'D1-01.2 D1-01-2.03-1 Pol'!Názvy_tisku</vt:lpstr>
      <vt:lpstr>'D1-01.2 D1-01-2.03-2 Pol'!Názvy_tisku</vt:lpstr>
      <vt:lpstr>'VON VRN2 Naklady'!Názvy_tisku</vt:lpstr>
      <vt:lpstr>oadresa</vt:lpstr>
      <vt:lpstr>Soupis!Objednatel</vt:lpstr>
      <vt:lpstr>Soupis!Objekt</vt:lpstr>
      <vt:lpstr>'D1-01.1 D1-01-1.03-1 Pol'!Oblast_tisku</vt:lpstr>
      <vt:lpstr>'D1-01.1 D1-01-1.03-2 Pol'!Oblast_tisku</vt:lpstr>
      <vt:lpstr>'D1-01.2 D1-01-2.03-1 Pol'!Oblast_tisku</vt:lpstr>
      <vt:lpstr>'D1-01.2 D1-01-2.03-2 Pol'!Oblast_tisku</vt:lpstr>
      <vt:lpstr>Soupis!Oblast_tisku</vt:lpstr>
      <vt:lpstr>'VON VRN2 Naklady'!Oblast_tisku</vt:lpstr>
      <vt:lpstr>Soupis!odic</vt:lpstr>
      <vt:lpstr>Soupis!oico</vt:lpstr>
      <vt:lpstr>Soupis!omisto</vt:lpstr>
      <vt:lpstr>Soupis!onazev</vt:lpstr>
      <vt:lpstr>Soupis!opsc</vt:lpstr>
      <vt:lpstr>padresa</vt:lpstr>
      <vt:lpstr>pdic</vt:lpstr>
      <vt:lpstr>pico</vt:lpstr>
      <vt:lpstr>pmisto</vt:lpstr>
      <vt:lpstr>PoptavkaID</vt:lpstr>
      <vt:lpstr>pPSC</vt:lpstr>
      <vt:lpstr>Projektant</vt:lpstr>
      <vt:lpstr>Soupis!SazbaDPH1</vt:lpstr>
      <vt:lpstr>Soupis!SazbaDPH2</vt:lpstr>
      <vt:lpstr>Vypracoval</vt:lpstr>
      <vt:lpstr>ZakladDPHSni</vt:lpstr>
      <vt:lpstr>Soupis!ZakladDPHSniVypocet</vt:lpstr>
      <vt:lpstr>ZakladDPHZakl</vt:lpstr>
      <vt:lpstr>Soupis!ZakladDPHZaklVypocet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Ledvina Petr</dc:creator>
  <cp:lastModifiedBy>Veronika Šimková</cp:lastModifiedBy>
  <cp:lastPrinted>2019-03-19T12:27:02Z</cp:lastPrinted>
  <dcterms:created xsi:type="dcterms:W3CDTF">2009-04-08T07:15:50Z</dcterms:created>
  <dcterms:modified xsi:type="dcterms:W3CDTF">2024-05-28T10:27:50Z</dcterms:modified>
</cp:coreProperties>
</file>