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_A\"/>
    </mc:Choice>
  </mc:AlternateContent>
  <bookViews>
    <workbookView xWindow="-120" yWindow="-120" windowWidth="38640" windowHeight="21120"/>
  </bookViews>
  <sheets>
    <sheet name="Rekapitulace stavby" sheetId="1" r:id="rId1"/>
    <sheet name="SO06.01 - Objekt výtopny" sheetId="2" r:id="rId2"/>
    <sheet name="SO06.02 - Koleje" sheetId="3" r:id="rId3"/>
  </sheets>
  <definedNames>
    <definedName name="_xlnm._FilterDatabase" localSheetId="1" hidden="1">'SO06.01 - Objekt výtopny'!$C$104:$K$715</definedName>
    <definedName name="_xlnm._FilterDatabase" localSheetId="2" hidden="1">'SO06.02 - Koleje'!$C$82:$K$172</definedName>
    <definedName name="_xlnm.Print_Titles" localSheetId="0">'Rekapitulace stavby'!$52:$52</definedName>
    <definedName name="_xlnm.Print_Titles" localSheetId="1">'SO06.01 - Objekt výtopny'!$104:$104</definedName>
    <definedName name="_xlnm.Print_Titles" localSheetId="2">'SO06.02 - Koleje'!$82:$82</definedName>
    <definedName name="_xlnm.Print_Area" localSheetId="0">'Rekapitulace stavby'!$D$4:$AO$36,'Rekapitulace stavby'!$C$42:$AQ$57</definedName>
    <definedName name="_xlnm.Print_Area" localSheetId="1">'SO06.01 - Objekt výtopny'!$C$45:$J$86,'SO06.01 - Objekt výtopny'!$C$92:$K$715</definedName>
    <definedName name="_xlnm.Print_Area" localSheetId="2">'SO06.02 - Koleje'!$C$45:$J$64,'SO06.02 - Koleje'!$C$70:$K$172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3" l="1"/>
  <c r="J36" i="3"/>
  <c r="AY56" i="1" s="1"/>
  <c r="J35" i="3"/>
  <c r="AX56" i="1"/>
  <c r="BI168" i="3"/>
  <c r="BH168" i="3"/>
  <c r="BG168" i="3"/>
  <c r="BF168" i="3"/>
  <c r="T168" i="3"/>
  <c r="T167" i="3"/>
  <c r="R168" i="3"/>
  <c r="R167" i="3" s="1"/>
  <c r="P168" i="3"/>
  <c r="P167" i="3" s="1"/>
  <c r="BI163" i="3"/>
  <c r="BH163" i="3"/>
  <c r="BG163" i="3"/>
  <c r="BF163" i="3"/>
  <c r="T163" i="3"/>
  <c r="R163" i="3"/>
  <c r="P163" i="3"/>
  <c r="BI160" i="3"/>
  <c r="BH160" i="3"/>
  <c r="BG160" i="3"/>
  <c r="BF160" i="3"/>
  <c r="T160" i="3"/>
  <c r="R160" i="3"/>
  <c r="P160" i="3"/>
  <c r="BI159" i="3"/>
  <c r="BH159" i="3"/>
  <c r="BG159" i="3"/>
  <c r="BF159" i="3"/>
  <c r="T159" i="3"/>
  <c r="R159" i="3"/>
  <c r="P159" i="3"/>
  <c r="BI158" i="3"/>
  <c r="BH158" i="3"/>
  <c r="BG158" i="3"/>
  <c r="BF158" i="3"/>
  <c r="T158" i="3"/>
  <c r="R158" i="3"/>
  <c r="P158" i="3"/>
  <c r="BI154" i="3"/>
  <c r="BH154" i="3"/>
  <c r="BG154" i="3"/>
  <c r="BF154" i="3"/>
  <c r="T154" i="3"/>
  <c r="R154" i="3"/>
  <c r="P154" i="3"/>
  <c r="BI151" i="3"/>
  <c r="BH151" i="3"/>
  <c r="BG151" i="3"/>
  <c r="BF151" i="3"/>
  <c r="T151" i="3"/>
  <c r="R151" i="3"/>
  <c r="P151" i="3"/>
  <c r="BI146" i="3"/>
  <c r="BH146" i="3"/>
  <c r="BG146" i="3"/>
  <c r="BF146" i="3"/>
  <c r="T146" i="3"/>
  <c r="R146" i="3"/>
  <c r="P146" i="3"/>
  <c r="BI140" i="3"/>
  <c r="BH140" i="3"/>
  <c r="BG140" i="3"/>
  <c r="BF140" i="3"/>
  <c r="T140" i="3"/>
  <c r="R140" i="3"/>
  <c r="P140" i="3"/>
  <c r="BI136" i="3"/>
  <c r="BH136" i="3"/>
  <c r="BG136" i="3"/>
  <c r="BF136" i="3"/>
  <c r="T136" i="3"/>
  <c r="R136" i="3"/>
  <c r="P136" i="3"/>
  <c r="BI132" i="3"/>
  <c r="BH132" i="3"/>
  <c r="BG132" i="3"/>
  <c r="BF132" i="3"/>
  <c r="T132" i="3"/>
  <c r="R132" i="3"/>
  <c r="P132" i="3"/>
  <c r="BI127" i="3"/>
  <c r="BH127" i="3"/>
  <c r="BG127" i="3"/>
  <c r="BF127" i="3"/>
  <c r="T127" i="3"/>
  <c r="R127" i="3"/>
  <c r="P127" i="3"/>
  <c r="BI123" i="3"/>
  <c r="BH123" i="3"/>
  <c r="BG123" i="3"/>
  <c r="BF123" i="3"/>
  <c r="T123" i="3"/>
  <c r="R123" i="3"/>
  <c r="P123" i="3"/>
  <c r="BI119" i="3"/>
  <c r="BH119" i="3"/>
  <c r="BG119" i="3"/>
  <c r="BF119" i="3"/>
  <c r="T119" i="3"/>
  <c r="R119" i="3"/>
  <c r="P119" i="3"/>
  <c r="BI115" i="3"/>
  <c r="BH115" i="3"/>
  <c r="BG115" i="3"/>
  <c r="BF115" i="3"/>
  <c r="T115" i="3"/>
  <c r="R115" i="3"/>
  <c r="P115" i="3"/>
  <c r="BI111" i="3"/>
  <c r="BH111" i="3"/>
  <c r="BG111" i="3"/>
  <c r="BF111" i="3"/>
  <c r="T111" i="3"/>
  <c r="R111" i="3"/>
  <c r="P111" i="3"/>
  <c r="BI105" i="3"/>
  <c r="BH105" i="3"/>
  <c r="BG105" i="3"/>
  <c r="BF105" i="3"/>
  <c r="T105" i="3"/>
  <c r="R105" i="3"/>
  <c r="P105" i="3"/>
  <c r="BI102" i="3"/>
  <c r="BH102" i="3"/>
  <c r="BG102" i="3"/>
  <c r="BF102" i="3"/>
  <c r="T102" i="3"/>
  <c r="R102" i="3"/>
  <c r="P102" i="3"/>
  <c r="BI98" i="3"/>
  <c r="BH98" i="3"/>
  <c r="BG98" i="3"/>
  <c r="BF98" i="3"/>
  <c r="T98" i="3"/>
  <c r="R98" i="3"/>
  <c r="P98" i="3"/>
  <c r="BI93" i="3"/>
  <c r="BH93" i="3"/>
  <c r="BG93" i="3"/>
  <c r="BF93" i="3"/>
  <c r="T93" i="3"/>
  <c r="R93" i="3"/>
  <c r="P93" i="3"/>
  <c r="BI90" i="3"/>
  <c r="BH90" i="3"/>
  <c r="BG90" i="3"/>
  <c r="BF90" i="3"/>
  <c r="T90" i="3"/>
  <c r="R90" i="3"/>
  <c r="P90" i="3"/>
  <c r="BI86" i="3"/>
  <c r="BH86" i="3"/>
  <c r="BG86" i="3"/>
  <c r="BF86" i="3"/>
  <c r="T86" i="3"/>
  <c r="R86" i="3"/>
  <c r="P86" i="3"/>
  <c r="J80" i="3"/>
  <c r="J79" i="3"/>
  <c r="F79" i="3"/>
  <c r="F77" i="3"/>
  <c r="E75" i="3"/>
  <c r="J55" i="3"/>
  <c r="J54" i="3"/>
  <c r="F54" i="3"/>
  <c r="F52" i="3"/>
  <c r="E50" i="3"/>
  <c r="J18" i="3"/>
  <c r="E18" i="3"/>
  <c r="F80" i="3"/>
  <c r="J17" i="3"/>
  <c r="J12" i="3"/>
  <c r="J77" i="3"/>
  <c r="E7" i="3"/>
  <c r="E73" i="3"/>
  <c r="J37" i="2"/>
  <c r="J36" i="2"/>
  <c r="AY55" i="1" s="1"/>
  <c r="J35" i="2"/>
  <c r="AX55" i="1"/>
  <c r="BI714" i="2"/>
  <c r="BH714" i="2"/>
  <c r="BG714" i="2"/>
  <c r="BF714" i="2"/>
  <c r="T714" i="2"/>
  <c r="R714" i="2"/>
  <c r="P714" i="2"/>
  <c r="BI711" i="2"/>
  <c r="BH711" i="2"/>
  <c r="BG711" i="2"/>
  <c r="BF711" i="2"/>
  <c r="T711" i="2"/>
  <c r="R711" i="2"/>
  <c r="P711" i="2"/>
  <c r="BI708" i="2"/>
  <c r="BH708" i="2"/>
  <c r="BG708" i="2"/>
  <c r="BF708" i="2"/>
  <c r="T708" i="2"/>
  <c r="R708" i="2"/>
  <c r="P708" i="2"/>
  <c r="BI706" i="2"/>
  <c r="BH706" i="2"/>
  <c r="BG706" i="2"/>
  <c r="BF706" i="2"/>
  <c r="T706" i="2"/>
  <c r="R706" i="2"/>
  <c r="P706" i="2"/>
  <c r="BI704" i="2"/>
  <c r="BH704" i="2"/>
  <c r="BG704" i="2"/>
  <c r="BF704" i="2"/>
  <c r="T704" i="2"/>
  <c r="R704" i="2"/>
  <c r="P704" i="2"/>
  <c r="BI701" i="2"/>
  <c r="BH701" i="2"/>
  <c r="BG701" i="2"/>
  <c r="BF701" i="2"/>
  <c r="T701" i="2"/>
  <c r="R701" i="2"/>
  <c r="P701" i="2"/>
  <c r="BI699" i="2"/>
  <c r="BH699" i="2"/>
  <c r="BG699" i="2"/>
  <c r="BF699" i="2"/>
  <c r="T699" i="2"/>
  <c r="R699" i="2"/>
  <c r="P699" i="2"/>
  <c r="BI697" i="2"/>
  <c r="BH697" i="2"/>
  <c r="BG697" i="2"/>
  <c r="BF697" i="2"/>
  <c r="T697" i="2"/>
  <c r="R697" i="2"/>
  <c r="P697" i="2"/>
  <c r="BI694" i="2"/>
  <c r="BH694" i="2"/>
  <c r="BG694" i="2"/>
  <c r="BF694" i="2"/>
  <c r="T694" i="2"/>
  <c r="R694" i="2"/>
  <c r="P694" i="2"/>
  <c r="BI693" i="2"/>
  <c r="BH693" i="2"/>
  <c r="BG693" i="2"/>
  <c r="BF693" i="2"/>
  <c r="T693" i="2"/>
  <c r="R693" i="2"/>
  <c r="P693" i="2"/>
  <c r="BI692" i="2"/>
  <c r="BH692" i="2"/>
  <c r="BG692" i="2"/>
  <c r="BF692" i="2"/>
  <c r="T692" i="2"/>
  <c r="R692" i="2"/>
  <c r="P692" i="2"/>
  <c r="BI691" i="2"/>
  <c r="BH691" i="2"/>
  <c r="BG691" i="2"/>
  <c r="BF691" i="2"/>
  <c r="T691" i="2"/>
  <c r="R691" i="2"/>
  <c r="P691" i="2"/>
  <c r="BI687" i="2"/>
  <c r="BH687" i="2"/>
  <c r="BG687" i="2"/>
  <c r="BF687" i="2"/>
  <c r="T687" i="2"/>
  <c r="R687" i="2"/>
  <c r="P687" i="2"/>
  <c r="BI685" i="2"/>
  <c r="BH685" i="2"/>
  <c r="BG685" i="2"/>
  <c r="BF685" i="2"/>
  <c r="T685" i="2"/>
  <c r="R685" i="2"/>
  <c r="P685" i="2"/>
  <c r="BI683" i="2"/>
  <c r="BH683" i="2"/>
  <c r="BG683" i="2"/>
  <c r="BF683" i="2"/>
  <c r="T683" i="2"/>
  <c r="R683" i="2"/>
  <c r="P683" i="2"/>
  <c r="BI678" i="2"/>
  <c r="BH678" i="2"/>
  <c r="BG678" i="2"/>
  <c r="BF678" i="2"/>
  <c r="T678" i="2"/>
  <c r="R678" i="2"/>
  <c r="P678" i="2"/>
  <c r="BI677" i="2"/>
  <c r="BH677" i="2"/>
  <c r="BG677" i="2"/>
  <c r="BF677" i="2"/>
  <c r="T677" i="2"/>
  <c r="R677" i="2"/>
  <c r="P677" i="2"/>
  <c r="BI674" i="2"/>
  <c r="BH674" i="2"/>
  <c r="BG674" i="2"/>
  <c r="BF674" i="2"/>
  <c r="T674" i="2"/>
  <c r="R674" i="2"/>
  <c r="P674" i="2"/>
  <c r="BI673" i="2"/>
  <c r="BH673" i="2"/>
  <c r="BG673" i="2"/>
  <c r="BF673" i="2"/>
  <c r="T673" i="2"/>
  <c r="R673" i="2"/>
  <c r="P673" i="2"/>
  <c r="BI668" i="2"/>
  <c r="BH668" i="2"/>
  <c r="BG668" i="2"/>
  <c r="BF668" i="2"/>
  <c r="T668" i="2"/>
  <c r="R668" i="2"/>
  <c r="P668" i="2"/>
  <c r="BI664" i="2"/>
  <c r="BH664" i="2"/>
  <c r="BG664" i="2"/>
  <c r="BF664" i="2"/>
  <c r="T664" i="2"/>
  <c r="R664" i="2"/>
  <c r="P664" i="2"/>
  <c r="BI659" i="2"/>
  <c r="BH659" i="2"/>
  <c r="BG659" i="2"/>
  <c r="BF659" i="2"/>
  <c r="T659" i="2"/>
  <c r="R659" i="2"/>
  <c r="P659" i="2"/>
  <c r="BI656" i="2"/>
  <c r="BH656" i="2"/>
  <c r="BG656" i="2"/>
  <c r="BF656" i="2"/>
  <c r="T656" i="2"/>
  <c r="R656" i="2"/>
  <c r="P656" i="2"/>
  <c r="BI654" i="2"/>
  <c r="BH654" i="2"/>
  <c r="BG654" i="2"/>
  <c r="BF654" i="2"/>
  <c r="T654" i="2"/>
  <c r="R654" i="2"/>
  <c r="P654" i="2"/>
  <c r="BI652" i="2"/>
  <c r="BH652" i="2"/>
  <c r="BG652" i="2"/>
  <c r="BF652" i="2"/>
  <c r="T652" i="2"/>
  <c r="R652" i="2"/>
  <c r="P652" i="2"/>
  <c r="BI649" i="2"/>
  <c r="BH649" i="2"/>
  <c r="BG649" i="2"/>
  <c r="BF649" i="2"/>
  <c r="T649" i="2"/>
  <c r="R649" i="2"/>
  <c r="P649" i="2"/>
  <c r="BI647" i="2"/>
  <c r="BH647" i="2"/>
  <c r="BG647" i="2"/>
  <c r="BF647" i="2"/>
  <c r="T647" i="2"/>
  <c r="R647" i="2"/>
  <c r="P647" i="2"/>
  <c r="BI641" i="2"/>
  <c r="BH641" i="2"/>
  <c r="BG641" i="2"/>
  <c r="BF641" i="2"/>
  <c r="T641" i="2"/>
  <c r="R641" i="2"/>
  <c r="P641" i="2"/>
  <c r="BI636" i="2"/>
  <c r="BH636" i="2"/>
  <c r="BG636" i="2"/>
  <c r="BF636" i="2"/>
  <c r="T636" i="2"/>
  <c r="R636" i="2"/>
  <c r="P636" i="2"/>
  <c r="BI633" i="2"/>
  <c r="BH633" i="2"/>
  <c r="BG633" i="2"/>
  <c r="BF633" i="2"/>
  <c r="T633" i="2"/>
  <c r="R633" i="2"/>
  <c r="P633" i="2"/>
  <c r="BI630" i="2"/>
  <c r="BH630" i="2"/>
  <c r="BG630" i="2"/>
  <c r="BF630" i="2"/>
  <c r="T630" i="2"/>
  <c r="R630" i="2"/>
  <c r="P630" i="2"/>
  <c r="BI627" i="2"/>
  <c r="BH627" i="2"/>
  <c r="BG627" i="2"/>
  <c r="BF627" i="2"/>
  <c r="T627" i="2"/>
  <c r="R627" i="2"/>
  <c r="P627" i="2"/>
  <c r="BI624" i="2"/>
  <c r="BH624" i="2"/>
  <c r="BG624" i="2"/>
  <c r="BF624" i="2"/>
  <c r="T624" i="2"/>
  <c r="R624" i="2"/>
  <c r="P624" i="2"/>
  <c r="BI620" i="2"/>
  <c r="BH620" i="2"/>
  <c r="BG620" i="2"/>
  <c r="BF620" i="2"/>
  <c r="T620" i="2"/>
  <c r="R620" i="2"/>
  <c r="P620" i="2"/>
  <c r="BI617" i="2"/>
  <c r="BH617" i="2"/>
  <c r="BG617" i="2"/>
  <c r="BF617" i="2"/>
  <c r="T617" i="2"/>
  <c r="R617" i="2"/>
  <c r="P617" i="2"/>
  <c r="BI615" i="2"/>
  <c r="BH615" i="2"/>
  <c r="BG615" i="2"/>
  <c r="BF615" i="2"/>
  <c r="T615" i="2"/>
  <c r="R615" i="2"/>
  <c r="P615" i="2"/>
  <c r="BI613" i="2"/>
  <c r="BH613" i="2"/>
  <c r="BG613" i="2"/>
  <c r="BF613" i="2"/>
  <c r="T613" i="2"/>
  <c r="R613" i="2"/>
  <c r="P613" i="2"/>
  <c r="BI610" i="2"/>
  <c r="BH610" i="2"/>
  <c r="BG610" i="2"/>
  <c r="BF610" i="2"/>
  <c r="T610" i="2"/>
  <c r="R610" i="2"/>
  <c r="P610" i="2"/>
  <c r="BI608" i="2"/>
  <c r="BH608" i="2"/>
  <c r="BG608" i="2"/>
  <c r="BF608" i="2"/>
  <c r="T608" i="2"/>
  <c r="R608" i="2"/>
  <c r="P608" i="2"/>
  <c r="BI605" i="2"/>
  <c r="BH605" i="2"/>
  <c r="BG605" i="2"/>
  <c r="BF605" i="2"/>
  <c r="T605" i="2"/>
  <c r="R605" i="2"/>
  <c r="P605" i="2"/>
  <c r="BI603" i="2"/>
  <c r="BH603" i="2"/>
  <c r="BG603" i="2"/>
  <c r="BF603" i="2"/>
  <c r="T603" i="2"/>
  <c r="R603" i="2"/>
  <c r="P603" i="2"/>
  <c r="BI600" i="2"/>
  <c r="BH600" i="2"/>
  <c r="BG600" i="2"/>
  <c r="BF600" i="2"/>
  <c r="T600" i="2"/>
  <c r="R600" i="2"/>
  <c r="P600" i="2"/>
  <c r="BI597" i="2"/>
  <c r="BH597" i="2"/>
  <c r="BG597" i="2"/>
  <c r="BF597" i="2"/>
  <c r="T597" i="2"/>
  <c r="R597" i="2"/>
  <c r="P597" i="2"/>
  <c r="BI594" i="2"/>
  <c r="BH594" i="2"/>
  <c r="BG594" i="2"/>
  <c r="BF594" i="2"/>
  <c r="T594" i="2"/>
  <c r="R594" i="2"/>
  <c r="P594" i="2"/>
  <c r="BI592" i="2"/>
  <c r="BH592" i="2"/>
  <c r="BG592" i="2"/>
  <c r="BF592" i="2"/>
  <c r="T592" i="2"/>
  <c r="R592" i="2"/>
  <c r="P592" i="2"/>
  <c r="BI589" i="2"/>
  <c r="BH589" i="2"/>
  <c r="BG589" i="2"/>
  <c r="BF589" i="2"/>
  <c r="T589" i="2"/>
  <c r="R589" i="2"/>
  <c r="P589" i="2"/>
  <c r="BI587" i="2"/>
  <c r="BH587" i="2"/>
  <c r="BG587" i="2"/>
  <c r="BF587" i="2"/>
  <c r="T587" i="2"/>
  <c r="R587" i="2"/>
  <c r="P587" i="2"/>
  <c r="BI584" i="2"/>
  <c r="BH584" i="2"/>
  <c r="BG584" i="2"/>
  <c r="BF584" i="2"/>
  <c r="T584" i="2"/>
  <c r="R584" i="2"/>
  <c r="P584" i="2"/>
  <c r="BI581" i="2"/>
  <c r="BH581" i="2"/>
  <c r="BG581" i="2"/>
  <c r="BF581" i="2"/>
  <c r="T581" i="2"/>
  <c r="R581" i="2"/>
  <c r="P581" i="2"/>
  <c r="BI578" i="2"/>
  <c r="BH578" i="2"/>
  <c r="BG578" i="2"/>
  <c r="BF578" i="2"/>
  <c r="T578" i="2"/>
  <c r="R578" i="2"/>
  <c r="P578" i="2"/>
  <c r="BI575" i="2"/>
  <c r="BH575" i="2"/>
  <c r="BG575" i="2"/>
  <c r="BF575" i="2"/>
  <c r="T575" i="2"/>
  <c r="R575" i="2"/>
  <c r="P575" i="2"/>
  <c r="BI572" i="2"/>
  <c r="BH572" i="2"/>
  <c r="BG572" i="2"/>
  <c r="BF572" i="2"/>
  <c r="T572" i="2"/>
  <c r="R572" i="2"/>
  <c r="P572" i="2"/>
  <c r="BI569" i="2"/>
  <c r="BH569" i="2"/>
  <c r="BG569" i="2"/>
  <c r="BF569" i="2"/>
  <c r="T569" i="2"/>
  <c r="R569" i="2"/>
  <c r="P569" i="2"/>
  <c r="BI566" i="2"/>
  <c r="BH566" i="2"/>
  <c r="BG566" i="2"/>
  <c r="BF566" i="2"/>
  <c r="T566" i="2"/>
  <c r="R566" i="2"/>
  <c r="P566" i="2"/>
  <c r="BI563" i="2"/>
  <c r="BH563" i="2"/>
  <c r="BG563" i="2"/>
  <c r="BF563" i="2"/>
  <c r="T563" i="2"/>
  <c r="R563" i="2"/>
  <c r="P563" i="2"/>
  <c r="BI561" i="2"/>
  <c r="BH561" i="2"/>
  <c r="BG561" i="2"/>
  <c r="BF561" i="2"/>
  <c r="T561" i="2"/>
  <c r="R561" i="2"/>
  <c r="P561" i="2"/>
  <c r="BI555" i="2"/>
  <c r="BH555" i="2"/>
  <c r="BG555" i="2"/>
  <c r="BF555" i="2"/>
  <c r="T555" i="2"/>
  <c r="R555" i="2"/>
  <c r="P555" i="2"/>
  <c r="BI548" i="2"/>
  <c r="BH548" i="2"/>
  <c r="BG548" i="2"/>
  <c r="BF548" i="2"/>
  <c r="T548" i="2"/>
  <c r="R548" i="2"/>
  <c r="P548" i="2"/>
  <c r="BI541" i="2"/>
  <c r="BH541" i="2"/>
  <c r="BG541" i="2"/>
  <c r="BF541" i="2"/>
  <c r="T541" i="2"/>
  <c r="R541" i="2"/>
  <c r="P541" i="2"/>
  <c r="BI536" i="2"/>
  <c r="BH536" i="2"/>
  <c r="BG536" i="2"/>
  <c r="BF536" i="2"/>
  <c r="T536" i="2"/>
  <c r="R536" i="2"/>
  <c r="P536" i="2"/>
  <c r="BI533" i="2"/>
  <c r="BH533" i="2"/>
  <c r="BG533" i="2"/>
  <c r="BF533" i="2"/>
  <c r="T533" i="2"/>
  <c r="R533" i="2"/>
  <c r="P533" i="2"/>
  <c r="BI530" i="2"/>
  <c r="BH530" i="2"/>
  <c r="BG530" i="2"/>
  <c r="BF530" i="2"/>
  <c r="T530" i="2"/>
  <c r="R530" i="2"/>
  <c r="P530" i="2"/>
  <c r="BI527" i="2"/>
  <c r="BH527" i="2"/>
  <c r="BG527" i="2"/>
  <c r="BF527" i="2"/>
  <c r="T527" i="2"/>
  <c r="R527" i="2"/>
  <c r="P527" i="2"/>
  <c r="BI524" i="2"/>
  <c r="BH524" i="2"/>
  <c r="BG524" i="2"/>
  <c r="BF524" i="2"/>
  <c r="T524" i="2"/>
  <c r="R524" i="2"/>
  <c r="P524" i="2"/>
  <c r="BI521" i="2"/>
  <c r="BH521" i="2"/>
  <c r="BG521" i="2"/>
  <c r="BF521" i="2"/>
  <c r="T521" i="2"/>
  <c r="R521" i="2"/>
  <c r="P521" i="2"/>
  <c r="BI516" i="2"/>
  <c r="BH516" i="2"/>
  <c r="BG516" i="2"/>
  <c r="BF516" i="2"/>
  <c r="T516" i="2"/>
  <c r="R516" i="2"/>
  <c r="P516" i="2"/>
  <c r="BI511" i="2"/>
  <c r="BH511" i="2"/>
  <c r="BG511" i="2"/>
  <c r="BF511" i="2"/>
  <c r="T511" i="2"/>
  <c r="R511" i="2"/>
  <c r="P511" i="2"/>
  <c r="BI506" i="2"/>
  <c r="BH506" i="2"/>
  <c r="BG506" i="2"/>
  <c r="BF506" i="2"/>
  <c r="T506" i="2"/>
  <c r="R506" i="2"/>
  <c r="P506" i="2"/>
  <c r="BI500" i="2"/>
  <c r="BH500" i="2"/>
  <c r="BG500" i="2"/>
  <c r="BF500" i="2"/>
  <c r="T500" i="2"/>
  <c r="R500" i="2"/>
  <c r="P500" i="2"/>
  <c r="BI495" i="2"/>
  <c r="BH495" i="2"/>
  <c r="BG495" i="2"/>
  <c r="BF495" i="2"/>
  <c r="T495" i="2"/>
  <c r="R495" i="2"/>
  <c r="P495" i="2"/>
  <c r="BI492" i="2"/>
  <c r="BH492" i="2"/>
  <c r="BG492" i="2"/>
  <c r="BF492" i="2"/>
  <c r="T492" i="2"/>
  <c r="R492" i="2"/>
  <c r="P492" i="2"/>
  <c r="BI488" i="2"/>
  <c r="BH488" i="2"/>
  <c r="BG488" i="2"/>
  <c r="BF488" i="2"/>
  <c r="T488" i="2"/>
  <c r="T487" i="2" s="1"/>
  <c r="R488" i="2"/>
  <c r="R487" i="2"/>
  <c r="P488" i="2"/>
  <c r="P487" i="2"/>
  <c r="BI485" i="2"/>
  <c r="BH485" i="2"/>
  <c r="BG485" i="2"/>
  <c r="BF485" i="2"/>
  <c r="T485" i="2"/>
  <c r="R485" i="2"/>
  <c r="P485" i="2"/>
  <c r="BI483" i="2"/>
  <c r="BH483" i="2"/>
  <c r="BG483" i="2"/>
  <c r="BF483" i="2"/>
  <c r="T483" i="2"/>
  <c r="R483" i="2"/>
  <c r="P483" i="2"/>
  <c r="BI481" i="2"/>
  <c r="BH481" i="2"/>
  <c r="BG481" i="2"/>
  <c r="BF481" i="2"/>
  <c r="T481" i="2"/>
  <c r="R481" i="2"/>
  <c r="P481" i="2"/>
  <c r="BI478" i="2"/>
  <c r="BH478" i="2"/>
  <c r="BG478" i="2"/>
  <c r="BF478" i="2"/>
  <c r="T478" i="2"/>
  <c r="R478" i="2"/>
  <c r="P478" i="2"/>
  <c r="BI475" i="2"/>
  <c r="BH475" i="2"/>
  <c r="BG475" i="2"/>
  <c r="BF475" i="2"/>
  <c r="T475" i="2"/>
  <c r="R475" i="2"/>
  <c r="P475" i="2"/>
  <c r="BI472" i="2"/>
  <c r="BH472" i="2"/>
  <c r="BG472" i="2"/>
  <c r="BF472" i="2"/>
  <c r="T472" i="2"/>
  <c r="R472" i="2"/>
  <c r="P472" i="2"/>
  <c r="BI467" i="2"/>
  <c r="BH467" i="2"/>
  <c r="BG467" i="2"/>
  <c r="BF467" i="2"/>
  <c r="T467" i="2"/>
  <c r="R467" i="2"/>
  <c r="P467" i="2"/>
  <c r="BI464" i="2"/>
  <c r="BH464" i="2"/>
  <c r="BG464" i="2"/>
  <c r="BF464" i="2"/>
  <c r="T464" i="2"/>
  <c r="R464" i="2"/>
  <c r="P464" i="2"/>
  <c r="BI462" i="2"/>
  <c r="BH462" i="2"/>
  <c r="BG462" i="2"/>
  <c r="BF462" i="2"/>
  <c r="T462" i="2"/>
  <c r="R462" i="2"/>
  <c r="P462" i="2"/>
  <c r="BI459" i="2"/>
  <c r="BH459" i="2"/>
  <c r="BG459" i="2"/>
  <c r="BF459" i="2"/>
  <c r="T459" i="2"/>
  <c r="R459" i="2"/>
  <c r="P459" i="2"/>
  <c r="BI454" i="2"/>
  <c r="BH454" i="2"/>
  <c r="BG454" i="2"/>
  <c r="BF454" i="2"/>
  <c r="T454" i="2"/>
  <c r="R454" i="2"/>
  <c r="P454" i="2"/>
  <c r="BI449" i="2"/>
  <c r="BH449" i="2"/>
  <c r="BG449" i="2"/>
  <c r="BF449" i="2"/>
  <c r="T449" i="2"/>
  <c r="R449" i="2"/>
  <c r="P449" i="2"/>
  <c r="BI447" i="2"/>
  <c r="BH447" i="2"/>
  <c r="BG447" i="2"/>
  <c r="BF447" i="2"/>
  <c r="T447" i="2"/>
  <c r="R447" i="2"/>
  <c r="P447" i="2"/>
  <c r="BI444" i="2"/>
  <c r="BH444" i="2"/>
  <c r="BG444" i="2"/>
  <c r="BF444" i="2"/>
  <c r="T444" i="2"/>
  <c r="R444" i="2"/>
  <c r="P444" i="2"/>
  <c r="BI441" i="2"/>
  <c r="BH441" i="2"/>
  <c r="BG441" i="2"/>
  <c r="BF441" i="2"/>
  <c r="T441" i="2"/>
  <c r="R441" i="2"/>
  <c r="P441" i="2"/>
  <c r="BI439" i="2"/>
  <c r="BH439" i="2"/>
  <c r="BG439" i="2"/>
  <c r="BF439" i="2"/>
  <c r="T439" i="2"/>
  <c r="R439" i="2"/>
  <c r="P439" i="2"/>
  <c r="BI436" i="2"/>
  <c r="BH436" i="2"/>
  <c r="BG436" i="2"/>
  <c r="BF436" i="2"/>
  <c r="T436" i="2"/>
  <c r="R436" i="2"/>
  <c r="P436" i="2"/>
  <c r="BI434" i="2"/>
  <c r="BH434" i="2"/>
  <c r="BG434" i="2"/>
  <c r="BF434" i="2"/>
  <c r="T434" i="2"/>
  <c r="R434" i="2"/>
  <c r="P434" i="2"/>
  <c r="BI431" i="2"/>
  <c r="BH431" i="2"/>
  <c r="BG431" i="2"/>
  <c r="BF431" i="2"/>
  <c r="T431" i="2"/>
  <c r="R431" i="2"/>
  <c r="P431" i="2"/>
  <c r="BI429" i="2"/>
  <c r="BH429" i="2"/>
  <c r="BG429" i="2"/>
  <c r="BF429" i="2"/>
  <c r="T429" i="2"/>
  <c r="R429" i="2"/>
  <c r="P429" i="2"/>
  <c r="BI426" i="2"/>
  <c r="BH426" i="2"/>
  <c r="BG426" i="2"/>
  <c r="BF426" i="2"/>
  <c r="T426" i="2"/>
  <c r="R426" i="2"/>
  <c r="P426" i="2"/>
  <c r="BI424" i="2"/>
  <c r="BH424" i="2"/>
  <c r="BG424" i="2"/>
  <c r="BF424" i="2"/>
  <c r="T424" i="2"/>
  <c r="R424" i="2"/>
  <c r="P424" i="2"/>
  <c r="BI421" i="2"/>
  <c r="BH421" i="2"/>
  <c r="BG421" i="2"/>
  <c r="BF421" i="2"/>
  <c r="T421" i="2"/>
  <c r="R421" i="2"/>
  <c r="P421" i="2"/>
  <c r="BI419" i="2"/>
  <c r="BH419" i="2"/>
  <c r="BG419" i="2"/>
  <c r="BF419" i="2"/>
  <c r="T419" i="2"/>
  <c r="R419" i="2"/>
  <c r="P419" i="2"/>
  <c r="BI416" i="2"/>
  <c r="BH416" i="2"/>
  <c r="BG416" i="2"/>
  <c r="BF416" i="2"/>
  <c r="T416" i="2"/>
  <c r="R416" i="2"/>
  <c r="P416" i="2"/>
  <c r="BI414" i="2"/>
  <c r="BH414" i="2"/>
  <c r="BG414" i="2"/>
  <c r="BF414" i="2"/>
  <c r="T414" i="2"/>
  <c r="R414" i="2"/>
  <c r="P414" i="2"/>
  <c r="BI411" i="2"/>
  <c r="BH411" i="2"/>
  <c r="BG411" i="2"/>
  <c r="BF411" i="2"/>
  <c r="T411" i="2"/>
  <c r="R411" i="2"/>
  <c r="P411" i="2"/>
  <c r="BI407" i="2"/>
  <c r="BH407" i="2"/>
  <c r="BG407" i="2"/>
  <c r="BF407" i="2"/>
  <c r="T407" i="2"/>
  <c r="R407" i="2"/>
  <c r="P407" i="2"/>
  <c r="BI405" i="2"/>
  <c r="BH405" i="2"/>
  <c r="BG405" i="2"/>
  <c r="BF405" i="2"/>
  <c r="T405" i="2"/>
  <c r="R405" i="2"/>
  <c r="P405" i="2"/>
  <c r="BI397" i="2"/>
  <c r="BH397" i="2"/>
  <c r="BG397" i="2"/>
  <c r="BF397" i="2"/>
  <c r="T397" i="2"/>
  <c r="R397" i="2"/>
  <c r="P397" i="2"/>
  <c r="BI391" i="2"/>
  <c r="BH391" i="2"/>
  <c r="BG391" i="2"/>
  <c r="BF391" i="2"/>
  <c r="T391" i="2"/>
  <c r="R391" i="2"/>
  <c r="P391" i="2"/>
  <c r="BI388" i="2"/>
  <c r="BH388" i="2"/>
  <c r="BG388" i="2"/>
  <c r="BF388" i="2"/>
  <c r="T388" i="2"/>
  <c r="R388" i="2"/>
  <c r="P388" i="2"/>
  <c r="BI385" i="2"/>
  <c r="BH385" i="2"/>
  <c r="BG385" i="2"/>
  <c r="BF385" i="2"/>
  <c r="T385" i="2"/>
  <c r="R385" i="2"/>
  <c r="P385" i="2"/>
  <c r="BI382" i="2"/>
  <c r="BH382" i="2"/>
  <c r="BG382" i="2"/>
  <c r="BF382" i="2"/>
  <c r="T382" i="2"/>
  <c r="R382" i="2"/>
  <c r="P382" i="2"/>
  <c r="BI379" i="2"/>
  <c r="BH379" i="2"/>
  <c r="BG379" i="2"/>
  <c r="BF379" i="2"/>
  <c r="T379" i="2"/>
  <c r="R379" i="2"/>
  <c r="P379" i="2"/>
  <c r="BI376" i="2"/>
  <c r="BH376" i="2"/>
  <c r="BG376" i="2"/>
  <c r="BF376" i="2"/>
  <c r="T376" i="2"/>
  <c r="R376" i="2"/>
  <c r="P376" i="2"/>
  <c r="BI373" i="2"/>
  <c r="BH373" i="2"/>
  <c r="BG373" i="2"/>
  <c r="BF373" i="2"/>
  <c r="T373" i="2"/>
  <c r="R373" i="2"/>
  <c r="P373" i="2"/>
  <c r="BI370" i="2"/>
  <c r="BH370" i="2"/>
  <c r="BG370" i="2"/>
  <c r="BF370" i="2"/>
  <c r="T370" i="2"/>
  <c r="R370" i="2"/>
  <c r="P370" i="2"/>
  <c r="BI367" i="2"/>
  <c r="BH367" i="2"/>
  <c r="BG367" i="2"/>
  <c r="BF367" i="2"/>
  <c r="T367" i="2"/>
  <c r="R367" i="2"/>
  <c r="P367" i="2"/>
  <c r="BI364" i="2"/>
  <c r="BH364" i="2"/>
  <c r="BG364" i="2"/>
  <c r="BF364" i="2"/>
  <c r="T364" i="2"/>
  <c r="R364" i="2"/>
  <c r="P364" i="2"/>
  <c r="BI361" i="2"/>
  <c r="BH361" i="2"/>
  <c r="BG361" i="2"/>
  <c r="BF361" i="2"/>
  <c r="T361" i="2"/>
  <c r="R361" i="2"/>
  <c r="P361" i="2"/>
  <c r="BI358" i="2"/>
  <c r="BH358" i="2"/>
  <c r="BG358" i="2"/>
  <c r="BF358" i="2"/>
  <c r="T358" i="2"/>
  <c r="R358" i="2"/>
  <c r="P358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51" i="2"/>
  <c r="BH351" i="2"/>
  <c r="BG351" i="2"/>
  <c r="BF351" i="2"/>
  <c r="T351" i="2"/>
  <c r="R351" i="2"/>
  <c r="P351" i="2"/>
  <c r="BI346" i="2"/>
  <c r="BH346" i="2"/>
  <c r="BG346" i="2"/>
  <c r="BF346" i="2"/>
  <c r="T346" i="2"/>
  <c r="R346" i="2"/>
  <c r="P346" i="2"/>
  <c r="BI344" i="2"/>
  <c r="BH344" i="2"/>
  <c r="BG344" i="2"/>
  <c r="BF344" i="2"/>
  <c r="T344" i="2"/>
  <c r="R344" i="2"/>
  <c r="P344" i="2"/>
  <c r="BI340" i="2"/>
  <c r="BH340" i="2"/>
  <c r="BG340" i="2"/>
  <c r="BF340" i="2"/>
  <c r="T340" i="2"/>
  <c r="R340" i="2"/>
  <c r="P340" i="2"/>
  <c r="BI337" i="2"/>
  <c r="BH337" i="2"/>
  <c r="BG337" i="2"/>
  <c r="BF337" i="2"/>
  <c r="T337" i="2"/>
  <c r="R337" i="2"/>
  <c r="P337" i="2"/>
  <c r="BI334" i="2"/>
  <c r="BH334" i="2"/>
  <c r="BG334" i="2"/>
  <c r="BF334" i="2"/>
  <c r="T334" i="2"/>
  <c r="R334" i="2"/>
  <c r="P334" i="2"/>
  <c r="BI331" i="2"/>
  <c r="BH331" i="2"/>
  <c r="BG331" i="2"/>
  <c r="BF331" i="2"/>
  <c r="T331" i="2"/>
  <c r="R331" i="2"/>
  <c r="P331" i="2"/>
  <c r="BI325" i="2"/>
  <c r="BH325" i="2"/>
  <c r="BG325" i="2"/>
  <c r="BF325" i="2"/>
  <c r="T325" i="2"/>
  <c r="R325" i="2"/>
  <c r="P325" i="2"/>
  <c r="BI322" i="2"/>
  <c r="BH322" i="2"/>
  <c r="BG322" i="2"/>
  <c r="BF322" i="2"/>
  <c r="T322" i="2"/>
  <c r="R322" i="2"/>
  <c r="P322" i="2"/>
  <c r="BI315" i="2"/>
  <c r="BH315" i="2"/>
  <c r="BG315" i="2"/>
  <c r="BF315" i="2"/>
  <c r="T315" i="2"/>
  <c r="R315" i="2"/>
  <c r="P315" i="2"/>
  <c r="BI312" i="2"/>
  <c r="BH312" i="2"/>
  <c r="BG312" i="2"/>
  <c r="BF312" i="2"/>
  <c r="T312" i="2"/>
  <c r="R312" i="2"/>
  <c r="P312" i="2"/>
  <c r="BI307" i="2"/>
  <c r="BH307" i="2"/>
  <c r="BG307" i="2"/>
  <c r="BF307" i="2"/>
  <c r="T307" i="2"/>
  <c r="R307" i="2"/>
  <c r="P307" i="2"/>
  <c r="BI304" i="2"/>
  <c r="BH304" i="2"/>
  <c r="BG304" i="2"/>
  <c r="BF304" i="2"/>
  <c r="T304" i="2"/>
  <c r="R304" i="2"/>
  <c r="P304" i="2"/>
  <c r="BI300" i="2"/>
  <c r="BH300" i="2"/>
  <c r="BG300" i="2"/>
  <c r="BF300" i="2"/>
  <c r="T300" i="2"/>
  <c r="R300" i="2"/>
  <c r="P300" i="2"/>
  <c r="BI299" i="2"/>
  <c r="BH299" i="2"/>
  <c r="BG299" i="2"/>
  <c r="BF299" i="2"/>
  <c r="T299" i="2"/>
  <c r="R299" i="2"/>
  <c r="P299" i="2"/>
  <c r="BI296" i="2"/>
  <c r="BH296" i="2"/>
  <c r="BG296" i="2"/>
  <c r="BF296" i="2"/>
  <c r="T296" i="2"/>
  <c r="R296" i="2"/>
  <c r="P296" i="2"/>
  <c r="BI293" i="2"/>
  <c r="BH293" i="2"/>
  <c r="BG293" i="2"/>
  <c r="BF293" i="2"/>
  <c r="T293" i="2"/>
  <c r="R293" i="2"/>
  <c r="P293" i="2"/>
  <c r="BI288" i="2"/>
  <c r="BH288" i="2"/>
  <c r="BG288" i="2"/>
  <c r="BF288" i="2"/>
  <c r="T288" i="2"/>
  <c r="R288" i="2"/>
  <c r="P288" i="2"/>
  <c r="BI285" i="2"/>
  <c r="BH285" i="2"/>
  <c r="BG285" i="2"/>
  <c r="BF285" i="2"/>
  <c r="T285" i="2"/>
  <c r="R285" i="2"/>
  <c r="P285" i="2"/>
  <c r="BI282" i="2"/>
  <c r="BH282" i="2"/>
  <c r="BG282" i="2"/>
  <c r="BF282" i="2"/>
  <c r="T282" i="2"/>
  <c r="R282" i="2"/>
  <c r="P282" i="2"/>
  <c r="BI277" i="2"/>
  <c r="BH277" i="2"/>
  <c r="BG277" i="2"/>
  <c r="BF277" i="2"/>
  <c r="T277" i="2"/>
  <c r="R277" i="2"/>
  <c r="P277" i="2"/>
  <c r="BI274" i="2"/>
  <c r="BH274" i="2"/>
  <c r="BG274" i="2"/>
  <c r="BF274" i="2"/>
  <c r="T274" i="2"/>
  <c r="R274" i="2"/>
  <c r="P274" i="2"/>
  <c r="BI271" i="2"/>
  <c r="BH271" i="2"/>
  <c r="BG271" i="2"/>
  <c r="BF271" i="2"/>
  <c r="T271" i="2"/>
  <c r="R271" i="2"/>
  <c r="P271" i="2"/>
  <c r="BI267" i="2"/>
  <c r="BH267" i="2"/>
  <c r="BG267" i="2"/>
  <c r="BF267" i="2"/>
  <c r="T267" i="2"/>
  <c r="R267" i="2"/>
  <c r="P267" i="2"/>
  <c r="BI264" i="2"/>
  <c r="BH264" i="2"/>
  <c r="BG264" i="2"/>
  <c r="BF264" i="2"/>
  <c r="T264" i="2"/>
  <c r="R264" i="2"/>
  <c r="P264" i="2"/>
  <c r="BI261" i="2"/>
  <c r="BH261" i="2"/>
  <c r="BG261" i="2"/>
  <c r="BF261" i="2"/>
  <c r="T261" i="2"/>
  <c r="R261" i="2"/>
  <c r="P261" i="2"/>
  <c r="BI256" i="2"/>
  <c r="BH256" i="2"/>
  <c r="BG256" i="2"/>
  <c r="BF256" i="2"/>
  <c r="T256" i="2"/>
  <c r="R256" i="2"/>
  <c r="P256" i="2"/>
  <c r="BI251" i="2"/>
  <c r="BH251" i="2"/>
  <c r="BG251" i="2"/>
  <c r="BF251" i="2"/>
  <c r="T251" i="2"/>
  <c r="R251" i="2"/>
  <c r="P251" i="2"/>
  <c r="BI248" i="2"/>
  <c r="BH248" i="2"/>
  <c r="BG248" i="2"/>
  <c r="BF248" i="2"/>
  <c r="T248" i="2"/>
  <c r="R248" i="2"/>
  <c r="P248" i="2"/>
  <c r="BI243" i="2"/>
  <c r="BH243" i="2"/>
  <c r="BG243" i="2"/>
  <c r="BF243" i="2"/>
  <c r="T243" i="2"/>
  <c r="R243" i="2"/>
  <c r="P243" i="2"/>
  <c r="BI239" i="2"/>
  <c r="BH239" i="2"/>
  <c r="BG239" i="2"/>
  <c r="BF239" i="2"/>
  <c r="T239" i="2"/>
  <c r="R239" i="2"/>
  <c r="P239" i="2"/>
  <c r="BI234" i="2"/>
  <c r="BH234" i="2"/>
  <c r="BG234" i="2"/>
  <c r="BF234" i="2"/>
  <c r="T234" i="2"/>
  <c r="R234" i="2"/>
  <c r="P234" i="2"/>
  <c r="BI230" i="2"/>
  <c r="BH230" i="2"/>
  <c r="BG230" i="2"/>
  <c r="BF230" i="2"/>
  <c r="T230" i="2"/>
  <c r="R230" i="2"/>
  <c r="P230" i="2"/>
  <c r="BI224" i="2"/>
  <c r="BH224" i="2"/>
  <c r="BG224" i="2"/>
  <c r="BF224" i="2"/>
  <c r="T224" i="2"/>
  <c r="R224" i="2"/>
  <c r="P224" i="2"/>
  <c r="BI219" i="2"/>
  <c r="BH219" i="2"/>
  <c r="BG219" i="2"/>
  <c r="BF219" i="2"/>
  <c r="T219" i="2"/>
  <c r="R219" i="2"/>
  <c r="P219" i="2"/>
  <c r="BI214" i="2"/>
  <c r="BH214" i="2"/>
  <c r="BG214" i="2"/>
  <c r="BF214" i="2"/>
  <c r="T214" i="2"/>
  <c r="R214" i="2"/>
  <c r="P214" i="2"/>
  <c r="BI211" i="2"/>
  <c r="BH211" i="2"/>
  <c r="BG211" i="2"/>
  <c r="BF211" i="2"/>
  <c r="T211" i="2"/>
  <c r="R211" i="2"/>
  <c r="P211" i="2"/>
  <c r="BI207" i="2"/>
  <c r="BH207" i="2"/>
  <c r="BG207" i="2"/>
  <c r="BF207" i="2"/>
  <c r="T207" i="2"/>
  <c r="R207" i="2"/>
  <c r="P207" i="2"/>
  <c r="BI205" i="2"/>
  <c r="BH205" i="2"/>
  <c r="BG205" i="2"/>
  <c r="BF205" i="2"/>
  <c r="T205" i="2"/>
  <c r="R205" i="2"/>
  <c r="P205" i="2"/>
  <c r="BI202" i="2"/>
  <c r="BH202" i="2"/>
  <c r="BG202" i="2"/>
  <c r="BF202" i="2"/>
  <c r="T202" i="2"/>
  <c r="R202" i="2"/>
  <c r="P202" i="2"/>
  <c r="BI197" i="2"/>
  <c r="BH197" i="2"/>
  <c r="BG197" i="2"/>
  <c r="BF197" i="2"/>
  <c r="T197" i="2"/>
  <c r="R197" i="2"/>
  <c r="P197" i="2"/>
  <c r="BI190" i="2"/>
  <c r="BH190" i="2"/>
  <c r="BG190" i="2"/>
  <c r="BF190" i="2"/>
  <c r="T190" i="2"/>
  <c r="R190" i="2"/>
  <c r="P190" i="2"/>
  <c r="BI187" i="2"/>
  <c r="BH187" i="2"/>
  <c r="BG187" i="2"/>
  <c r="BF187" i="2"/>
  <c r="T187" i="2"/>
  <c r="R187" i="2"/>
  <c r="P187" i="2"/>
  <c r="BI183" i="2"/>
  <c r="BH183" i="2"/>
  <c r="BG183" i="2"/>
  <c r="BF183" i="2"/>
  <c r="T183" i="2"/>
  <c r="R183" i="2"/>
  <c r="P183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5" i="2"/>
  <c r="BH175" i="2"/>
  <c r="BG175" i="2"/>
  <c r="BF175" i="2"/>
  <c r="T175" i="2"/>
  <c r="R175" i="2"/>
  <c r="P175" i="2"/>
  <c r="BI172" i="2"/>
  <c r="BH172" i="2"/>
  <c r="BG172" i="2"/>
  <c r="BF172" i="2"/>
  <c r="T172" i="2"/>
  <c r="R172" i="2"/>
  <c r="P172" i="2"/>
  <c r="BI169" i="2"/>
  <c r="BH169" i="2"/>
  <c r="BG169" i="2"/>
  <c r="BF169" i="2"/>
  <c r="T169" i="2"/>
  <c r="R169" i="2"/>
  <c r="P169" i="2"/>
  <c r="BI164" i="2"/>
  <c r="BH164" i="2"/>
  <c r="BG164" i="2"/>
  <c r="BF164" i="2"/>
  <c r="T164" i="2"/>
  <c r="R164" i="2"/>
  <c r="P164" i="2"/>
  <c r="BI158" i="2"/>
  <c r="BH158" i="2"/>
  <c r="BG158" i="2"/>
  <c r="BF158" i="2"/>
  <c r="T158" i="2"/>
  <c r="R158" i="2"/>
  <c r="P158" i="2"/>
  <c r="BI154" i="2"/>
  <c r="BH154" i="2"/>
  <c r="BG154" i="2"/>
  <c r="BF154" i="2"/>
  <c r="T154" i="2"/>
  <c r="R154" i="2"/>
  <c r="P154" i="2"/>
  <c r="BI145" i="2"/>
  <c r="BH145" i="2"/>
  <c r="BG145" i="2"/>
  <c r="BF145" i="2"/>
  <c r="T145" i="2"/>
  <c r="R145" i="2"/>
  <c r="P145" i="2"/>
  <c r="BI142" i="2"/>
  <c r="BH142" i="2"/>
  <c r="BG142" i="2"/>
  <c r="BF142" i="2"/>
  <c r="T142" i="2"/>
  <c r="R142" i="2"/>
  <c r="P142" i="2"/>
  <c r="BI139" i="2"/>
  <c r="BH139" i="2"/>
  <c r="BG139" i="2"/>
  <c r="BF139" i="2"/>
  <c r="T139" i="2"/>
  <c r="R139" i="2"/>
  <c r="P139" i="2"/>
  <c r="BI136" i="2"/>
  <c r="BH136" i="2"/>
  <c r="BG136" i="2"/>
  <c r="BF136" i="2"/>
  <c r="T136" i="2"/>
  <c r="R136" i="2"/>
  <c r="P136" i="2"/>
  <c r="BI127" i="2"/>
  <c r="BH127" i="2"/>
  <c r="BG127" i="2"/>
  <c r="BF127" i="2"/>
  <c r="T127" i="2"/>
  <c r="R127" i="2"/>
  <c r="P127" i="2"/>
  <c r="BI122" i="2"/>
  <c r="BH122" i="2"/>
  <c r="BG122" i="2"/>
  <c r="BF122" i="2"/>
  <c r="T122" i="2"/>
  <c r="R122" i="2"/>
  <c r="P122" i="2"/>
  <c r="BI117" i="2"/>
  <c r="BH117" i="2"/>
  <c r="BG117" i="2"/>
  <c r="BF117" i="2"/>
  <c r="T117" i="2"/>
  <c r="R117" i="2"/>
  <c r="P117" i="2"/>
  <c r="BI114" i="2"/>
  <c r="BH114" i="2"/>
  <c r="BG114" i="2"/>
  <c r="BF114" i="2"/>
  <c r="T114" i="2"/>
  <c r="R114" i="2"/>
  <c r="P114" i="2"/>
  <c r="BI111" i="2"/>
  <c r="BH111" i="2"/>
  <c r="BG111" i="2"/>
  <c r="BF111" i="2"/>
  <c r="T111" i="2"/>
  <c r="R111" i="2"/>
  <c r="P111" i="2"/>
  <c r="BI108" i="2"/>
  <c r="BH108" i="2"/>
  <c r="BG108" i="2"/>
  <c r="BF108" i="2"/>
  <c r="T108" i="2"/>
  <c r="R108" i="2"/>
  <c r="P108" i="2"/>
  <c r="J102" i="2"/>
  <c r="J101" i="2"/>
  <c r="F101" i="2"/>
  <c r="F99" i="2"/>
  <c r="E97" i="2"/>
  <c r="J55" i="2"/>
  <c r="J54" i="2"/>
  <c r="F54" i="2"/>
  <c r="F52" i="2"/>
  <c r="E50" i="2"/>
  <c r="J18" i="2"/>
  <c r="E18" i="2"/>
  <c r="F55" i="2"/>
  <c r="J17" i="2"/>
  <c r="J12" i="2"/>
  <c r="J99" i="2"/>
  <c r="E7" i="2"/>
  <c r="E48" i="2"/>
  <c r="L50" i="1"/>
  <c r="AM50" i="1"/>
  <c r="AM49" i="1"/>
  <c r="L49" i="1"/>
  <c r="AM47" i="1"/>
  <c r="L47" i="1"/>
  <c r="L45" i="1"/>
  <c r="L44" i="1"/>
  <c r="BK600" i="2"/>
  <c r="J475" i="2"/>
  <c r="J426" i="2"/>
  <c r="BK261" i="2"/>
  <c r="BK164" i="2"/>
  <c r="J506" i="2"/>
  <c r="J419" i="2"/>
  <c r="BK187" i="2"/>
  <c r="J358" i="2"/>
  <c r="J197" i="2"/>
  <c r="BK414" i="2"/>
  <c r="BK207" i="2"/>
  <c r="J555" i="2"/>
  <c r="J610" i="2"/>
  <c r="BK492" i="2"/>
  <c r="J251" i="2"/>
  <c r="BK659" i="2"/>
  <c r="BK475" i="2"/>
  <c r="BK411" i="2"/>
  <c r="J388" i="2"/>
  <c r="BK683" i="2"/>
  <c r="BK584" i="2"/>
  <c r="J530" i="2"/>
  <c r="BK481" i="2"/>
  <c r="BK434" i="2"/>
  <c r="J379" i="2"/>
  <c r="BK307" i="2"/>
  <c r="J264" i="2"/>
  <c r="BK205" i="2"/>
  <c r="J122" i="2"/>
  <c r="J108" i="2"/>
  <c r="BK267" i="2"/>
  <c r="J172" i="2"/>
  <c r="J636" i="2"/>
  <c r="J454" i="2"/>
  <c r="BK264" i="2"/>
  <c r="BK172" i="2"/>
  <c r="BK145" i="2"/>
  <c r="J127" i="2"/>
  <c r="BK108" i="2"/>
  <c r="BK304" i="2"/>
  <c r="BK234" i="2"/>
  <c r="J132" i="3"/>
  <c r="BK115" i="3"/>
  <c r="BK86" i="3"/>
  <c r="J160" i="3"/>
  <c r="BK140" i="3"/>
  <c r="J119" i="3"/>
  <c r="BK93" i="3"/>
  <c r="BK714" i="2"/>
  <c r="BK699" i="2"/>
  <c r="J691" i="2"/>
  <c r="J633" i="2"/>
  <c r="BK536" i="2"/>
  <c r="BK454" i="2"/>
  <c r="BK370" i="2"/>
  <c r="J224" i="2"/>
  <c r="J699" i="2"/>
  <c r="BK687" i="2"/>
  <c r="J673" i="2"/>
  <c r="BK654" i="2"/>
  <c r="BK610" i="2"/>
  <c r="J541" i="2"/>
  <c r="J467" i="2"/>
  <c r="J373" i="2"/>
  <c r="J277" i="2"/>
  <c r="BK183" i="2"/>
  <c r="J439" i="2"/>
  <c r="BK376" i="2"/>
  <c r="J190" i="2"/>
  <c r="J495" i="2"/>
  <c r="J533" i="2"/>
  <c r="J370" i="2"/>
  <c r="BK561" i="2"/>
  <c r="J183" i="2"/>
  <c r="J516" i="2"/>
  <c r="BK441" i="2"/>
  <c r="BK353" i="2"/>
  <c r="BK615" i="2"/>
  <c r="BK472" i="2"/>
  <c r="BK416" i="2"/>
  <c r="BK391" i="2"/>
  <c r="BK358" i="2"/>
  <c r="J331" i="2"/>
  <c r="BK575" i="2"/>
  <c r="J511" i="2"/>
  <c r="BK449" i="2"/>
  <c r="J385" i="2"/>
  <c r="BK315" i="2"/>
  <c r="BK274" i="2"/>
  <c r="J187" i="2"/>
  <c r="BK578" i="2"/>
  <c r="BK224" i="2"/>
  <c r="J444" i="2"/>
  <c r="BK169" i="2"/>
  <c r="J142" i="2"/>
  <c r="BK127" i="2"/>
  <c r="J114" i="2"/>
  <c r="J449" i="2"/>
  <c r="BK296" i="2"/>
  <c r="BK163" i="3"/>
  <c r="BK136" i="3"/>
  <c r="J105" i="3"/>
  <c r="BK168" i="3"/>
  <c r="BK154" i="3"/>
  <c r="BK132" i="3"/>
  <c r="BK102" i="3"/>
  <c r="J701" i="2"/>
  <c r="BK630" i="2"/>
  <c r="J407" i="2"/>
  <c r="BK271" i="2"/>
  <c r="J694" i="2"/>
  <c r="BK668" i="2"/>
  <c r="BK617" i="2"/>
  <c r="BK511" i="2"/>
  <c r="J304" i="2"/>
  <c r="BK587" i="2"/>
  <c r="BK256" i="2"/>
  <c r="BK530" i="2"/>
  <c r="BK581" i="2"/>
  <c r="BK211" i="2"/>
  <c r="J202" i="2"/>
  <c r="BK464" i="2"/>
  <c r="J674" i="2"/>
  <c r="J630" i="2"/>
  <c r="J421" i="2"/>
  <c r="BK334" i="2"/>
  <c r="BK569" i="2"/>
  <c r="J483" i="2"/>
  <c r="J414" i="2"/>
  <c r="J344" i="2"/>
  <c r="J239" i="2"/>
  <c r="BK592" i="2"/>
  <c r="BK175" i="2"/>
  <c r="J472" i="2"/>
  <c r="J243" i="2"/>
  <c r="J145" i="2"/>
  <c r="BK122" i="2"/>
  <c r="BK300" i="2"/>
  <c r="BK160" i="3"/>
  <c r="BK127" i="3"/>
  <c r="J140" i="3"/>
  <c r="BK708" i="2"/>
  <c r="BK694" i="2"/>
  <c r="BK692" i="2"/>
  <c r="BK641" i="2"/>
  <c r="BK597" i="2"/>
  <c r="BK524" i="2"/>
  <c r="BK388" i="2"/>
  <c r="J353" i="2"/>
  <c r="J214" i="2"/>
  <c r="J704" i="2"/>
  <c r="J692" i="2"/>
  <c r="BK674" i="2"/>
  <c r="J652" i="2"/>
  <c r="BK603" i="2"/>
  <c r="BK485" i="2"/>
  <c r="J462" i="2"/>
  <c r="BK293" i="2"/>
  <c r="BK239" i="2"/>
  <c r="BK563" i="2"/>
  <c r="J315" i="2"/>
  <c r="J597" i="2"/>
  <c r="J230" i="2"/>
  <c r="J566" i="2"/>
  <c r="BK285" i="2"/>
  <c r="J563" i="2"/>
  <c r="BK385" i="2"/>
  <c r="J608" i="2"/>
  <c r="BK405" i="2"/>
  <c r="J677" i="2"/>
  <c r="J569" i="2"/>
  <c r="BK459" i="2"/>
  <c r="J376" i="2"/>
  <c r="BK344" i="2"/>
  <c r="J300" i="2"/>
  <c r="BK527" i="2"/>
  <c r="J485" i="2"/>
  <c r="BK421" i="2"/>
  <c r="BK382" i="2"/>
  <c r="BK325" i="2"/>
  <c r="BK288" i="2"/>
  <c r="BK114" i="2"/>
  <c r="J500" i="2"/>
  <c r="J178" i="2"/>
  <c r="J649" i="2"/>
  <c r="J459" i="2"/>
  <c r="BK367" i="2"/>
  <c r="BK230" i="2"/>
  <c r="BK142" i="2"/>
  <c r="BK136" i="2"/>
  <c r="J111" i="2"/>
  <c r="BK407" i="2"/>
  <c r="J261" i="2"/>
  <c r="BK159" i="3"/>
  <c r="J154" i="3"/>
  <c r="BK119" i="3"/>
  <c r="BK90" i="3"/>
  <c r="J151" i="3"/>
  <c r="BK111" i="3"/>
  <c r="J86" i="3"/>
  <c r="J711" i="2"/>
  <c r="BK636" i="2"/>
  <c r="BK533" i="2"/>
  <c r="J382" i="2"/>
  <c r="J340" i="2"/>
  <c r="J706" i="2"/>
  <c r="J685" i="2"/>
  <c r="J641" i="2"/>
  <c r="J488" i="2"/>
  <c r="BK331" i="2"/>
  <c r="J207" i="2"/>
  <c r="J429" i="2"/>
  <c r="J234" i="2"/>
  <c r="J592" i="2"/>
  <c r="BK214" i="2"/>
  <c r="J431" i="2"/>
  <c r="BK500" i="2"/>
  <c r="BK351" i="2"/>
  <c r="BK649" i="2"/>
  <c r="BK467" i="2"/>
  <c r="J367" i="2"/>
  <c r="J524" i="2"/>
  <c r="J391" i="2"/>
  <c r="J322" i="2"/>
  <c r="BK243" i="2"/>
  <c r="BK111" i="2"/>
  <c r="BK277" i="2"/>
  <c r="J136" i="3"/>
  <c r="J98" i="3"/>
  <c r="BK706" i="2"/>
  <c r="BK685" i="2"/>
  <c r="J615" i="2"/>
  <c r="J521" i="2"/>
  <c r="J364" i="2"/>
  <c r="BK219" i="2"/>
  <c r="BK691" i="2"/>
  <c r="J659" i="2"/>
  <c r="J492" i="2"/>
  <c r="BK312" i="2"/>
  <c r="J180" i="2"/>
  <c r="J424" i="2"/>
  <c r="J594" i="2"/>
  <c r="BK478" i="2"/>
  <c r="J589" i="2"/>
  <c r="BK447" i="2"/>
  <c r="BK361" i="2"/>
  <c r="BK299" i="2"/>
  <c r="J164" i="2"/>
  <c r="BK202" i="2"/>
  <c r="BK608" i="2"/>
  <c r="BK419" i="2"/>
  <c r="J158" i="2"/>
  <c r="J139" i="2"/>
  <c r="BK516" i="2"/>
  <c r="J168" i="3"/>
  <c r="BK146" i="3"/>
  <c r="J102" i="3"/>
  <c r="J163" i="3"/>
  <c r="J127" i="3"/>
  <c r="J708" i="2"/>
  <c r="J664" i="2"/>
  <c r="J581" i="2"/>
  <c r="J397" i="2"/>
  <c r="J346" i="2"/>
  <c r="J175" i="2"/>
  <c r="J693" i="2"/>
  <c r="J656" i="2"/>
  <c r="J578" i="2"/>
  <c r="BK379" i="2"/>
  <c r="BK190" i="2"/>
  <c r="J325" i="2"/>
  <c r="J561" i="2"/>
  <c r="J536" i="2"/>
  <c r="J627" i="2"/>
  <c r="J205" i="2"/>
  <c r="J256" i="2"/>
  <c r="J613" i="2"/>
  <c r="J405" i="2"/>
  <c r="J361" i="2"/>
  <c r="BK678" i="2"/>
  <c r="BK541" i="2"/>
  <c r="BK426" i="2"/>
  <c r="J355" i="2"/>
  <c r="J296" i="2"/>
  <c r="J117" i="2"/>
  <c r="BK282" i="2"/>
  <c r="J620" i="2"/>
  <c r="J434" i="2"/>
  <c r="BK158" i="2"/>
  <c r="BK139" i="2"/>
  <c r="AS54" i="1"/>
  <c r="BK123" i="3"/>
  <c r="J159" i="3"/>
  <c r="J123" i="3"/>
  <c r="BK105" i="3"/>
  <c r="BK711" i="2"/>
  <c r="J668" i="2"/>
  <c r="J603" i="2"/>
  <c r="J411" i="2"/>
  <c r="J334" i="2"/>
  <c r="J285" i="2"/>
  <c r="J481" i="2"/>
  <c r="BK633" i="2"/>
  <c r="BK495" i="2"/>
  <c r="J267" i="2"/>
  <c r="J654" i="2"/>
  <c r="J464" i="2"/>
  <c r="J337" i="2"/>
  <c r="J587" i="2"/>
  <c r="BK462" i="2"/>
  <c r="BK373" i="2"/>
  <c r="J312" i="2"/>
  <c r="J211" i="2"/>
  <c r="J575" i="2"/>
  <c r="BK656" i="2"/>
  <c r="BK548" i="2"/>
  <c r="J288" i="2"/>
  <c r="BK154" i="2"/>
  <c r="J136" i="2"/>
  <c r="J572" i="2"/>
  <c r="BK180" i="2"/>
  <c r="BK158" i="3"/>
  <c r="BK98" i="3"/>
  <c r="J158" i="3"/>
  <c r="J115" i="3"/>
  <c r="J714" i="2"/>
  <c r="J697" i="2"/>
  <c r="BK693" i="2"/>
  <c r="BK652" i="2"/>
  <c r="BK624" i="2"/>
  <c r="J527" i="2"/>
  <c r="BK424" i="2"/>
  <c r="BK355" i="2"/>
  <c r="BK337" i="2"/>
  <c r="BK197" i="2"/>
  <c r="BK697" i="2"/>
  <c r="J683" i="2"/>
  <c r="BK664" i="2"/>
  <c r="BK627" i="2"/>
  <c r="BK594" i="2"/>
  <c r="BK483" i="2"/>
  <c r="J441" i="2"/>
  <c r="J282" i="2"/>
  <c r="J219" i="2"/>
  <c r="J478" i="2"/>
  <c r="BK322" i="2"/>
  <c r="J584" i="2"/>
  <c r="J271" i="2"/>
  <c r="BK613" i="2"/>
  <c r="J605" i="2"/>
  <c r="BK488" i="2"/>
  <c r="J548" i="2"/>
  <c r="BK436" i="2"/>
  <c r="J169" i="2"/>
  <c r="J647" i="2"/>
  <c r="BK521" i="2"/>
  <c r="BK429" i="2"/>
  <c r="BK364" i="2"/>
  <c r="J307" i="2"/>
  <c r="J600" i="2"/>
  <c r="BK555" i="2"/>
  <c r="J90" i="3"/>
  <c r="BK704" i="2"/>
  <c r="J687" i="2"/>
  <c r="J617" i="2"/>
  <c r="BK444" i="2"/>
  <c r="J274" i="2"/>
  <c r="BK701" i="2"/>
  <c r="J678" i="2"/>
  <c r="BK647" i="2"/>
  <c r="BK572" i="2"/>
  <c r="BK431" i="2"/>
  <c r="BK251" i="2"/>
  <c r="BK566" i="2"/>
  <c r="BK340" i="2"/>
  <c r="BK248" i="2"/>
  <c r="J416" i="2"/>
  <c r="J624" i="2"/>
  <c r="BK620" i="2"/>
  <c r="BK439" i="2"/>
  <c r="BK673" i="2"/>
  <c r="J447" i="2"/>
  <c r="BK346" i="2"/>
  <c r="BK589" i="2"/>
  <c r="BK506" i="2"/>
  <c r="J436" i="2"/>
  <c r="J351" i="2"/>
  <c r="J248" i="2"/>
  <c r="J293" i="2"/>
  <c r="BK677" i="2"/>
  <c r="BK605" i="2"/>
  <c r="BK397" i="2"/>
  <c r="J154" i="2"/>
  <c r="BK117" i="2"/>
  <c r="J299" i="2"/>
  <c r="BK178" i="2"/>
  <c r="BK151" i="3"/>
  <c r="J93" i="3"/>
  <c r="J146" i="3"/>
  <c r="J111" i="3"/>
  <c r="R107" i="2" l="1"/>
  <c r="P157" i="2"/>
  <c r="R157" i="2"/>
  <c r="P242" i="2"/>
  <c r="BK210" i="2"/>
  <c r="J210" i="2"/>
  <c r="J64" i="2"/>
  <c r="R270" i="2"/>
  <c r="T410" i="2"/>
  <c r="P107" i="2"/>
  <c r="P186" i="2"/>
  <c r="R229" i="2"/>
  <c r="T242" i="2"/>
  <c r="T343" i="2"/>
  <c r="T443" i="2"/>
  <c r="T157" i="2"/>
  <c r="R210" i="2"/>
  <c r="R242" i="2"/>
  <c r="BK343" i="2"/>
  <c r="J343" i="2"/>
  <c r="J68" i="2"/>
  <c r="P410" i="2"/>
  <c r="P466" i="2"/>
  <c r="BK565" i="2"/>
  <c r="J565" i="2" s="1"/>
  <c r="J76" i="2" s="1"/>
  <c r="BK107" i="2"/>
  <c r="J107" i="2"/>
  <c r="J61" i="2" s="1"/>
  <c r="BK186" i="2"/>
  <c r="J186" i="2"/>
  <c r="J63" i="2"/>
  <c r="BK229" i="2"/>
  <c r="J229" i="2" s="1"/>
  <c r="J65" i="2" s="1"/>
  <c r="T270" i="2"/>
  <c r="BK410" i="2"/>
  <c r="J410" i="2"/>
  <c r="J71" i="2" s="1"/>
  <c r="BK466" i="2"/>
  <c r="J466" i="2" s="1"/>
  <c r="J73" i="2" s="1"/>
  <c r="P565" i="2"/>
  <c r="P619" i="2"/>
  <c r="P690" i="2"/>
  <c r="P689" i="2" s="1"/>
  <c r="T107" i="2"/>
  <c r="T186" i="2"/>
  <c r="T210" i="2"/>
  <c r="BK242" i="2"/>
  <c r="J242" i="2" s="1"/>
  <c r="J66" i="2" s="1"/>
  <c r="P270" i="2"/>
  <c r="R343" i="2"/>
  <c r="P404" i="2"/>
  <c r="T404" i="2"/>
  <c r="R410" i="2"/>
  <c r="R443" i="2"/>
  <c r="R466" i="2"/>
  <c r="P491" i="2"/>
  <c r="T491" i="2"/>
  <c r="T565" i="2"/>
  <c r="P596" i="2"/>
  <c r="T596" i="2"/>
  <c r="R619" i="2"/>
  <c r="BK651" i="2"/>
  <c r="J651" i="2"/>
  <c r="J79" i="2"/>
  <c r="T651" i="2"/>
  <c r="BK690" i="2"/>
  <c r="J690" i="2"/>
  <c r="J81" i="2"/>
  <c r="R690" i="2"/>
  <c r="R689" i="2"/>
  <c r="P696" i="2"/>
  <c r="T696" i="2"/>
  <c r="P703" i="2"/>
  <c r="T703" i="2"/>
  <c r="P710" i="2"/>
  <c r="R710" i="2"/>
  <c r="BK85" i="3"/>
  <c r="BK145" i="3"/>
  <c r="J145" i="3"/>
  <c r="J62" i="3"/>
  <c r="BK157" i="2"/>
  <c r="J157" i="2"/>
  <c r="J62" i="2" s="1"/>
  <c r="R186" i="2"/>
  <c r="P210" i="2"/>
  <c r="P229" i="2"/>
  <c r="T229" i="2"/>
  <c r="BK270" i="2"/>
  <c r="J270" i="2"/>
  <c r="J67" i="2" s="1"/>
  <c r="P343" i="2"/>
  <c r="BK404" i="2"/>
  <c r="J404" i="2" s="1"/>
  <c r="J69" i="2" s="1"/>
  <c r="R404" i="2"/>
  <c r="BK443" i="2"/>
  <c r="J443" i="2" s="1"/>
  <c r="J72" i="2" s="1"/>
  <c r="P443" i="2"/>
  <c r="T466" i="2"/>
  <c r="BK491" i="2"/>
  <c r="J491" i="2" s="1"/>
  <c r="J75" i="2" s="1"/>
  <c r="R491" i="2"/>
  <c r="R565" i="2"/>
  <c r="BK596" i="2"/>
  <c r="J596" i="2" s="1"/>
  <c r="J77" i="2" s="1"/>
  <c r="R596" i="2"/>
  <c r="BK619" i="2"/>
  <c r="J619" i="2"/>
  <c r="J78" i="2"/>
  <c r="T619" i="2"/>
  <c r="P651" i="2"/>
  <c r="R651" i="2"/>
  <c r="T690" i="2"/>
  <c r="T689" i="2" s="1"/>
  <c r="BK696" i="2"/>
  <c r="J696" i="2" s="1"/>
  <c r="J83" i="2" s="1"/>
  <c r="R696" i="2"/>
  <c r="BK703" i="2"/>
  <c r="J703" i="2"/>
  <c r="J84" i="2"/>
  <c r="R703" i="2"/>
  <c r="R695" i="2" s="1"/>
  <c r="BK710" i="2"/>
  <c r="J710" i="2"/>
  <c r="J85" i="2" s="1"/>
  <c r="T710" i="2"/>
  <c r="P85" i="3"/>
  <c r="R85" i="3"/>
  <c r="R84" i="3" s="1"/>
  <c r="R83" i="3" s="1"/>
  <c r="T85" i="3"/>
  <c r="P145" i="3"/>
  <c r="R145" i="3"/>
  <c r="T145" i="3"/>
  <c r="T84" i="3" s="1"/>
  <c r="T83" i="3" s="1"/>
  <c r="BK487" i="2"/>
  <c r="J487" i="2"/>
  <c r="J74" i="2" s="1"/>
  <c r="BK167" i="3"/>
  <c r="J167" i="3" s="1"/>
  <c r="J63" i="3" s="1"/>
  <c r="BE98" i="3"/>
  <c r="BE102" i="3"/>
  <c r="E48" i="3"/>
  <c r="J52" i="3"/>
  <c r="F55" i="3"/>
  <c r="BE86" i="3"/>
  <c r="BE93" i="3"/>
  <c r="BE105" i="3"/>
  <c r="BE111" i="3"/>
  <c r="BE115" i="3"/>
  <c r="BE119" i="3"/>
  <c r="BE132" i="3"/>
  <c r="BE136" i="3"/>
  <c r="BE140" i="3"/>
  <c r="BE146" i="3"/>
  <c r="BE154" i="3"/>
  <c r="BE160" i="3"/>
  <c r="BE168" i="3"/>
  <c r="BE90" i="3"/>
  <c r="BE123" i="3"/>
  <c r="BE127" i="3"/>
  <c r="BE151" i="3"/>
  <c r="BE158" i="3"/>
  <c r="BE159" i="3"/>
  <c r="BE163" i="3"/>
  <c r="BE164" i="2"/>
  <c r="BE172" i="2"/>
  <c r="BE211" i="2"/>
  <c r="BE219" i="2"/>
  <c r="BE264" i="2"/>
  <c r="BE282" i="2"/>
  <c r="BE358" i="2"/>
  <c r="BE454" i="2"/>
  <c r="BE467" i="2"/>
  <c r="BE524" i="2"/>
  <c r="BE659" i="2"/>
  <c r="J52" i="2"/>
  <c r="E95" i="2"/>
  <c r="BE108" i="2"/>
  <c r="BE114" i="2"/>
  <c r="BE127" i="2"/>
  <c r="BE136" i="2"/>
  <c r="BE139" i="2"/>
  <c r="BE142" i="2"/>
  <c r="BE145" i="2"/>
  <c r="BE154" i="2"/>
  <c r="BE158" i="2"/>
  <c r="BE197" i="2"/>
  <c r="BE361" i="2"/>
  <c r="BE436" i="2"/>
  <c r="BE447" i="2"/>
  <c r="BE462" i="2"/>
  <c r="BE492" i="2"/>
  <c r="BE527" i="2"/>
  <c r="BE533" i="2"/>
  <c r="BE597" i="2"/>
  <c r="BE664" i="2"/>
  <c r="BE334" i="2"/>
  <c r="BE405" i="2"/>
  <c r="BE581" i="2"/>
  <c r="F102" i="2"/>
  <c r="BE111" i="2"/>
  <c r="BE117" i="2"/>
  <c r="BE122" i="2"/>
  <c r="BE180" i="2"/>
  <c r="BE202" i="2"/>
  <c r="BE234" i="2"/>
  <c r="BE256" i="2"/>
  <c r="BE285" i="2"/>
  <c r="BE322" i="2"/>
  <c r="BE340" i="2"/>
  <c r="BE353" i="2"/>
  <c r="BE388" i="2"/>
  <c r="BE419" i="2"/>
  <c r="BE441" i="2"/>
  <c r="BE478" i="2"/>
  <c r="BE511" i="2"/>
  <c r="BE516" i="2"/>
  <c r="BE536" i="2"/>
  <c r="BE385" i="2"/>
  <c r="BE434" i="2"/>
  <c r="BE481" i="2"/>
  <c r="BE610" i="2"/>
  <c r="BE636" i="2"/>
  <c r="BE649" i="2"/>
  <c r="BE668" i="2"/>
  <c r="BE678" i="2"/>
  <c r="BE230" i="2"/>
  <c r="BE274" i="2"/>
  <c r="BE277" i="2"/>
  <c r="BE315" i="2"/>
  <c r="BE325" i="2"/>
  <c r="BE337" i="2"/>
  <c r="BE355" i="2"/>
  <c r="BE379" i="2"/>
  <c r="BE382" i="2"/>
  <c r="BE411" i="2"/>
  <c r="BE416" i="2"/>
  <c r="BE429" i="2"/>
  <c r="BE506" i="2"/>
  <c r="BE521" i="2"/>
  <c r="BE563" i="2"/>
  <c r="BE603" i="2"/>
  <c r="BE647" i="2"/>
  <c r="BE207" i="2"/>
  <c r="BE243" i="2"/>
  <c r="BE300" i="2"/>
  <c r="BE304" i="2"/>
  <c r="BE344" i="2"/>
  <c r="BE351" i="2"/>
  <c r="BE370" i="2"/>
  <c r="BE439" i="2"/>
  <c r="BE444" i="2"/>
  <c r="BE459" i="2"/>
  <c r="BE495" i="2"/>
  <c r="BE566" i="2"/>
  <c r="BE592" i="2"/>
  <c r="BE706" i="2"/>
  <c r="BE169" i="2"/>
  <c r="BE187" i="2"/>
  <c r="BE271" i="2"/>
  <c r="BE288" i="2"/>
  <c r="BE299" i="2"/>
  <c r="BE364" i="2"/>
  <c r="BE373" i="2"/>
  <c r="BE426" i="2"/>
  <c r="BE475" i="2"/>
  <c r="BE483" i="2"/>
  <c r="BE548" i="2"/>
  <c r="BE584" i="2"/>
  <c r="BE605" i="2"/>
  <c r="BE214" i="2"/>
  <c r="BE312" i="2"/>
  <c r="BE488" i="2"/>
  <c r="BE500" i="2"/>
  <c r="BE541" i="2"/>
  <c r="BE572" i="2"/>
  <c r="BE600" i="2"/>
  <c r="BE613" i="2"/>
  <c r="BE627" i="2"/>
  <c r="BE633" i="2"/>
  <c r="BE261" i="2"/>
  <c r="BE293" i="2"/>
  <c r="BE331" i="2"/>
  <c r="BE367" i="2"/>
  <c r="BE407" i="2"/>
  <c r="BE431" i="2"/>
  <c r="BE485" i="2"/>
  <c r="BE530" i="2"/>
  <c r="BE589" i="2"/>
  <c r="BE175" i="2"/>
  <c r="BE178" i="2"/>
  <c r="BE205" i="2"/>
  <c r="BE224" i="2"/>
  <c r="BE296" i="2"/>
  <c r="BE307" i="2"/>
  <c r="BE346" i="2"/>
  <c r="BE376" i="2"/>
  <c r="BE391" i="2"/>
  <c r="BE397" i="2"/>
  <c r="BE414" i="2"/>
  <c r="BE424" i="2"/>
  <c r="BE464" i="2"/>
  <c r="BE472" i="2"/>
  <c r="BE555" i="2"/>
  <c r="BE561" i="2"/>
  <c r="BE575" i="2"/>
  <c r="BE608" i="2"/>
  <c r="BE615" i="2"/>
  <c r="BE617" i="2"/>
  <c r="BE624" i="2"/>
  <c r="BE630" i="2"/>
  <c r="BE683" i="2"/>
  <c r="BE685" i="2"/>
  <c r="BE697" i="2"/>
  <c r="BE699" i="2"/>
  <c r="BE708" i="2"/>
  <c r="BE183" i="2"/>
  <c r="BE190" i="2"/>
  <c r="BE239" i="2"/>
  <c r="BE248" i="2"/>
  <c r="BE251" i="2"/>
  <c r="BE267" i="2"/>
  <c r="BE421" i="2"/>
  <c r="BE449" i="2"/>
  <c r="BE569" i="2"/>
  <c r="BE578" i="2"/>
  <c r="BE587" i="2"/>
  <c r="BE594" i="2"/>
  <c r="BE620" i="2"/>
  <c r="BE641" i="2"/>
  <c r="BE652" i="2"/>
  <c r="BE654" i="2"/>
  <c r="BE656" i="2"/>
  <c r="BE673" i="2"/>
  <c r="BE674" i="2"/>
  <c r="BE677" i="2"/>
  <c r="BE687" i="2"/>
  <c r="BE691" i="2"/>
  <c r="BE692" i="2"/>
  <c r="BE693" i="2"/>
  <c r="BE694" i="2"/>
  <c r="BE701" i="2"/>
  <c r="BE704" i="2"/>
  <c r="BE711" i="2"/>
  <c r="BE714" i="2"/>
  <c r="F34" i="2"/>
  <c r="BA55" i="1"/>
  <c r="F35" i="3"/>
  <c r="BB56" i="1"/>
  <c r="J34" i="2"/>
  <c r="AW55" i="1"/>
  <c r="F36" i="3"/>
  <c r="BC56" i="1"/>
  <c r="F35" i="2"/>
  <c r="BB55" i="1"/>
  <c r="F37" i="3"/>
  <c r="BD56" i="1"/>
  <c r="F36" i="2"/>
  <c r="BC55" i="1"/>
  <c r="F37" i="2"/>
  <c r="BD55" i="1" s="1"/>
  <c r="J34" i="3"/>
  <c r="AW56" i="1"/>
  <c r="F34" i="3"/>
  <c r="BA56" i="1"/>
  <c r="R409" i="2" l="1"/>
  <c r="T695" i="2"/>
  <c r="P409" i="2"/>
  <c r="T106" i="2"/>
  <c r="P84" i="3"/>
  <c r="P83" i="3"/>
  <c r="AU56" i="1"/>
  <c r="P695" i="2"/>
  <c r="P105" i="2" s="1"/>
  <c r="AU55" i="1" s="1"/>
  <c r="P106" i="2"/>
  <c r="T409" i="2"/>
  <c r="BK84" i="3"/>
  <c r="J84" i="3" s="1"/>
  <c r="J60" i="3" s="1"/>
  <c r="R106" i="2"/>
  <c r="R105" i="2"/>
  <c r="BK695" i="2"/>
  <c r="J695" i="2"/>
  <c r="J82" i="2"/>
  <c r="J85" i="3"/>
  <c r="J61" i="3"/>
  <c r="BK106" i="2"/>
  <c r="J106" i="2"/>
  <c r="J60" i="2" s="1"/>
  <c r="BK409" i="2"/>
  <c r="J409" i="2"/>
  <c r="J70" i="2"/>
  <c r="BK689" i="2"/>
  <c r="J689" i="2"/>
  <c r="J80" i="2"/>
  <c r="J33" i="2"/>
  <c r="AV55" i="1" s="1"/>
  <c r="AT55" i="1" s="1"/>
  <c r="BC54" i="1"/>
  <c r="AY54" i="1"/>
  <c r="BB54" i="1"/>
  <c r="W31" i="1" s="1"/>
  <c r="J33" i="3"/>
  <c r="AV56" i="1"/>
  <c r="AT56" i="1"/>
  <c r="BD54" i="1"/>
  <c r="W33" i="1"/>
  <c r="BA54" i="1"/>
  <c r="W30" i="1"/>
  <c r="F33" i="3"/>
  <c r="AZ56" i="1"/>
  <c r="F33" i="2"/>
  <c r="AZ55" i="1" s="1"/>
  <c r="T105" i="2" l="1"/>
  <c r="BK105" i="2"/>
  <c r="J105" i="2"/>
  <c r="J59" i="2"/>
  <c r="BK83" i="3"/>
  <c r="J83" i="3"/>
  <c r="J59" i="3"/>
  <c r="AU54" i="1"/>
  <c r="AW54" i="1"/>
  <c r="AK30" i="1"/>
  <c r="AX54" i="1"/>
  <c r="W32" i="1"/>
  <c r="AZ54" i="1"/>
  <c r="W29" i="1"/>
  <c r="J30" i="2" l="1"/>
  <c r="AG55" i="1"/>
  <c r="J30" i="3"/>
  <c r="AG56" i="1"/>
  <c r="AV54" i="1"/>
  <c r="AK29" i="1"/>
  <c r="J39" i="2" l="1"/>
  <c r="J39" i="3"/>
  <c r="AN55" i="1"/>
  <c r="AN56" i="1"/>
  <c r="AT54" i="1"/>
  <c r="AG54" i="1"/>
  <c r="AK26" i="1"/>
  <c r="AK35" i="1" l="1"/>
  <c r="AN54" i="1"/>
</calcChain>
</file>

<file path=xl/sharedStrings.xml><?xml version="1.0" encoding="utf-8"?>
<sst xmlns="http://schemas.openxmlformats.org/spreadsheetml/2006/main" count="7103" uniqueCount="1304">
  <si>
    <t>Export Komplet</t>
  </si>
  <si>
    <t>VZ</t>
  </si>
  <si>
    <t>2.0</t>
  </si>
  <si>
    <t>ZAMOK</t>
  </si>
  <si>
    <t>False</t>
  </si>
  <si>
    <t>{4cbf19a5-d9b5-4d7d-a5c6-7cf5543dc2d5}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</si>
  <si>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</si>
  <si>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</si>
  <si>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</si>
  <si>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</si>
  <si>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</si>
  <si>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</si>
  <si>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</si>
  <si>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</si>
  <si>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31/22/242_V09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</si>
  <si>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</si>
  <si>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</si>
  <si>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Areál železničního depa v Dolní Lipce- 0. etapa- zprovoznění kolejiště k výtopně</t>
  </si>
  <si>
    <t>KSO:</t>
  </si>
  <si>
    <t/>
  </si>
  <si>
    <t>CC-CZ:</t>
  </si>
  <si>
    <t>Místo:</t>
  </si>
  <si>
    <t>Dolní Lipka</t>
  </si>
  <si>
    <t>Datum:</t>
  </si>
  <si>
    <t>2. 4. 2024</t>
  </si>
  <si>
    <t>Zadavatel:</t>
  </si>
  <si>
    <t>IČ:</t>
  </si>
  <si>
    <t>Pardubický kraj</t>
  </si>
  <si>
    <t>DIČ:</t>
  </si>
  <si>
    <t>Uchazeč:</t>
  </si>
  <si>
    <t>Vyplň údaj</t>
  </si>
  <si>
    <t>Projektant:</t>
  </si>
  <si>
    <t>PRODIN a. s.</t>
  </si>
  <si>
    <t>True</t>
  </si>
  <si>
    <t>Zpracovatel: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</si>
  <si>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</si>
  <si>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</si>
  <si>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</si>
  <si>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</si>
  <si>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</si>
  <si>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</si>
  <si>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</si>
  <si>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</si>
  <si>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</si>
  <si>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</si>
  <si>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</si>
  <si>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</si>
  <si>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</si>
  <si>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</si>
  <si>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</si>
  <si>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</si>
  <si>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</si>
  <si>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</si>
  <si>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</si>
  <si>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</si>
  <si>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</si>
  <si>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</si>
  <si>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</si>
  <si>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</si>
  <si>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</si>
  <si>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</si>
  <si>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</si>
  <si>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</si>
  <si>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</si>
  <si>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</si>
  <si>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</si>
  <si>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</si>
  <si>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</si>
  <si>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</si>
  <si>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</si>
  <si>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</si>
  <si>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</si>
  <si>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</si>
  <si>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</si>
  <si>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</si>
  <si>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</si>
  <si>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SO06.01</t>
  </si>
  <si>
    <t>Objekt výtopny</t>
  </si>
  <si>
    <t>STA</t>
  </si>
  <si>
    <t>1</t>
  </si>
  <si>
    <t>{9684b2dc-dfd7-401d-b583-fef9abedd3fc}</t>
  </si>
  <si>
    <t>2</t>
  </si>
  <si>
    <t>SO06.02</t>
  </si>
  <si>
    <t>Koleje</t>
  </si>
  <si>
    <t>{4c144101-fe1e-4db6-bc76-dd55360b9e55}</t>
  </si>
  <si>
    <t>KRYCÍ LIST SOUPISU PRACÍ</t>
  </si>
  <si>
    <t>Objekt:</t>
  </si>
  <si>
    <t>SO06.01 - Objekt výtopny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</si>
  <si>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</si>
  <si>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</si>
  <si>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</si>
  <si>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</si>
  <si>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</si>
  <si>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</si>
  <si>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</si>
  <si>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</si>
  <si>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</si>
  <si>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</si>
  <si>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</si>
  <si>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</si>
  <si>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</si>
  <si>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</si>
  <si>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</si>
  <si>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</si>
  <si>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</si>
  <si>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</si>
  <si>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722 - Zdravotechnika - vnitřní vodovod</t>
  </si>
  <si>
    <t xml:space="preserve">    762 - Konstrukce tesařské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</si>
  <si>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</si>
  <si>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</si>
  <si>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</si>
  <si>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</si>
  <si>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>N00 - Nepojmenované práce</t>
  </si>
  <si>
    <t xml:space="preserve">    N01 - Atypické prvky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</si>
  <si>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</si>
  <si>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</si>
  <si>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</si>
  <si>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</si>
  <si>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</si>
  <si>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</si>
  <si>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</si>
  <si>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</si>
  <si>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</si>
  <si>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</si>
  <si>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</si>
  <si>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</si>
  <si>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</si>
  <si>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</si>
  <si>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</si>
  <si>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</si>
  <si>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</si>
  <si>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</si>
  <si>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</si>
  <si>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</si>
  <si>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</si>
  <si>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</si>
  <si>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115101201</t>
  </si>
  <si>
    <t>Čerpání vody na dopravní výšku do 10 m s uvažovaným průměrným přítokem do 500 l/min</t>
  </si>
  <si>
    <t>hod</t>
  </si>
  <si>
    <t>CS ÚRS 2024 01</t>
  </si>
  <si>
    <t>4</t>
  </si>
  <si>
    <t>-1234264269</t>
  </si>
  <si>
    <t>Online PSC</t>
  </si>
  <si>
    <t>https://podminky.urs.cz/item/CS_URS_2024_01/115101201</t>
  </si>
  <si>
    <t>VV</t>
  </si>
  <si>
    <t>"předpoklad - fakturovat dle skutečnosti"   20</t>
  </si>
  <si>
    <t>115101301</t>
  </si>
  <si>
    <t>Pohotovost záložní čerpací soupravy pro dopravní výšku do 10 m s uvažovaným průměrným přítokem do 500 l/min</t>
  </si>
  <si>
    <t>den</t>
  </si>
  <si>
    <t>1369276654</t>
  </si>
  <si>
    <t>https://podminky.urs.cz/item/CS_URS_2024_01/115101301</t>
  </si>
  <si>
    <t>"předpoklad - fakturovat dle skutečnosti"   2</t>
  </si>
  <si>
    <t>3</t>
  </si>
  <si>
    <t>121151113</t>
  </si>
  <si>
    <t>Sejmutí ornice strojně při souvislé ploše přes 100 do 500 m2, tl. vrstvy do 200 mm</t>
  </si>
  <si>
    <t>m2</t>
  </si>
  <si>
    <t>185581774</t>
  </si>
  <si>
    <t>https://podminky.urs.cz/item/CS_URS_2024_01/121151113</t>
  </si>
  <si>
    <t xml:space="preserve">"nový přístavek - západní strana"  10,05*11,35 </t>
  </si>
  <si>
    <t>131251103</t>
  </si>
  <si>
    <t>Hloubení nezapažených jam a zářezů strojně s urovnáním dna do předepsaného profilu a spádu v hornině třídy těžitelnosti I skupiny 3 přes 50 do 100 m3</t>
  </si>
  <si>
    <t>m3</t>
  </si>
  <si>
    <t>559976635</t>
  </si>
  <si>
    <t>https://podminky.urs.cz/item/CS_URS_2024_01/131251103</t>
  </si>
  <si>
    <t>"nové základy přístavku - západní část (bez vrstvy ornice výšková úroveň -0,2 až -0,645)"   (0,645-0,2)*(10,05*11,35)</t>
  </si>
  <si>
    <t>"nové základy přístavku - západní část (rozšířená jáma v místě nových kolejí)"   ((2,505+2,205)/2)*0,15*9,25*2</t>
  </si>
  <si>
    <t>Součet</t>
  </si>
  <si>
    <t>5</t>
  </si>
  <si>
    <t>132251102</t>
  </si>
  <si>
    <t>Hloubení nezapažených rýh šířky do 800 mm strojně s urovnáním dna do předepsaného profilu a spádu v hornině třídy těžitelnosti I skupiny 3 přes 20 do 50 m3</t>
  </si>
  <si>
    <t>-1284691827</t>
  </si>
  <si>
    <t>https://podminky.urs.cz/item/CS_URS_2024_01/132251102</t>
  </si>
  <si>
    <t>"nové základy přístavku - západní část výšková úroveň -0,645 do -1,325"   (1,325-0,645)*(0,8*(10,05+9,75+10,05))</t>
  </si>
  <si>
    <t>"nové základy přístavku - západní část (vnější svahované rozšíření)"   ((0,466+0)/2)*0,725*(10,05+11,35+10,05)</t>
  </si>
  <si>
    <t>6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</si>
  <si>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</si>
  <si>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</si>
  <si>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-318975552</t>
  </si>
  <si>
    <t>https://podminky.urs.cz/item/CS_URS_2024_01/162751117</t>
  </si>
  <si>
    <t>"sejmutá ornice"   0,2*114,068</t>
  </si>
  <si>
    <t>"vyhloubené jámy"   57,295</t>
  </si>
  <si>
    <t>"vyhloubené rýhy"   21,551</t>
  </si>
  <si>
    <t>Mezisoučet - odvozy</t>
  </si>
  <si>
    <t>"zpětné zásypy vnější strany základů - svahová část"   5,313</t>
  </si>
  <si>
    <t>Mezisoučet - dovozy</t>
  </si>
  <si>
    <t>7</t>
  </si>
  <si>
    <t>167151101</t>
  </si>
  <si>
    <t>Nakládání, skládání a překládání neulehlého výkopku nebo sypaniny strojně nakládání, množství do 100 m3, z horniny třídy těžitelnosti I, skupiny 1 až 3</t>
  </si>
  <si>
    <t>-1032232096</t>
  </si>
  <si>
    <t>https://podminky.urs.cz/item/CS_URS_2024_01/167151101</t>
  </si>
  <si>
    <t>8</t>
  </si>
  <si>
    <t>171201221</t>
  </si>
  <si>
    <t>Poplatek za uložení stavebního odpadu na skládce (skládkovné) zeminy a kamení zatříděného do Katalogu odpadů pod kódem 17 05 04</t>
  </si>
  <si>
    <t>t</t>
  </si>
  <si>
    <t>-1292067033</t>
  </si>
  <si>
    <t>https://podminky.urs.cz/item/CS_URS_2024_01/171201221</t>
  </si>
  <si>
    <t>"dtto p.č. 171 25 1201 - zemina 1,5 tuny/m3 celková tonáž * 50% (50% standardní skládka; 50% recyklační skládka)"   96,347*1,5*0,5</t>
  </si>
  <si>
    <t>9</t>
  </si>
  <si>
    <t>171201231</t>
  </si>
  <si>
    <t>Poplatek za uložení stavebního odpadu na recyklační skládce (skládkovné) zeminy a kamení zatříděného do Katalogu odpadů pod kódem 17 05 04</t>
  </si>
  <si>
    <t>-1037299538</t>
  </si>
  <si>
    <t>https://podminky.urs.cz/item/CS_URS_2024_01/171201231</t>
  </si>
  <si>
    <t>10</t>
  </si>
  <si>
    <t>171251201</t>
  </si>
  <si>
    <t>Uložení sypaniny na skládky nebo meziskládky bez hutnění s upravením uložené sypaniny do předepsaného tvaru</t>
  </si>
  <si>
    <t>-761133869</t>
  </si>
  <si>
    <t>https://podminky.urs.cz/item/CS_URS_2024_01/171251201</t>
  </si>
  <si>
    <t>"zpětné zásypy vnější strany základů - svahová část"   5,313*-1</t>
  </si>
  <si>
    <t>11</t>
  </si>
  <si>
    <t>174151101</t>
  </si>
  <si>
    <t>Zásyp sypaninou z jakékoliv horniny strojně s uložením výkopku ve vrstvách se zhutněním jam, šachet, rýh nebo kolem objektů v těchto vykopávkách</t>
  </si>
  <si>
    <t>-337014258</t>
  </si>
  <si>
    <t>https://podminky.urs.cz/item/CS_URS_2024_01/174151101</t>
  </si>
  <si>
    <t>Zakládání</t>
  </si>
  <si>
    <t>12</t>
  </si>
  <si>
    <t>271532212</t>
  </si>
  <si>
    <t>Podsyp pod základové konstrukce se zhutněním a urovnáním povrchu z kameniva hrubého, frakce 16 - 32 mm</t>
  </si>
  <si>
    <t>923039011</t>
  </si>
  <si>
    <t>https://podminky.urs.cz/item/CS_URS_2024_01/271532212</t>
  </si>
  <si>
    <t>"nové základy přístavku - západní část (PD04.02) - vnitřní rozměr mezi tvárnicemi ZB"   0,3*(10,25*9,5)</t>
  </si>
  <si>
    <t>"nové základy přístavku - západní část (PD04.02) - vnitřní rozměr mezi tvárnicemi ZB"   (0,25*0,2)*(9,5+10,25+9,5)</t>
  </si>
  <si>
    <t>"nové základy přístavku - západní část (PD04.02) - pod kolejema"   ((2,505+2,205)/2)*0,15*9,25*2</t>
  </si>
  <si>
    <t>13</t>
  </si>
  <si>
    <t>273322511</t>
  </si>
  <si>
    <t>Základy z betonu železového (bez výztuže) desky z betonu se zvýšenými nároky na prostředí tř. C 25/30</t>
  </si>
  <si>
    <t>1383215149</t>
  </si>
  <si>
    <t>https://podminky.urs.cz/item/CS_URS_2024_01/273322511</t>
  </si>
  <si>
    <t>"nové základy přístavku - západní část (PD04.02) - vymezeno vnější hranou tvárnic ZB"   0,15*(9,8*10,85)</t>
  </si>
  <si>
    <t>"nové základy přístavku - západní část (PD04.02 - zesílení v místě nových kolejí)"   ((2,505+2,205)/2)*(0,15*9,25*2)</t>
  </si>
  <si>
    <t>14</t>
  </si>
  <si>
    <t>273351121</t>
  </si>
  <si>
    <t>Bednění základů desek zřízení</t>
  </si>
  <si>
    <t>800173802</t>
  </si>
  <si>
    <t>https://podminky.urs.cz/item/CS_URS_2024_01/273351121</t>
  </si>
  <si>
    <t>"nová zádkladová deska - vymezeno vnější hranou tvárnic ZB"   0,15*(9,8+10,85+9,8)</t>
  </si>
  <si>
    <t>273351122</t>
  </si>
  <si>
    <t>Bednění základů desek odstranění</t>
  </si>
  <si>
    <t>-1943118972</t>
  </si>
  <si>
    <t>https://podminky.urs.cz/item/CS_URS_2024_01/273351122</t>
  </si>
  <si>
    <t>16</t>
  </si>
  <si>
    <t>273361821</t>
  </si>
  <si>
    <t>Výztuž základů desek z betonářské oceli 10 505 (R) nebo BSt 500</t>
  </si>
  <si>
    <t>570966581</t>
  </si>
  <si>
    <t>https://podminky.urs.cz/item/CS_URS_2024_01/273361821</t>
  </si>
  <si>
    <t>"příloha VÝKRES TVARU VÝZTUŽE PODLAHY - pozice 1,2, 6-13 "   0,005+0,086+0,017+0,007+0,326+0,637+0,191+0,918+0,141+0,617</t>
  </si>
  <si>
    <t>17</t>
  </si>
  <si>
    <t>274313811_RPOL</t>
  </si>
  <si>
    <t>Základy z betonu prostého pasy betonu kamenem neprokládaného tř. C 25/30</t>
  </si>
  <si>
    <t>-2079675054</t>
  </si>
  <si>
    <t>"nové základy přístavku - západní část"   0,8*0,48*(10,05+9,75+10,05)</t>
  </si>
  <si>
    <t>18</t>
  </si>
  <si>
    <t>279113154</t>
  </si>
  <si>
    <t>Základové zdi z tvárnic ztraceného bednění včetně výplně z betonu bez zvláštních nároků na vliv prostředí třídy C 25/30, tloušťky zdiva přes 250 do 300 mm</t>
  </si>
  <si>
    <t>873581862</t>
  </si>
  <si>
    <t>https://podminky.urs.cz/item/CS_URS_2024_01/279113154</t>
  </si>
  <si>
    <t>"nové základy přístavku - západní část (dvě řady tvárnic)"   0,5*(9,8+10,25+9,8)</t>
  </si>
  <si>
    <t>19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</si>
  <si>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</si>
  <si>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</si>
  <si>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-1446816309</t>
  </si>
  <si>
    <t>https://podminky.urs.cz/item/CS_URS_2024_01/279361821</t>
  </si>
  <si>
    <t>"příloha VÝKRES TVARU VÝZTUŽE PODLAHY - pozice 3, 4 a 5"   0,03+0,03+0,063</t>
  </si>
  <si>
    <t>Svislé a kompletní konstrukce</t>
  </si>
  <si>
    <t>20</t>
  </si>
  <si>
    <t>311237111</t>
  </si>
  <si>
    <t>Zdivo jednovrstvé tepelně izolační z cihel děrovaných broušených na tenkovrstvou maltu, součinitel prostupu tepla U přes 0,26 do 0,30, tl. zdiva 300 mm</t>
  </si>
  <si>
    <t>-910762463</t>
  </si>
  <si>
    <t>https://podminky.urs.cz/item/CS_URS_2024_01/311237111</t>
  </si>
  <si>
    <t>"nový přístavek - 1. řada tvárnic - západní strana"   ((9,8+10,25+9,8)-(3,5*2))*0,25</t>
  </si>
  <si>
    <t>311237121</t>
  </si>
  <si>
    <t>Zdivo jednovrstvé tepelně izolační z cihel děrovaných broušených na tenkovrstvou maltu, součinitel prostupu tepla U přes 0,22 do 0,26, tl. zdiva 380 mm</t>
  </si>
  <si>
    <t>-596744093</t>
  </si>
  <si>
    <t>https://podminky.urs.cz/item/CS_URS_2024_01/311237121</t>
  </si>
  <si>
    <t>"nový přístavek - západní strana - bez zakládací řady"   (9,88+10,25+9,88)*(5,25-0,25)</t>
  </si>
  <si>
    <t>"nový přístavek - západní strana - odečet vratových otvoru DD01.03-04 bez zakládací řady"   (3,5*(5,075-0,25))*2*-1</t>
  </si>
  <si>
    <t>"nový přístavek - západní strana - odečet dveříního otvoru ON.05.03"   (1,25*4,075)*-1</t>
  </si>
  <si>
    <t>"nový přístavek - západní strana - odečet ostatních otvorů ON.05.02"   (1,25*2,5*5)*-1</t>
  </si>
  <si>
    <t>22</t>
  </si>
  <si>
    <t>311238937</t>
  </si>
  <si>
    <t>Založení zdiva z broušených cihel na zakládací maltu, tlouštky zdiva přes 250 do 300 mm</t>
  </si>
  <si>
    <t>m</t>
  </si>
  <si>
    <t>-1238304226</t>
  </si>
  <si>
    <t>https://podminky.urs.cz/item/CS_URS_2024_01/311238937</t>
  </si>
  <si>
    <t>"nový přístavek - západní strana"   9,8+10,25+9,8</t>
  </si>
  <si>
    <t>"odečet dveřních otvorů nového přístavku - západní strana"   (3,5+3,5)*-1</t>
  </si>
  <si>
    <t>23</t>
  </si>
  <si>
    <t>317168053</t>
  </si>
  <si>
    <t>Překlady keramické vysoké osazené do maltového lože, šířky překladu 70 mm výšky 238 mm, délky 1500 mm</t>
  </si>
  <si>
    <t>kus</t>
  </si>
  <si>
    <t>693304104</t>
  </si>
  <si>
    <t>https://podminky.urs.cz/item/CS_URS_2024_01/317168053</t>
  </si>
  <si>
    <t>"prvek PK03.01 - 4ks/tl. stěny"   6*4</t>
  </si>
  <si>
    <t>24</t>
  </si>
  <si>
    <t>317235811_RPOL</t>
  </si>
  <si>
    <t>Doplnění zdiva v místě nových pozednic cihlami pálenými na maltu</t>
  </si>
  <si>
    <t>-1688353139</t>
  </si>
  <si>
    <t>"nový přístavek - západní část"   0,1*0,326*9,8*2</t>
  </si>
  <si>
    <t>25</t>
  </si>
  <si>
    <t>317998115</t>
  </si>
  <si>
    <t>Izolace tepelná mezi překlady z pěnového polystyrenu výšky 24 cm, tloušťky 100 mm</t>
  </si>
  <si>
    <t>674002150</t>
  </si>
  <si>
    <t>https://podminky.urs.cz/item/CS_URS_2024_01/317998115</t>
  </si>
  <si>
    <t>"prvek PK03.01"   6*1,5</t>
  </si>
  <si>
    <t>Vodorovné konstrukce</t>
  </si>
  <si>
    <t>26</t>
  </si>
  <si>
    <t>417321515</t>
  </si>
  <si>
    <t>Ztužující pásy a věnce z betonu železového (bez výztuže) tř. C 25/30</t>
  </si>
  <si>
    <t>1419957681</t>
  </si>
  <si>
    <t>https://podminky.urs.cz/item/CS_URS_2024_01/417321515</t>
  </si>
  <si>
    <t>"nový přístavek - západní strana"   (0,25*0,3)*(9,8+10,25+9,8)</t>
  </si>
  <si>
    <t>27</t>
  </si>
  <si>
    <t>417351115</t>
  </si>
  <si>
    <t>Bednění bočnic ztužujících pásů a věnců včetně vzpěr zřízení</t>
  </si>
  <si>
    <t>-231291227</t>
  </si>
  <si>
    <t>https://podminky.urs.cz/item/CS_URS_2024_01/417351115</t>
  </si>
  <si>
    <t>"nový přístavek - západní strana"   (0,25*2)*(9,88+10,25+9,88)</t>
  </si>
  <si>
    <t>"nový přístavek - západní strana - navýšení spodního bednění věnců nad vraty"   0,3*3,5*2</t>
  </si>
  <si>
    <t>28</t>
  </si>
  <si>
    <t>417351116</t>
  </si>
  <si>
    <t>Bednění bočnic ztužujících pásů a věnců včetně vzpěr odstranění</t>
  </si>
  <si>
    <t>-450225621</t>
  </si>
  <si>
    <t>https://podminky.urs.cz/item/CS_URS_2024_01/417351116</t>
  </si>
  <si>
    <t>29</t>
  </si>
  <si>
    <t>417361821</t>
  </si>
  <si>
    <t>Výztuž ztužujících pásů a věnců z betonářské oceli 10 505 (R) nebo BSt 500</t>
  </si>
  <si>
    <t>-1314985173</t>
  </si>
  <si>
    <t>https://podminky.urs.cz/item/CS_URS_2024_01/417361821</t>
  </si>
  <si>
    <t>"nový přístavek - západní strana (4x R12)"   ((0,888/1000)*(4*(9,88+10,25+9,88)))*1,15</t>
  </si>
  <si>
    <t>"nový přístavek - západní strana (třmínky á 300mm)"   (33+35+33)*(0,3/1000)</t>
  </si>
  <si>
    <t>Komunikace pozemní</t>
  </si>
  <si>
    <t>30</t>
  </si>
  <si>
    <t>521283211_RPOL</t>
  </si>
  <si>
    <t>Demontáž podélných dřevěných pražců včetně upálení šroubů</t>
  </si>
  <si>
    <t>1422741838</t>
  </si>
  <si>
    <t>"koleje severní dráha"   2*36,48</t>
  </si>
  <si>
    <t>"koleje jižní dráha"   2*(17,8+0,38)</t>
  </si>
  <si>
    <t>31</t>
  </si>
  <si>
    <t>525991121</t>
  </si>
  <si>
    <t>Demontáž kolejnic všech soustav do 50 kg/m</t>
  </si>
  <si>
    <t>CS ÚRS 2023 02</t>
  </si>
  <si>
    <t>915358056</t>
  </si>
  <si>
    <t>https://podminky.urs.cz/item/CS_URS_2023_02/525991121</t>
  </si>
  <si>
    <t>32</t>
  </si>
  <si>
    <t>541511111</t>
  </si>
  <si>
    <t>Demontáž kolejnicového styku spojky ocelové</t>
  </si>
  <si>
    <t>1334292542</t>
  </si>
  <si>
    <t>https://podminky.urs.cz/item/CS_URS_2023_02/541511111</t>
  </si>
  <si>
    <t>4*2</t>
  </si>
  <si>
    <t>Úpravy povrchů, podlahy a osazování výplní</t>
  </si>
  <si>
    <t>33</t>
  </si>
  <si>
    <t>612131101</t>
  </si>
  <si>
    <t>Podkladní a spojovací vrstva vnitřních omítaných ploch cementový postřik nanášený ručně celoplošně stěn</t>
  </si>
  <si>
    <t>20477976</t>
  </si>
  <si>
    <t>https://podminky.urs.cz/item/CS_URS_2024_01/612131101</t>
  </si>
  <si>
    <t>"nová přístavba - západní strana"   5,075*(9,5+10,25+9,5)-(1,25*2,5*5)-(1,25*4,075)-(3,5*5,075*2)</t>
  </si>
  <si>
    <t>"nová přístavba - západní strana - omítka věnce"   0,25*(9,5+10,25+9,5)</t>
  </si>
  <si>
    <t>34</t>
  </si>
  <si>
    <t>612135101</t>
  </si>
  <si>
    <t>Hrubá výplň rýh maltou jakékoli šířky rýhy ve stěnách</t>
  </si>
  <si>
    <t>-1033452841</t>
  </si>
  <si>
    <t>https://podminky.urs.cz/item/CS_URS_2024_01/612135101</t>
  </si>
  <si>
    <t>"doplnění stěn po vybourání vnitřních příček"   4,3*(0,27+0,3+0,15+0,3+0,25)</t>
  </si>
  <si>
    <t>35</t>
  </si>
  <si>
    <t>612311131</t>
  </si>
  <si>
    <t>Vápenný štuk vnitřních ploch tloušťky do 3 mm svislých konstrukcí stěn</t>
  </si>
  <si>
    <t>159032197</t>
  </si>
  <si>
    <t>https://podminky.urs.cz/item/CS_URS_2024_01/612311131</t>
  </si>
  <si>
    <t>36</t>
  </si>
  <si>
    <t>612321121</t>
  </si>
  <si>
    <t>Omítka vápenocementová vnitřních ploch nanášená ručně jednovrstvá, tloušťky do 10 mm hladká svislých konstrukcí stěn</t>
  </si>
  <si>
    <t>1257786487</t>
  </si>
  <si>
    <t>https://podminky.urs.cz/item/CS_URS_2024_01/612321121</t>
  </si>
  <si>
    <t>Součet - nové omítky přístavků</t>
  </si>
  <si>
    <t>37</t>
  </si>
  <si>
    <t>612325302</t>
  </si>
  <si>
    <t>Vápenocementová omítka ostění nebo nadpraží štuková</t>
  </si>
  <si>
    <t>1281547657</t>
  </si>
  <si>
    <t>https://podminky.urs.cz/item/CS_URS_2024_01/612325302</t>
  </si>
  <si>
    <t>"nová přístavba - západní strana - ostění a nadpraží"   (0,3*(2,5+1,25+2,5)*5)+(0,3*(4,075+1,25+4,075))+(0,32*(5,075+3,5+5,075)*2)</t>
  </si>
  <si>
    <t>38</t>
  </si>
  <si>
    <t>622125111</t>
  </si>
  <si>
    <t>Vyplnění spár vnějších povrchů cementovou maltou, ploch z tvárnic nebo kamene stěn</t>
  </si>
  <si>
    <t>1570812375</t>
  </si>
  <si>
    <t>https://podminky.urs.cz/item/CS_URS_2024_01/622125111</t>
  </si>
  <si>
    <t>"stávající budova - revizní kanál"   (0,605*33,23*2)+(0,605*32,81*2)</t>
  </si>
  <si>
    <t>39</t>
  </si>
  <si>
    <t>629995101</t>
  </si>
  <si>
    <t>Očištění vnějších ploch tlakovou vodou omytím</t>
  </si>
  <si>
    <t>-912642585</t>
  </si>
  <si>
    <t>https://podminky.urs.cz/item/CS_URS_2024_01/629995101</t>
  </si>
  <si>
    <t>Ostatní konstrukce a práce, bourání</t>
  </si>
  <si>
    <t>40</t>
  </si>
  <si>
    <t>935932116</t>
  </si>
  <si>
    <t>Odvodňovací plastový žlab pro třídu zatížení A 15 vnitřní šířky 100 mm s krycím roštem mřížkovým z pozinkované oceli</t>
  </si>
  <si>
    <t>246708000</t>
  </si>
  <si>
    <t>https://podminky.urs.cz/item/CS_URS_2024_01/935932116</t>
  </si>
  <si>
    <t>"nová přístavba západní strana"   9,58</t>
  </si>
  <si>
    <t>41</t>
  </si>
  <si>
    <t>941321112</t>
  </si>
  <si>
    <t>Lešení řadové modulové těžké pracovní s podlahami s provozním zatížením tř. 4 do 300 kg/m2 šířky tř. SW09 od 0,9 do 1,2 m výšky přes 10 do 25 m montáž</t>
  </si>
  <si>
    <t>1143927275</t>
  </si>
  <si>
    <t>https://podminky.urs.cz/item/CS_URS_2024_01/941321112</t>
  </si>
  <si>
    <t>"přístavba západní strana včetně štítu"   5,5*(9,8+11,01+9,8)+((11,01*3,1)/2)</t>
  </si>
  <si>
    <t>42</t>
  </si>
  <si>
    <t>941321212</t>
  </si>
  <si>
    <t>Lešení řadové modulové těžké pracovní s podlahami s provozním zatížením tř. 4 do 300 kg/m2 šířky tř. SW09 od 0,9 do 1,2 m výšky přes 10 do 25 m příplatek k ceně za každý den použití</t>
  </si>
  <si>
    <t>1206431119</t>
  </si>
  <si>
    <t>https://podminky.urs.cz/item/CS_URS_2024_01/941321212</t>
  </si>
  <si>
    <t>Mezisoučet</t>
  </si>
  <si>
    <t>"mezisoučet * 30 dní"   185,421*30</t>
  </si>
  <si>
    <t>43</t>
  </si>
  <si>
    <t>941321812</t>
  </si>
  <si>
    <t>Lešení řadové modulové těžké pracovní s podlahami s provozním zatížením tř. 4 do 300 kg/m2 šířky tř. SW09 od 0,9 do 1,2 m výšky přes 10 do 25 m demontáž</t>
  </si>
  <si>
    <t>255124031</t>
  </si>
  <si>
    <t>https://podminky.urs.cz/item/CS_URS_2024_01/941321812</t>
  </si>
  <si>
    <t>44</t>
  </si>
  <si>
    <t>944511111</t>
  </si>
  <si>
    <t>Síť ochranná zavěšená na konstrukci lešení z textilie z umělých vláken montáž</t>
  </si>
  <si>
    <t>-369046631</t>
  </si>
  <si>
    <t>https://podminky.urs.cz/item/CS_URS_2024_01/944511111</t>
  </si>
  <si>
    <t>45</t>
  </si>
  <si>
    <t>944511211</t>
  </si>
  <si>
    <t>Síť ochranná zavěšená na konstrukci lešení z textilie z umělých vláken příplatek k ceně za každý den použití</t>
  </si>
  <si>
    <t>-367172354</t>
  </si>
  <si>
    <t>https://podminky.urs.cz/item/CS_URS_2024_01/944511211</t>
  </si>
  <si>
    <t>"mezisoučet * 30dní"   185,421*30</t>
  </si>
  <si>
    <t>46</t>
  </si>
  <si>
    <t>944511811</t>
  </si>
  <si>
    <t>Síť ochranná zavěšená na konstrukci lešení z textilie z umělých vláken demontáž</t>
  </si>
  <si>
    <t>1499272685</t>
  </si>
  <si>
    <t>https://podminky.urs.cz/item/CS_URS_2024_01/944511811</t>
  </si>
  <si>
    <t>47</t>
  </si>
  <si>
    <t>953943211</t>
  </si>
  <si>
    <t>Osazování drobných kovových předmětů kotvených do stěny hasicího přístroje</t>
  </si>
  <si>
    <t>866422715</t>
  </si>
  <si>
    <t>https://podminky.urs.cz/item/CS_URS_2024_01/953943211</t>
  </si>
  <si>
    <t>"prvek OV.03"   5</t>
  </si>
  <si>
    <t>48</t>
  </si>
  <si>
    <t>M</t>
  </si>
  <si>
    <t>44932114_RPOL</t>
  </si>
  <si>
    <t>přístroj hasicí ruční práškový PG 6 LE</t>
  </si>
  <si>
    <t>-106385931</t>
  </si>
  <si>
    <t>49</t>
  </si>
  <si>
    <t>953961112</t>
  </si>
  <si>
    <t>Kotva chemická s vyvrtáním otvoru do betonu, železobetonu nebo tvrdého kamene tmel, velikost M 10, hloubka 90 mm</t>
  </si>
  <si>
    <t>-790965318</t>
  </si>
  <si>
    <t>https://podminky.urs.cz/item/CS_URS_2024_01/953961112</t>
  </si>
  <si>
    <t>"pozednice PO3 á 0,65m"   (9,88*2)/0,65</t>
  </si>
  <si>
    <t>"celkový počet po zaokrouhlení"   32</t>
  </si>
  <si>
    <t>50</t>
  </si>
  <si>
    <t>953965117</t>
  </si>
  <si>
    <t>Kotva chemická s vyvrtáním otvoru kotevní šrouby pro chemické kotvy, velikost M 10, délka 190 mm</t>
  </si>
  <si>
    <t>1749580537</t>
  </si>
  <si>
    <t>https://podminky.urs.cz/item/CS_URS_2024_01/953965117</t>
  </si>
  <si>
    <t>"dtto položky Kotva chemická s vyvrtáním"   32</t>
  </si>
  <si>
    <t>51</t>
  </si>
  <si>
    <t>961021311</t>
  </si>
  <si>
    <t>Bourání základů ze zdiva kamenného na jakoukoli maltu</t>
  </si>
  <si>
    <t>196388024</t>
  </si>
  <si>
    <t>https://podminky.urs.cz/item/CS_URS_2024_01/961021311</t>
  </si>
  <si>
    <t>"servisní kanál - betonový základ na rozhraní zasypaného/nezasypaného viz ŘEZ B-B stávající stav"   0,5*0,9*1,15</t>
  </si>
  <si>
    <t>"zhlaví revizních kanálů"   0,5*0,3*((2*32,81)+(2*32,23))</t>
  </si>
  <si>
    <t>52</t>
  </si>
  <si>
    <t>961055111</t>
  </si>
  <si>
    <t>Bourání základů z betonu železového</t>
  </si>
  <si>
    <t>192166615</t>
  </si>
  <si>
    <t>https://podminky.urs.cz/item/CS_URS_2024_01/961055111</t>
  </si>
  <si>
    <t>"servisní kanál - základová deska v úrovni od -0,15 do 0,00 viz ŘEZ B-B stávající stav"   0,15*1,75*20,01</t>
  </si>
  <si>
    <t>53</t>
  </si>
  <si>
    <t>962032112</t>
  </si>
  <si>
    <t>Bourání zdiva nadzákladového z cihel keramických děrovaných na maltu vápenocementovou, objemu přes 1 m3</t>
  </si>
  <si>
    <t>-1769184535</t>
  </si>
  <si>
    <t>https://podminky.urs.cz/item/CS_URS_2024_01/962032112</t>
  </si>
  <si>
    <t>"obvodové stěny vnitřní přístavby - pilíř 300x600mm - výška 6,05m"   0,3*0,6*6,05</t>
  </si>
  <si>
    <t>"obovodové stěny vnitřní přístavby - výška 6,05m"   6,05*((0,25*4,845)+(0,53*1,49)+(0,27*17,17))</t>
  </si>
  <si>
    <t>"vnitřní stěny vnitřní přístavby - výška 4,3m"   4,3*((0,25*5,1)+(0,3*5,46)+(0,42*0,69)+(0,15*6,16)+(0,3*5,86))</t>
  </si>
  <si>
    <t>"štítová stěna - vyborání otvorů pro průjezd lokomotiv"   (0,3*11,14*6,09)-(0,3*((3,75*4,94)+(1,4*2,3)))</t>
  </si>
  <si>
    <t>54</t>
  </si>
  <si>
    <t>962032681</t>
  </si>
  <si>
    <t>Bourání zdiva nadzákladového Příplatek cenám za zvýšenou pracnost bourání pilířů průměru do 0,36m2</t>
  </si>
  <si>
    <t>535126491</t>
  </si>
  <si>
    <t>https://podminky.urs.cz/item/CS_URS_2024_01/962032681</t>
  </si>
  <si>
    <t>55</t>
  </si>
  <si>
    <t>965042241</t>
  </si>
  <si>
    <t>Bourání mazanin betonových nebo z litého asfaltu tl. přes 100 mm, plochy přes 4 m2</t>
  </si>
  <si>
    <t>1492563333</t>
  </si>
  <si>
    <t>https://podminky.urs.cz/item/CS_URS_2024_01/965042241</t>
  </si>
  <si>
    <t>"bour. 03 - tl. vrstvy 300mm -  plocha m.č. 1.01"   0,15*307,41</t>
  </si>
  <si>
    <t>"bour. 03 - tl. vrstvy 300mm -  plocha m.č. 1.01 - odečet plochy kanálů"   0,15*1,75*(32,81+12,97)*-1</t>
  </si>
  <si>
    <t>"bour. 03 - tl. vrstvy 300mm -  plocha m.č. 1.02 - 1.06"   0,15*(22,03+33,53+17,66+17,04+12,17)</t>
  </si>
  <si>
    <t>56</t>
  </si>
  <si>
    <t>965082941</t>
  </si>
  <si>
    <t>Odstranění násypu pod podlahami nebo ochranného násypu na střechách tl. přes 200 mm jakékoliv plochy</t>
  </si>
  <si>
    <t>424259445</t>
  </si>
  <si>
    <t>https://podminky.urs.cz/item/CS_URS_2024_01/965082941</t>
  </si>
  <si>
    <t>"servisní kanál - zásyp viz ŘEZ B-B stávající stav - měřeno v půlce celkové výšky kanálu"   ((19,51+18,26)/2)*0,9*1,15</t>
  </si>
  <si>
    <t>57</t>
  </si>
  <si>
    <t>968072558</t>
  </si>
  <si>
    <t>Vybourání kovových rámů oken s křídly, dveřních zárubní, vrat, stěn, ostění nebo obkladů vrat, mimo posuvných a skládacích, plochy do 5 m2</t>
  </si>
  <si>
    <t>-1545439905</t>
  </si>
  <si>
    <t>https://podminky.urs.cz/item/CS_URS_2024_01/968072558</t>
  </si>
  <si>
    <t>"bour. 05 - západní strana"   1,4*2,3</t>
  </si>
  <si>
    <t>58</t>
  </si>
  <si>
    <t>968072559</t>
  </si>
  <si>
    <t>Vybourání kovových rámů oken s křídly, dveřních zárubní, vrat, stěn, ostění nebo obkladů vrat, mimo posuvných a skládacích, plochy přes 5 m2</t>
  </si>
  <si>
    <t>-1806793820</t>
  </si>
  <si>
    <t>https://podminky.urs.cz/item/CS_URS_2024_01/968072559</t>
  </si>
  <si>
    <t>"bour. 03 - zápaní strana"   3,75*4,94*1</t>
  </si>
  <si>
    <t>59</t>
  </si>
  <si>
    <t>977211134</t>
  </si>
  <si>
    <t>Řezání konstrukcí stěnovou pilou z kamene hloubka řezu přes 420 do 520 mm</t>
  </si>
  <si>
    <t>-208058337</t>
  </si>
  <si>
    <t>https://podminky.urs.cz/item/CS_URS_2024_01/977211134</t>
  </si>
  <si>
    <t>"budoucí bourání zhlaví části revizních kanálů "   (2*32,81)+(2*32,23)</t>
  </si>
  <si>
    <t>997</t>
  </si>
  <si>
    <t>Přesun sutě</t>
  </si>
  <si>
    <t>60</t>
  </si>
  <si>
    <t>997013_RPOL</t>
  </si>
  <si>
    <t>Poplatek za uložení na skládce (skládkovné) odpadu z železničních pražců dřevěných</t>
  </si>
  <si>
    <t>-1888339446</t>
  </si>
  <si>
    <t>"p.č. 521 28 3211_RPOL"   8,746</t>
  </si>
  <si>
    <t>61</t>
  </si>
  <si>
    <t>997013_výzisk</t>
  </si>
  <si>
    <t>Kovový odpad - výzisk ze stavby (účtovat 0,- Kč)</t>
  </si>
  <si>
    <t>1771972016</t>
  </si>
  <si>
    <t>"p.č. 968 07 2558"   0,193</t>
  </si>
  <si>
    <t>"p.č. 968 07 2559"   1,223</t>
  </si>
  <si>
    <t>"demontáž kolejnic a ocelových spojek - ponecháno investorovi (neúčtovat)"   (5,399+0,168)*0</t>
  </si>
  <si>
    <t>62</t>
  </si>
  <si>
    <t>997013153</t>
  </si>
  <si>
    <t>Vnitrostaveništní doprava suti a vybouraných hmot vodorovně do 50 m s naložením s omezením mechanizace pro budovy a haly výšky přes 9 do 12 m</t>
  </si>
  <si>
    <t>1296543113</t>
  </si>
  <si>
    <t>https://podminky.urs.cz/item/CS_URS_2024_01/997013153</t>
  </si>
  <si>
    <t>63</t>
  </si>
  <si>
    <t>997013501</t>
  </si>
  <si>
    <t>Odvoz suti a vybouraných hmot na skládku nebo meziskládku se složením, na vzdálenost do 1 km</t>
  </si>
  <si>
    <t>1075458417</t>
  </si>
  <si>
    <t>https://podminky.urs.cz/item/CS_URS_2024_01/997013501</t>
  </si>
  <si>
    <t>64</t>
  </si>
  <si>
    <t>997013509</t>
  </si>
  <si>
    <t>Odvoz suti a vybouraných hmot na skládku nebo meziskládku se složením, na vzdálenost Příplatek k ceně za každý další započatý 1 km přes 1 km</t>
  </si>
  <si>
    <t>295612845</t>
  </si>
  <si>
    <t>https://podminky.urs.cz/item/CS_URS_2024_01/997013509</t>
  </si>
  <si>
    <t>296,12*34 'Přepočtené koeficientem množství</t>
  </si>
  <si>
    <t>65</t>
  </si>
  <si>
    <t>997013601</t>
  </si>
  <si>
    <t>Poplatek za uložení stavebního odpadu na skládce (skládkovné) z prostého betonu zatříděného do Katalogu odpadů pod kódem 17 01 01</t>
  </si>
  <si>
    <t>-1505025227</t>
  </si>
  <si>
    <t>https://podminky.urs.cz/item/CS_URS_2024_01/997013601</t>
  </si>
  <si>
    <t>"p.č. 965 04 2241 - celková tonáž * 50% (50% standardní skládka; 50% recyklační skládka)"   108,812*0,5</t>
  </si>
  <si>
    <t>66</t>
  </si>
  <si>
    <t>997013602</t>
  </si>
  <si>
    <t>Poplatek za uložení stavebního odpadu na skládce (skládkovné) z armovaného betonu zatříděného do Katalogu odpadů pod kódem 17 01 01</t>
  </si>
  <si>
    <t>504477192</t>
  </si>
  <si>
    <t>https://podminky.urs.cz/item/CS_URS_2024_01/997013602</t>
  </si>
  <si>
    <t>"p.č. 961 05 5111 - celková tonáž * 50% (50% standardní skládka; 50% recyklační skládka)"   12,607*0,5</t>
  </si>
  <si>
    <t>67</t>
  </si>
  <si>
    <t>997013603</t>
  </si>
  <si>
    <t>Poplatek za uložení stavebního odpadu na skládce (skládkovné) cihelného zatříděného do Katalogu odpadů pod kódem 17 01 02</t>
  </si>
  <si>
    <t>872911334</t>
  </si>
  <si>
    <t>https://podminky.urs.cz/item/CS_URS_2024_01/997013603</t>
  </si>
  <si>
    <t>"p.č. 962 03 2112 - celková tonáž * 50% (50% standardní skládka; 50% recyklační skládka)"   80,376*0,5</t>
  </si>
  <si>
    <t>68</t>
  </si>
  <si>
    <t>997013631</t>
  </si>
  <si>
    <t>Poplatek za uložení stavebního odpadu na skládce (skládkovné) směsného stavebního a demoličního zatříděného do Katalogu odpadů pod kódem 17 09 04</t>
  </si>
  <si>
    <t>-1410020780</t>
  </si>
  <si>
    <t>https://podminky.urs.cz/item/CS_URS_2024_01/997013631</t>
  </si>
  <si>
    <t>"p.č. 961 02 1311" 50,075</t>
  </si>
  <si>
    <t>69</t>
  </si>
  <si>
    <t>997013635</t>
  </si>
  <si>
    <t>Poplatek za uložení stavebního odpadu na skládce (skládkovné) komunálního zatříděného do Katalogu odpadů pod kódem 20 03 01</t>
  </si>
  <si>
    <t>412946225</t>
  </si>
  <si>
    <t>https://podminky.urs.cz/item/CS_URS_2024_01/997013635</t>
  </si>
  <si>
    <t>"p.č. 766 41 1821 (předpoklad opatření palubek nátěrem) - celková tonáž"   0,316</t>
  </si>
  <si>
    <t>70</t>
  </si>
  <si>
    <t>997013655</t>
  </si>
  <si>
    <t>225525298</t>
  </si>
  <si>
    <t>https://podminky.urs.cz/item/CS_URS_2024_01/997013655</t>
  </si>
  <si>
    <t>"p.č. 965 08 2941 - celková tonáž * 50% (50% standardní skládka; 50% recyklační skládka)"   27,364*0,5</t>
  </si>
  <si>
    <t>71</t>
  </si>
  <si>
    <t>997013814</t>
  </si>
  <si>
    <t>Poplatek za uložení stavebního odpadu na skládce (skládkovné) z izolačních materiálů zatříděného do Katalogu odpadů pod kódem 17 06 04</t>
  </si>
  <si>
    <t>810100221</t>
  </si>
  <si>
    <t>https://podminky.urs.cz/item/CS_URS_2024_01/997013814</t>
  </si>
  <si>
    <t>"p.č. 713 11 0831 - celková tonáž"   0,609</t>
  </si>
  <si>
    <t>72</t>
  </si>
  <si>
    <t>997013861</t>
  </si>
  <si>
    <t>Poplatek za uložení stavebního odpadu na recyklační skládce (skládkovné) z prostého betonu zatříděného do Katalogu odpadů pod kódem 17 01 01</t>
  </si>
  <si>
    <t>-1895215839</t>
  </si>
  <si>
    <t>https://podminky.urs.cz/item/CS_URS_2024_01/997013861</t>
  </si>
  <si>
    <t>73</t>
  </si>
  <si>
    <t>997013862</t>
  </si>
  <si>
    <t>Poplatek za uložení stavebního odpadu na recyklační skládce (skládkovné) z armovaného betonu zatříděného do Katalogu odpadů pod kódem 17 01 01</t>
  </si>
  <si>
    <t>-746224196</t>
  </si>
  <si>
    <t>https://podminky.urs.cz/item/CS_URS_2024_01/997013862</t>
  </si>
  <si>
    <t>74</t>
  </si>
  <si>
    <t>997013863</t>
  </si>
  <si>
    <t>Poplatek za uložení stavebního odpadu na recyklační skládce (skládkovné) cihelného zatříděného do Katalogu odpadů pod kódem 17 01 02</t>
  </si>
  <si>
    <t>214670637</t>
  </si>
  <si>
    <t>https://podminky.urs.cz/item/CS_URS_2024_01/997013863</t>
  </si>
  <si>
    <t>75</t>
  </si>
  <si>
    <t>997013873</t>
  </si>
  <si>
    <t>357333120</t>
  </si>
  <si>
    <t>https://podminky.urs.cz/item/CS_URS_2024_01/997013873</t>
  </si>
  <si>
    <t>76</t>
  </si>
  <si>
    <t>997241521</t>
  </si>
  <si>
    <t>Doprava vybouraných hmot, konstrukcí nebo suti vodorovné přemístění vybouraných hmot nebo konstrukcí na vzdálenost do 7 km</t>
  </si>
  <si>
    <t>-1476321917</t>
  </si>
  <si>
    <t>https://podminky.urs.cz/item/CS_URS_2023_02/997241521</t>
  </si>
  <si>
    <t>"p.č. 521 28 3211_RPOL "   8,746</t>
  </si>
  <si>
    <t>"p.č. 525 99 1121- ponecháno investorovi"   5,399*0</t>
  </si>
  <si>
    <t>"p.č. 541 51 1111"   0,168</t>
  </si>
  <si>
    <t>77</t>
  </si>
  <si>
    <t>997241535</t>
  </si>
  <si>
    <t>Doprava vybouraných hmot, konstrukcí nebo suti pro dráhy kolejové vodorovné přemístění suti na vzdálenost Příplatek k ceně za každý další započatý 1 km přes 7 km</t>
  </si>
  <si>
    <t>581021183</t>
  </si>
  <si>
    <t>https://podminky.urs.cz/item/CS_URS_2024_01/997241535</t>
  </si>
  <si>
    <t>"mezisoučet * příplatek do 35km"   8,914*(35-7)</t>
  </si>
  <si>
    <t>998</t>
  </si>
  <si>
    <t>Přesun hmot</t>
  </si>
  <si>
    <t>78</t>
  </si>
  <si>
    <t>998011002</t>
  </si>
  <si>
    <t>Přesun hmot pro budovy občanské výstavby, bydlení, výrobu a služby s nosnou svislou konstrukcí zděnou z cihel, tvárnic nebo kamene vodorovná dopravní vzdálenost do 100 m základní pro budovy výšky přes 6 do 12 m</t>
  </si>
  <si>
    <t>323267984</t>
  </si>
  <si>
    <t>https://podminky.urs.cz/item/CS_URS_2024_01/998011002</t>
  </si>
  <si>
    <t>79</t>
  </si>
  <si>
    <t>998011014</t>
  </si>
  <si>
    <t>Přesun hmot pro budovy občanské výstavby, bydlení, výrobu a služby s nosnou svislou konstrukcí zděnou z cihel, tvárnic nebo kamene Příplatek k cenám za zvětšený přesun přes vymezenou vodorovnou dopravní vzdálenost do 500 m</t>
  </si>
  <si>
    <t>-1506493651</t>
  </si>
  <si>
    <t>https://podminky.urs.cz/item/CS_URS_2024_01/998011014</t>
  </si>
  <si>
    <t>PSV</t>
  </si>
  <si>
    <t>Práce a dodávky PSV</t>
  </si>
  <si>
    <t>711</t>
  </si>
  <si>
    <t>Izolace proti vodě, vlhkosti a plynům</t>
  </si>
  <si>
    <t>80</t>
  </si>
  <si>
    <t>711111001</t>
  </si>
  <si>
    <t>Provedení izolace proti zemní vlhkosti natěradly a tmely za studena na ploše vodorovné V nátěrem penetračním</t>
  </si>
  <si>
    <t>-790079711</t>
  </si>
  <si>
    <t>https://podminky.urs.cz/item/CS_URS_2024_01/711111001</t>
  </si>
  <si>
    <t>"přístavba západní strana - pod obvodovými stěnami š. izolace 0,5m"   0,5*(9,88+10,25+9,88)</t>
  </si>
  <si>
    <t>81</t>
  </si>
  <si>
    <t>11163150</t>
  </si>
  <si>
    <t>lak penetrační asfaltový</t>
  </si>
  <si>
    <t>-1219158029</t>
  </si>
  <si>
    <t>15,005*0,0003 'Přepočtené koeficientem množství</t>
  </si>
  <si>
    <t>82</t>
  </si>
  <si>
    <t>711112001</t>
  </si>
  <si>
    <t>Provedení izolace proti zemní vlhkosti natěradly a tmely za studena na ploše svislé S nátěrem penetračním</t>
  </si>
  <si>
    <t>-10257692</t>
  </si>
  <si>
    <t>https://podminky.urs.cz/item/CS_URS_2024_01/711112001</t>
  </si>
  <si>
    <t>"nový přístavek - západní strana"   0,4*(9,88+11,01+9,88)</t>
  </si>
  <si>
    <t>83</t>
  </si>
  <si>
    <t>-2024116074</t>
  </si>
  <si>
    <t>12,308*0,00034 'Přepočtené koeficientem množství</t>
  </si>
  <si>
    <t>84</t>
  </si>
  <si>
    <t>711141559</t>
  </si>
  <si>
    <t>Provedení izolace proti zemní vlhkosti pásy přitavením NAIP na ploše vodorovné V</t>
  </si>
  <si>
    <t>-1328792168</t>
  </si>
  <si>
    <t>https://podminky.urs.cz/item/CS_URS_2024_01/711141559</t>
  </si>
  <si>
    <t>85</t>
  </si>
  <si>
    <t>62836110</t>
  </si>
  <si>
    <t>pás asfaltový natavitelný oxidovaný s vložkou z hliníkové fólie / hliníkové fólie s textilií, se spalitelnou PE folií nebo jemnozrnným minerálním posypem tl 4,0mm</t>
  </si>
  <si>
    <t>1234665238</t>
  </si>
  <si>
    <t>15,005*1,1655 'Přepočtené koeficientem množství</t>
  </si>
  <si>
    <t>86</t>
  </si>
  <si>
    <t>711142559</t>
  </si>
  <si>
    <t>Provedení izolace proti zemní vlhkosti pásy přitavením NAIP na ploše svislé S</t>
  </si>
  <si>
    <t>-1500016482</t>
  </si>
  <si>
    <t>https://podminky.urs.cz/item/CS_URS_2024_01/711142559</t>
  </si>
  <si>
    <t>87</t>
  </si>
  <si>
    <t>994274490</t>
  </si>
  <si>
    <t>12,308*1,221 'Přepočtené koeficientem množství</t>
  </si>
  <si>
    <t>88</t>
  </si>
  <si>
    <t>711161273</t>
  </si>
  <si>
    <t>Provedení izolace proti zemní vlhkosti nopovou fólií na ploše svislé S z nopové fólie</t>
  </si>
  <si>
    <t>-2099955236</t>
  </si>
  <si>
    <t>https://podminky.urs.cz/item/CS_URS_2024_01/711161273</t>
  </si>
  <si>
    <t>"nový přístavek - západní strana"   (0,098+0,538+0,113+0,091)*(9,88+11,01+9,88)</t>
  </si>
  <si>
    <t>89</t>
  </si>
  <si>
    <t>28323516</t>
  </si>
  <si>
    <t>fólie profilovaná (nopová) drenážní HDPE s nakašírovanou filtrační textilií s výškou nopů 9mm</t>
  </si>
  <si>
    <t>-2092326037</t>
  </si>
  <si>
    <t>25,847*1,221 'Přepočtené koeficientem množství</t>
  </si>
  <si>
    <t>90</t>
  </si>
  <si>
    <t>711193121</t>
  </si>
  <si>
    <t>Izolace proti zemní vlhkosti ostatní těsnicí hmotou dvousložkovou na bázi cementu na ploše vodorovné V</t>
  </si>
  <si>
    <t>132684604</t>
  </si>
  <si>
    <t>https://podminky.urs.cz/item/CS_URS_2024_01/711193121</t>
  </si>
  <si>
    <t>"přístavba západní strana - pod novým kolejištěm š. izolace 2,505m"   2,505*9,25*2</t>
  </si>
  <si>
    <t>91</t>
  </si>
  <si>
    <t>998711102</t>
  </si>
  <si>
    <t>Přesun hmot pro izolace proti vodě, vlhkosti a plynům stanovený z hmotnosti přesunovaného materiálu vodorovná dopravní vzdálenost do 50 m základní v objektech výšky přes 6 do 12 m</t>
  </si>
  <si>
    <t>1962517649</t>
  </si>
  <si>
    <t>https://podminky.urs.cz/item/CS_URS_2024_01/998711102</t>
  </si>
  <si>
    <t>92</t>
  </si>
  <si>
    <t>998711193</t>
  </si>
  <si>
    <t>Přesun hmot pro izolace proti vodě, vlhkosti a plynům stanovený z hmotnosti přesunovaného materiálu vodorovná dopravní vzdálenost do 50 m Příplatek k cenám za zvětšený přesun přes vymezenou vodorovnou dopravní vzdálenost do 500 m</t>
  </si>
  <si>
    <t>-644371355</t>
  </si>
  <si>
    <t>https://podminky.urs.cz/item/CS_URS_2024_01/998711193</t>
  </si>
  <si>
    <t>712</t>
  </si>
  <si>
    <t>Povlakové krytiny</t>
  </si>
  <si>
    <t>93</t>
  </si>
  <si>
    <t>712311101</t>
  </si>
  <si>
    <t>Provedení povlakové krytiny střech plochých do 10° natěradly a tmely za studena nátěrem lakem penetračním nebo asfaltovým</t>
  </si>
  <si>
    <t>-2056630526</t>
  </si>
  <si>
    <t>https://podminky.urs.cz/item/CS_URS_2024_01/712311101</t>
  </si>
  <si>
    <t>"nový přístavek - západní část - izolace u pozednice"   (0,38+0,3)*9,88*2</t>
  </si>
  <si>
    <t>94</t>
  </si>
  <si>
    <t>-1095198459</t>
  </si>
  <si>
    <t>13,437*0,00032 'Přepočtené koeficientem množství</t>
  </si>
  <si>
    <t>95</t>
  </si>
  <si>
    <t>712341559</t>
  </si>
  <si>
    <t>Provedení povlakové krytiny střech plochých do 10° pásy přitavením NAIP v plné ploše</t>
  </si>
  <si>
    <t>-385440993</t>
  </si>
  <si>
    <t>https://podminky.urs.cz/item/CS_URS_2024_01/712341559</t>
  </si>
  <si>
    <t>"nový přístavek - západní strana (ST01.01)"   6,454*10,2*2*2</t>
  </si>
  <si>
    <t>96</t>
  </si>
  <si>
    <t>1671694993</t>
  </si>
  <si>
    <t>"nový přístavek - západní čás - izolace u pozednice"   (0,38+0,3)*9,88*2</t>
  </si>
  <si>
    <t>"nový přístavek - západní strana"   6,454*10,2*2</t>
  </si>
  <si>
    <t>145,099*1,1655 'Přepočtené koeficientem množství</t>
  </si>
  <si>
    <t>97</t>
  </si>
  <si>
    <t>62855013</t>
  </si>
  <si>
    <t>pás asfaltový natavitelný modifikovaný SBS s vložkou z polyesterové rohože a spalitelnou PE fólií nebo jemnozrnným min. posypem na horním povrchu pro dopravní stavby tl 4,0mm</t>
  </si>
  <si>
    <t>-1259472466</t>
  </si>
  <si>
    <t>"nový přístavek - západní strana (ST01.01)"   6,454*10,2*2</t>
  </si>
  <si>
    <t>131,662*1,1655 'Přepočtené koeficientem množství</t>
  </si>
  <si>
    <t>98</t>
  </si>
  <si>
    <t>998712102</t>
  </si>
  <si>
    <t>Přesun hmot pro povlakové krytiny stanovený z hmotnosti přesunovaného materiálu vodorovná dopravní vzdálenost do 50 m základní v objektech výšky přes 6 do 12 m</t>
  </si>
  <si>
    <t>-2035231992</t>
  </si>
  <si>
    <t>https://podminky.urs.cz/item/CS_URS_2024_01/998712102</t>
  </si>
  <si>
    <t>99</t>
  </si>
  <si>
    <t>998712193</t>
  </si>
  <si>
    <t>Přesun hmot pro povlakové krytiny stanovený z hmotnosti přesunovaného materiálu vodorovná dopravní vzdálenost do 50 m Příplatek k cenám za zvětšený přesun přes vymezenou vodorovnou dopravní vzdálenost do 500 m</t>
  </si>
  <si>
    <t>1773568245</t>
  </si>
  <si>
    <t>https://podminky.urs.cz/item/CS_URS_2024_01/998712193</t>
  </si>
  <si>
    <t>713</t>
  </si>
  <si>
    <t>Izolace tepelné</t>
  </si>
  <si>
    <t>100</t>
  </si>
  <si>
    <t>713110831</t>
  </si>
  <si>
    <t>Odstranění tepelné izolace stropů nebo podhledů z rohoží, pásů, dílců, desek, bloků připevněných přibitím nebo nastřelením z vláknitých materiálů suchých, tloušťka izolace do 100 mm</t>
  </si>
  <si>
    <t>1455291865</t>
  </si>
  <si>
    <t>https://podminky.urs.cz/item/CS_URS_2024_01/713110831</t>
  </si>
  <si>
    <t>"podhled rovný v levé části hlavní budovy"   22,03+33,53+17,66+17,04+12,17+(5,49*17,69)</t>
  </si>
  <si>
    <t>"podhled na šikminách a klešitnách v pravé části budovy"   17,8*(2,28+8,68+2,28)</t>
  </si>
  <si>
    <t>101</t>
  </si>
  <si>
    <t>713131141</t>
  </si>
  <si>
    <t>Montáž tepelné izolace stěn rohožemi, pásy, deskami, dílci, bloky (izolační materiál ve specifikaci) lepením celoplošně bez mechanického kotvení</t>
  </si>
  <si>
    <t>203612082</t>
  </si>
  <si>
    <t>https://podminky.urs.cz/item/CS_URS_2024_01/713131141</t>
  </si>
  <si>
    <t>"nový přístavek - západní strana"   0,68*(9,88+11,01+9,88)</t>
  </si>
  <si>
    <t>102</t>
  </si>
  <si>
    <t>28376421</t>
  </si>
  <si>
    <t>deska XPS hrana polodrážková a hladký povrch 300kPA λ=0,035 tl 80mm</t>
  </si>
  <si>
    <t>550605515</t>
  </si>
  <si>
    <t>20,924*1,05 'Přepočtené koeficientem množství</t>
  </si>
  <si>
    <t>103</t>
  </si>
  <si>
    <t>713151131</t>
  </si>
  <si>
    <t>Montáž tepelné izolace střech šikmých rohožemi, pásy, deskami (izolační materiál ve specifikaci) kladenými volně nad krokve, sklonu střechy do 30°</t>
  </si>
  <si>
    <t>-580853098</t>
  </si>
  <si>
    <t>https://podminky.urs.cz/item/CS_URS_2024_01/713151131</t>
  </si>
  <si>
    <t>104</t>
  </si>
  <si>
    <t>63148155</t>
  </si>
  <si>
    <t>deska tepelně izolační minerální univerzální λ=0,035 tl 120mm</t>
  </si>
  <si>
    <t>-1886426327</t>
  </si>
  <si>
    <t>131,662*1,05 'Přepočtené koeficientem množství</t>
  </si>
  <si>
    <t>105</t>
  </si>
  <si>
    <t>998713102</t>
  </si>
  <si>
    <t>Přesun hmot pro izolace tepelné stanovený z hmotnosti přesunovaného materiálu vodorovná dopravní vzdálenost do 50 m s užitím mechanizace v objektech výšky přes 6 m do 12 m</t>
  </si>
  <si>
    <t>592722884</t>
  </si>
  <si>
    <t>https://podminky.urs.cz/item/CS_URS_2024_01/998713102</t>
  </si>
  <si>
    <t>106</t>
  </si>
  <si>
    <t>998713193</t>
  </si>
  <si>
    <t>Přesun hmot pro izolace tepelné stanovený z hmotnosti přesunovaného materiálu vodorovná dopravní vzdálenost do 50 m Příplatek k cenám za zvětšený přesun přes vymezenou vodorovnou dopravní vzdálenost do 500 m</t>
  </si>
  <si>
    <t>342800454</t>
  </si>
  <si>
    <t>https://podminky.urs.cz/item/CS_URS_2024_01/998713193</t>
  </si>
  <si>
    <t>722</t>
  </si>
  <si>
    <t>Zdravotechnika - vnitřní vodovod</t>
  </si>
  <si>
    <t>107</t>
  </si>
  <si>
    <t>722254116</t>
  </si>
  <si>
    <t>Požární příslušenství a armatury hydrantové skříně vnitřní s výzbrojí C 52 (polyesterová hadice)</t>
  </si>
  <si>
    <t>soubor</t>
  </si>
  <si>
    <t>-247590658</t>
  </si>
  <si>
    <t>https://podminky.urs.cz/item/CS_URS_2024_01/722254116</t>
  </si>
  <si>
    <t>"prvek OV.13"   1</t>
  </si>
  <si>
    <t>762</t>
  </si>
  <si>
    <t>Konstrukce tesařské</t>
  </si>
  <si>
    <t>108</t>
  </si>
  <si>
    <t>762081150</t>
  </si>
  <si>
    <t>Hoblování hraněného řeziva přímo na staveništi ve staveništní dílně</t>
  </si>
  <si>
    <t>-485565282</t>
  </si>
  <si>
    <t>https://podminky.urs.cz/item/CS_URS_2024_01/762081150</t>
  </si>
  <si>
    <t>"nové prkvy krovu"   0,809+0,198+0,185+8,588</t>
  </si>
  <si>
    <t>109</t>
  </si>
  <si>
    <t>762123110</t>
  </si>
  <si>
    <t>Montáž konstrukce stěn a příček vázaných z fošen, hranolů, hranolků průřezové plochy do 100 cm2</t>
  </si>
  <si>
    <t>1386248722</t>
  </si>
  <si>
    <t>https://podminky.urs.cz/item/CS_URS_2024_01/762123110</t>
  </si>
  <si>
    <t xml:space="preserve">"štítové stěny viz prvek TV01.01 (spotřeba 2,1bm/m2)"   28,8*2,1   </t>
  </si>
  <si>
    <t>"štítové stěny viz prvek TV01.01 (obvodové lemování) - přístavek západní část"   11,1+(2*0,83)+(2*6,25)+(2*0,42)+(4*6,82)</t>
  </si>
  <si>
    <t>110</t>
  </si>
  <si>
    <t>60512125</t>
  </si>
  <si>
    <t>hranol stavební řezivo průřezu do 120cm2 do dl 6m</t>
  </si>
  <si>
    <t>-1470508899</t>
  </si>
  <si>
    <t>"mezisoučet * hranol 60/140"   115,189*0,06*0,14</t>
  </si>
  <si>
    <t>0,968*1,05 'Přepočtené koeficientem množství</t>
  </si>
  <si>
    <t>111</t>
  </si>
  <si>
    <t>762332131</t>
  </si>
  <si>
    <t>Montáž vázaných konstrukcí krovů střech pultových, sedlových, valbových, stanových čtvercového nebo obdélníkového půdorysu z řeziva hraněného průřezové plochy přes 50 do 120 cm2</t>
  </si>
  <si>
    <t>1746035722</t>
  </si>
  <si>
    <t>https://podminky.urs.cz/item/CS_URS_2024_01/762332131</t>
  </si>
  <si>
    <t>"příloha KROV - NAVRŽENÝ STAV (KC1)"   (0,75*14)+(6*(0,795+0,825+0,885+0,945))+(1,025*14)+(1,7*18)</t>
  </si>
  <si>
    <t>"příloha KROV - NAVRŽENÝ STAV (PÁ1)"   0,65*6</t>
  </si>
  <si>
    <t>112</t>
  </si>
  <si>
    <t>1202165846</t>
  </si>
  <si>
    <t>"příloha KROV - NAVRŽENÝ STAV (KC1)"   ((0,75*14)+(6*(0,795+0,825+0,885+0,945))+(1,025*14)+(1,7*18))*0,12*0,08</t>
  </si>
  <si>
    <t>"příloha KROV - NAVRŽENÝ STAV (PÁ1)"   0,65*6*0,1*0,1</t>
  </si>
  <si>
    <t>0,77*1,05 'Přepočtené koeficientem množství</t>
  </si>
  <si>
    <t>113</t>
  </si>
  <si>
    <t>762332132</t>
  </si>
  <si>
    <t>Montáž vázaných konstrukcí krovů střech pultových, sedlových, valbových, stanových čtvercového nebo obdélníkového půdorysu z řeziva hraněného průřezové plochy přes 120 do 224 cm2</t>
  </si>
  <si>
    <t>1052610156</t>
  </si>
  <si>
    <t>https://podminky.urs.cz/item/CS_URS_2024_01/762332132</t>
  </si>
  <si>
    <t>"příloha KROV - NAVRŽENÝ STAV (VA1)"   9,856*1</t>
  </si>
  <si>
    <t>"příloha KROV - NAVRŽENÝ STAV (SL3)"   2,201*4</t>
  </si>
  <si>
    <t>114</t>
  </si>
  <si>
    <t>60512132</t>
  </si>
  <si>
    <t>hranol stavební řezivo průřezu do 224cm2 přes dl 8m</t>
  </si>
  <si>
    <t>-1492542076</t>
  </si>
  <si>
    <t>"příloha KROV - NAVRŽENÝ STAV (VA1)"   9,856*1*0,12*0,16</t>
  </si>
  <si>
    <t>0,189*1,05 'Přepočtené koeficientem množství</t>
  </si>
  <si>
    <t>115</t>
  </si>
  <si>
    <t>60512130</t>
  </si>
  <si>
    <t>hranol stavební řezivo průřezu do 224cm2 do dl 6m</t>
  </si>
  <si>
    <t>519170468</t>
  </si>
  <si>
    <t>"příloha KROV - NAVRŽENÝ STAV (SL3)"   2,201*4*0,2*0,1</t>
  </si>
  <si>
    <t>0,176*1,05 'Přepočtené koeficientem množství</t>
  </si>
  <si>
    <t>116</t>
  </si>
  <si>
    <t>762332135</t>
  </si>
  <si>
    <t>Montáž vázaných konstrukcí krovů střech pultových, sedlových, valbových, stanových čtvercového nebo obdélníkového půdorysu z řeziva hraněného průřezové plochy přes 450 cm2</t>
  </si>
  <si>
    <t>-1404795007</t>
  </si>
  <si>
    <t>https://podminky.urs.cz/item/CS_URS_2024_01/762332135</t>
  </si>
  <si>
    <t>"příloha KROV - NAVRŽENÝ STAV (KR4)"   5,325*32</t>
  </si>
  <si>
    <t>117</t>
  </si>
  <si>
    <t>60512145</t>
  </si>
  <si>
    <t>hranol stavební řezivo průřezu nad 450cm2 do dl 6m</t>
  </si>
  <si>
    <t>1631519487</t>
  </si>
  <si>
    <t>"příloha KROV - NAVRŽENÝ STAV (KR4)"   5,325*32*0,2*0,24</t>
  </si>
  <si>
    <t>8,179*1,05 'Přepočtené koeficientem množství</t>
  </si>
  <si>
    <t>118</t>
  </si>
  <si>
    <t>762341210</t>
  </si>
  <si>
    <t>Montáž bednění střech rovných a šikmých sklonu do 60° s vyřezáním otvorů z prken hrubých na sraz tl. do 32 mm</t>
  </si>
  <si>
    <t>-336526409</t>
  </si>
  <si>
    <t>https://podminky.urs.cz/item/CS_URS_2024_01/762341210</t>
  </si>
  <si>
    <t>119</t>
  </si>
  <si>
    <t>60515111</t>
  </si>
  <si>
    <t>řezivo jehličnaté boční prkno 20-30mm</t>
  </si>
  <si>
    <t>-273789244</t>
  </si>
  <si>
    <t>"nový přístavek - západní strana"   6,454*10,2*2*2</t>
  </si>
  <si>
    <t>0,025*263,323</t>
  </si>
  <si>
    <t>6,583*1,05 'Přepočtené koeficientem množství</t>
  </si>
  <si>
    <t>120</t>
  </si>
  <si>
    <t>762342511</t>
  </si>
  <si>
    <t>Montáž laťování montáž kontralatí na podklad bez tepelné izolace</t>
  </si>
  <si>
    <t>1953599736</t>
  </si>
  <si>
    <t>https://podminky.urs.cz/item/CS_URS_2024_01/762342511</t>
  </si>
  <si>
    <t>"nový přístavek - západní strana (ST01.01) á 0,6m"   6,454*18*2</t>
  </si>
  <si>
    <t>Mezisoučet - kontralatě 80/120</t>
  </si>
  <si>
    <t>Mezisoučet - kontralatě 40/60</t>
  </si>
  <si>
    <t>121</t>
  </si>
  <si>
    <t>60514114</t>
  </si>
  <si>
    <t>řezivo jehličnaté lať impregnovaná dl 4 m</t>
  </si>
  <si>
    <t>1402405189</t>
  </si>
  <si>
    <t>(0,08*0,12*232,344)+(0,04*0,06*232,344)</t>
  </si>
  <si>
    <t>2,788*1,05 'Přepočtené koeficientem množství</t>
  </si>
  <si>
    <t>122</t>
  </si>
  <si>
    <t>762395000</t>
  </si>
  <si>
    <t>Spojovací prostředky krovů, bednění a laťování, nadstřešních konstrukcí svorníky, prkna, hřebíky, pásová ocel, vruty</t>
  </si>
  <si>
    <t>2113969566</t>
  </si>
  <si>
    <t>https://podminky.urs.cz/item/CS_URS_2024_01/762395000</t>
  </si>
  <si>
    <t>"příloha KROV - NAVRŽENÝ STAV - výkaz nových prvků krovu"   0,809+0,198+0,185+8,588</t>
  </si>
  <si>
    <t>"skladba ST01.01 a ST01.02 - bednění"   0,025*263,323</t>
  </si>
  <si>
    <t>"kontralatě"   (0,08*0,12*232,344)+(0,04*0,06*232,344)</t>
  </si>
  <si>
    <t>123</t>
  </si>
  <si>
    <t>998762102</t>
  </si>
  <si>
    <t>Přesun hmot pro konstrukce tesařské stanovený z hmotnosti přesunovaného materiálu vodorovná dopravní vzdálenost do 50 m základní v objektech výšky přes 6 do 12 m</t>
  </si>
  <si>
    <t>2025925891</t>
  </si>
  <si>
    <t>https://podminky.urs.cz/item/CS_URS_2024_01/998762102</t>
  </si>
  <si>
    <t>124</t>
  </si>
  <si>
    <t>998762194</t>
  </si>
  <si>
    <t>Přesun hmot pro konstrukce tesařské stanovený z hmotnosti přesunovaného materiálu vodorovná dopravní vzdálenost do 50 m Příplatek k cenám za zvětšený přesun přes vymezenou vodorovnou dopravní vzdálenost do 1000 m</t>
  </si>
  <si>
    <t>-1559432580</t>
  </si>
  <si>
    <t>https://podminky.urs.cz/item/CS_URS_2024_01/998762194</t>
  </si>
  <si>
    <t>764</t>
  </si>
  <si>
    <t>Konstrukce klempířské</t>
  </si>
  <si>
    <t>125</t>
  </si>
  <si>
    <t>764211634</t>
  </si>
  <si>
    <t>Oplechování střešních prvků z pozinkovaného plechu s povrchovou úpravou hřebene nevětraného s použitím hřebenového plechu rš 330 mm</t>
  </si>
  <si>
    <t>68443981</t>
  </si>
  <si>
    <t>https://podminky.urs.cz/item/CS_URS_2024_01/764211634</t>
  </si>
  <si>
    <t>"prvek KV03.05 - hřeben přístavku západní strana"   10,17</t>
  </si>
  <si>
    <t>126</t>
  </si>
  <si>
    <t>764212664</t>
  </si>
  <si>
    <t>Oplechování střešních prvků z pozinkovaného plechu s povrchovou úpravou okapu střechy rovné okapovým plechem rš 330 mm</t>
  </si>
  <si>
    <t>-1388315424</t>
  </si>
  <si>
    <t>https://podminky.urs.cz/item/CS_URS_2024_01/764212664</t>
  </si>
  <si>
    <t>"prvek KV03.01 - přístavek západní strana"   10,17*2</t>
  </si>
  <si>
    <t>127</t>
  </si>
  <si>
    <t>764216642</t>
  </si>
  <si>
    <t>Oplechování parapetů z pozinkovaného plechu s povrchovou úpravou rovných celoplošně lepené, bez rohů rš 200 mm</t>
  </si>
  <si>
    <t>1045079481</t>
  </si>
  <si>
    <t>https://podminky.urs.cz/item/CS_URS_2024_01/764216642</t>
  </si>
  <si>
    <t>"prvke KV01.03"   1,3*5</t>
  </si>
  <si>
    <t>128</t>
  </si>
  <si>
    <t>764223458</t>
  </si>
  <si>
    <t>Oplechování střešních prvků z hliníkového plechu sněhový hák pro falcované tašky, šindele nebo šablony</t>
  </si>
  <si>
    <t>1387312938</t>
  </si>
  <si>
    <t>https://podminky.urs.cz/item/CS_URS_2024_01/764223458</t>
  </si>
  <si>
    <t>"prvek OV.10 předpoklad - fakturovat dle technologie dodavatele krytiny"   100</t>
  </si>
  <si>
    <t>129</t>
  </si>
  <si>
    <t>764311613</t>
  </si>
  <si>
    <t>Lemování zdí z pozinkovaného plechu s povrchovou úpravou boční nebo horní rovné, střech s krytinou skládanou mimo prejzovou rš 250 mm</t>
  </si>
  <si>
    <t>405349793</t>
  </si>
  <si>
    <t>https://podminky.urs.cz/item/CS_URS_2024_01/764311613</t>
  </si>
  <si>
    <t>"prvek KV03.07"   13</t>
  </si>
  <si>
    <t>130</t>
  </si>
  <si>
    <t>764311614</t>
  </si>
  <si>
    <t>Lemování zdí z pozinkovaného plechu s povrchovou úpravou boční nebo horní rovné, střech s krytinou skládanou mimo prejzovou rš 330 mm</t>
  </si>
  <si>
    <t>2013567392</t>
  </si>
  <si>
    <t>https://podminky.urs.cz/item/CS_URS_2024_01/764311614</t>
  </si>
  <si>
    <t>"prvek KV03.06 - přístavek západní strana"   13</t>
  </si>
  <si>
    <t>131</t>
  </si>
  <si>
    <t>764511603</t>
  </si>
  <si>
    <t>Žlab podokapní z pozinkovaného plechu s povrchovou úpravou včetně háků a čel půlkruhový rš 400 mm</t>
  </si>
  <si>
    <t>1898474514</t>
  </si>
  <si>
    <t>https://podminky.urs.cz/item/CS_URS_2024_01/764511603</t>
  </si>
  <si>
    <t>"prvek KV02.02 - přístavek západní strana"   10,17*2</t>
  </si>
  <si>
    <t>132</t>
  </si>
  <si>
    <t>764511644_RPOL</t>
  </si>
  <si>
    <t>Kotlík oválný (trychtýřový) pro podokapní žlaby z Pz s povrchovou úpravou 400/100 mm</t>
  </si>
  <si>
    <t>717434760</t>
  </si>
  <si>
    <t>"prvek KV02.05 - přístavek západní strana"   2</t>
  </si>
  <si>
    <t>133</t>
  </si>
  <si>
    <t>764518622</t>
  </si>
  <si>
    <t>Svod z pozinkovaného plechu s upraveným povrchem včetně objímek, kolen a odskoků kruhový, průměru 100 mm</t>
  </si>
  <si>
    <t>-985013304</t>
  </si>
  <si>
    <t>https://podminky.urs.cz/item/CS_URS_2024_01/764518622</t>
  </si>
  <si>
    <t>"prvek KV02.03"   11,7</t>
  </si>
  <si>
    <t>134</t>
  </si>
  <si>
    <t>998764102</t>
  </si>
  <si>
    <t>Přesun hmot pro konstrukce klempířské stanovený z hmotnosti přesunovaného materiálu vodorovná dopravní vzdálenost do 50 m základní v objektech výšky přes 6 do 12 m</t>
  </si>
  <si>
    <t>-5066733</t>
  </si>
  <si>
    <t>https://podminky.urs.cz/item/CS_URS_2024_01/998764102</t>
  </si>
  <si>
    <t>135</t>
  </si>
  <si>
    <t>998764193</t>
  </si>
  <si>
    <t>Přesun hmot pro konstrukce klempířské stanovený z hmotnosti přesunovaného materiálu vodorovná dopravní vzdálenost do 50 m Příplatek k cenám za zvětšený přesun přes vymezenou vodorovnou dopravní vzdálenost do 500 m</t>
  </si>
  <si>
    <t>2082460309</t>
  </si>
  <si>
    <t>https://podminky.urs.cz/item/CS_URS_2024_01/998764193</t>
  </si>
  <si>
    <t>765</t>
  </si>
  <si>
    <t>Krytina skládaná</t>
  </si>
  <si>
    <t>136</t>
  </si>
  <si>
    <t>765123122</t>
  </si>
  <si>
    <t>Krytina betonová drážková skládaná na sucho sklonu střechy do 30° prvky okapové hrany větrací mřížka univerzální</t>
  </si>
  <si>
    <t>2123262496</t>
  </si>
  <si>
    <t>https://podminky.urs.cz/item/CS_URS_2024_01/765123122</t>
  </si>
  <si>
    <t>"nový přístavek - západní strano - prvek OV.08"   10,2*2</t>
  </si>
  <si>
    <t>137</t>
  </si>
  <si>
    <t>765131001_RPOL</t>
  </si>
  <si>
    <t>Montáž vláknocementové krytiny skládané sklonu střechy do 30° jednoduché krytí z pravoúhlých formátů, počet desek do 10 ks/m2</t>
  </si>
  <si>
    <t>-1936898981</t>
  </si>
  <si>
    <t>Součet - uchazeč si do svých jednotkových cen zohlední veškeré pracnosti v místě okapové hrany, hřebene, štítu a všech prostupů střechou</t>
  </si>
  <si>
    <t>138</t>
  </si>
  <si>
    <t>5916_RPOL</t>
  </si>
  <si>
    <t>krytina vláknocementová s buničinou a umělými vlákny barevná 400x400x4mm</t>
  </si>
  <si>
    <t>-1288006373</t>
  </si>
  <si>
    <t>131,662*10,403 'Přepočtené koeficientem množství</t>
  </si>
  <si>
    <t>139</t>
  </si>
  <si>
    <t>765191011</t>
  </si>
  <si>
    <t>Montáž pojistné hydroizolační nebo parotěsné fólie kladené ve sklonu přes 20° volně na krokve</t>
  </si>
  <si>
    <t>663814869</t>
  </si>
  <si>
    <t>https://podminky.urs.cz/item/CS_URS_2024_01/765191011</t>
  </si>
  <si>
    <t>140</t>
  </si>
  <si>
    <t>28329044</t>
  </si>
  <si>
    <t>fólie kontaktní difuzně propustná pro doplňkovou hydroizolační vrstvu, třívrstvá mikroporézní PP 150g/m2</t>
  </si>
  <si>
    <t>2096534421</t>
  </si>
  <si>
    <t>131,662*1,1 'Přepočtené koeficientem množství</t>
  </si>
  <si>
    <t>141</t>
  </si>
  <si>
    <t>765191031</t>
  </si>
  <si>
    <t>Montáž pojistné hydroizolační nebo parotěsné fólie lepení těsnících pásků pod kontralatě</t>
  </si>
  <si>
    <t>-1292227841</t>
  </si>
  <si>
    <t>https://podminky.urs.cz/item/CS_URS_2024_01/765191031</t>
  </si>
  <si>
    <t>"nový přístavek - západní strana (ST01.01) viz délka krokví KR4"   5,325*32</t>
  </si>
  <si>
    <t>142</t>
  </si>
  <si>
    <t>28329303</t>
  </si>
  <si>
    <t>páska těsnící jednostranně lepící butylkaučuková pod kontralatě š 50mm</t>
  </si>
  <si>
    <t>-1201834309</t>
  </si>
  <si>
    <t>170,4*1,1 'Přepočtené koeficientem množství</t>
  </si>
  <si>
    <t>143</t>
  </si>
  <si>
    <t>998765102</t>
  </si>
  <si>
    <t>Přesun hmot pro krytiny skládané stanovený z hmotnosti přesunovaného materiálu vodorovná dopravní vzdálenost do 50 m základní na objektech výšky přes 6 do 12 m</t>
  </si>
  <si>
    <t>-1393106029</t>
  </si>
  <si>
    <t>https://podminky.urs.cz/item/CS_URS_2024_01/998765102</t>
  </si>
  <si>
    <t>144</t>
  </si>
  <si>
    <t>998765193</t>
  </si>
  <si>
    <t>Přesun hmot pro krytiny skládané stanovený z hmotnosti přesunovaného materiálu vodorovná dopravní vzdálenost do 50 m Příplatek k cenám za zvětšený přesun přes vymezenou vodorovnou dopravní vzdálenost do 500 m</t>
  </si>
  <si>
    <t>-1656034012</t>
  </si>
  <si>
    <t>https://podminky.urs.cz/item/CS_URS_2024_01/998765193</t>
  </si>
  <si>
    <t>766</t>
  </si>
  <si>
    <t>Konstrukce truhlářské</t>
  </si>
  <si>
    <t>145</t>
  </si>
  <si>
    <t>766_vrata dvouřídlá</t>
  </si>
  <si>
    <t>Dodávka a montáž dvoukřídlých vrat dle specifikace prvků</t>
  </si>
  <si>
    <t>-1916349772</t>
  </si>
  <si>
    <t>"prvek DD01.03"   3,5*4,935*2</t>
  </si>
  <si>
    <t>"prvek DD01.04"   3,5*4,935*3</t>
  </si>
  <si>
    <t>146</t>
  </si>
  <si>
    <t>766411821</t>
  </si>
  <si>
    <t>Demontáž obložení stěn palubkami</t>
  </si>
  <si>
    <t>2069130822</t>
  </si>
  <si>
    <t>https://podminky.urs.cz/item/CS_URS_2024_01/766411821</t>
  </si>
  <si>
    <t>"bour. 14 . západní strana - plochy odměřeny ze stávajících pohledů"   28,8</t>
  </si>
  <si>
    <t>147</t>
  </si>
  <si>
    <t>766411822</t>
  </si>
  <si>
    <t>Demontáž obložení stěn podkladových roštů</t>
  </si>
  <si>
    <t>-881231614</t>
  </si>
  <si>
    <t>https://podminky.urs.cz/item/CS_URS_2024_01/766411822</t>
  </si>
  <si>
    <t>"bour. 14 . západní strana - plochy odměřeny ze stávajících pohledů"   28,81</t>
  </si>
  <si>
    <t>148</t>
  </si>
  <si>
    <t>766412213</t>
  </si>
  <si>
    <t>Montáž obložení stěn palubkami na pero a drážku plochy přes 5 m2 z měkkého dřeva, šířky přes 80 do 100 mm</t>
  </si>
  <si>
    <t>-1505570747</t>
  </si>
  <si>
    <t>https://podminky.urs.cz/item/CS_URS_2024_01/766412213</t>
  </si>
  <si>
    <t>"prvek TV01.01 - západní strana"   28,8</t>
  </si>
  <si>
    <t>149</t>
  </si>
  <si>
    <t>1623271992</t>
  </si>
  <si>
    <t>"prvek TV01.01 - západní strana"   28,8*0,024</t>
  </si>
  <si>
    <t>0,691*1,05 'Přepočtené koeficientem množství</t>
  </si>
  <si>
    <t>150</t>
  </si>
  <si>
    <t>766417211</t>
  </si>
  <si>
    <t>Montáž obložení stěn rošt podkladový</t>
  </si>
  <si>
    <t>-1651614448</t>
  </si>
  <si>
    <t>https://podminky.urs.cz/item/CS_URS_2024_01/766417211</t>
  </si>
  <si>
    <t>1. vrstva - latě svisle á 0,6m, 2. vrstva - latě vodorovně á 0,4m = 4,81bm/m2</t>
  </si>
  <si>
    <t>"prvek TV01.01 - západní strana"   28,8*4,81</t>
  </si>
  <si>
    <t>151</t>
  </si>
  <si>
    <t>685432624</t>
  </si>
  <si>
    <t>"prvek TV01.01- západní strana"   28,8*4,81</t>
  </si>
  <si>
    <t>"mezisoučet * profil latě"   138,528*0,04*0,06</t>
  </si>
  <si>
    <t>0,332*1,05 'Přepočtené koeficientem množství</t>
  </si>
  <si>
    <t>152</t>
  </si>
  <si>
    <t>998766102</t>
  </si>
  <si>
    <t>Přesun hmot pro konstrukce truhlářské stanovený z hmotnosti přesunovaného materiálu vodorovná dopravní vzdálenost do 50 m základní v objektech výšky přes 6 do 12 m</t>
  </si>
  <si>
    <t>-1069612780</t>
  </si>
  <si>
    <t>https://podminky.urs.cz/item/CS_URS_2024_01/998766102</t>
  </si>
  <si>
    <t>153</t>
  </si>
  <si>
    <t>998766193</t>
  </si>
  <si>
    <t>Přesun hmot pro konstrukce truhlářské stanovený z hmotnosti přesunovaného materiálu vodorovná dopravní vzdálenost do 50 m Příplatek k cenám za zvětšený přesun přes vymezenou vodorovnou dopravní vzdálenost do 500 m</t>
  </si>
  <si>
    <t>2008592297</t>
  </si>
  <si>
    <t>https://podminky.urs.cz/item/CS_URS_2024_01/998766193</t>
  </si>
  <si>
    <t>767</t>
  </si>
  <si>
    <t>Konstrukce zámečnické</t>
  </si>
  <si>
    <t>154</t>
  </si>
  <si>
    <t>767_L profil</t>
  </si>
  <si>
    <t>Kovový L profil nerezový, osazení v místě styku podlahy a obvodové stěny</t>
  </si>
  <si>
    <t>bm</t>
  </si>
  <si>
    <t>1541782174</t>
  </si>
  <si>
    <t>"prvek ZV02.02"   132</t>
  </si>
  <si>
    <t>155</t>
  </si>
  <si>
    <t>767210114_RPOL</t>
  </si>
  <si>
    <t>Montáž schodnic ocelových rovných na ocelovou konstrukci svařováním</t>
  </si>
  <si>
    <t>-1366889469</t>
  </si>
  <si>
    <t>"ocelový profil 40x40x3mm pro budoucí položení pororoštů - počítáno v 6m délkách"   (1,23*6)+(2*(5,56+9,9+9,28))</t>
  </si>
  <si>
    <t>156</t>
  </si>
  <si>
    <t>13010412</t>
  </si>
  <si>
    <t>úhelník ocelový rovnostranný jakost S235JR (11 375) 40x40x3mm</t>
  </si>
  <si>
    <t>871836953</t>
  </si>
  <si>
    <t>"10 ks ocelového profilu délky 6m"   11,04*10</t>
  </si>
  <si>
    <t>110,4*0,00102 'Přepočtené koeficientem množství</t>
  </si>
  <si>
    <t>157</t>
  </si>
  <si>
    <t>767590120</t>
  </si>
  <si>
    <t>Montáž podlahového roštu šroubovaného</t>
  </si>
  <si>
    <t>kg</t>
  </si>
  <si>
    <t>-228996293</t>
  </si>
  <si>
    <t>https://podminky.urs.cz/item/CS_URS_2024_01/767590120</t>
  </si>
  <si>
    <t>"prvek ZV03.01 - 27,6kg/m2"   27,6*(1,23*0,6*40)</t>
  </si>
  <si>
    <t>"prvek ZV01 - 27,6kg/m2"   27,6*(1,23*0,6*38)</t>
  </si>
  <si>
    <t>158</t>
  </si>
  <si>
    <t>55347008_RPOL</t>
  </si>
  <si>
    <t>rošt podlahový lisovaný žárově zinkovaný velikost 30/2mm 1500x1000mm</t>
  </si>
  <si>
    <t>-39884336</t>
  </si>
  <si>
    <t>"prvek ZV03.01"   40</t>
  </si>
  <si>
    <t>"prvek ZV01"   38</t>
  </si>
  <si>
    <t>159</t>
  </si>
  <si>
    <t>767610118</t>
  </si>
  <si>
    <t>Montáž oken jednoduchých z hliníkových nebo ocelových profilů na polyuretanovou pěnu pevných do zdiva, plochy přes 2,5 m2</t>
  </si>
  <si>
    <t>512</t>
  </si>
  <si>
    <t>91742234</t>
  </si>
  <si>
    <t>https://podminky.urs.cz/item/CS_URS_2024_01/767610118</t>
  </si>
  <si>
    <t>"prvek ON05.01"   1,25*2,5*5</t>
  </si>
  <si>
    <t>"prvek ON05.03"   1,25*2,005*1</t>
  </si>
  <si>
    <t>160</t>
  </si>
  <si>
    <t>55341008_RPOL</t>
  </si>
  <si>
    <t>okno Al otevíravé/sklopné dvojsklo do plochy 1m2</t>
  </si>
  <si>
    <t>-2013398547</t>
  </si>
  <si>
    <t>161</t>
  </si>
  <si>
    <t>767640111</t>
  </si>
  <si>
    <t>Montáž dveří ocelových nebo hliníkových vchodových jednokřídlových bez nadsvětlíku</t>
  </si>
  <si>
    <t>-173101374</t>
  </si>
  <si>
    <t>https://podminky.urs.cz/item/CS_URS_2024_01/767640111</t>
  </si>
  <si>
    <t>"prvek TV05.03"   1</t>
  </si>
  <si>
    <t>162</t>
  </si>
  <si>
    <t>55341214</t>
  </si>
  <si>
    <t>dveře jednokřídlé ocelové vchodové atypický 600-1270x1970-2500mm bezpečnostní třídy RC4</t>
  </si>
  <si>
    <t>338538624</t>
  </si>
  <si>
    <t>163</t>
  </si>
  <si>
    <t>767662110</t>
  </si>
  <si>
    <t>Montáž mříží pevných, připevněných šroubováním</t>
  </si>
  <si>
    <t>-1147389629</t>
  </si>
  <si>
    <t>https://podminky.urs.cz/item/CS_URS_2024_01/767662110</t>
  </si>
  <si>
    <t>"prvek ZV01.01"   1,25*2,5*5</t>
  </si>
  <si>
    <t>164</t>
  </si>
  <si>
    <t>54912001</t>
  </si>
  <si>
    <t>mříž pro stavební otvory pevná</t>
  </si>
  <si>
    <t>-518800109</t>
  </si>
  <si>
    <t>165</t>
  </si>
  <si>
    <t>998767102</t>
  </si>
  <si>
    <t>Přesun hmot pro zámečnické konstrukce stanovený z hmotnosti přesunovaného materiálu vodorovná dopravní vzdálenost do 50 m základní v objektech výšky přes 6 do 12 m</t>
  </si>
  <si>
    <t>-1760572773</t>
  </si>
  <si>
    <t>https://podminky.urs.cz/item/CS_URS_2024_01/998767102</t>
  </si>
  <si>
    <t>166</t>
  </si>
  <si>
    <t>998767193</t>
  </si>
  <si>
    <t>Přesun hmot pro zámečnické konstrukce stanovený z hmotnosti přesunovaného materiálu vodorovná dopravní vzdálenost do 50 m Příplatek k cenám za zvětšený přesun přes vymezenou vodorovnou dopravní vzdálenost do 500 m</t>
  </si>
  <si>
    <t>-1772551597</t>
  </si>
  <si>
    <t>https://podminky.urs.cz/item/CS_URS_2024_01/998767193</t>
  </si>
  <si>
    <t>N00</t>
  </si>
  <si>
    <t>Nepojmenované práce</t>
  </si>
  <si>
    <t>N01</t>
  </si>
  <si>
    <t>Atypické prvky</t>
  </si>
  <si>
    <t>167</t>
  </si>
  <si>
    <t>OV.04</t>
  </si>
  <si>
    <t>Bezpecnostní tabulka - štítek nouzového vypnutí TOTAL STOP</t>
  </si>
  <si>
    <t>ks</t>
  </si>
  <si>
    <t>778689491</t>
  </si>
  <si>
    <t>168</t>
  </si>
  <si>
    <t>OV.05</t>
  </si>
  <si>
    <t>Požárně bezpečnostní značení</t>
  </si>
  <si>
    <t>kpl</t>
  </si>
  <si>
    <t>-1069525374</t>
  </si>
  <si>
    <t>169</t>
  </si>
  <si>
    <t>OV.07</t>
  </si>
  <si>
    <t>Značení</t>
  </si>
  <si>
    <t>358385263</t>
  </si>
  <si>
    <t>170</t>
  </si>
  <si>
    <t>OV.14</t>
  </si>
  <si>
    <t>Demontáž kamen s následným převozem do objektu traťového okrsku - bez následné kompletace</t>
  </si>
  <si>
    <t>1150275538</t>
  </si>
  <si>
    <t>VRN</t>
  </si>
  <si>
    <t>Vedlejší rozpočtové náklady</t>
  </si>
  <si>
    <t>VRN1</t>
  </si>
  <si>
    <t>Průzkumné, geodetické a projektové práce</t>
  </si>
  <si>
    <t>171</t>
  </si>
  <si>
    <t>012103000</t>
  </si>
  <si>
    <t>Geodetické práce před výstavbou</t>
  </si>
  <si>
    <t>1024</t>
  </si>
  <si>
    <t>1920760806</t>
  </si>
  <si>
    <t>https://podminky.urs.cz/item/CS_URS_2024_01/012103000</t>
  </si>
  <si>
    <t>172</t>
  </si>
  <si>
    <t>012303000</t>
  </si>
  <si>
    <t>Geodetické práce po výstavbě</t>
  </si>
  <si>
    <t>-1586415846</t>
  </si>
  <si>
    <t>https://podminky.urs.cz/item/CS_URS_2024_01/012303000</t>
  </si>
  <si>
    <t>173</t>
  </si>
  <si>
    <t>013254000</t>
  </si>
  <si>
    <t>Dokumentace skutečného provedení stavby</t>
  </si>
  <si>
    <t>1022861878</t>
  </si>
  <si>
    <t>https://podminky.urs.cz/item/CS_URS_2024_01/013254000</t>
  </si>
  <si>
    <t>VRN3</t>
  </si>
  <si>
    <t>Zařízení staveniště</t>
  </si>
  <si>
    <t>174</t>
  </si>
  <si>
    <t>030001000</t>
  </si>
  <si>
    <t>-729433333</t>
  </si>
  <si>
    <t>https://podminky.urs.cz/item/CS_URS_2024_01/030001000</t>
  </si>
  <si>
    <t>175</t>
  </si>
  <si>
    <t>034103000</t>
  </si>
  <si>
    <t>Oplocení staveniště</t>
  </si>
  <si>
    <t>718723198</t>
  </si>
  <si>
    <t>https://podminky.urs.cz/item/CS_URS_2024_01/034103000</t>
  </si>
  <si>
    <t>176</t>
  </si>
  <si>
    <t>039203000</t>
  </si>
  <si>
    <t>Úprava terénu po zrušení zařízení staveniště</t>
  </si>
  <si>
    <t>2063788025</t>
  </si>
  <si>
    <t>https://podminky.urs.cz/item/CS_URS_2024_01/039203000</t>
  </si>
  <si>
    <t>VRN4</t>
  </si>
  <si>
    <t>Inženýrská činnost</t>
  </si>
  <si>
    <t>177</t>
  </si>
  <si>
    <t>043002000</t>
  </si>
  <si>
    <t>Zkoušky a ostatní měření</t>
  </si>
  <si>
    <t>-1038571049</t>
  </si>
  <si>
    <t>https://podminky.urs.cz/item/CS_URS_2024_01/043002000</t>
  </si>
  <si>
    <t>"potřebné zkoušky materiálů k následné recyklaci suti (beton, železobeton, cihla, frakce, zemina)"   5</t>
  </si>
  <si>
    <t>178</t>
  </si>
  <si>
    <t>045303000</t>
  </si>
  <si>
    <t>Koordinační činnost</t>
  </si>
  <si>
    <t>1728296030</t>
  </si>
  <si>
    <t>https://podminky.urs.cz/item/CS_URS_2024_01/045303000</t>
  </si>
  <si>
    <t>SO06.02 - Koleje</t>
  </si>
  <si>
    <t>514591111</t>
  </si>
  <si>
    <t>Doplnění kameniva v kolejích a výhybkách</t>
  </si>
  <si>
    <t>-489816790</t>
  </si>
  <si>
    <t>kolej č. 6 a kolej č. 8</t>
  </si>
  <si>
    <t>59,297*2*0,2</t>
  </si>
  <si>
    <t>58344005</t>
  </si>
  <si>
    <t>kamenivo drcené hrubé frakce 32/63 třída BI OTP ČD</t>
  </si>
  <si>
    <t>1747001861</t>
  </si>
  <si>
    <t>23,719*2,1</t>
  </si>
  <si>
    <t>521391511</t>
  </si>
  <si>
    <t>Montáž kolejnice soustavy S49</t>
  </si>
  <si>
    <t>484365751</t>
  </si>
  <si>
    <t>Montáž kolejnic pro pevnou jízdní dráhu z kolejnic S49 kompletů ŽS4</t>
  </si>
  <si>
    <t>"kolej č. 6 km 0,074097 - 0,120652" (120,652-74,097)*2</t>
  </si>
  <si>
    <t>"kolej č. 8 km 0,172193 - 0,21876" (218,76-172,193)*2</t>
  </si>
  <si>
    <t>31198049</t>
  </si>
  <si>
    <t>podložka pryžová pod patu kolejnice S49 183x126x6</t>
  </si>
  <si>
    <t>-1920894712</t>
  </si>
  <si>
    <t>rozteč podkladnic c = 674,5mm</t>
  </si>
  <si>
    <t>(138+2)*2</t>
  </si>
  <si>
    <t>31198235</t>
  </si>
  <si>
    <t>komplet pro upevnění ŽS4 (svěrka ŽS4, šroub RS1, matice M24, podložka Fe6)</t>
  </si>
  <si>
    <t>1683028994</t>
  </si>
  <si>
    <t>((138+2)+(138+2))*2</t>
  </si>
  <si>
    <t>43765005</t>
  </si>
  <si>
    <t>kolejnice tv. 49E1 (S49), třídy R260</t>
  </si>
  <si>
    <t>-341461354</t>
  </si>
  <si>
    <t>Neoceňovat - materiál dodávaný investorem</t>
  </si>
  <si>
    <t>541391211</t>
  </si>
  <si>
    <t>Demontáž roštu koleje na pražcích dřevěných rozdělení c</t>
  </si>
  <si>
    <t>1914492485</t>
  </si>
  <si>
    <t>kolej č. 6 km 0,1175 - 0,120652</t>
  </si>
  <si>
    <t>120,652-117,5</t>
  </si>
  <si>
    <t>541391221</t>
  </si>
  <si>
    <t>Demontáž roštu koleje na pražcích betonových rozdělení c</t>
  </si>
  <si>
    <t>955408714</t>
  </si>
  <si>
    <t>kolej č. 8 km 0,107342 - 0,172193; km 0,208693 - 0,278159</t>
  </si>
  <si>
    <t>218,760-208,693</t>
  </si>
  <si>
    <t>543131131R1</t>
  </si>
  <si>
    <t>Přesná úprava geometrické polohy koleje všech soustav pražce betonové</t>
  </si>
  <si>
    <t>-1607437501</t>
  </si>
  <si>
    <t>Příčný posun koleje (max 1,2m) včetně vyvolaných prací (odtěžení profilu za hlavou pražce) podbíjení, zajištění držebnosti upevňovadel</t>
  </si>
  <si>
    <t>62,3</t>
  </si>
  <si>
    <t>543131131R2</t>
  </si>
  <si>
    <t>1417121653</t>
  </si>
  <si>
    <t>Směrová a výšková úprava koleje č. 8 km 0,218760 - 0,278057 a zajištění držebnosti upevňovadel</t>
  </si>
  <si>
    <t>278,057-218,760</t>
  </si>
  <si>
    <t>546491132R</t>
  </si>
  <si>
    <t>Montáž podkladnice pražce betonové</t>
  </si>
  <si>
    <t>-238529512</t>
  </si>
  <si>
    <t>Montáž podkladnic na pevné jízdní dráze</t>
  </si>
  <si>
    <t>23521230</t>
  </si>
  <si>
    <t>pryskyřice epoxidová polymerní nízko viskózní</t>
  </si>
  <si>
    <t>645193488</t>
  </si>
  <si>
    <t>pryskyřice epoxidová polymerní pro podmazání podkladnic</t>
  </si>
  <si>
    <t>(138+2)*2*0,4*0,17*0,02*1000</t>
  </si>
  <si>
    <t>58581791</t>
  </si>
  <si>
    <t>stěrka cementová samonivelační vyrovnávací podlahová se zvýšenou pevností 30 Mpa</t>
  </si>
  <si>
    <t>1636634512</t>
  </si>
  <si>
    <t>Pohledová vrstva pevné jízdní dráhy z vyrovnávací stěrky</t>
  </si>
  <si>
    <t>(93,122)*2*0,3*0,02</t>
  </si>
  <si>
    <t>31198043</t>
  </si>
  <si>
    <t>podkladnice stříhaná žebrová plochá děrovaná tv. S4</t>
  </si>
  <si>
    <t>-1856191995</t>
  </si>
  <si>
    <t>Neoceňovat materiál dodávaný investorem</t>
  </si>
  <si>
    <t>925381116R</t>
  </si>
  <si>
    <t>Ochranná železniční zařízení ochranný úhelník pro zpevnění horní hrany obvodového zdiva rampy 125 x 80 x 10 mm</t>
  </si>
  <si>
    <t>1157410581</t>
  </si>
  <si>
    <t>Montáž ochranného úhelníku pro uložení pororoštu v koleji č. 6 a v koleji č. 8 v délce max 33,23m + rezerva 5%</t>
  </si>
  <si>
    <t>"kolej č. 6 km 0,074097 - 0,120652" (120,652-74,097)*2*1,05</t>
  </si>
  <si>
    <t>"kolej č. 8 km 0,172193 - 0,21876" (218,76-172,193)*2*1,05</t>
  </si>
  <si>
    <t>13011068R</t>
  </si>
  <si>
    <t>úhelník ocelový rovnostranný jakost S235JR (11 375) 100x100x12mm</t>
  </si>
  <si>
    <t>1748347863</t>
  </si>
  <si>
    <t>186,244*0,017*1,05</t>
  </si>
  <si>
    <t>926931124</t>
  </si>
  <si>
    <t>Montáž železničních návěstí osazené na sloupku, zdi nebo skále lichoběžníkové tabule</t>
  </si>
  <si>
    <t>-207513496</t>
  </si>
  <si>
    <t>Dočasné značení konce koleje č. 6 a č.8 při opravě výtopny - pro kolej 6 využití zdemontované lichoběžníkové značky z koleje č. 6</t>
  </si>
  <si>
    <t>40412031</t>
  </si>
  <si>
    <t>sloupek ocelový pozinkovaný 60mm</t>
  </si>
  <si>
    <t>-549764889</t>
  </si>
  <si>
    <t>40412033</t>
  </si>
  <si>
    <t>patka sloupku hliníková kompletní (4 otvory)</t>
  </si>
  <si>
    <t>900904310</t>
  </si>
  <si>
    <t>40412009</t>
  </si>
  <si>
    <t>návěst tabulka lichoběžníková</t>
  </si>
  <si>
    <t>1854954108</t>
  </si>
  <si>
    <t>926931203</t>
  </si>
  <si>
    <t>Demontáž traťové značky osazené na sloupku lichoběžníkové tabule</t>
  </si>
  <si>
    <t>-1504744742</t>
  </si>
  <si>
    <t>Demontáž lichoběžníkové tabule na konci koleje č. 6</t>
  </si>
  <si>
    <t>-129457827</t>
  </si>
  <si>
    <t>Přesun zdemontovaných částí žel. svršku na místo uložení(kolejnice, pražce spojovací materiál)s rezervou 5%</t>
  </si>
  <si>
    <t>3,152*0,295298*1,05</t>
  </si>
  <si>
    <t>10,067*0,546098*1,05</t>
  </si>
  <si>
    <t>rozteč podkladnic á 674,5mm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</si>
</sst>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2" fillId="4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Alignment="1">
      <alignment vertical="center"/>
    </xf>
    <xf numFmtId="166" fontId="29" fillId="0" borderId="0" xfId="0" applyNumberFormat="1" applyFont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22" fillId="4" borderId="0" xfId="0" applyFont="1" applyFill="1" applyAlignment="1">
      <alignment horizontal="left" vertical="center"/>
    </xf>
    <xf numFmtId="0" fontId="22" fillId="4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4" borderId="16" xfId="0" applyFont="1" applyFill="1" applyBorder="1" applyAlignment="1">
      <alignment horizontal="center" vertical="center" wrapText="1"/>
    </xf>
    <xf numFmtId="0" fontId="22" fillId="4" borderId="17" xfId="0" applyFont="1" applyFill="1" applyBorder="1" applyAlignment="1">
      <alignment horizontal="center" vertical="center" wrapText="1"/>
    </xf>
    <xf numFmtId="0" fontId="22" fillId="4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2" fillId="0" borderId="22" xfId="0" applyFont="1" applyBorder="1" applyAlignment="1">
      <alignment horizontal="center" vertical="center"/>
    </xf>
    <xf numFmtId="49" fontId="22" fillId="0" borderId="22" xfId="0" applyNumberFormat="1" applyFont="1" applyBorder="1" applyAlignment="1">
      <alignment horizontal="left" vertical="center" wrapText="1"/>
    </xf>
    <xf numFmtId="0" fontId="22" fillId="0" borderId="22" xfId="0" applyFont="1" applyBorder="1" applyAlignment="1">
      <alignment horizontal="left" vertical="center" wrapText="1"/>
    </xf>
    <xf numFmtId="0" fontId="22" fillId="0" borderId="22" xfId="0" applyFont="1" applyBorder="1" applyAlignment="1">
      <alignment horizontal="center" vertical="center" wrapText="1"/>
    </xf>
    <xf numFmtId="167" fontId="22" fillId="0" borderId="22" xfId="0" applyNumberFormat="1" applyFont="1" applyBorder="1" applyAlignment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3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7" fillId="0" borderId="22" xfId="0" applyFont="1" applyBorder="1" applyAlignment="1">
      <alignment horizontal="center" vertical="center"/>
    </xf>
    <xf numFmtId="49" fontId="37" fillId="0" borderId="22" xfId="0" applyNumberFormat="1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center" vertical="center" wrapText="1"/>
    </xf>
    <xf numFmtId="167" fontId="37" fillId="0" borderId="22" xfId="0" applyNumberFormat="1" applyFont="1" applyBorder="1" applyAlignment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0" fillId="0" borderId="0" xfId="0"/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22" fillId="4" borderId="6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left" vertical="center"/>
    </xf>
    <xf numFmtId="0" fontId="22" fillId="4" borderId="7" xfId="0" applyFont="1" applyFill="1" applyBorder="1" applyAlignment="1">
      <alignment horizontal="center" vertical="center"/>
    </xf>
    <xf numFmtId="0" fontId="22" fillId="4" borderId="7" xfId="0" applyFont="1" applyFill="1" applyBorder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4" fontId="4" fillId="3" borderId="7" xfId="0" applyNumberFormat="1" applyFont="1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app.urs.cz/products/kros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podminky.urs.cz/item/CS_URS_2024_01/766411821" TargetMode="External"/><Relationship Id="rId21" Type="http://schemas.openxmlformats.org/officeDocument/2006/relationships/hyperlink" Target="https://podminky.urs.cz/item/CS_URS_2024_01/311238937" TargetMode="External"/><Relationship Id="rId42" Type="http://schemas.openxmlformats.org/officeDocument/2006/relationships/hyperlink" Target="https://podminky.urs.cz/item/CS_URS_2024_01/944511211" TargetMode="External"/><Relationship Id="rId63" Type="http://schemas.openxmlformats.org/officeDocument/2006/relationships/hyperlink" Target="https://podminky.urs.cz/item/CS_URS_2024_01/997013635" TargetMode="External"/><Relationship Id="rId84" Type="http://schemas.openxmlformats.org/officeDocument/2006/relationships/hyperlink" Target="https://podminky.urs.cz/item/CS_URS_2024_01/998712102" TargetMode="External"/><Relationship Id="rId16" Type="http://schemas.openxmlformats.org/officeDocument/2006/relationships/hyperlink" Target="https://podminky.urs.cz/item/CS_URS_2024_01/273361821" TargetMode="External"/><Relationship Id="rId107" Type="http://schemas.openxmlformats.org/officeDocument/2006/relationships/hyperlink" Target="https://podminky.urs.cz/item/CS_URS_2024_01/764311614" TargetMode="External"/><Relationship Id="rId11" Type="http://schemas.openxmlformats.org/officeDocument/2006/relationships/hyperlink" Target="https://podminky.urs.cz/item/CS_URS_2024_01/174151101" TargetMode="External"/><Relationship Id="rId32" Type="http://schemas.openxmlformats.org/officeDocument/2006/relationships/hyperlink" Target="https://podminky.urs.cz/item/CS_URS_2024_01/612311131" TargetMode="External"/><Relationship Id="rId37" Type="http://schemas.openxmlformats.org/officeDocument/2006/relationships/hyperlink" Target="https://podminky.urs.cz/item/CS_URS_2024_01/935932116" TargetMode="External"/><Relationship Id="rId53" Type="http://schemas.openxmlformats.org/officeDocument/2006/relationships/hyperlink" Target="https://podminky.urs.cz/item/CS_URS_2024_01/968072558" TargetMode="External"/><Relationship Id="rId58" Type="http://schemas.openxmlformats.org/officeDocument/2006/relationships/hyperlink" Target="https://podminky.urs.cz/item/CS_URS_2024_01/997013509" TargetMode="External"/><Relationship Id="rId74" Type="http://schemas.openxmlformats.org/officeDocument/2006/relationships/hyperlink" Target="https://podminky.urs.cz/item/CS_URS_2024_01/711111001" TargetMode="External"/><Relationship Id="rId79" Type="http://schemas.openxmlformats.org/officeDocument/2006/relationships/hyperlink" Target="https://podminky.urs.cz/item/CS_URS_2024_01/711193121" TargetMode="External"/><Relationship Id="rId102" Type="http://schemas.openxmlformats.org/officeDocument/2006/relationships/hyperlink" Target="https://podminky.urs.cz/item/CS_URS_2024_01/764211634" TargetMode="External"/><Relationship Id="rId123" Type="http://schemas.openxmlformats.org/officeDocument/2006/relationships/hyperlink" Target="https://podminky.urs.cz/item/CS_URS_2024_01/767590120" TargetMode="External"/><Relationship Id="rId128" Type="http://schemas.openxmlformats.org/officeDocument/2006/relationships/hyperlink" Target="https://podminky.urs.cz/item/CS_URS_2024_01/998767193" TargetMode="External"/><Relationship Id="rId5" Type="http://schemas.openxmlformats.org/officeDocument/2006/relationships/hyperlink" Target="https://podminky.urs.cz/item/CS_URS_2024_01/132251102" TargetMode="External"/><Relationship Id="rId90" Type="http://schemas.openxmlformats.org/officeDocument/2006/relationships/hyperlink" Target="https://podminky.urs.cz/item/CS_URS_2024_01/998713193" TargetMode="External"/><Relationship Id="rId95" Type="http://schemas.openxmlformats.org/officeDocument/2006/relationships/hyperlink" Target="https://podminky.urs.cz/item/CS_URS_2024_01/762332132" TargetMode="External"/><Relationship Id="rId22" Type="http://schemas.openxmlformats.org/officeDocument/2006/relationships/hyperlink" Target="https://podminky.urs.cz/item/CS_URS_2024_01/317168053" TargetMode="External"/><Relationship Id="rId27" Type="http://schemas.openxmlformats.org/officeDocument/2006/relationships/hyperlink" Target="https://podminky.urs.cz/item/CS_URS_2024_01/417361821" TargetMode="External"/><Relationship Id="rId43" Type="http://schemas.openxmlformats.org/officeDocument/2006/relationships/hyperlink" Target="https://podminky.urs.cz/item/CS_URS_2024_01/944511811" TargetMode="External"/><Relationship Id="rId48" Type="http://schemas.openxmlformats.org/officeDocument/2006/relationships/hyperlink" Target="https://podminky.urs.cz/item/CS_URS_2024_01/961055111" TargetMode="External"/><Relationship Id="rId64" Type="http://schemas.openxmlformats.org/officeDocument/2006/relationships/hyperlink" Target="https://podminky.urs.cz/item/CS_URS_2024_01/997013655" TargetMode="External"/><Relationship Id="rId69" Type="http://schemas.openxmlformats.org/officeDocument/2006/relationships/hyperlink" Target="https://podminky.urs.cz/item/CS_URS_2024_01/997013873" TargetMode="External"/><Relationship Id="rId113" Type="http://schemas.openxmlformats.org/officeDocument/2006/relationships/hyperlink" Target="https://podminky.urs.cz/item/CS_URS_2024_01/765191011" TargetMode="External"/><Relationship Id="rId118" Type="http://schemas.openxmlformats.org/officeDocument/2006/relationships/hyperlink" Target="https://podminky.urs.cz/item/CS_URS_2024_01/766411822" TargetMode="External"/><Relationship Id="rId134" Type="http://schemas.openxmlformats.org/officeDocument/2006/relationships/hyperlink" Target="https://podminky.urs.cz/item/CS_URS_2024_01/039203000" TargetMode="External"/><Relationship Id="rId80" Type="http://schemas.openxmlformats.org/officeDocument/2006/relationships/hyperlink" Target="https://podminky.urs.cz/item/CS_URS_2024_01/998711102" TargetMode="External"/><Relationship Id="rId85" Type="http://schemas.openxmlformats.org/officeDocument/2006/relationships/hyperlink" Target="https://podminky.urs.cz/item/CS_URS_2024_01/998712193" TargetMode="External"/><Relationship Id="rId12" Type="http://schemas.openxmlformats.org/officeDocument/2006/relationships/hyperlink" Target="https://podminky.urs.cz/item/CS_URS_2024_01/271532212" TargetMode="External"/><Relationship Id="rId17" Type="http://schemas.openxmlformats.org/officeDocument/2006/relationships/hyperlink" Target="https://podminky.urs.cz/item/CS_URS_2024_01/279113154" TargetMode="External"/><Relationship Id="rId33" Type="http://schemas.openxmlformats.org/officeDocument/2006/relationships/hyperlink" Target="https://podminky.urs.cz/item/CS_URS_2024_01/612321121" TargetMode="External"/><Relationship Id="rId38" Type="http://schemas.openxmlformats.org/officeDocument/2006/relationships/hyperlink" Target="https://podminky.urs.cz/item/CS_URS_2024_01/941321112" TargetMode="External"/><Relationship Id="rId59" Type="http://schemas.openxmlformats.org/officeDocument/2006/relationships/hyperlink" Target="https://podminky.urs.cz/item/CS_URS_2024_01/997013601" TargetMode="External"/><Relationship Id="rId103" Type="http://schemas.openxmlformats.org/officeDocument/2006/relationships/hyperlink" Target="https://podminky.urs.cz/item/CS_URS_2024_01/764212664" TargetMode="External"/><Relationship Id="rId108" Type="http://schemas.openxmlformats.org/officeDocument/2006/relationships/hyperlink" Target="https://podminky.urs.cz/item/CS_URS_2024_01/764511603" TargetMode="External"/><Relationship Id="rId124" Type="http://schemas.openxmlformats.org/officeDocument/2006/relationships/hyperlink" Target="https://podminky.urs.cz/item/CS_URS_2024_01/767610118" TargetMode="External"/><Relationship Id="rId129" Type="http://schemas.openxmlformats.org/officeDocument/2006/relationships/hyperlink" Target="https://podminky.urs.cz/item/CS_URS_2024_01/012103000" TargetMode="External"/><Relationship Id="rId54" Type="http://schemas.openxmlformats.org/officeDocument/2006/relationships/hyperlink" Target="https://podminky.urs.cz/item/CS_URS_2024_01/968072559" TargetMode="External"/><Relationship Id="rId70" Type="http://schemas.openxmlformats.org/officeDocument/2006/relationships/hyperlink" Target="https://podminky.urs.cz/item/CS_URS_2023_02/997241521" TargetMode="External"/><Relationship Id="rId75" Type="http://schemas.openxmlformats.org/officeDocument/2006/relationships/hyperlink" Target="https://podminky.urs.cz/item/CS_URS_2024_01/711112001" TargetMode="External"/><Relationship Id="rId91" Type="http://schemas.openxmlformats.org/officeDocument/2006/relationships/hyperlink" Target="https://podminky.urs.cz/item/CS_URS_2024_01/722254116" TargetMode="External"/><Relationship Id="rId96" Type="http://schemas.openxmlformats.org/officeDocument/2006/relationships/hyperlink" Target="https://podminky.urs.cz/item/CS_URS_2024_01/762332135" TargetMode="External"/><Relationship Id="rId1" Type="http://schemas.openxmlformats.org/officeDocument/2006/relationships/hyperlink" Target="https://podminky.urs.cz/item/CS_URS_2024_01/115101201" TargetMode="External"/><Relationship Id="rId6" Type="http://schemas.openxmlformats.org/officeDocument/2006/relationships/hyperlink" Target="https://podminky.urs.cz/item/CS_URS_2024_01/162751117" TargetMode="External"/><Relationship Id="rId23" Type="http://schemas.openxmlformats.org/officeDocument/2006/relationships/hyperlink" Target="https://podminky.urs.cz/item/CS_URS_2024_01/317998115" TargetMode="External"/><Relationship Id="rId28" Type="http://schemas.openxmlformats.org/officeDocument/2006/relationships/hyperlink" Target="https://podminky.urs.cz/item/CS_URS_2023_02/525991121" TargetMode="External"/><Relationship Id="rId49" Type="http://schemas.openxmlformats.org/officeDocument/2006/relationships/hyperlink" Target="https://podminky.urs.cz/item/CS_URS_2024_01/962032112" TargetMode="External"/><Relationship Id="rId114" Type="http://schemas.openxmlformats.org/officeDocument/2006/relationships/hyperlink" Target="https://podminky.urs.cz/item/CS_URS_2024_01/765191031" TargetMode="External"/><Relationship Id="rId119" Type="http://schemas.openxmlformats.org/officeDocument/2006/relationships/hyperlink" Target="https://podminky.urs.cz/item/CS_URS_2024_01/766412213" TargetMode="External"/><Relationship Id="rId44" Type="http://schemas.openxmlformats.org/officeDocument/2006/relationships/hyperlink" Target="https://podminky.urs.cz/item/CS_URS_2024_01/953943211" TargetMode="External"/><Relationship Id="rId60" Type="http://schemas.openxmlformats.org/officeDocument/2006/relationships/hyperlink" Target="https://podminky.urs.cz/item/CS_URS_2024_01/997013602" TargetMode="External"/><Relationship Id="rId65" Type="http://schemas.openxmlformats.org/officeDocument/2006/relationships/hyperlink" Target="https://podminky.urs.cz/item/CS_URS_2024_01/997013814" TargetMode="External"/><Relationship Id="rId81" Type="http://schemas.openxmlformats.org/officeDocument/2006/relationships/hyperlink" Target="https://podminky.urs.cz/item/CS_URS_2024_01/998711193" TargetMode="External"/><Relationship Id="rId86" Type="http://schemas.openxmlformats.org/officeDocument/2006/relationships/hyperlink" Target="https://podminky.urs.cz/item/CS_URS_2024_01/713110831" TargetMode="External"/><Relationship Id="rId130" Type="http://schemas.openxmlformats.org/officeDocument/2006/relationships/hyperlink" Target="https://podminky.urs.cz/item/CS_URS_2024_01/012303000" TargetMode="External"/><Relationship Id="rId135" Type="http://schemas.openxmlformats.org/officeDocument/2006/relationships/hyperlink" Target="https://podminky.urs.cz/item/CS_URS_2024_01/043002000" TargetMode="External"/><Relationship Id="rId13" Type="http://schemas.openxmlformats.org/officeDocument/2006/relationships/hyperlink" Target="https://podminky.urs.cz/item/CS_URS_2024_01/273322511" TargetMode="External"/><Relationship Id="rId18" Type="http://schemas.openxmlformats.org/officeDocument/2006/relationships/hyperlink" Target="https://podminky.urs.cz/item/CS_URS_2024_01/279361821" TargetMode="External"/><Relationship Id="rId39" Type="http://schemas.openxmlformats.org/officeDocument/2006/relationships/hyperlink" Target="https://podminky.urs.cz/item/CS_URS_2024_01/941321212" TargetMode="External"/><Relationship Id="rId109" Type="http://schemas.openxmlformats.org/officeDocument/2006/relationships/hyperlink" Target="https://podminky.urs.cz/item/CS_URS_2024_01/764518622" TargetMode="External"/><Relationship Id="rId34" Type="http://schemas.openxmlformats.org/officeDocument/2006/relationships/hyperlink" Target="https://podminky.urs.cz/item/CS_URS_2024_01/612325302" TargetMode="External"/><Relationship Id="rId50" Type="http://schemas.openxmlformats.org/officeDocument/2006/relationships/hyperlink" Target="https://podminky.urs.cz/item/CS_URS_2024_01/962032681" TargetMode="External"/><Relationship Id="rId55" Type="http://schemas.openxmlformats.org/officeDocument/2006/relationships/hyperlink" Target="https://podminky.urs.cz/item/CS_URS_2024_01/977211134" TargetMode="External"/><Relationship Id="rId76" Type="http://schemas.openxmlformats.org/officeDocument/2006/relationships/hyperlink" Target="https://podminky.urs.cz/item/CS_URS_2024_01/711141559" TargetMode="External"/><Relationship Id="rId97" Type="http://schemas.openxmlformats.org/officeDocument/2006/relationships/hyperlink" Target="https://podminky.urs.cz/item/CS_URS_2024_01/762341210" TargetMode="External"/><Relationship Id="rId104" Type="http://schemas.openxmlformats.org/officeDocument/2006/relationships/hyperlink" Target="https://podminky.urs.cz/item/CS_URS_2024_01/764216642" TargetMode="External"/><Relationship Id="rId120" Type="http://schemas.openxmlformats.org/officeDocument/2006/relationships/hyperlink" Target="https://podminky.urs.cz/item/CS_URS_2024_01/766417211" TargetMode="External"/><Relationship Id="rId125" Type="http://schemas.openxmlformats.org/officeDocument/2006/relationships/hyperlink" Target="https://podminky.urs.cz/item/CS_URS_2024_01/767640111" TargetMode="External"/><Relationship Id="rId7" Type="http://schemas.openxmlformats.org/officeDocument/2006/relationships/hyperlink" Target="https://podminky.urs.cz/item/CS_URS_2024_01/167151101" TargetMode="External"/><Relationship Id="rId71" Type="http://schemas.openxmlformats.org/officeDocument/2006/relationships/hyperlink" Target="https://podminky.urs.cz/item/CS_URS_2024_01/997241535" TargetMode="External"/><Relationship Id="rId92" Type="http://schemas.openxmlformats.org/officeDocument/2006/relationships/hyperlink" Target="https://podminky.urs.cz/item/CS_URS_2024_01/762081150" TargetMode="External"/><Relationship Id="rId2" Type="http://schemas.openxmlformats.org/officeDocument/2006/relationships/hyperlink" Target="https://podminky.urs.cz/item/CS_URS_2024_01/115101301" TargetMode="External"/><Relationship Id="rId29" Type="http://schemas.openxmlformats.org/officeDocument/2006/relationships/hyperlink" Target="https://podminky.urs.cz/item/CS_URS_2023_02/541511111" TargetMode="External"/><Relationship Id="rId24" Type="http://schemas.openxmlformats.org/officeDocument/2006/relationships/hyperlink" Target="https://podminky.urs.cz/item/CS_URS_2024_01/417321515" TargetMode="External"/><Relationship Id="rId40" Type="http://schemas.openxmlformats.org/officeDocument/2006/relationships/hyperlink" Target="https://podminky.urs.cz/item/CS_URS_2024_01/941321812" TargetMode="External"/><Relationship Id="rId45" Type="http://schemas.openxmlformats.org/officeDocument/2006/relationships/hyperlink" Target="https://podminky.urs.cz/item/CS_URS_2024_01/953961112" TargetMode="External"/><Relationship Id="rId66" Type="http://schemas.openxmlformats.org/officeDocument/2006/relationships/hyperlink" Target="https://podminky.urs.cz/item/CS_URS_2024_01/997013861" TargetMode="External"/><Relationship Id="rId87" Type="http://schemas.openxmlformats.org/officeDocument/2006/relationships/hyperlink" Target="https://podminky.urs.cz/item/CS_URS_2024_01/713131141" TargetMode="External"/><Relationship Id="rId110" Type="http://schemas.openxmlformats.org/officeDocument/2006/relationships/hyperlink" Target="https://podminky.urs.cz/item/CS_URS_2024_01/998764102" TargetMode="External"/><Relationship Id="rId115" Type="http://schemas.openxmlformats.org/officeDocument/2006/relationships/hyperlink" Target="https://podminky.urs.cz/item/CS_URS_2024_01/998765102" TargetMode="External"/><Relationship Id="rId131" Type="http://schemas.openxmlformats.org/officeDocument/2006/relationships/hyperlink" Target="https://podminky.urs.cz/item/CS_URS_2024_01/013254000" TargetMode="External"/><Relationship Id="rId136" Type="http://schemas.openxmlformats.org/officeDocument/2006/relationships/hyperlink" Target="https://podminky.urs.cz/item/CS_URS_2024_01/045303000" TargetMode="External"/><Relationship Id="rId61" Type="http://schemas.openxmlformats.org/officeDocument/2006/relationships/hyperlink" Target="https://podminky.urs.cz/item/CS_URS_2024_01/997013603" TargetMode="External"/><Relationship Id="rId82" Type="http://schemas.openxmlformats.org/officeDocument/2006/relationships/hyperlink" Target="https://podminky.urs.cz/item/CS_URS_2024_01/712311101" TargetMode="External"/><Relationship Id="rId19" Type="http://schemas.openxmlformats.org/officeDocument/2006/relationships/hyperlink" Target="https://podminky.urs.cz/item/CS_URS_2024_01/311237111" TargetMode="External"/><Relationship Id="rId14" Type="http://schemas.openxmlformats.org/officeDocument/2006/relationships/hyperlink" Target="https://podminky.urs.cz/item/CS_URS_2024_01/273351121" TargetMode="External"/><Relationship Id="rId30" Type="http://schemas.openxmlformats.org/officeDocument/2006/relationships/hyperlink" Target="https://podminky.urs.cz/item/CS_URS_2024_01/612131101" TargetMode="External"/><Relationship Id="rId35" Type="http://schemas.openxmlformats.org/officeDocument/2006/relationships/hyperlink" Target="https://podminky.urs.cz/item/CS_URS_2024_01/622125111" TargetMode="External"/><Relationship Id="rId56" Type="http://schemas.openxmlformats.org/officeDocument/2006/relationships/hyperlink" Target="https://podminky.urs.cz/item/CS_URS_2024_01/997013153" TargetMode="External"/><Relationship Id="rId77" Type="http://schemas.openxmlformats.org/officeDocument/2006/relationships/hyperlink" Target="https://podminky.urs.cz/item/CS_URS_2024_01/711142559" TargetMode="External"/><Relationship Id="rId100" Type="http://schemas.openxmlformats.org/officeDocument/2006/relationships/hyperlink" Target="https://podminky.urs.cz/item/CS_URS_2024_01/998762102" TargetMode="External"/><Relationship Id="rId105" Type="http://schemas.openxmlformats.org/officeDocument/2006/relationships/hyperlink" Target="https://podminky.urs.cz/item/CS_URS_2024_01/764223458" TargetMode="External"/><Relationship Id="rId126" Type="http://schemas.openxmlformats.org/officeDocument/2006/relationships/hyperlink" Target="https://podminky.urs.cz/item/CS_URS_2024_01/767662110" TargetMode="External"/><Relationship Id="rId8" Type="http://schemas.openxmlformats.org/officeDocument/2006/relationships/hyperlink" Target="https://podminky.urs.cz/item/CS_URS_2024_01/171201221" TargetMode="External"/><Relationship Id="rId51" Type="http://schemas.openxmlformats.org/officeDocument/2006/relationships/hyperlink" Target="https://podminky.urs.cz/item/CS_URS_2024_01/965042241" TargetMode="External"/><Relationship Id="rId72" Type="http://schemas.openxmlformats.org/officeDocument/2006/relationships/hyperlink" Target="https://podminky.urs.cz/item/CS_URS_2024_01/998011002" TargetMode="External"/><Relationship Id="rId93" Type="http://schemas.openxmlformats.org/officeDocument/2006/relationships/hyperlink" Target="https://podminky.urs.cz/item/CS_URS_2024_01/762123110" TargetMode="External"/><Relationship Id="rId98" Type="http://schemas.openxmlformats.org/officeDocument/2006/relationships/hyperlink" Target="https://podminky.urs.cz/item/CS_URS_2024_01/762342511" TargetMode="External"/><Relationship Id="rId121" Type="http://schemas.openxmlformats.org/officeDocument/2006/relationships/hyperlink" Target="https://podminky.urs.cz/item/CS_URS_2024_01/998766102" TargetMode="External"/><Relationship Id="rId3" Type="http://schemas.openxmlformats.org/officeDocument/2006/relationships/hyperlink" Target="https://podminky.urs.cz/item/CS_URS_2024_01/121151113" TargetMode="External"/><Relationship Id="rId25" Type="http://schemas.openxmlformats.org/officeDocument/2006/relationships/hyperlink" Target="https://podminky.urs.cz/item/CS_URS_2024_01/417351115" TargetMode="External"/><Relationship Id="rId46" Type="http://schemas.openxmlformats.org/officeDocument/2006/relationships/hyperlink" Target="https://podminky.urs.cz/item/CS_URS_2024_01/953965117" TargetMode="External"/><Relationship Id="rId67" Type="http://schemas.openxmlformats.org/officeDocument/2006/relationships/hyperlink" Target="https://podminky.urs.cz/item/CS_URS_2024_01/997013862" TargetMode="External"/><Relationship Id="rId116" Type="http://schemas.openxmlformats.org/officeDocument/2006/relationships/hyperlink" Target="https://podminky.urs.cz/item/CS_URS_2024_01/998765193" TargetMode="External"/><Relationship Id="rId137" Type="http://schemas.openxmlformats.org/officeDocument/2006/relationships/drawing" Target="../drawings/drawing2.xml"/><Relationship Id="rId20" Type="http://schemas.openxmlformats.org/officeDocument/2006/relationships/hyperlink" Target="https://podminky.urs.cz/item/CS_URS_2024_01/311237121" TargetMode="External"/><Relationship Id="rId41" Type="http://schemas.openxmlformats.org/officeDocument/2006/relationships/hyperlink" Target="https://podminky.urs.cz/item/CS_URS_2024_01/944511111" TargetMode="External"/><Relationship Id="rId62" Type="http://schemas.openxmlformats.org/officeDocument/2006/relationships/hyperlink" Target="https://podminky.urs.cz/item/CS_URS_2024_01/997013631" TargetMode="External"/><Relationship Id="rId83" Type="http://schemas.openxmlformats.org/officeDocument/2006/relationships/hyperlink" Target="https://podminky.urs.cz/item/CS_URS_2024_01/712341559" TargetMode="External"/><Relationship Id="rId88" Type="http://schemas.openxmlformats.org/officeDocument/2006/relationships/hyperlink" Target="https://podminky.urs.cz/item/CS_URS_2024_01/713151131" TargetMode="External"/><Relationship Id="rId111" Type="http://schemas.openxmlformats.org/officeDocument/2006/relationships/hyperlink" Target="https://podminky.urs.cz/item/CS_URS_2024_01/998764193" TargetMode="External"/><Relationship Id="rId132" Type="http://schemas.openxmlformats.org/officeDocument/2006/relationships/hyperlink" Target="https://podminky.urs.cz/item/CS_URS_2024_01/030001000" TargetMode="External"/><Relationship Id="rId15" Type="http://schemas.openxmlformats.org/officeDocument/2006/relationships/hyperlink" Target="https://podminky.urs.cz/item/CS_URS_2024_01/273351122" TargetMode="External"/><Relationship Id="rId36" Type="http://schemas.openxmlformats.org/officeDocument/2006/relationships/hyperlink" Target="https://podminky.urs.cz/item/CS_URS_2024_01/629995101" TargetMode="External"/><Relationship Id="rId57" Type="http://schemas.openxmlformats.org/officeDocument/2006/relationships/hyperlink" Target="https://podminky.urs.cz/item/CS_URS_2024_01/997013501" TargetMode="External"/><Relationship Id="rId106" Type="http://schemas.openxmlformats.org/officeDocument/2006/relationships/hyperlink" Target="https://podminky.urs.cz/item/CS_URS_2024_01/764311613" TargetMode="External"/><Relationship Id="rId127" Type="http://schemas.openxmlformats.org/officeDocument/2006/relationships/hyperlink" Target="https://podminky.urs.cz/item/CS_URS_2024_01/998767102" TargetMode="External"/><Relationship Id="rId10" Type="http://schemas.openxmlformats.org/officeDocument/2006/relationships/hyperlink" Target="https://podminky.urs.cz/item/CS_URS_2024_01/171251201" TargetMode="External"/><Relationship Id="rId31" Type="http://schemas.openxmlformats.org/officeDocument/2006/relationships/hyperlink" Target="https://podminky.urs.cz/item/CS_URS_2024_01/612135101" TargetMode="External"/><Relationship Id="rId52" Type="http://schemas.openxmlformats.org/officeDocument/2006/relationships/hyperlink" Target="https://podminky.urs.cz/item/CS_URS_2024_01/965082941" TargetMode="External"/><Relationship Id="rId73" Type="http://schemas.openxmlformats.org/officeDocument/2006/relationships/hyperlink" Target="https://podminky.urs.cz/item/CS_URS_2024_01/998011014" TargetMode="External"/><Relationship Id="rId78" Type="http://schemas.openxmlformats.org/officeDocument/2006/relationships/hyperlink" Target="https://podminky.urs.cz/item/CS_URS_2024_01/711161273" TargetMode="External"/><Relationship Id="rId94" Type="http://schemas.openxmlformats.org/officeDocument/2006/relationships/hyperlink" Target="https://podminky.urs.cz/item/CS_URS_2024_01/762332131" TargetMode="External"/><Relationship Id="rId99" Type="http://schemas.openxmlformats.org/officeDocument/2006/relationships/hyperlink" Target="https://podminky.urs.cz/item/CS_URS_2024_01/762395000" TargetMode="External"/><Relationship Id="rId101" Type="http://schemas.openxmlformats.org/officeDocument/2006/relationships/hyperlink" Target="https://podminky.urs.cz/item/CS_URS_2024_01/998762194" TargetMode="External"/><Relationship Id="rId122" Type="http://schemas.openxmlformats.org/officeDocument/2006/relationships/hyperlink" Target="https://podminky.urs.cz/item/CS_URS_2024_01/998766193" TargetMode="External"/><Relationship Id="rId4" Type="http://schemas.openxmlformats.org/officeDocument/2006/relationships/hyperlink" Target="https://podminky.urs.cz/item/CS_URS_2024_01/131251103" TargetMode="External"/><Relationship Id="rId9" Type="http://schemas.openxmlformats.org/officeDocument/2006/relationships/hyperlink" Target="https://podminky.urs.cz/item/CS_URS_2024_01/171201231" TargetMode="External"/><Relationship Id="rId26" Type="http://schemas.openxmlformats.org/officeDocument/2006/relationships/hyperlink" Target="https://podminky.urs.cz/item/CS_URS_2024_01/417351116" TargetMode="External"/><Relationship Id="rId47" Type="http://schemas.openxmlformats.org/officeDocument/2006/relationships/hyperlink" Target="https://podminky.urs.cz/item/CS_URS_2024_01/961021311" TargetMode="External"/><Relationship Id="rId68" Type="http://schemas.openxmlformats.org/officeDocument/2006/relationships/hyperlink" Target="https://podminky.urs.cz/item/CS_URS_2024_01/997013863" TargetMode="External"/><Relationship Id="rId89" Type="http://schemas.openxmlformats.org/officeDocument/2006/relationships/hyperlink" Target="https://podminky.urs.cz/item/CS_URS_2024_01/998713102" TargetMode="External"/><Relationship Id="rId112" Type="http://schemas.openxmlformats.org/officeDocument/2006/relationships/hyperlink" Target="https://podminky.urs.cz/item/CS_URS_2024_01/765123122" TargetMode="External"/><Relationship Id="rId133" Type="http://schemas.openxmlformats.org/officeDocument/2006/relationships/hyperlink" Target="https://podminky.urs.cz/item/CS_URS_2024_01/034103000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58"/>
  <sheetViews>
    <sheetView showGridLines="0" tabSelected="1" topLeftCell="A24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188"/>
      <c r="AS2" s="188"/>
      <c r="AT2" s="188"/>
      <c r="AU2" s="188"/>
      <c r="AV2" s="188"/>
      <c r="AW2" s="188"/>
      <c r="AX2" s="188"/>
      <c r="AY2" s="188"/>
      <c r="AZ2" s="188"/>
      <c r="BA2" s="188"/>
      <c r="BB2" s="188"/>
      <c r="BC2" s="188"/>
      <c r="BD2" s="188"/>
      <c r="BE2" s="188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217" t="s">
        <v>14</v>
      </c>
      <c r="L5" s="188"/>
      <c r="M5" s="188"/>
      <c r="N5" s="188"/>
      <c r="O5" s="188"/>
      <c r="P5" s="188"/>
      <c r="Q5" s="188"/>
      <c r="R5" s="188"/>
      <c r="S5" s="188"/>
      <c r="T5" s="188"/>
      <c r="U5" s="188"/>
      <c r="V5" s="188"/>
      <c r="W5" s="188"/>
      <c r="X5" s="188"/>
      <c r="Y5" s="188"/>
      <c r="Z5" s="188"/>
      <c r="AA5" s="188"/>
      <c r="AB5" s="188"/>
      <c r="AC5" s="188"/>
      <c r="AD5" s="188"/>
      <c r="AE5" s="188"/>
      <c r="AF5" s="188"/>
      <c r="AG5" s="188"/>
      <c r="AH5" s="188"/>
      <c r="AI5" s="188"/>
      <c r="AJ5" s="188"/>
      <c r="AK5" s="188"/>
      <c r="AL5" s="188"/>
      <c r="AM5" s="188"/>
      <c r="AN5" s="188"/>
      <c r="AO5" s="188"/>
      <c r="AR5" s="20"/>
      <c r="BE5" s="214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218" t="s">
        <v>17</v>
      </c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8"/>
      <c r="AB6" s="188"/>
      <c r="AC6" s="188"/>
      <c r="AD6" s="188"/>
      <c r="AE6" s="188"/>
      <c r="AF6" s="188"/>
      <c r="AG6" s="188"/>
      <c r="AH6" s="188"/>
      <c r="AI6" s="188"/>
      <c r="AJ6" s="188"/>
      <c r="AK6" s="188"/>
      <c r="AL6" s="188"/>
      <c r="AM6" s="188"/>
      <c r="AN6" s="188"/>
      <c r="AO6" s="188"/>
      <c r="AR6" s="20"/>
      <c r="BE6" s="215"/>
      <c r="BS6" s="17" t="s">
        <v>6</v>
      </c>
    </row>
    <row r="7" spans="1:74" ht="12" customHeight="1">
      <c r="B7" s="20"/>
      <c r="D7" s="27" t="s">
        <v>18</v>
      </c>
      <c r="K7" s="25" t="s">
        <v>19</v>
      </c>
      <c r="AK7" s="27" t="s">
        <v>20</v>
      </c>
      <c r="AN7" s="25" t="s">
        <v>19</v>
      </c>
      <c r="AR7" s="20"/>
      <c r="BE7" s="215"/>
      <c r="BS7" s="17" t="s">
        <v>6</v>
      </c>
    </row>
    <row r="8" spans="1:74" ht="12" customHeight="1">
      <c r="B8" s="20"/>
      <c r="D8" s="27" t="s">
        <v>21</v>
      </c>
      <c r="K8" s="25" t="s">
        <v>22</v>
      </c>
      <c r="AK8" s="27" t="s">
        <v>23</v>
      </c>
      <c r="AN8" s="28" t="s">
        <v>24</v>
      </c>
      <c r="AR8" s="20"/>
      <c r="BE8" s="215"/>
      <c r="BS8" s="17" t="s">
        <v>6</v>
      </c>
    </row>
    <row r="9" spans="1:74" ht="14.45" customHeight="1">
      <c r="B9" s="20"/>
      <c r="AR9" s="20"/>
      <c r="BE9" s="215"/>
      <c r="BS9" s="17" t="s">
        <v>6</v>
      </c>
    </row>
    <row r="10" spans="1:74" ht="12" customHeight="1">
      <c r="B10" s="20"/>
      <c r="D10" s="27" t="s">
        <v>25</v>
      </c>
      <c r="AK10" s="27" t="s">
        <v>26</v>
      </c>
      <c r="AN10" s="25" t="s">
        <v>19</v>
      </c>
      <c r="AR10" s="20"/>
      <c r="BE10" s="215"/>
      <c r="BS10" s="17" t="s">
        <v>6</v>
      </c>
    </row>
    <row r="11" spans="1:74" ht="18.399999999999999" customHeight="1">
      <c r="B11" s="20"/>
      <c r="E11" s="25" t="s">
        <v>27</v>
      </c>
      <c r="AK11" s="27" t="s">
        <v>28</v>
      </c>
      <c r="AN11" s="25" t="s">
        <v>19</v>
      </c>
      <c r="AR11" s="20"/>
      <c r="BE11" s="215"/>
      <c r="BS11" s="17" t="s">
        <v>6</v>
      </c>
    </row>
    <row r="12" spans="1:74" ht="6.95" customHeight="1">
      <c r="B12" s="20"/>
      <c r="AR12" s="20"/>
      <c r="BE12" s="215"/>
      <c r="BS12" s="17" t="s">
        <v>6</v>
      </c>
    </row>
    <row r="13" spans="1:74" ht="12" customHeight="1">
      <c r="B13" s="20"/>
      <c r="D13" s="27" t="s">
        <v>29</v>
      </c>
      <c r="AK13" s="27" t="s">
        <v>26</v>
      </c>
      <c r="AN13" s="29" t="s">
        <v>30</v>
      </c>
      <c r="AR13" s="20"/>
      <c r="BE13" s="215"/>
      <c r="BS13" s="17" t="s">
        <v>6</v>
      </c>
    </row>
    <row r="14" spans="1:74" ht="12.75">
      <c r="B14" s="20"/>
      <c r="E14" s="219" t="s">
        <v>30</v>
      </c>
      <c r="F14" s="220"/>
      <c r="G14" s="220"/>
      <c r="H14" s="220"/>
      <c r="I14" s="220"/>
      <c r="J14" s="220"/>
      <c r="K14" s="220"/>
      <c r="L14" s="220"/>
      <c r="M14" s="220"/>
      <c r="N14" s="220"/>
      <c r="O14" s="220"/>
      <c r="P14" s="220"/>
      <c r="Q14" s="220"/>
      <c r="R14" s="220"/>
      <c r="S14" s="220"/>
      <c r="T14" s="220"/>
      <c r="U14" s="220"/>
      <c r="V14" s="220"/>
      <c r="W14" s="220"/>
      <c r="X14" s="220"/>
      <c r="Y14" s="220"/>
      <c r="Z14" s="220"/>
      <c r="AA14" s="220"/>
      <c r="AB14" s="220"/>
      <c r="AC14" s="220"/>
      <c r="AD14" s="220"/>
      <c r="AE14" s="220"/>
      <c r="AF14" s="220"/>
      <c r="AG14" s="220"/>
      <c r="AH14" s="220"/>
      <c r="AI14" s="220"/>
      <c r="AJ14" s="220"/>
      <c r="AK14" s="27" t="s">
        <v>28</v>
      </c>
      <c r="AN14" s="29" t="s">
        <v>30</v>
      </c>
      <c r="AR14" s="20"/>
      <c r="BE14" s="215"/>
      <c r="BS14" s="17" t="s">
        <v>6</v>
      </c>
    </row>
    <row r="15" spans="1:74" ht="6.95" customHeight="1">
      <c r="B15" s="20"/>
      <c r="AR15" s="20"/>
      <c r="BE15" s="215"/>
      <c r="BS15" s="17" t="s">
        <v>4</v>
      </c>
    </row>
    <row r="16" spans="1:74" ht="12" customHeight="1">
      <c r="B16" s="20"/>
      <c r="D16" s="27" t="s">
        <v>31</v>
      </c>
      <c r="AK16" s="27" t="s">
        <v>26</v>
      </c>
      <c r="AN16" s="25" t="s">
        <v>19</v>
      </c>
      <c r="AR16" s="20"/>
      <c r="BE16" s="215"/>
      <c r="BS16" s="17" t="s">
        <v>4</v>
      </c>
    </row>
    <row r="17" spans="2:71" ht="18.399999999999999" customHeight="1">
      <c r="B17" s="20"/>
      <c r="E17" s="25" t="s">
        <v>32</v>
      </c>
      <c r="AK17" s="27" t="s">
        <v>28</v>
      </c>
      <c r="AN17" s="25" t="s">
        <v>19</v>
      </c>
      <c r="AR17" s="20"/>
      <c r="BE17" s="215"/>
      <c r="BS17" s="17" t="s">
        <v>33</v>
      </c>
    </row>
    <row r="18" spans="2:71" ht="6.95" customHeight="1">
      <c r="B18" s="20"/>
      <c r="AR18" s="20"/>
      <c r="BE18" s="215"/>
      <c r="BS18" s="17" t="s">
        <v>6</v>
      </c>
    </row>
    <row r="19" spans="2:71" ht="12" customHeight="1">
      <c r="B19" s="20"/>
      <c r="D19" s="27" t="s">
        <v>34</v>
      </c>
      <c r="AK19" s="27" t="s">
        <v>26</v>
      </c>
      <c r="AN19" s="25" t="s">
        <v>19</v>
      </c>
      <c r="AR19" s="20"/>
      <c r="BE19" s="215"/>
      <c r="BS19" s="17" t="s">
        <v>6</v>
      </c>
    </row>
    <row r="20" spans="2:71" ht="18.399999999999999" customHeight="1">
      <c r="B20" s="20"/>
      <c r="E20" s="25" t="s">
        <v>32</v>
      </c>
      <c r="AK20" s="27" t="s">
        <v>28</v>
      </c>
      <c r="AN20" s="25" t="s">
        <v>19</v>
      </c>
      <c r="AR20" s="20"/>
      <c r="BE20" s="215"/>
      <c r="BS20" s="17" t="s">
        <v>4</v>
      </c>
    </row>
    <row r="21" spans="2:71" ht="6.95" customHeight="1">
      <c r="B21" s="20"/>
      <c r="AR21" s="20"/>
      <c r="BE21" s="215"/>
    </row>
    <row r="22" spans="2:71" ht="12" customHeight="1">
      <c r="B22" s="20"/>
      <c r="D22" s="27" t="s">
        <v>35</v>
      </c>
      <c r="AR22" s="20"/>
      <c r="BE22" s="215"/>
    </row>
    <row r="23" spans="2:71" ht="47.25" customHeight="1">
      <c r="B23" s="20"/>
      <c r="E23" s="221" t="s">
        <v>36</v>
      </c>
      <c r="F23" s="221"/>
      <c r="G23" s="221"/>
      <c r="H23" s="221"/>
      <c r="I23" s="221"/>
      <c r="J23" s="221"/>
      <c r="K23" s="221"/>
      <c r="L23" s="221"/>
      <c r="M23" s="221"/>
      <c r="N23" s="221"/>
      <c r="O23" s="221"/>
      <c r="P23" s="221"/>
      <c r="Q23" s="221"/>
      <c r="R23" s="221"/>
      <c r="S23" s="221"/>
      <c r="T23" s="221"/>
      <c r="U23" s="221"/>
      <c r="V23" s="221"/>
      <c r="W23" s="221"/>
      <c r="X23" s="221"/>
      <c r="Y23" s="221"/>
      <c r="Z23" s="221"/>
      <c r="AA23" s="221"/>
      <c r="AB23" s="221"/>
      <c r="AC23" s="221"/>
      <c r="AD23" s="221"/>
      <c r="AE23" s="221"/>
      <c r="AF23" s="221"/>
      <c r="AG23" s="221"/>
      <c r="AH23" s="221"/>
      <c r="AI23" s="221"/>
      <c r="AJ23" s="221"/>
      <c r="AK23" s="221"/>
      <c r="AL23" s="221"/>
      <c r="AM23" s="221"/>
      <c r="AN23" s="221"/>
      <c r="AR23" s="20"/>
      <c r="BE23" s="215"/>
    </row>
    <row r="24" spans="2:71" ht="6.95" customHeight="1">
      <c r="B24" s="20"/>
      <c r="AR24" s="20"/>
      <c r="BE24" s="215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15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22">
        <f>ROUND(AG54,2)</f>
        <v>0</v>
      </c>
      <c r="AL26" s="223"/>
      <c r="AM26" s="223"/>
      <c r="AN26" s="223"/>
      <c r="AO26" s="223"/>
      <c r="AR26" s="32"/>
      <c r="BE26" s="215"/>
    </row>
    <row r="27" spans="2:71" s="1" customFormat="1" ht="6.95" customHeight="1">
      <c r="B27" s="32"/>
      <c r="AR27" s="32"/>
      <c r="BE27" s="215"/>
    </row>
    <row r="28" spans="2:71" s="1" customFormat="1" ht="12.75">
      <c r="B28" s="32"/>
      <c r="L28" s="224" t="s">
        <v>38</v>
      </c>
      <c r="M28" s="224"/>
      <c r="N28" s="224"/>
      <c r="O28" s="224"/>
      <c r="P28" s="224"/>
      <c r="W28" s="224" t="s">
        <v>39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40</v>
      </c>
      <c r="AL28" s="224"/>
      <c r="AM28" s="224"/>
      <c r="AN28" s="224"/>
      <c r="AO28" s="224"/>
      <c r="AR28" s="32"/>
      <c r="BE28" s="215"/>
    </row>
    <row r="29" spans="2:71" s="2" customFormat="1" ht="14.45" customHeight="1">
      <c r="B29" s="36"/>
      <c r="D29" s="27" t="s">
        <v>41</v>
      </c>
      <c r="F29" s="27" t="s">
        <v>42</v>
      </c>
      <c r="L29" s="209">
        <v>0.21</v>
      </c>
      <c r="M29" s="208"/>
      <c r="N29" s="208"/>
      <c r="O29" s="208"/>
      <c r="P29" s="208"/>
      <c r="W29" s="207">
        <f>ROUND(AZ54, 2)</f>
        <v>0</v>
      </c>
      <c r="X29" s="208"/>
      <c r="Y29" s="208"/>
      <c r="Z29" s="208"/>
      <c r="AA29" s="208"/>
      <c r="AB29" s="208"/>
      <c r="AC29" s="208"/>
      <c r="AD29" s="208"/>
      <c r="AE29" s="208"/>
      <c r="AK29" s="207">
        <f>ROUND(AV54, 2)</f>
        <v>0</v>
      </c>
      <c r="AL29" s="208"/>
      <c r="AM29" s="208"/>
      <c r="AN29" s="208"/>
      <c r="AO29" s="208"/>
      <c r="AR29" s="36"/>
      <c r="BE29" s="216"/>
    </row>
    <row r="30" spans="2:71" s="2" customFormat="1" ht="14.45" customHeight="1">
      <c r="B30" s="36"/>
      <c r="F30" s="27" t="s">
        <v>43</v>
      </c>
      <c r="L30" s="209">
        <v>0.15</v>
      </c>
      <c r="M30" s="208"/>
      <c r="N30" s="208"/>
      <c r="O30" s="208"/>
      <c r="P30" s="208"/>
      <c r="W30" s="207">
        <f>ROUND(BA54, 2)</f>
        <v>0</v>
      </c>
      <c r="X30" s="208"/>
      <c r="Y30" s="208"/>
      <c r="Z30" s="208"/>
      <c r="AA30" s="208"/>
      <c r="AB30" s="208"/>
      <c r="AC30" s="208"/>
      <c r="AD30" s="208"/>
      <c r="AE30" s="208"/>
      <c r="AK30" s="207">
        <f>ROUND(AW54, 2)</f>
        <v>0</v>
      </c>
      <c r="AL30" s="208"/>
      <c r="AM30" s="208"/>
      <c r="AN30" s="208"/>
      <c r="AO30" s="208"/>
      <c r="AR30" s="36"/>
      <c r="BE30" s="216"/>
    </row>
    <row r="31" spans="2:71" s="2" customFormat="1" ht="14.45" hidden="1" customHeight="1">
      <c r="B31" s="36"/>
      <c r="F31" s="27" t="s">
        <v>44</v>
      </c>
      <c r="L31" s="209">
        <v>0.21</v>
      </c>
      <c r="M31" s="208"/>
      <c r="N31" s="208"/>
      <c r="O31" s="208"/>
      <c r="P31" s="208"/>
      <c r="W31" s="207">
        <f>ROUND(BB54, 2)</f>
        <v>0</v>
      </c>
      <c r="X31" s="208"/>
      <c r="Y31" s="208"/>
      <c r="Z31" s="208"/>
      <c r="AA31" s="208"/>
      <c r="AB31" s="208"/>
      <c r="AC31" s="208"/>
      <c r="AD31" s="208"/>
      <c r="AE31" s="208"/>
      <c r="AK31" s="207">
        <v>0</v>
      </c>
      <c r="AL31" s="208"/>
      <c r="AM31" s="208"/>
      <c r="AN31" s="208"/>
      <c r="AO31" s="208"/>
      <c r="AR31" s="36"/>
      <c r="BE31" s="216"/>
    </row>
    <row r="32" spans="2:71" s="2" customFormat="1" ht="14.45" hidden="1" customHeight="1">
      <c r="B32" s="36"/>
      <c r="F32" s="27" t="s">
        <v>45</v>
      </c>
      <c r="L32" s="209">
        <v>0.15</v>
      </c>
      <c r="M32" s="208"/>
      <c r="N32" s="208"/>
      <c r="O32" s="208"/>
      <c r="P32" s="208"/>
      <c r="W32" s="207">
        <f>ROUND(BC54, 2)</f>
        <v>0</v>
      </c>
      <c r="X32" s="208"/>
      <c r="Y32" s="208"/>
      <c r="Z32" s="208"/>
      <c r="AA32" s="208"/>
      <c r="AB32" s="208"/>
      <c r="AC32" s="208"/>
      <c r="AD32" s="208"/>
      <c r="AE32" s="208"/>
      <c r="AK32" s="207">
        <v>0</v>
      </c>
      <c r="AL32" s="208"/>
      <c r="AM32" s="208"/>
      <c r="AN32" s="208"/>
      <c r="AO32" s="208"/>
      <c r="AR32" s="36"/>
      <c r="BE32" s="216"/>
    </row>
    <row r="33" spans="2:44" s="2" customFormat="1" ht="14.45" hidden="1" customHeight="1">
      <c r="B33" s="36"/>
      <c r="F33" s="27" t="s">
        <v>46</v>
      </c>
      <c r="L33" s="209">
        <v>0</v>
      </c>
      <c r="M33" s="208"/>
      <c r="N33" s="208"/>
      <c r="O33" s="208"/>
      <c r="P33" s="208"/>
      <c r="W33" s="207">
        <f>ROUND(BD54, 2)</f>
        <v>0</v>
      </c>
      <c r="X33" s="208"/>
      <c r="Y33" s="208"/>
      <c r="Z33" s="208"/>
      <c r="AA33" s="208"/>
      <c r="AB33" s="208"/>
      <c r="AC33" s="208"/>
      <c r="AD33" s="208"/>
      <c r="AE33" s="208"/>
      <c r="AK33" s="207">
        <v>0</v>
      </c>
      <c r="AL33" s="208"/>
      <c r="AM33" s="208"/>
      <c r="AN33" s="208"/>
      <c r="AO33" s="208"/>
      <c r="AR33" s="36"/>
    </row>
    <row r="34" spans="2:44" s="1" customFormat="1" ht="6.95" customHeight="1">
      <c r="B34" s="32"/>
      <c r="AR34" s="32"/>
    </row>
    <row r="35" spans="2:44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210" t="s">
        <v>49</v>
      </c>
      <c r="Y35" s="211"/>
      <c r="Z35" s="211"/>
      <c r="AA35" s="211"/>
      <c r="AB35" s="211"/>
      <c r="AC35" s="39"/>
      <c r="AD35" s="39"/>
      <c r="AE35" s="39"/>
      <c r="AF35" s="39"/>
      <c r="AG35" s="39"/>
      <c r="AH35" s="39"/>
      <c r="AI35" s="39"/>
      <c r="AJ35" s="39"/>
      <c r="AK35" s="212">
        <f>SUM(AK26:AK33)</f>
        <v>0</v>
      </c>
      <c r="AL35" s="211"/>
      <c r="AM35" s="211"/>
      <c r="AN35" s="211"/>
      <c r="AO35" s="213"/>
      <c r="AP35" s="37"/>
      <c r="AQ35" s="37"/>
      <c r="AR35" s="32"/>
    </row>
    <row r="36" spans="2:44" s="1" customFormat="1" ht="6.95" customHeight="1">
      <c r="B36" s="32"/>
      <c r="AR36" s="32"/>
    </row>
    <row r="37" spans="2:44" s="1" customFormat="1" ht="6.95" customHeight="1">
      <c r="B37" s="41"/>
      <c r="C37" s="42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32"/>
    </row>
    <row r="41" spans="2:44" s="1" customFormat="1" ht="6.95" customHeight="1">
      <c r="B41" s="43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4"/>
      <c r="R41" s="44"/>
      <c r="S41" s="44"/>
      <c r="T41" s="44"/>
      <c r="U41" s="44"/>
      <c r="V41" s="44"/>
      <c r="W41" s="44"/>
      <c r="X41" s="44"/>
      <c r="Y41" s="44"/>
      <c r="Z41" s="44"/>
      <c r="AA41" s="44"/>
      <c r="AB41" s="44"/>
      <c r="AC41" s="44"/>
      <c r="AD41" s="44"/>
      <c r="AE41" s="44"/>
      <c r="AF41" s="44"/>
      <c r="AG41" s="44"/>
      <c r="AH41" s="44"/>
      <c r="AI41" s="44"/>
      <c r="AJ41" s="44"/>
      <c r="AK41" s="44"/>
      <c r="AL41" s="44"/>
      <c r="AM41" s="44"/>
      <c r="AN41" s="44"/>
      <c r="AO41" s="44"/>
      <c r="AP41" s="44"/>
      <c r="AQ41" s="44"/>
      <c r="AR41" s="32"/>
    </row>
    <row r="42" spans="2:44" s="1" customFormat="1" ht="24.95" customHeight="1">
      <c r="B42" s="32"/>
      <c r="C42" s="21" t="s">
        <v>50</v>
      </c>
      <c r="AR42" s="32"/>
    </row>
    <row r="43" spans="2:44" s="1" customFormat="1" ht="6.95" customHeight="1">
      <c r="B43" s="32"/>
      <c r="AR43" s="32"/>
    </row>
    <row r="44" spans="2:44" s="3" customFormat="1" ht="12" customHeight="1">
      <c r="B44" s="45"/>
      <c r="C44" s="27" t="s">
        <v>13</v>
      </c>
      <c r="L44" s="3" t="str">
        <f>K5</f>
        <v>31/22/242_V09</v>
      </c>
      <c r="AR44" s="45"/>
    </row>
    <row r="45" spans="2:44" s="4" customFormat="1" ht="36.950000000000003" customHeight="1">
      <c r="B45" s="46"/>
      <c r="C45" s="47" t="s">
        <v>16</v>
      </c>
      <c r="L45" s="198" t="str">
        <f>K6</f>
        <v>Areál železničního depa v Dolní Lipce- 0. etapa- zprovoznění kolejiště k výtopně</v>
      </c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R45" s="46"/>
    </row>
    <row r="46" spans="2:44" s="1" customFormat="1" ht="6.95" customHeight="1">
      <c r="B46" s="32"/>
      <c r="AR46" s="32"/>
    </row>
    <row r="47" spans="2:44" s="1" customFormat="1" ht="12" customHeight="1">
      <c r="B47" s="32"/>
      <c r="C47" s="27" t="s">
        <v>21</v>
      </c>
      <c r="L47" s="48" t="str">
        <f>IF(K8="","",K8)</f>
        <v>Dolní Lipka</v>
      </c>
      <c r="AI47" s="27" t="s">
        <v>23</v>
      </c>
      <c r="AM47" s="200" t="str">
        <f>IF(AN8= "","",AN8)</f>
        <v>2. 4. 2024</v>
      </c>
      <c r="AN47" s="200"/>
      <c r="AR47" s="32"/>
    </row>
    <row r="48" spans="2:44" s="1" customFormat="1" ht="6.95" customHeight="1">
      <c r="B48" s="32"/>
      <c r="AR48" s="32"/>
    </row>
    <row r="49" spans="1:91" s="1" customFormat="1" ht="15.2" customHeight="1">
      <c r="B49" s="32"/>
      <c r="C49" s="27" t="s">
        <v>25</v>
      </c>
      <c r="L49" s="3" t="str">
        <f>IF(E11= "","",E11)</f>
        <v>Pardubický kraj</v>
      </c>
      <c r="AI49" s="27" t="s">
        <v>31</v>
      </c>
      <c r="AM49" s="201" t="str">
        <f>IF(E17="","",E17)</f>
        <v>PRODIN a. s.</v>
      </c>
      <c r="AN49" s="202"/>
      <c r="AO49" s="202"/>
      <c r="AP49" s="202"/>
      <c r="AR49" s="32"/>
      <c r="AS49" s="203" t="s">
        <v>51</v>
      </c>
      <c r="AT49" s="204"/>
      <c r="AU49" s="50"/>
      <c r="AV49" s="50"/>
      <c r="AW49" s="50"/>
      <c r="AX49" s="50"/>
      <c r="AY49" s="50"/>
      <c r="AZ49" s="50"/>
      <c r="BA49" s="50"/>
      <c r="BB49" s="50"/>
      <c r="BC49" s="50"/>
      <c r="BD49" s="51"/>
    </row>
    <row r="50" spans="1:91" s="1" customFormat="1" ht="15.2" customHeight="1">
      <c r="B50" s="32"/>
      <c r="C50" s="27" t="s">
        <v>29</v>
      </c>
      <c r="L50" s="3" t="str">
        <f>IF(E14= "Vyplň údaj","",E14)</f>
        <v/>
      </c>
      <c r="AI50" s="27" t="s">
        <v>34</v>
      </c>
      <c r="AM50" s="201" t="str">
        <f>IF(E20="","",E20)</f>
        <v>PRODIN a. s.</v>
      </c>
      <c r="AN50" s="202"/>
      <c r="AO50" s="202"/>
      <c r="AP50" s="202"/>
      <c r="AR50" s="32"/>
      <c r="AS50" s="205"/>
      <c r="AT50" s="206"/>
      <c r="BD50" s="53"/>
    </row>
    <row r="51" spans="1:91" s="1" customFormat="1" ht="10.9" customHeight="1">
      <c r="B51" s="32"/>
      <c r="AR51" s="32"/>
      <c r="AS51" s="205"/>
      <c r="AT51" s="206"/>
      <c r="BD51" s="53"/>
    </row>
    <row r="52" spans="1:91" s="1" customFormat="1" ht="29.25" customHeight="1">
      <c r="B52" s="32"/>
      <c r="C52" s="194" t="s">
        <v>52</v>
      </c>
      <c r="D52" s="195"/>
      <c r="E52" s="195"/>
      <c r="F52" s="195"/>
      <c r="G52" s="195"/>
      <c r="H52" s="54"/>
      <c r="I52" s="196" t="s">
        <v>53</v>
      </c>
      <c r="J52" s="195"/>
      <c r="K52" s="195"/>
      <c r="L52" s="195"/>
      <c r="M52" s="195"/>
      <c r="N52" s="195"/>
      <c r="O52" s="195"/>
      <c r="P52" s="195"/>
      <c r="Q52" s="195"/>
      <c r="R52" s="195"/>
      <c r="S52" s="195"/>
      <c r="T52" s="195"/>
      <c r="U52" s="195"/>
      <c r="V52" s="195"/>
      <c r="W52" s="195"/>
      <c r="X52" s="195"/>
      <c r="Y52" s="195"/>
      <c r="Z52" s="195"/>
      <c r="AA52" s="195"/>
      <c r="AB52" s="195"/>
      <c r="AC52" s="195"/>
      <c r="AD52" s="195"/>
      <c r="AE52" s="195"/>
      <c r="AF52" s="195"/>
      <c r="AG52" s="197" t="s">
        <v>54</v>
      </c>
      <c r="AH52" s="195"/>
      <c r="AI52" s="195"/>
      <c r="AJ52" s="195"/>
      <c r="AK52" s="195"/>
      <c r="AL52" s="195"/>
      <c r="AM52" s="195"/>
      <c r="AN52" s="196" t="s">
        <v>55</v>
      </c>
      <c r="AO52" s="195"/>
      <c r="AP52" s="195"/>
      <c r="AQ52" s="55" t="s">
        <v>56</v>
      </c>
      <c r="AR52" s="32"/>
      <c r="AS52" s="56" t="s">
        <v>57</v>
      </c>
      <c r="AT52" s="57" t="s">
        <v>58</v>
      </c>
      <c r="AU52" s="57" t="s">
        <v>59</v>
      </c>
      <c r="AV52" s="57" t="s">
        <v>60</v>
      </c>
      <c r="AW52" s="57" t="s">
        <v>61</v>
      </c>
      <c r="AX52" s="57" t="s">
        <v>62</v>
      </c>
      <c r="AY52" s="57" t="s">
        <v>63</v>
      </c>
      <c r="AZ52" s="57" t="s">
        <v>64</v>
      </c>
      <c r="BA52" s="57" t="s">
        <v>65</v>
      </c>
      <c r="BB52" s="57" t="s">
        <v>66</v>
      </c>
      <c r="BC52" s="57" t="s">
        <v>67</v>
      </c>
      <c r="BD52" s="58" t="s">
        <v>68</v>
      </c>
    </row>
    <row r="53" spans="1:91" s="1" customFormat="1" ht="10.9" customHeight="1">
      <c r="B53" s="32"/>
      <c r="AR53" s="32"/>
      <c r="AS53" s="59"/>
      <c r="AT53" s="50"/>
      <c r="AU53" s="50"/>
      <c r="AV53" s="50"/>
      <c r="AW53" s="50"/>
      <c r="AX53" s="50"/>
      <c r="AY53" s="50"/>
      <c r="AZ53" s="50"/>
      <c r="BA53" s="50"/>
      <c r="BB53" s="50"/>
      <c r="BC53" s="50"/>
      <c r="BD53" s="51"/>
    </row>
    <row r="54" spans="1:91" s="5" customFormat="1" ht="32.450000000000003" customHeight="1">
      <c r="B54" s="60"/>
      <c r="C54" s="61" t="s">
        <v>69</v>
      </c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  <c r="X54" s="62"/>
      <c r="Y54" s="62"/>
      <c r="Z54" s="62"/>
      <c r="AA54" s="62"/>
      <c r="AB54" s="62"/>
      <c r="AC54" s="62"/>
      <c r="AD54" s="62"/>
      <c r="AE54" s="62"/>
      <c r="AF54" s="62"/>
      <c r="AG54" s="192">
        <f>ROUND(SUM(AG55:AG56),2)</f>
        <v>0</v>
      </c>
      <c r="AH54" s="192"/>
      <c r="AI54" s="192"/>
      <c r="AJ54" s="192"/>
      <c r="AK54" s="192"/>
      <c r="AL54" s="192"/>
      <c r="AM54" s="192"/>
      <c r="AN54" s="193">
        <f>SUM(AG54,AT54)</f>
        <v>0</v>
      </c>
      <c r="AO54" s="193"/>
      <c r="AP54" s="193"/>
      <c r="AQ54" s="64" t="s">
        <v>19</v>
      </c>
      <c r="AR54" s="60"/>
      <c r="AS54" s="65">
        <f>ROUND(SUM(AS55:AS56),2)</f>
        <v>0</v>
      </c>
      <c r="AT54" s="66">
        <f>ROUND(SUM(AV54:AW54),2)</f>
        <v>0</v>
      </c>
      <c r="AU54" s="67">
        <f>ROUND(SUM(AU55:AU56),5)</f>
        <v>0</v>
      </c>
      <c r="AV54" s="66">
        <f>ROUND(AZ54*L29,2)</f>
        <v>0</v>
      </c>
      <c r="AW54" s="66">
        <f>ROUND(BA54*L30,2)</f>
        <v>0</v>
      </c>
      <c r="AX54" s="66">
        <f>ROUND(BB54*L29,2)</f>
        <v>0</v>
      </c>
      <c r="AY54" s="66">
        <f>ROUND(BC54*L30,2)</f>
        <v>0</v>
      </c>
      <c r="AZ54" s="66">
        <f>ROUND(SUM(AZ55:AZ56),2)</f>
        <v>0</v>
      </c>
      <c r="BA54" s="66">
        <f>ROUND(SUM(BA55:BA56),2)</f>
        <v>0</v>
      </c>
      <c r="BB54" s="66">
        <f>ROUND(SUM(BB55:BB56),2)</f>
        <v>0</v>
      </c>
      <c r="BC54" s="66">
        <f>ROUND(SUM(BC55:BC56),2)</f>
        <v>0</v>
      </c>
      <c r="BD54" s="68">
        <f>ROUND(SUM(BD55:BD56),2)</f>
        <v>0</v>
      </c>
      <c r="BS54" s="69" t="s">
        <v>70</v>
      </c>
      <c r="BT54" s="69" t="s">
        <v>71</v>
      </c>
      <c r="BU54" s="70" t="s">
        <v>72</v>
      </c>
      <c r="BV54" s="69" t="s">
        <v>73</v>
      </c>
      <c r="BW54" s="69" t="s">
        <v>5</v>
      </c>
      <c r="BX54" s="69" t="s">
        <v>74</v>
      </c>
      <c r="CL54" s="69" t="s">
        <v>19</v>
      </c>
    </row>
    <row r="55" spans="1:91" s="6" customFormat="1" ht="16.5" customHeight="1">
      <c r="A55" s="71" t="s">
        <v>75</v>
      </c>
      <c r="B55" s="72"/>
      <c r="C55" s="73"/>
      <c r="D55" s="191" t="s">
        <v>76</v>
      </c>
      <c r="E55" s="191"/>
      <c r="F55" s="191"/>
      <c r="G55" s="191"/>
      <c r="H55" s="191"/>
      <c r="I55" s="74"/>
      <c r="J55" s="191" t="s">
        <v>77</v>
      </c>
      <c r="K55" s="191"/>
      <c r="L55" s="191"/>
      <c r="M55" s="191"/>
      <c r="N55" s="191"/>
      <c r="O55" s="191"/>
      <c r="P55" s="191"/>
      <c r="Q55" s="191"/>
      <c r="R55" s="191"/>
      <c r="S55" s="191"/>
      <c r="T55" s="191"/>
      <c r="U55" s="191"/>
      <c r="V55" s="191"/>
      <c r="W55" s="191"/>
      <c r="X55" s="191"/>
      <c r="Y55" s="191"/>
      <c r="Z55" s="191"/>
      <c r="AA55" s="191"/>
      <c r="AB55" s="191"/>
      <c r="AC55" s="191"/>
      <c r="AD55" s="191"/>
      <c r="AE55" s="191"/>
      <c r="AF55" s="191"/>
      <c r="AG55" s="189">
        <f>'SO06.01 - Objekt výtopny'!J30</f>
        <v>0</v>
      </c>
      <c r="AH55" s="190"/>
      <c r="AI55" s="190"/>
      <c r="AJ55" s="190"/>
      <c r="AK55" s="190"/>
      <c r="AL55" s="190"/>
      <c r="AM55" s="190"/>
      <c r="AN55" s="189">
        <f>SUM(AG55,AT55)</f>
        <v>0</v>
      </c>
      <c r="AO55" s="190"/>
      <c r="AP55" s="190"/>
      <c r="AQ55" s="75" t="s">
        <v>78</v>
      </c>
      <c r="AR55" s="72"/>
      <c r="AS55" s="76">
        <v>0</v>
      </c>
      <c r="AT55" s="77">
        <f>ROUND(SUM(AV55:AW55),2)</f>
        <v>0</v>
      </c>
      <c r="AU55" s="78">
        <f>'SO06.01 - Objekt výtopny'!P105</f>
        <v>0</v>
      </c>
      <c r="AV55" s="77">
        <f>'SO06.01 - Objekt výtopny'!J33</f>
        <v>0</v>
      </c>
      <c r="AW55" s="77">
        <f>'SO06.01 - Objekt výtopny'!J34</f>
        <v>0</v>
      </c>
      <c r="AX55" s="77">
        <f>'SO06.01 - Objekt výtopny'!J35</f>
        <v>0</v>
      </c>
      <c r="AY55" s="77">
        <f>'SO06.01 - Objekt výtopny'!J36</f>
        <v>0</v>
      </c>
      <c r="AZ55" s="77">
        <f>'SO06.01 - Objekt výtopny'!F33</f>
        <v>0</v>
      </c>
      <c r="BA55" s="77">
        <f>'SO06.01 - Objekt výtopny'!F34</f>
        <v>0</v>
      </c>
      <c r="BB55" s="77">
        <f>'SO06.01 - Objekt výtopny'!F35</f>
        <v>0</v>
      </c>
      <c r="BC55" s="77">
        <f>'SO06.01 - Objekt výtopny'!F36</f>
        <v>0</v>
      </c>
      <c r="BD55" s="79">
        <f>'SO06.01 - Objekt výtopny'!F37</f>
        <v>0</v>
      </c>
      <c r="BT55" s="80" t="s">
        <v>79</v>
      </c>
      <c r="BV55" s="80" t="s">
        <v>73</v>
      </c>
      <c r="BW55" s="80" t="s">
        <v>80</v>
      </c>
      <c r="BX55" s="80" t="s">
        <v>5</v>
      </c>
      <c r="CL55" s="80" t="s">
        <v>19</v>
      </c>
      <c r="CM55" s="80" t="s">
        <v>81</v>
      </c>
    </row>
    <row r="56" spans="1:91" s="6" customFormat="1" ht="16.5" customHeight="1">
      <c r="A56" s="71" t="s">
        <v>75</v>
      </c>
      <c r="B56" s="72"/>
      <c r="C56" s="73"/>
      <c r="D56" s="191" t="s">
        <v>82</v>
      </c>
      <c r="E56" s="191"/>
      <c r="F56" s="191"/>
      <c r="G56" s="191"/>
      <c r="H56" s="191"/>
      <c r="I56" s="74"/>
      <c r="J56" s="191" t="s">
        <v>83</v>
      </c>
      <c r="K56" s="191"/>
      <c r="L56" s="191"/>
      <c r="M56" s="191"/>
      <c r="N56" s="191"/>
      <c r="O56" s="191"/>
      <c r="P56" s="191"/>
      <c r="Q56" s="191"/>
      <c r="R56" s="191"/>
      <c r="S56" s="191"/>
      <c r="T56" s="191"/>
      <c r="U56" s="191"/>
      <c r="V56" s="191"/>
      <c r="W56" s="191"/>
      <c r="X56" s="191"/>
      <c r="Y56" s="191"/>
      <c r="Z56" s="191"/>
      <c r="AA56" s="191"/>
      <c r="AB56" s="191"/>
      <c r="AC56" s="191"/>
      <c r="AD56" s="191"/>
      <c r="AE56" s="191"/>
      <c r="AF56" s="191"/>
      <c r="AG56" s="189">
        <f>'SO06.02 - Koleje'!J30</f>
        <v>0</v>
      </c>
      <c r="AH56" s="190"/>
      <c r="AI56" s="190"/>
      <c r="AJ56" s="190"/>
      <c r="AK56" s="190"/>
      <c r="AL56" s="190"/>
      <c r="AM56" s="190"/>
      <c r="AN56" s="189">
        <f>SUM(AG56,AT56)</f>
        <v>0</v>
      </c>
      <c r="AO56" s="190"/>
      <c r="AP56" s="190"/>
      <c r="AQ56" s="75" t="s">
        <v>78</v>
      </c>
      <c r="AR56" s="72"/>
      <c r="AS56" s="81">
        <v>0</v>
      </c>
      <c r="AT56" s="82">
        <f>ROUND(SUM(AV56:AW56),2)</f>
        <v>0</v>
      </c>
      <c r="AU56" s="83">
        <f>'SO06.02 - Koleje'!P83</f>
        <v>0</v>
      </c>
      <c r="AV56" s="82">
        <f>'SO06.02 - Koleje'!J33</f>
        <v>0</v>
      </c>
      <c r="AW56" s="82">
        <f>'SO06.02 - Koleje'!J34</f>
        <v>0</v>
      </c>
      <c r="AX56" s="82">
        <f>'SO06.02 - Koleje'!J35</f>
        <v>0</v>
      </c>
      <c r="AY56" s="82">
        <f>'SO06.02 - Koleje'!J36</f>
        <v>0</v>
      </c>
      <c r="AZ56" s="82">
        <f>'SO06.02 - Koleje'!F33</f>
        <v>0</v>
      </c>
      <c r="BA56" s="82">
        <f>'SO06.02 - Koleje'!F34</f>
        <v>0</v>
      </c>
      <c r="BB56" s="82">
        <f>'SO06.02 - Koleje'!F35</f>
        <v>0</v>
      </c>
      <c r="BC56" s="82">
        <f>'SO06.02 - Koleje'!F36</f>
        <v>0</v>
      </c>
      <c r="BD56" s="84">
        <f>'SO06.02 - Koleje'!F37</f>
        <v>0</v>
      </c>
      <c r="BT56" s="80" t="s">
        <v>79</v>
      </c>
      <c r="BV56" s="80" t="s">
        <v>73</v>
      </c>
      <c r="BW56" s="80" t="s">
        <v>84</v>
      </c>
      <c r="BX56" s="80" t="s">
        <v>5</v>
      </c>
      <c r="CL56" s="80" t="s">
        <v>19</v>
      </c>
      <c r="CM56" s="80" t="s">
        <v>81</v>
      </c>
    </row>
    <row r="57" spans="1:91" s="1" customFormat="1" ht="30" customHeight="1">
      <c r="B57" s="32"/>
      <c r="AR57" s="32"/>
    </row>
    <row r="58" spans="1:91" s="1" customFormat="1" ht="6.95" customHeight="1"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32"/>
    </row>
  </sheetData>
  <sheetProtection algorithmName="SHA-512" hashValue="P4wrr3EMxiS3CVEGpMgnYQdvh62Eix55iB/7EIqKEAyB/LyVAR/rv/0ayP3w9TFc/HGE1Pinpq2QbDKJlYqoBA==" saltValue="eW1976Nd9wEBAz3WA9RNNeM1NHE1KnNDcTblLGKPqfVzPtp0+iZJTKPHPfUJSadDu0WRBbYJqyH8vCxCioYPwQ==" spinCount="100000" sheet="1" objects="1" scenarios="1" formatColumns="0" formatRows="0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L33:P33"/>
    <mergeCell ref="X35:AB35"/>
    <mergeCell ref="AK35:AO35"/>
    <mergeCell ref="AK31:AO31"/>
    <mergeCell ref="L31:P31"/>
    <mergeCell ref="W32:AE32"/>
    <mergeCell ref="AK32:AO32"/>
    <mergeCell ref="L32:P32"/>
    <mergeCell ref="AM47:AN47"/>
    <mergeCell ref="AM49:AP49"/>
    <mergeCell ref="AS49:AT51"/>
    <mergeCell ref="AM50:AP50"/>
    <mergeCell ref="W33:AE33"/>
    <mergeCell ref="AK33:AO33"/>
    <mergeCell ref="AR2:BE2"/>
    <mergeCell ref="AN56:AP56"/>
    <mergeCell ref="AG56:AM56"/>
    <mergeCell ref="D56:H56"/>
    <mergeCell ref="J56:AF56"/>
    <mergeCell ref="AG54:AM54"/>
    <mergeCell ref="AN54:AP54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L45:AO45"/>
  </mergeCells>
  <hyperlinks>
    <hyperlink ref="A55" location="'SO06.01 - Objekt výtopny'!C2" display="/"/>
    <hyperlink ref="A56" location="'SO06.02 - Koleje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71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7" t="s">
        <v>80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85</v>
      </c>
      <c r="L4" s="20"/>
      <c r="M4" s="85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26" t="str">
        <f>'Rekapitulace stavby'!K6</f>
        <v>Areál železničního depa v Dolní Lipce- 0. etapa- zprovoznění kolejiště k výtopně</v>
      </c>
      <c r="F7" s="227"/>
      <c r="G7" s="227"/>
      <c r="H7" s="227"/>
      <c r="L7" s="20"/>
    </row>
    <row r="8" spans="2:46" s="1" customFormat="1" ht="12" hidden="1" customHeight="1">
      <c r="B8" s="32"/>
      <c r="D8" s="27" t="s">
        <v>86</v>
      </c>
      <c r="L8" s="32"/>
    </row>
    <row r="9" spans="2:46" s="1" customFormat="1" ht="16.5" hidden="1" customHeight="1">
      <c r="B9" s="32"/>
      <c r="E9" s="198" t="s">
        <v>87</v>
      </c>
      <c r="F9" s="225"/>
      <c r="G9" s="225"/>
      <c r="H9" s="225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hidden="1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2. 4. 2024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hidden="1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28" t="str">
        <f>'Rekapitulace stavby'!E14</f>
        <v>Vyplň údaj</v>
      </c>
      <c r="F18" s="217"/>
      <c r="G18" s="217"/>
      <c r="H18" s="217"/>
      <c r="I18" s="27" t="s">
        <v>28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hidden="1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hidden="1" customHeight="1">
      <c r="B24" s="32"/>
      <c r="E24" s="25" t="s">
        <v>32</v>
      </c>
      <c r="I24" s="27" t="s">
        <v>28</v>
      </c>
      <c r="J24" s="25" t="s">
        <v>19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6"/>
      <c r="E27" s="221" t="s">
        <v>19</v>
      </c>
      <c r="F27" s="221"/>
      <c r="G27" s="221"/>
      <c r="H27" s="221"/>
      <c r="L27" s="86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hidden="1" customHeight="1">
      <c r="B30" s="32"/>
      <c r="D30" s="87" t="s">
        <v>37</v>
      </c>
      <c r="J30" s="63">
        <f>ROUND(J105, 2)</f>
        <v>0</v>
      </c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2" t="s">
        <v>41</v>
      </c>
      <c r="E33" s="27" t="s">
        <v>42</v>
      </c>
      <c r="F33" s="88">
        <f>ROUND((SUM(BE105:BE715)),  2)</f>
        <v>0</v>
      </c>
      <c r="I33" s="89">
        <v>0.21</v>
      </c>
      <c r="J33" s="88">
        <f>ROUND(((SUM(BE105:BE715))*I33),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88">
        <f>ROUND((SUM(BF105:BF715)),  2)</f>
        <v>0</v>
      </c>
      <c r="I34" s="89">
        <v>0.15</v>
      </c>
      <c r="J34" s="88">
        <f>ROUND(((SUM(BF105:BF715))*I34),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ROUND((SUM(BG105:BG715)),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ROUND((SUM(BH105:BH715)),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ROUND((SUM(BI105:BI715)),  2)</f>
        <v>0</v>
      </c>
      <c r="I37" s="89">
        <v>0</v>
      </c>
      <c r="J37" s="88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226" t="str">
        <f>E7</f>
        <v>Areál železničního depa v Dolní Lipce- 0. etapa- zprovoznění kolejiště k výtopně</v>
      </c>
      <c r="F48" s="227"/>
      <c r="G48" s="227"/>
      <c r="H48" s="227"/>
      <c r="L48" s="32"/>
    </row>
    <row r="49" spans="2:47" s="1" customFormat="1" ht="12" customHeight="1">
      <c r="B49" s="32"/>
      <c r="C49" s="27" t="s">
        <v>86</v>
      </c>
      <c r="L49" s="32"/>
    </row>
    <row r="50" spans="2:47" s="1" customFormat="1" ht="16.5" customHeight="1">
      <c r="B50" s="32"/>
      <c r="E50" s="198" t="str">
        <f>E9</f>
        <v>SO06.01 - Objekt výtopny</v>
      </c>
      <c r="F50" s="225"/>
      <c r="G50" s="225"/>
      <c r="H50" s="22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Dolní Lipka</v>
      </c>
      <c r="I52" s="27" t="s">
        <v>23</v>
      </c>
      <c r="J52" s="49" t="str">
        <f>IF(J12="","",J12)</f>
        <v>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Pardubický kraj</v>
      </c>
      <c r="I54" s="27" t="s">
        <v>31</v>
      </c>
      <c r="J54" s="30" t="str">
        <f>E21</f>
        <v>PRODIN a. 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PRODIN a. s.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89</v>
      </c>
      <c r="D57" s="90"/>
      <c r="E57" s="90"/>
      <c r="F57" s="90"/>
      <c r="G57" s="90"/>
      <c r="H57" s="90"/>
      <c r="I57" s="90"/>
      <c r="J57" s="97" t="s">
        <v>90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J105</f>
        <v>0</v>
      </c>
      <c r="L59" s="32"/>
      <c r="AU59" s="17" t="s">
        <v>91</v>
      </c>
    </row>
    <row r="60" spans="2:47" s="8" customFormat="1" ht="24.95" customHeight="1">
      <c r="B60" s="99"/>
      <c r="D60" s="100" t="s">
        <v>92</v>
      </c>
      <c r="E60" s="101"/>
      <c r="F60" s="101"/>
      <c r="G60" s="101"/>
      <c r="H60" s="101"/>
      <c r="I60" s="101"/>
      <c r="J60" s="102">
        <f>J106</f>
        <v>0</v>
      </c>
      <c r="L60" s="99"/>
    </row>
    <row r="61" spans="2:47" s="9" customFormat="1" ht="19.899999999999999" customHeight="1">
      <c r="B61" s="103"/>
      <c r="D61" s="104" t="s">
        <v>93</v>
      </c>
      <c r="E61" s="105"/>
      <c r="F61" s="105"/>
      <c r="G61" s="105"/>
      <c r="H61" s="105"/>
      <c r="I61" s="105"/>
      <c r="J61" s="106">
        <f>J107</f>
        <v>0</v>
      </c>
      <c r="L61" s="103"/>
    </row>
    <row r="62" spans="2:47" s="9" customFormat="1" ht="19.899999999999999" customHeight="1">
      <c r="B62" s="103"/>
      <c r="D62" s="104" t="s">
        <v>94</v>
      </c>
      <c r="E62" s="105"/>
      <c r="F62" s="105"/>
      <c r="G62" s="105"/>
      <c r="H62" s="105"/>
      <c r="I62" s="105"/>
      <c r="J62" s="106">
        <f>J157</f>
        <v>0</v>
      </c>
      <c r="L62" s="103"/>
    </row>
    <row r="63" spans="2:47" s="9" customFormat="1" ht="19.899999999999999" customHeight="1">
      <c r="B63" s="103"/>
      <c r="D63" s="104" t="s">
        <v>95</v>
      </c>
      <c r="E63" s="105"/>
      <c r="F63" s="105"/>
      <c r="G63" s="105"/>
      <c r="H63" s="105"/>
      <c r="I63" s="105"/>
      <c r="J63" s="106">
        <f>J186</f>
        <v>0</v>
      </c>
      <c r="L63" s="103"/>
    </row>
    <row r="64" spans="2:47" s="9" customFormat="1" ht="19.899999999999999" customHeight="1">
      <c r="B64" s="103"/>
      <c r="D64" s="104" t="s">
        <v>96</v>
      </c>
      <c r="E64" s="105"/>
      <c r="F64" s="105"/>
      <c r="G64" s="105"/>
      <c r="H64" s="105"/>
      <c r="I64" s="105"/>
      <c r="J64" s="106">
        <f>J210</f>
        <v>0</v>
      </c>
      <c r="L64" s="103"/>
    </row>
    <row r="65" spans="2:12" s="9" customFormat="1" ht="19.899999999999999" customHeight="1">
      <c r="B65" s="103"/>
      <c r="D65" s="104" t="s">
        <v>97</v>
      </c>
      <c r="E65" s="105"/>
      <c r="F65" s="105"/>
      <c r="G65" s="105"/>
      <c r="H65" s="105"/>
      <c r="I65" s="105"/>
      <c r="J65" s="106">
        <f>J229</f>
        <v>0</v>
      </c>
      <c r="L65" s="103"/>
    </row>
    <row r="66" spans="2:12" s="9" customFormat="1" ht="19.899999999999999" customHeight="1">
      <c r="B66" s="103"/>
      <c r="D66" s="104" t="s">
        <v>98</v>
      </c>
      <c r="E66" s="105"/>
      <c r="F66" s="105"/>
      <c r="G66" s="105"/>
      <c r="H66" s="105"/>
      <c r="I66" s="105"/>
      <c r="J66" s="106">
        <f>J242</f>
        <v>0</v>
      </c>
      <c r="L66" s="103"/>
    </row>
    <row r="67" spans="2:12" s="9" customFormat="1" ht="19.899999999999999" customHeight="1">
      <c r="B67" s="103"/>
      <c r="D67" s="104" t="s">
        <v>99</v>
      </c>
      <c r="E67" s="105"/>
      <c r="F67" s="105"/>
      <c r="G67" s="105"/>
      <c r="H67" s="105"/>
      <c r="I67" s="105"/>
      <c r="J67" s="106">
        <f>J270</f>
        <v>0</v>
      </c>
      <c r="L67" s="103"/>
    </row>
    <row r="68" spans="2:12" s="9" customFormat="1" ht="19.899999999999999" customHeight="1">
      <c r="B68" s="103"/>
      <c r="D68" s="104" t="s">
        <v>100</v>
      </c>
      <c r="E68" s="105"/>
      <c r="F68" s="105"/>
      <c r="G68" s="105"/>
      <c r="H68" s="105"/>
      <c r="I68" s="105"/>
      <c r="J68" s="106">
        <f>J343</f>
        <v>0</v>
      </c>
      <c r="L68" s="103"/>
    </row>
    <row r="69" spans="2:12" s="9" customFormat="1" ht="19.899999999999999" customHeight="1">
      <c r="B69" s="103"/>
      <c r="D69" s="104" t="s">
        <v>101</v>
      </c>
      <c r="E69" s="105"/>
      <c r="F69" s="105"/>
      <c r="G69" s="105"/>
      <c r="H69" s="105"/>
      <c r="I69" s="105"/>
      <c r="J69" s="106">
        <f>J404</f>
        <v>0</v>
      </c>
      <c r="L69" s="103"/>
    </row>
    <row r="70" spans="2:12" s="8" customFormat="1" ht="24.95" customHeight="1">
      <c r="B70" s="99"/>
      <c r="D70" s="100" t="s">
        <v>102</v>
      </c>
      <c r="E70" s="101"/>
      <c r="F70" s="101"/>
      <c r="G70" s="101"/>
      <c r="H70" s="101"/>
      <c r="I70" s="101"/>
      <c r="J70" s="102">
        <f>J409</f>
        <v>0</v>
      </c>
      <c r="L70" s="99"/>
    </row>
    <row r="71" spans="2:12" s="9" customFormat="1" ht="19.899999999999999" customHeight="1">
      <c r="B71" s="103"/>
      <c r="D71" s="104" t="s">
        <v>103</v>
      </c>
      <c r="E71" s="105"/>
      <c r="F71" s="105"/>
      <c r="G71" s="105"/>
      <c r="H71" s="105"/>
      <c r="I71" s="105"/>
      <c r="J71" s="106">
        <f>J410</f>
        <v>0</v>
      </c>
      <c r="L71" s="103"/>
    </row>
    <row r="72" spans="2:12" s="9" customFormat="1" ht="19.899999999999999" customHeight="1">
      <c r="B72" s="103"/>
      <c r="D72" s="104" t="s">
        <v>104</v>
      </c>
      <c r="E72" s="105"/>
      <c r="F72" s="105"/>
      <c r="G72" s="105"/>
      <c r="H72" s="105"/>
      <c r="I72" s="105"/>
      <c r="J72" s="106">
        <f>J443</f>
        <v>0</v>
      </c>
      <c r="L72" s="103"/>
    </row>
    <row r="73" spans="2:12" s="9" customFormat="1" ht="19.899999999999999" customHeight="1">
      <c r="B73" s="103"/>
      <c r="D73" s="104" t="s">
        <v>105</v>
      </c>
      <c r="E73" s="105"/>
      <c r="F73" s="105"/>
      <c r="G73" s="105"/>
      <c r="H73" s="105"/>
      <c r="I73" s="105"/>
      <c r="J73" s="106">
        <f>J466</f>
        <v>0</v>
      </c>
      <c r="L73" s="103"/>
    </row>
    <row r="74" spans="2:12" s="9" customFormat="1" ht="19.899999999999999" customHeight="1">
      <c r="B74" s="103"/>
      <c r="D74" s="104" t="s">
        <v>106</v>
      </c>
      <c r="E74" s="105"/>
      <c r="F74" s="105"/>
      <c r="G74" s="105"/>
      <c r="H74" s="105"/>
      <c r="I74" s="105"/>
      <c r="J74" s="106">
        <f>J487</f>
        <v>0</v>
      </c>
      <c r="L74" s="103"/>
    </row>
    <row r="75" spans="2:12" s="9" customFormat="1" ht="19.899999999999999" customHeight="1">
      <c r="B75" s="103"/>
      <c r="D75" s="104" t="s">
        <v>107</v>
      </c>
      <c r="E75" s="105"/>
      <c r="F75" s="105"/>
      <c r="G75" s="105"/>
      <c r="H75" s="105"/>
      <c r="I75" s="105"/>
      <c r="J75" s="106">
        <f>J491</f>
        <v>0</v>
      </c>
      <c r="L75" s="103"/>
    </row>
    <row r="76" spans="2:12" s="9" customFormat="1" ht="19.899999999999999" customHeight="1">
      <c r="B76" s="103"/>
      <c r="D76" s="104" t="s">
        <v>108</v>
      </c>
      <c r="E76" s="105"/>
      <c r="F76" s="105"/>
      <c r="G76" s="105"/>
      <c r="H76" s="105"/>
      <c r="I76" s="105"/>
      <c r="J76" s="106">
        <f>J565</f>
        <v>0</v>
      </c>
      <c r="L76" s="103"/>
    </row>
    <row r="77" spans="2:12" s="9" customFormat="1" ht="19.899999999999999" customHeight="1">
      <c r="B77" s="103"/>
      <c r="D77" s="104" t="s">
        <v>109</v>
      </c>
      <c r="E77" s="105"/>
      <c r="F77" s="105"/>
      <c r="G77" s="105"/>
      <c r="H77" s="105"/>
      <c r="I77" s="105"/>
      <c r="J77" s="106">
        <f>J596</f>
        <v>0</v>
      </c>
      <c r="L77" s="103"/>
    </row>
    <row r="78" spans="2:12" s="9" customFormat="1" ht="19.899999999999999" customHeight="1">
      <c r="B78" s="103"/>
      <c r="D78" s="104" t="s">
        <v>110</v>
      </c>
      <c r="E78" s="105"/>
      <c r="F78" s="105"/>
      <c r="G78" s="105"/>
      <c r="H78" s="105"/>
      <c r="I78" s="105"/>
      <c r="J78" s="106">
        <f>J619</f>
        <v>0</v>
      </c>
      <c r="L78" s="103"/>
    </row>
    <row r="79" spans="2:12" s="9" customFormat="1" ht="19.899999999999999" customHeight="1">
      <c r="B79" s="103"/>
      <c r="D79" s="104" t="s">
        <v>111</v>
      </c>
      <c r="E79" s="105"/>
      <c r="F79" s="105"/>
      <c r="G79" s="105"/>
      <c r="H79" s="105"/>
      <c r="I79" s="105"/>
      <c r="J79" s="106">
        <f>J651</f>
        <v>0</v>
      </c>
      <c r="L79" s="103"/>
    </row>
    <row r="80" spans="2:12" s="8" customFormat="1" ht="24.95" customHeight="1">
      <c r="B80" s="99"/>
      <c r="D80" s="100" t="s">
        <v>112</v>
      </c>
      <c r="E80" s="101"/>
      <c r="F80" s="101"/>
      <c r="G80" s="101"/>
      <c r="H80" s="101"/>
      <c r="I80" s="101"/>
      <c r="J80" s="102">
        <f>J689</f>
        <v>0</v>
      </c>
      <c r="L80" s="99"/>
    </row>
    <row r="81" spans="2:12" s="9" customFormat="1" ht="19.899999999999999" customHeight="1">
      <c r="B81" s="103"/>
      <c r="D81" s="104" t="s">
        <v>113</v>
      </c>
      <c r="E81" s="105"/>
      <c r="F81" s="105"/>
      <c r="G81" s="105"/>
      <c r="H81" s="105"/>
      <c r="I81" s="105"/>
      <c r="J81" s="106">
        <f>J690</f>
        <v>0</v>
      </c>
      <c r="L81" s="103"/>
    </row>
    <row r="82" spans="2:12" s="8" customFormat="1" ht="24.95" customHeight="1">
      <c r="B82" s="99"/>
      <c r="D82" s="100" t="s">
        <v>114</v>
      </c>
      <c r="E82" s="101"/>
      <c r="F82" s="101"/>
      <c r="G82" s="101"/>
      <c r="H82" s="101"/>
      <c r="I82" s="101"/>
      <c r="J82" s="102">
        <f>J695</f>
        <v>0</v>
      </c>
      <c r="L82" s="99"/>
    </row>
    <row r="83" spans="2:12" s="9" customFormat="1" ht="19.899999999999999" customHeight="1">
      <c r="B83" s="103"/>
      <c r="D83" s="104" t="s">
        <v>115</v>
      </c>
      <c r="E83" s="105"/>
      <c r="F83" s="105"/>
      <c r="G83" s="105"/>
      <c r="H83" s="105"/>
      <c r="I83" s="105"/>
      <c r="J83" s="106">
        <f>J696</f>
        <v>0</v>
      </c>
      <c r="L83" s="103"/>
    </row>
    <row r="84" spans="2:12" s="9" customFormat="1" ht="19.899999999999999" customHeight="1">
      <c r="B84" s="103"/>
      <c r="D84" s="104" t="s">
        <v>116</v>
      </c>
      <c r="E84" s="105"/>
      <c r="F84" s="105"/>
      <c r="G84" s="105"/>
      <c r="H84" s="105"/>
      <c r="I84" s="105"/>
      <c r="J84" s="106">
        <f>J703</f>
        <v>0</v>
      </c>
      <c r="L84" s="103"/>
    </row>
    <row r="85" spans="2:12" s="9" customFormat="1" ht="19.899999999999999" customHeight="1">
      <c r="B85" s="103"/>
      <c r="D85" s="104" t="s">
        <v>117</v>
      </c>
      <c r="E85" s="105"/>
      <c r="F85" s="105"/>
      <c r="G85" s="105"/>
      <c r="H85" s="105"/>
      <c r="I85" s="105"/>
      <c r="J85" s="106">
        <f>J710</f>
        <v>0</v>
      </c>
      <c r="L85" s="103"/>
    </row>
    <row r="86" spans="2:12" s="1" customFormat="1" ht="21.75" customHeight="1">
      <c r="B86" s="32"/>
      <c r="L86" s="32"/>
    </row>
    <row r="87" spans="2:12" s="1" customFormat="1" ht="6.95" customHeight="1"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32"/>
    </row>
    <row r="91" spans="2:12" s="1" customFormat="1" ht="6.95" customHeight="1">
      <c r="B91" s="43"/>
      <c r="C91" s="44"/>
      <c r="D91" s="44"/>
      <c r="E91" s="44"/>
      <c r="F91" s="44"/>
      <c r="G91" s="44"/>
      <c r="H91" s="44"/>
      <c r="I91" s="44"/>
      <c r="J91" s="44"/>
      <c r="K91" s="44"/>
      <c r="L91" s="32"/>
    </row>
    <row r="92" spans="2:12" s="1" customFormat="1" ht="24.95" customHeight="1">
      <c r="B92" s="32"/>
      <c r="C92" s="21" t="s">
        <v>118</v>
      </c>
      <c r="L92" s="32"/>
    </row>
    <row r="93" spans="2:12" s="1" customFormat="1" ht="6.95" customHeight="1">
      <c r="B93" s="32"/>
      <c r="L93" s="32"/>
    </row>
    <row r="94" spans="2:12" s="1" customFormat="1" ht="12" customHeight="1">
      <c r="B94" s="32"/>
      <c r="C94" s="27" t="s">
        <v>16</v>
      </c>
      <c r="L94" s="32"/>
    </row>
    <row r="95" spans="2:12" s="1" customFormat="1" ht="26.25" customHeight="1">
      <c r="B95" s="32"/>
      <c r="E95" s="226" t="str">
        <f>E7</f>
        <v>Areál železničního depa v Dolní Lipce- 0. etapa- zprovoznění kolejiště k výtopně</v>
      </c>
      <c r="F95" s="227"/>
      <c r="G95" s="227"/>
      <c r="H95" s="227"/>
      <c r="L95" s="32"/>
    </row>
    <row r="96" spans="2:12" s="1" customFormat="1" ht="12" customHeight="1">
      <c r="B96" s="32"/>
      <c r="C96" s="27" t="s">
        <v>86</v>
      </c>
      <c r="L96" s="32"/>
    </row>
    <row r="97" spans="2:65" s="1" customFormat="1" ht="16.5" customHeight="1">
      <c r="B97" s="32"/>
      <c r="E97" s="198" t="str">
        <f>E9</f>
        <v>SO06.01 - Objekt výtopny</v>
      </c>
      <c r="F97" s="225"/>
      <c r="G97" s="225"/>
      <c r="H97" s="225"/>
      <c r="L97" s="32"/>
    </row>
    <row r="98" spans="2:65" s="1" customFormat="1" ht="6.95" customHeight="1">
      <c r="B98" s="32"/>
      <c r="L98" s="32"/>
    </row>
    <row r="99" spans="2:65" s="1" customFormat="1" ht="12" customHeight="1">
      <c r="B99" s="32"/>
      <c r="C99" s="27" t="s">
        <v>21</v>
      </c>
      <c r="F99" s="25" t="str">
        <f>F12</f>
        <v>Dolní Lipka</v>
      </c>
      <c r="I99" s="27" t="s">
        <v>23</v>
      </c>
      <c r="J99" s="49" t="str">
        <f>IF(J12="","",J12)</f>
        <v>2. 4. 2024</v>
      </c>
      <c r="L99" s="32"/>
    </row>
    <row r="100" spans="2:65" s="1" customFormat="1" ht="6.95" customHeight="1">
      <c r="B100" s="32"/>
      <c r="L100" s="32"/>
    </row>
    <row r="101" spans="2:65" s="1" customFormat="1" ht="15.2" customHeight="1">
      <c r="B101" s="32"/>
      <c r="C101" s="27" t="s">
        <v>25</v>
      </c>
      <c r="F101" s="25" t="str">
        <f>E15</f>
        <v>Pardubický kraj</v>
      </c>
      <c r="I101" s="27" t="s">
        <v>31</v>
      </c>
      <c r="J101" s="30" t="str">
        <f>E21</f>
        <v>PRODIN a. s.</v>
      </c>
      <c r="L101" s="32"/>
    </row>
    <row r="102" spans="2:65" s="1" customFormat="1" ht="15.2" customHeight="1">
      <c r="B102" s="32"/>
      <c r="C102" s="27" t="s">
        <v>29</v>
      </c>
      <c r="F102" s="25" t="str">
        <f>IF(E18="","",E18)</f>
        <v>Vyplň údaj</v>
      </c>
      <c r="I102" s="27" t="s">
        <v>34</v>
      </c>
      <c r="J102" s="30" t="str">
        <f>E24</f>
        <v>PRODIN a. s.</v>
      </c>
      <c r="L102" s="32"/>
    </row>
    <row r="103" spans="2:65" s="1" customFormat="1" ht="10.35" customHeight="1">
      <c r="B103" s="32"/>
      <c r="L103" s="32"/>
    </row>
    <row r="104" spans="2:65" s="10" customFormat="1" ht="29.25" customHeight="1">
      <c r="B104" s="107"/>
      <c r="C104" s="108" t="s">
        <v>119</v>
      </c>
      <c r="D104" s="109" t="s">
        <v>56</v>
      </c>
      <c r="E104" s="109" t="s">
        <v>52</v>
      </c>
      <c r="F104" s="109" t="s">
        <v>53</v>
      </c>
      <c r="G104" s="109" t="s">
        <v>120</v>
      </c>
      <c r="H104" s="109" t="s">
        <v>121</v>
      </c>
      <c r="I104" s="109" t="s">
        <v>122</v>
      </c>
      <c r="J104" s="109" t="s">
        <v>90</v>
      </c>
      <c r="K104" s="110" t="s">
        <v>123</v>
      </c>
      <c r="L104" s="107"/>
      <c r="M104" s="56" t="s">
        <v>19</v>
      </c>
      <c r="N104" s="57" t="s">
        <v>41</v>
      </c>
      <c r="O104" s="57" t="s">
        <v>124</v>
      </c>
      <c r="P104" s="57" t="s">
        <v>125</v>
      </c>
      <c r="Q104" s="57" t="s">
        <v>126</v>
      </c>
      <c r="R104" s="57" t="s">
        <v>127</v>
      </c>
      <c r="S104" s="57" t="s">
        <v>128</v>
      </c>
      <c r="T104" s="58" t="s">
        <v>129</v>
      </c>
    </row>
    <row r="105" spans="2:65" s="1" customFormat="1" ht="22.9" customHeight="1">
      <c r="B105" s="32"/>
      <c r="C105" s="61" t="s">
        <v>130</v>
      </c>
      <c r="J105" s="111">
        <f>BK105</f>
        <v>0</v>
      </c>
      <c r="L105" s="32"/>
      <c r="M105" s="59"/>
      <c r="N105" s="50"/>
      <c r="O105" s="50"/>
      <c r="P105" s="112">
        <f>P106+P409+P689+P695</f>
        <v>0</v>
      </c>
      <c r="Q105" s="50"/>
      <c r="R105" s="112">
        <f>R106+R409+R689+R695</f>
        <v>259.37095895999994</v>
      </c>
      <c r="S105" s="50"/>
      <c r="T105" s="113">
        <f>T106+T409+T689+T695</f>
        <v>296.11985679999998</v>
      </c>
      <c r="AT105" s="17" t="s">
        <v>70</v>
      </c>
      <c r="AU105" s="17" t="s">
        <v>91</v>
      </c>
      <c r="BK105" s="114">
        <f>BK106+BK409+BK689+BK695</f>
        <v>0</v>
      </c>
    </row>
    <row r="106" spans="2:65" s="11" customFormat="1" ht="25.9" customHeight="1">
      <c r="B106" s="115"/>
      <c r="D106" s="116" t="s">
        <v>70</v>
      </c>
      <c r="E106" s="117" t="s">
        <v>131</v>
      </c>
      <c r="F106" s="117" t="s">
        <v>132</v>
      </c>
      <c r="I106" s="118"/>
      <c r="J106" s="119">
        <f>BK106</f>
        <v>0</v>
      </c>
      <c r="L106" s="115"/>
      <c r="M106" s="120"/>
      <c r="P106" s="121">
        <f>P107+P157+P186+P210+P229+P242+P270+P343+P404</f>
        <v>0</v>
      </c>
      <c r="R106" s="121">
        <f>R107+R157+R186+R210+R229+R242+R270+R343+R404</f>
        <v>219.72497703999997</v>
      </c>
      <c r="T106" s="122">
        <f>T107+T157+T186+T210+T229+T242+T270+T343+T404</f>
        <v>294.9638448</v>
      </c>
      <c r="AR106" s="116" t="s">
        <v>79</v>
      </c>
      <c r="AT106" s="123" t="s">
        <v>70</v>
      </c>
      <c r="AU106" s="123" t="s">
        <v>71</v>
      </c>
      <c r="AY106" s="116" t="s">
        <v>133</v>
      </c>
      <c r="BK106" s="124">
        <f>BK107+BK157+BK186+BK210+BK229+BK242+BK270+BK343+BK404</f>
        <v>0</v>
      </c>
    </row>
    <row r="107" spans="2:65" s="11" customFormat="1" ht="22.9" customHeight="1">
      <c r="B107" s="115"/>
      <c r="D107" s="116" t="s">
        <v>70</v>
      </c>
      <c r="E107" s="125" t="s">
        <v>79</v>
      </c>
      <c r="F107" s="125" t="s">
        <v>134</v>
      </c>
      <c r="I107" s="118"/>
      <c r="J107" s="126">
        <f>BK107</f>
        <v>0</v>
      </c>
      <c r="L107" s="115"/>
      <c r="M107" s="120"/>
      <c r="P107" s="121">
        <f>SUM(P108:P156)</f>
        <v>0</v>
      </c>
      <c r="R107" s="121">
        <f>SUM(R108:R156)</f>
        <v>6.0000000000000006E-4</v>
      </c>
      <c r="T107" s="122">
        <f>SUM(T108:T156)</f>
        <v>0</v>
      </c>
      <c r="AR107" s="116" t="s">
        <v>79</v>
      </c>
      <c r="AT107" s="123" t="s">
        <v>70</v>
      </c>
      <c r="AU107" s="123" t="s">
        <v>79</v>
      </c>
      <c r="AY107" s="116" t="s">
        <v>133</v>
      </c>
      <c r="BK107" s="124">
        <f>SUM(BK108:BK156)</f>
        <v>0</v>
      </c>
    </row>
    <row r="108" spans="2:65" s="1" customFormat="1" ht="24.2" customHeight="1">
      <c r="B108" s="32"/>
      <c r="C108" s="127" t="s">
        <v>79</v>
      </c>
      <c r="D108" s="127" t="s">
        <v>135</v>
      </c>
      <c r="E108" s="128" t="s">
        <v>136</v>
      </c>
      <c r="F108" s="129" t="s">
        <v>137</v>
      </c>
      <c r="G108" s="130" t="s">
        <v>138</v>
      </c>
      <c r="H108" s="131">
        <v>20</v>
      </c>
      <c r="I108" s="132"/>
      <c r="J108" s="133">
        <f>ROUND(I108*H108,2)</f>
        <v>0</v>
      </c>
      <c r="K108" s="129" t="s">
        <v>139</v>
      </c>
      <c r="L108" s="32"/>
      <c r="M108" s="134" t="s">
        <v>19</v>
      </c>
      <c r="N108" s="135" t="s">
        <v>42</v>
      </c>
      <c r="P108" s="136">
        <f>O108*H108</f>
        <v>0</v>
      </c>
      <c r="Q108" s="136">
        <v>3.0000000000000001E-5</v>
      </c>
      <c r="R108" s="136">
        <f>Q108*H108</f>
        <v>6.0000000000000006E-4</v>
      </c>
      <c r="S108" s="136">
        <v>0</v>
      </c>
      <c r="T108" s="137">
        <f>S108*H108</f>
        <v>0</v>
      </c>
      <c r="AR108" s="138" t="s">
        <v>140</v>
      </c>
      <c r="AT108" s="138" t="s">
        <v>135</v>
      </c>
      <c r="AU108" s="138" t="s">
        <v>81</v>
      </c>
      <c r="AY108" s="17" t="s">
        <v>133</v>
      </c>
      <c r="BE108" s="139">
        <f>IF(N108="základní",J108,0)</f>
        <v>0</v>
      </c>
      <c r="BF108" s="139">
        <f>IF(N108="snížená",J108,0)</f>
        <v>0</v>
      </c>
      <c r="BG108" s="139">
        <f>IF(N108="zákl. přenesená",J108,0)</f>
        <v>0</v>
      </c>
      <c r="BH108" s="139">
        <f>IF(N108="sníž. přenesená",J108,0)</f>
        <v>0</v>
      </c>
      <c r="BI108" s="139">
        <f>IF(N108="nulová",J108,0)</f>
        <v>0</v>
      </c>
      <c r="BJ108" s="17" t="s">
        <v>79</v>
      </c>
      <c r="BK108" s="139">
        <f>ROUND(I108*H108,2)</f>
        <v>0</v>
      </c>
      <c r="BL108" s="17" t="s">
        <v>140</v>
      </c>
      <c r="BM108" s="138" t="s">
        <v>141</v>
      </c>
    </row>
    <row r="109" spans="2:65" s="1" customFormat="1">
      <c r="B109" s="32"/>
      <c r="D109" s="140" t="s">
        <v>142</v>
      </c>
      <c r="F109" s="141" t="s">
        <v>143</v>
      </c>
      <c r="I109" s="142"/>
      <c r="L109" s="32"/>
      <c r="M109" s="143"/>
      <c r="T109" s="53"/>
      <c r="AT109" s="17" t="s">
        <v>142</v>
      </c>
      <c r="AU109" s="17" t="s">
        <v>81</v>
      </c>
    </row>
    <row r="110" spans="2:65" s="12" customFormat="1">
      <c r="B110" s="144"/>
      <c r="D110" s="145" t="s">
        <v>144</v>
      </c>
      <c r="E110" s="146" t="s">
        <v>19</v>
      </c>
      <c r="F110" s="147" t="s">
        <v>145</v>
      </c>
      <c r="H110" s="148">
        <v>20</v>
      </c>
      <c r="I110" s="149"/>
      <c r="L110" s="144"/>
      <c r="M110" s="150"/>
      <c r="T110" s="151"/>
      <c r="AT110" s="146" t="s">
        <v>144</v>
      </c>
      <c r="AU110" s="146" t="s">
        <v>81</v>
      </c>
      <c r="AV110" s="12" t="s">
        <v>81</v>
      </c>
      <c r="AW110" s="12" t="s">
        <v>33</v>
      </c>
      <c r="AX110" s="12" t="s">
        <v>79</v>
      </c>
      <c r="AY110" s="146" t="s">
        <v>133</v>
      </c>
    </row>
    <row r="111" spans="2:65" s="1" customFormat="1" ht="37.9" customHeight="1">
      <c r="B111" s="32"/>
      <c r="C111" s="127" t="s">
        <v>81</v>
      </c>
      <c r="D111" s="127" t="s">
        <v>135</v>
      </c>
      <c r="E111" s="128" t="s">
        <v>146</v>
      </c>
      <c r="F111" s="129" t="s">
        <v>147</v>
      </c>
      <c r="G111" s="130" t="s">
        <v>148</v>
      </c>
      <c r="H111" s="131">
        <v>2</v>
      </c>
      <c r="I111" s="132"/>
      <c r="J111" s="133">
        <f>ROUND(I111*H111,2)</f>
        <v>0</v>
      </c>
      <c r="K111" s="129" t="s">
        <v>139</v>
      </c>
      <c r="L111" s="32"/>
      <c r="M111" s="134" t="s">
        <v>19</v>
      </c>
      <c r="N111" s="135" t="s">
        <v>42</v>
      </c>
      <c r="P111" s="136">
        <f>O111*H111</f>
        <v>0</v>
      </c>
      <c r="Q111" s="136">
        <v>0</v>
      </c>
      <c r="R111" s="136">
        <f>Q111*H111</f>
        <v>0</v>
      </c>
      <c r="S111" s="136">
        <v>0</v>
      </c>
      <c r="T111" s="137">
        <f>S111*H111</f>
        <v>0</v>
      </c>
      <c r="AR111" s="138" t="s">
        <v>140</v>
      </c>
      <c r="AT111" s="138" t="s">
        <v>135</v>
      </c>
      <c r="AU111" s="138" t="s">
        <v>81</v>
      </c>
      <c r="AY111" s="17" t="s">
        <v>133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140</v>
      </c>
      <c r="BM111" s="138" t="s">
        <v>149</v>
      </c>
    </row>
    <row r="112" spans="2:65" s="1" customFormat="1">
      <c r="B112" s="32"/>
      <c r="D112" s="140" t="s">
        <v>142</v>
      </c>
      <c r="F112" s="141" t="s">
        <v>150</v>
      </c>
      <c r="I112" s="142"/>
      <c r="L112" s="32"/>
      <c r="M112" s="143"/>
      <c r="T112" s="53"/>
      <c r="AT112" s="17" t="s">
        <v>142</v>
      </c>
      <c r="AU112" s="17" t="s">
        <v>81</v>
      </c>
    </row>
    <row r="113" spans="2:65" s="12" customFormat="1">
      <c r="B113" s="144"/>
      <c r="D113" s="145" t="s">
        <v>144</v>
      </c>
      <c r="E113" s="146" t="s">
        <v>19</v>
      </c>
      <c r="F113" s="147" t="s">
        <v>151</v>
      </c>
      <c r="H113" s="148">
        <v>2</v>
      </c>
      <c r="I113" s="149"/>
      <c r="L113" s="144"/>
      <c r="M113" s="150"/>
      <c r="T113" s="151"/>
      <c r="AT113" s="146" t="s">
        <v>144</v>
      </c>
      <c r="AU113" s="146" t="s">
        <v>81</v>
      </c>
      <c r="AV113" s="12" t="s">
        <v>81</v>
      </c>
      <c r="AW113" s="12" t="s">
        <v>33</v>
      </c>
      <c r="AX113" s="12" t="s">
        <v>79</v>
      </c>
      <c r="AY113" s="146" t="s">
        <v>133</v>
      </c>
    </row>
    <row r="114" spans="2:65" s="1" customFormat="1" ht="24.2" customHeight="1">
      <c r="B114" s="32"/>
      <c r="C114" s="127" t="s">
        <v>152</v>
      </c>
      <c r="D114" s="127" t="s">
        <v>135</v>
      </c>
      <c r="E114" s="128" t="s">
        <v>153</v>
      </c>
      <c r="F114" s="129" t="s">
        <v>154</v>
      </c>
      <c r="G114" s="130" t="s">
        <v>155</v>
      </c>
      <c r="H114" s="131">
        <v>114.068</v>
      </c>
      <c r="I114" s="132"/>
      <c r="J114" s="133">
        <f>ROUND(I114*H114,2)</f>
        <v>0</v>
      </c>
      <c r="K114" s="129" t="s">
        <v>139</v>
      </c>
      <c r="L114" s="32"/>
      <c r="M114" s="134" t="s">
        <v>19</v>
      </c>
      <c r="N114" s="135" t="s">
        <v>42</v>
      </c>
      <c r="P114" s="136">
        <f>O114*H114</f>
        <v>0</v>
      </c>
      <c r="Q114" s="136">
        <v>0</v>
      </c>
      <c r="R114" s="136">
        <f>Q114*H114</f>
        <v>0</v>
      </c>
      <c r="S114" s="136">
        <v>0</v>
      </c>
      <c r="T114" s="137">
        <f>S114*H114</f>
        <v>0</v>
      </c>
      <c r="AR114" s="138" t="s">
        <v>140</v>
      </c>
      <c r="AT114" s="138" t="s">
        <v>135</v>
      </c>
      <c r="AU114" s="138" t="s">
        <v>81</v>
      </c>
      <c r="AY114" s="17" t="s">
        <v>133</v>
      </c>
      <c r="BE114" s="139">
        <f>IF(N114="základní",J114,0)</f>
        <v>0</v>
      </c>
      <c r="BF114" s="139">
        <f>IF(N114="snížená",J114,0)</f>
        <v>0</v>
      </c>
      <c r="BG114" s="139">
        <f>IF(N114="zákl. přenesená",J114,0)</f>
        <v>0</v>
      </c>
      <c r="BH114" s="139">
        <f>IF(N114="sníž. přenesená",J114,0)</f>
        <v>0</v>
      </c>
      <c r="BI114" s="139">
        <f>IF(N114="nulová",J114,0)</f>
        <v>0</v>
      </c>
      <c r="BJ114" s="17" t="s">
        <v>79</v>
      </c>
      <c r="BK114" s="139">
        <f>ROUND(I114*H114,2)</f>
        <v>0</v>
      </c>
      <c r="BL114" s="17" t="s">
        <v>140</v>
      </c>
      <c r="BM114" s="138" t="s">
        <v>156</v>
      </c>
    </row>
    <row r="115" spans="2:65" s="1" customFormat="1">
      <c r="B115" s="32"/>
      <c r="D115" s="140" t="s">
        <v>142</v>
      </c>
      <c r="F115" s="141" t="s">
        <v>157</v>
      </c>
      <c r="I115" s="142"/>
      <c r="L115" s="32"/>
      <c r="M115" s="143"/>
      <c r="T115" s="53"/>
      <c r="AT115" s="17" t="s">
        <v>142</v>
      </c>
      <c r="AU115" s="17" t="s">
        <v>81</v>
      </c>
    </row>
    <row r="116" spans="2:65" s="12" customFormat="1">
      <c r="B116" s="144"/>
      <c r="D116" s="145" t="s">
        <v>144</v>
      </c>
      <c r="E116" s="146" t="s">
        <v>19</v>
      </c>
      <c r="F116" s="147" t="s">
        <v>158</v>
      </c>
      <c r="H116" s="148">
        <v>114.068</v>
      </c>
      <c r="I116" s="149"/>
      <c r="L116" s="144"/>
      <c r="M116" s="150"/>
      <c r="T116" s="151"/>
      <c r="AT116" s="146" t="s">
        <v>144</v>
      </c>
      <c r="AU116" s="146" t="s">
        <v>81</v>
      </c>
      <c r="AV116" s="12" t="s">
        <v>81</v>
      </c>
      <c r="AW116" s="12" t="s">
        <v>33</v>
      </c>
      <c r="AX116" s="12" t="s">
        <v>79</v>
      </c>
      <c r="AY116" s="146" t="s">
        <v>133</v>
      </c>
    </row>
    <row r="117" spans="2:65" s="1" customFormat="1" ht="44.25" customHeight="1">
      <c r="B117" s="32"/>
      <c r="C117" s="127" t="s">
        <v>140</v>
      </c>
      <c r="D117" s="127" t="s">
        <v>135</v>
      </c>
      <c r="E117" s="128" t="s">
        <v>159</v>
      </c>
      <c r="F117" s="129" t="s">
        <v>160</v>
      </c>
      <c r="G117" s="130" t="s">
        <v>161</v>
      </c>
      <c r="H117" s="131">
        <v>57.295000000000002</v>
      </c>
      <c r="I117" s="132"/>
      <c r="J117" s="133">
        <f>ROUND(I117*H117,2)</f>
        <v>0</v>
      </c>
      <c r="K117" s="129" t="s">
        <v>139</v>
      </c>
      <c r="L117" s="32"/>
      <c r="M117" s="134" t="s">
        <v>19</v>
      </c>
      <c r="N117" s="135" t="s">
        <v>42</v>
      </c>
      <c r="P117" s="136">
        <f>O117*H117</f>
        <v>0</v>
      </c>
      <c r="Q117" s="136">
        <v>0</v>
      </c>
      <c r="R117" s="136">
        <f>Q117*H117</f>
        <v>0</v>
      </c>
      <c r="S117" s="136">
        <v>0</v>
      </c>
      <c r="T117" s="137">
        <f>S117*H117</f>
        <v>0</v>
      </c>
      <c r="AR117" s="138" t="s">
        <v>140</v>
      </c>
      <c r="AT117" s="138" t="s">
        <v>135</v>
      </c>
      <c r="AU117" s="138" t="s">
        <v>81</v>
      </c>
      <c r="AY117" s="17" t="s">
        <v>133</v>
      </c>
      <c r="BE117" s="139">
        <f>IF(N117="základní",J117,0)</f>
        <v>0</v>
      </c>
      <c r="BF117" s="139">
        <f>IF(N117="snížená",J117,0)</f>
        <v>0</v>
      </c>
      <c r="BG117" s="139">
        <f>IF(N117="zákl. přenesená",J117,0)</f>
        <v>0</v>
      </c>
      <c r="BH117" s="139">
        <f>IF(N117="sníž. přenesená",J117,0)</f>
        <v>0</v>
      </c>
      <c r="BI117" s="139">
        <f>IF(N117="nulová",J117,0)</f>
        <v>0</v>
      </c>
      <c r="BJ117" s="17" t="s">
        <v>79</v>
      </c>
      <c r="BK117" s="139">
        <f>ROUND(I117*H117,2)</f>
        <v>0</v>
      </c>
      <c r="BL117" s="17" t="s">
        <v>140</v>
      </c>
      <c r="BM117" s="138" t="s">
        <v>162</v>
      </c>
    </row>
    <row r="118" spans="2:65" s="1" customFormat="1">
      <c r="B118" s="32"/>
      <c r="D118" s="140" t="s">
        <v>142</v>
      </c>
      <c r="F118" s="141" t="s">
        <v>163</v>
      </c>
      <c r="I118" s="142"/>
      <c r="L118" s="32"/>
      <c r="M118" s="143"/>
      <c r="T118" s="53"/>
      <c r="AT118" s="17" t="s">
        <v>142</v>
      </c>
      <c r="AU118" s="17" t="s">
        <v>81</v>
      </c>
    </row>
    <row r="119" spans="2:65" s="12" customFormat="1" ht="33.75">
      <c r="B119" s="144"/>
      <c r="D119" s="145" t="s">
        <v>144</v>
      </c>
      <c r="E119" s="146" t="s">
        <v>19</v>
      </c>
      <c r="F119" s="147" t="s">
        <v>164</v>
      </c>
      <c r="H119" s="148">
        <v>50.76</v>
      </c>
      <c r="I119" s="149"/>
      <c r="L119" s="144"/>
      <c r="M119" s="150"/>
      <c r="T119" s="151"/>
      <c r="AT119" s="146" t="s">
        <v>144</v>
      </c>
      <c r="AU119" s="146" t="s">
        <v>81</v>
      </c>
      <c r="AV119" s="12" t="s">
        <v>81</v>
      </c>
      <c r="AW119" s="12" t="s">
        <v>33</v>
      </c>
      <c r="AX119" s="12" t="s">
        <v>71</v>
      </c>
      <c r="AY119" s="146" t="s">
        <v>133</v>
      </c>
    </row>
    <row r="120" spans="2:65" s="12" customFormat="1" ht="22.5">
      <c r="B120" s="144"/>
      <c r="D120" s="145" t="s">
        <v>144</v>
      </c>
      <c r="E120" s="146" t="s">
        <v>19</v>
      </c>
      <c r="F120" s="147" t="s">
        <v>165</v>
      </c>
      <c r="H120" s="148">
        <v>6.5350000000000001</v>
      </c>
      <c r="I120" s="149"/>
      <c r="L120" s="144"/>
      <c r="M120" s="150"/>
      <c r="T120" s="151"/>
      <c r="AT120" s="146" t="s">
        <v>144</v>
      </c>
      <c r="AU120" s="146" t="s">
        <v>81</v>
      </c>
      <c r="AV120" s="12" t="s">
        <v>81</v>
      </c>
      <c r="AW120" s="12" t="s">
        <v>33</v>
      </c>
      <c r="AX120" s="12" t="s">
        <v>71</v>
      </c>
      <c r="AY120" s="146" t="s">
        <v>133</v>
      </c>
    </row>
    <row r="121" spans="2:65" s="13" customFormat="1">
      <c r="B121" s="152"/>
      <c r="D121" s="145" t="s">
        <v>144</v>
      </c>
      <c r="E121" s="153" t="s">
        <v>19</v>
      </c>
      <c r="F121" s="154" t="s">
        <v>166</v>
      </c>
      <c r="H121" s="155">
        <v>57.295000000000002</v>
      </c>
      <c r="I121" s="156"/>
      <c r="L121" s="152"/>
      <c r="M121" s="157"/>
      <c r="T121" s="158"/>
      <c r="AT121" s="153" t="s">
        <v>144</v>
      </c>
      <c r="AU121" s="153" t="s">
        <v>81</v>
      </c>
      <c r="AV121" s="13" t="s">
        <v>140</v>
      </c>
      <c r="AW121" s="13" t="s">
        <v>33</v>
      </c>
      <c r="AX121" s="13" t="s">
        <v>79</v>
      </c>
      <c r="AY121" s="153" t="s">
        <v>133</v>
      </c>
    </row>
    <row r="122" spans="2:65" s="1" customFormat="1" ht="44.25" customHeight="1">
      <c r="B122" s="32"/>
      <c r="C122" s="127" t="s">
        <v>167</v>
      </c>
      <c r="D122" s="127" t="s">
        <v>135</v>
      </c>
      <c r="E122" s="128" t="s">
        <v>168</v>
      </c>
      <c r="F122" s="129" t="s">
        <v>169</v>
      </c>
      <c r="G122" s="130" t="s">
        <v>161</v>
      </c>
      <c r="H122" s="131">
        <v>21.550999999999998</v>
      </c>
      <c r="I122" s="132"/>
      <c r="J122" s="133">
        <f>ROUND(I122*H122,2)</f>
        <v>0</v>
      </c>
      <c r="K122" s="129" t="s">
        <v>139</v>
      </c>
      <c r="L122" s="32"/>
      <c r="M122" s="134" t="s">
        <v>19</v>
      </c>
      <c r="N122" s="135" t="s">
        <v>42</v>
      </c>
      <c r="P122" s="136">
        <f>O122*H122</f>
        <v>0</v>
      </c>
      <c r="Q122" s="136">
        <v>0</v>
      </c>
      <c r="R122" s="136">
        <f>Q122*H122</f>
        <v>0</v>
      </c>
      <c r="S122" s="136">
        <v>0</v>
      </c>
      <c r="T122" s="137">
        <f>S122*H122</f>
        <v>0</v>
      </c>
      <c r="AR122" s="138" t="s">
        <v>140</v>
      </c>
      <c r="AT122" s="138" t="s">
        <v>135</v>
      </c>
      <c r="AU122" s="138" t="s">
        <v>81</v>
      </c>
      <c r="AY122" s="17" t="s">
        <v>133</v>
      </c>
      <c r="BE122" s="139">
        <f>IF(N122="základní",J122,0)</f>
        <v>0</v>
      </c>
      <c r="BF122" s="139">
        <f>IF(N122="snížená",J122,0)</f>
        <v>0</v>
      </c>
      <c r="BG122" s="139">
        <f>IF(N122="zákl. přenesená",J122,0)</f>
        <v>0</v>
      </c>
      <c r="BH122" s="139">
        <f>IF(N122="sníž. přenesená",J122,0)</f>
        <v>0</v>
      </c>
      <c r="BI122" s="139">
        <f>IF(N122="nulová",J122,0)</f>
        <v>0</v>
      </c>
      <c r="BJ122" s="17" t="s">
        <v>79</v>
      </c>
      <c r="BK122" s="139">
        <f>ROUND(I122*H122,2)</f>
        <v>0</v>
      </c>
      <c r="BL122" s="17" t="s">
        <v>140</v>
      </c>
      <c r="BM122" s="138" t="s">
        <v>170</v>
      </c>
    </row>
    <row r="123" spans="2:65" s="1" customFormat="1">
      <c r="B123" s="32"/>
      <c r="D123" s="140" t="s">
        <v>142</v>
      </c>
      <c r="F123" s="141" t="s">
        <v>171</v>
      </c>
      <c r="I123" s="142"/>
      <c r="L123" s="32"/>
      <c r="M123" s="143"/>
      <c r="T123" s="53"/>
      <c r="AT123" s="17" t="s">
        <v>142</v>
      </c>
      <c r="AU123" s="17" t="s">
        <v>81</v>
      </c>
    </row>
    <row r="124" spans="2:65" s="12" customFormat="1" ht="22.5">
      <c r="B124" s="144"/>
      <c r="D124" s="145" t="s">
        <v>144</v>
      </c>
      <c r="E124" s="146" t="s">
        <v>19</v>
      </c>
      <c r="F124" s="147" t="s">
        <v>172</v>
      </c>
      <c r="H124" s="148">
        <v>16.238</v>
      </c>
      <c r="I124" s="149"/>
      <c r="L124" s="144"/>
      <c r="M124" s="150"/>
      <c r="T124" s="151"/>
      <c r="AT124" s="146" t="s">
        <v>144</v>
      </c>
      <c r="AU124" s="146" t="s">
        <v>81</v>
      </c>
      <c r="AV124" s="12" t="s">
        <v>81</v>
      </c>
      <c r="AW124" s="12" t="s">
        <v>33</v>
      </c>
      <c r="AX124" s="12" t="s">
        <v>71</v>
      </c>
      <c r="AY124" s="146" t="s">
        <v>133</v>
      </c>
    </row>
    <row r="125" spans="2:65" s="12" customFormat="1" ht="22.5">
      <c r="B125" s="144"/>
      <c r="D125" s="145" t="s">
        <v>144</v>
      </c>
      <c r="E125" s="146" t="s">
        <v>19</v>
      </c>
      <c r="F125" s="147" t="s">
        <v>173</v>
      </c>
      <c r="H125" s="148">
        <v>5.3129999999999997</v>
      </c>
      <c r="I125" s="149"/>
      <c r="L125" s="144"/>
      <c r="M125" s="150"/>
      <c r="T125" s="151"/>
      <c r="AT125" s="146" t="s">
        <v>144</v>
      </c>
      <c r="AU125" s="146" t="s">
        <v>81</v>
      </c>
      <c r="AV125" s="12" t="s">
        <v>81</v>
      </c>
      <c r="AW125" s="12" t="s">
        <v>33</v>
      </c>
      <c r="AX125" s="12" t="s">
        <v>71</v>
      </c>
      <c r="AY125" s="146" t="s">
        <v>133</v>
      </c>
    </row>
    <row r="126" spans="2:65" s="13" customFormat="1">
      <c r="B126" s="152"/>
      <c r="D126" s="145" t="s">
        <v>144</v>
      </c>
      <c r="E126" s="153" t="s">
        <v>19</v>
      </c>
      <c r="F126" s="154" t="s">
        <v>166</v>
      </c>
      <c r="H126" s="155">
        <v>21.550999999999998</v>
      </c>
      <c r="I126" s="156"/>
      <c r="L126" s="152"/>
      <c r="M126" s="157"/>
      <c r="T126" s="158"/>
      <c r="AT126" s="153" t="s">
        <v>144</v>
      </c>
      <c r="AU126" s="153" t="s">
        <v>81</v>
      </c>
      <c r="AV126" s="13" t="s">
        <v>140</v>
      </c>
      <c r="AW126" s="13" t="s">
        <v>33</v>
      </c>
      <c r="AX126" s="13" t="s">
        <v>79</v>
      </c>
      <c r="AY126" s="153" t="s">
        <v>133</v>
      </c>
    </row>
    <row r="127" spans="2:65" s="1" customFormat="1" ht="62.65" customHeight="1">
      <c r="B127" s="32"/>
      <c r="C127" s="127" t="s">
        <v>174</v>
      </c>
      <c r="D127" s="127" t="s">
        <v>135</v>
      </c>
      <c r="E127" s="128" t="s">
        <v>175</v>
      </c>
      <c r="F127" s="129" t="s">
        <v>176</v>
      </c>
      <c r="G127" s="130" t="s">
        <v>161</v>
      </c>
      <c r="H127" s="131">
        <v>106.973</v>
      </c>
      <c r="I127" s="132"/>
      <c r="J127" s="133">
        <f>ROUND(I127*H127,2)</f>
        <v>0</v>
      </c>
      <c r="K127" s="129" t="s">
        <v>139</v>
      </c>
      <c r="L127" s="32"/>
      <c r="M127" s="134" t="s">
        <v>19</v>
      </c>
      <c r="N127" s="135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140</v>
      </c>
      <c r="AT127" s="138" t="s">
        <v>135</v>
      </c>
      <c r="AU127" s="138" t="s">
        <v>81</v>
      </c>
      <c r="AY127" s="17" t="s">
        <v>133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79</v>
      </c>
      <c r="BK127" s="139">
        <f>ROUND(I127*H127,2)</f>
        <v>0</v>
      </c>
      <c r="BL127" s="17" t="s">
        <v>140</v>
      </c>
      <c r="BM127" s="138" t="s">
        <v>177</v>
      </c>
    </row>
    <row r="128" spans="2:65" s="1" customFormat="1">
      <c r="B128" s="32"/>
      <c r="D128" s="140" t="s">
        <v>142</v>
      </c>
      <c r="F128" s="141" t="s">
        <v>178</v>
      </c>
      <c r="I128" s="142"/>
      <c r="L128" s="32"/>
      <c r="M128" s="143"/>
      <c r="T128" s="53"/>
      <c r="AT128" s="17" t="s">
        <v>142</v>
      </c>
      <c r="AU128" s="17" t="s">
        <v>81</v>
      </c>
    </row>
    <row r="129" spans="2:65" s="12" customFormat="1">
      <c r="B129" s="144"/>
      <c r="D129" s="145" t="s">
        <v>144</v>
      </c>
      <c r="E129" s="146" t="s">
        <v>19</v>
      </c>
      <c r="F129" s="147" t="s">
        <v>179</v>
      </c>
      <c r="H129" s="148">
        <v>22.814</v>
      </c>
      <c r="I129" s="149"/>
      <c r="L129" s="144"/>
      <c r="M129" s="150"/>
      <c r="T129" s="151"/>
      <c r="AT129" s="146" t="s">
        <v>144</v>
      </c>
      <c r="AU129" s="146" t="s">
        <v>81</v>
      </c>
      <c r="AV129" s="12" t="s">
        <v>81</v>
      </c>
      <c r="AW129" s="12" t="s">
        <v>33</v>
      </c>
      <c r="AX129" s="12" t="s">
        <v>71</v>
      </c>
      <c r="AY129" s="146" t="s">
        <v>133</v>
      </c>
    </row>
    <row r="130" spans="2:65" s="12" customFormat="1">
      <c r="B130" s="144"/>
      <c r="D130" s="145" t="s">
        <v>144</v>
      </c>
      <c r="E130" s="146" t="s">
        <v>19</v>
      </c>
      <c r="F130" s="147" t="s">
        <v>180</v>
      </c>
      <c r="H130" s="148">
        <v>57.295000000000002</v>
      </c>
      <c r="I130" s="149"/>
      <c r="L130" s="144"/>
      <c r="M130" s="150"/>
      <c r="T130" s="151"/>
      <c r="AT130" s="146" t="s">
        <v>144</v>
      </c>
      <c r="AU130" s="146" t="s">
        <v>81</v>
      </c>
      <c r="AV130" s="12" t="s">
        <v>81</v>
      </c>
      <c r="AW130" s="12" t="s">
        <v>33</v>
      </c>
      <c r="AX130" s="12" t="s">
        <v>71</v>
      </c>
      <c r="AY130" s="146" t="s">
        <v>133</v>
      </c>
    </row>
    <row r="131" spans="2:65" s="12" customFormat="1">
      <c r="B131" s="144"/>
      <c r="D131" s="145" t="s">
        <v>144</v>
      </c>
      <c r="E131" s="146" t="s">
        <v>19</v>
      </c>
      <c r="F131" s="147" t="s">
        <v>181</v>
      </c>
      <c r="H131" s="148">
        <v>21.550999999999998</v>
      </c>
      <c r="I131" s="149"/>
      <c r="L131" s="144"/>
      <c r="M131" s="150"/>
      <c r="T131" s="151"/>
      <c r="AT131" s="146" t="s">
        <v>144</v>
      </c>
      <c r="AU131" s="146" t="s">
        <v>81</v>
      </c>
      <c r="AV131" s="12" t="s">
        <v>81</v>
      </c>
      <c r="AW131" s="12" t="s">
        <v>33</v>
      </c>
      <c r="AX131" s="12" t="s">
        <v>71</v>
      </c>
      <c r="AY131" s="146" t="s">
        <v>133</v>
      </c>
    </row>
    <row r="132" spans="2:65" s="14" customFormat="1">
      <c r="B132" s="159"/>
      <c r="D132" s="145" t="s">
        <v>144</v>
      </c>
      <c r="E132" s="160" t="s">
        <v>19</v>
      </c>
      <c r="F132" s="161" t="s">
        <v>182</v>
      </c>
      <c r="H132" s="162">
        <v>101.66</v>
      </c>
      <c r="I132" s="163"/>
      <c r="L132" s="159"/>
      <c r="M132" s="164"/>
      <c r="T132" s="165"/>
      <c r="AT132" s="160" t="s">
        <v>144</v>
      </c>
      <c r="AU132" s="160" t="s">
        <v>81</v>
      </c>
      <c r="AV132" s="14" t="s">
        <v>152</v>
      </c>
      <c r="AW132" s="14" t="s">
        <v>33</v>
      </c>
      <c r="AX132" s="14" t="s">
        <v>71</v>
      </c>
      <c r="AY132" s="160" t="s">
        <v>133</v>
      </c>
    </row>
    <row r="133" spans="2:65" s="12" customFormat="1" ht="22.5">
      <c r="B133" s="144"/>
      <c r="D133" s="145" t="s">
        <v>144</v>
      </c>
      <c r="E133" s="146" t="s">
        <v>19</v>
      </c>
      <c r="F133" s="147" t="s">
        <v>183</v>
      </c>
      <c r="H133" s="148">
        <v>5.3129999999999997</v>
      </c>
      <c r="I133" s="149"/>
      <c r="L133" s="144"/>
      <c r="M133" s="150"/>
      <c r="T133" s="151"/>
      <c r="AT133" s="146" t="s">
        <v>144</v>
      </c>
      <c r="AU133" s="146" t="s">
        <v>81</v>
      </c>
      <c r="AV133" s="12" t="s">
        <v>81</v>
      </c>
      <c r="AW133" s="12" t="s">
        <v>33</v>
      </c>
      <c r="AX133" s="12" t="s">
        <v>71</v>
      </c>
      <c r="AY133" s="146" t="s">
        <v>133</v>
      </c>
    </row>
    <row r="134" spans="2:65" s="14" customFormat="1">
      <c r="B134" s="159"/>
      <c r="D134" s="145" t="s">
        <v>144</v>
      </c>
      <c r="E134" s="160" t="s">
        <v>19</v>
      </c>
      <c r="F134" s="161" t="s">
        <v>184</v>
      </c>
      <c r="H134" s="162">
        <v>5.3129999999999997</v>
      </c>
      <c r="I134" s="163"/>
      <c r="L134" s="159"/>
      <c r="M134" s="164"/>
      <c r="T134" s="165"/>
      <c r="AT134" s="160" t="s">
        <v>144</v>
      </c>
      <c r="AU134" s="160" t="s">
        <v>81</v>
      </c>
      <c r="AV134" s="14" t="s">
        <v>152</v>
      </c>
      <c r="AW134" s="14" t="s">
        <v>33</v>
      </c>
      <c r="AX134" s="14" t="s">
        <v>71</v>
      </c>
      <c r="AY134" s="160" t="s">
        <v>133</v>
      </c>
    </row>
    <row r="135" spans="2:65" s="13" customFormat="1">
      <c r="B135" s="152"/>
      <c r="D135" s="145" t="s">
        <v>144</v>
      </c>
      <c r="E135" s="153" t="s">
        <v>19</v>
      </c>
      <c r="F135" s="154" t="s">
        <v>166</v>
      </c>
      <c r="H135" s="155">
        <v>106.973</v>
      </c>
      <c r="I135" s="156"/>
      <c r="L135" s="152"/>
      <c r="M135" s="157"/>
      <c r="T135" s="158"/>
      <c r="AT135" s="153" t="s">
        <v>144</v>
      </c>
      <c r="AU135" s="153" t="s">
        <v>81</v>
      </c>
      <c r="AV135" s="13" t="s">
        <v>140</v>
      </c>
      <c r="AW135" s="13" t="s">
        <v>33</v>
      </c>
      <c r="AX135" s="13" t="s">
        <v>79</v>
      </c>
      <c r="AY135" s="153" t="s">
        <v>133</v>
      </c>
    </row>
    <row r="136" spans="2:65" s="1" customFormat="1" ht="44.25" customHeight="1">
      <c r="B136" s="32"/>
      <c r="C136" s="127" t="s">
        <v>185</v>
      </c>
      <c r="D136" s="127" t="s">
        <v>135</v>
      </c>
      <c r="E136" s="128" t="s">
        <v>186</v>
      </c>
      <c r="F136" s="129" t="s">
        <v>187</v>
      </c>
      <c r="G136" s="130" t="s">
        <v>161</v>
      </c>
      <c r="H136" s="131">
        <v>5.3129999999999997</v>
      </c>
      <c r="I136" s="132"/>
      <c r="J136" s="133">
        <f>ROUND(I136*H136,2)</f>
        <v>0</v>
      </c>
      <c r="K136" s="129" t="s">
        <v>139</v>
      </c>
      <c r="L136" s="32"/>
      <c r="M136" s="134" t="s">
        <v>19</v>
      </c>
      <c r="N136" s="135" t="s">
        <v>42</v>
      </c>
      <c r="P136" s="136">
        <f>O136*H136</f>
        <v>0</v>
      </c>
      <c r="Q136" s="136">
        <v>0</v>
      </c>
      <c r="R136" s="136">
        <f>Q136*H136</f>
        <v>0</v>
      </c>
      <c r="S136" s="136">
        <v>0</v>
      </c>
      <c r="T136" s="137">
        <f>S136*H136</f>
        <v>0</v>
      </c>
      <c r="AR136" s="138" t="s">
        <v>140</v>
      </c>
      <c r="AT136" s="138" t="s">
        <v>135</v>
      </c>
      <c r="AU136" s="138" t="s">
        <v>81</v>
      </c>
      <c r="AY136" s="17" t="s">
        <v>133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79</v>
      </c>
      <c r="BK136" s="139">
        <f>ROUND(I136*H136,2)</f>
        <v>0</v>
      </c>
      <c r="BL136" s="17" t="s">
        <v>140</v>
      </c>
      <c r="BM136" s="138" t="s">
        <v>188</v>
      </c>
    </row>
    <row r="137" spans="2:65" s="1" customFormat="1">
      <c r="B137" s="32"/>
      <c r="D137" s="140" t="s">
        <v>142</v>
      </c>
      <c r="F137" s="141" t="s">
        <v>189</v>
      </c>
      <c r="I137" s="142"/>
      <c r="L137" s="32"/>
      <c r="M137" s="143"/>
      <c r="T137" s="53"/>
      <c r="AT137" s="17" t="s">
        <v>142</v>
      </c>
      <c r="AU137" s="17" t="s">
        <v>81</v>
      </c>
    </row>
    <row r="138" spans="2:65" s="12" customFormat="1" ht="22.5">
      <c r="B138" s="144"/>
      <c r="D138" s="145" t="s">
        <v>144</v>
      </c>
      <c r="E138" s="146" t="s">
        <v>19</v>
      </c>
      <c r="F138" s="147" t="s">
        <v>183</v>
      </c>
      <c r="H138" s="148">
        <v>5.3129999999999997</v>
      </c>
      <c r="I138" s="149"/>
      <c r="L138" s="144"/>
      <c r="M138" s="150"/>
      <c r="T138" s="151"/>
      <c r="AT138" s="146" t="s">
        <v>144</v>
      </c>
      <c r="AU138" s="146" t="s">
        <v>81</v>
      </c>
      <c r="AV138" s="12" t="s">
        <v>81</v>
      </c>
      <c r="AW138" s="12" t="s">
        <v>33</v>
      </c>
      <c r="AX138" s="12" t="s">
        <v>79</v>
      </c>
      <c r="AY138" s="146" t="s">
        <v>133</v>
      </c>
    </row>
    <row r="139" spans="2:65" s="1" customFormat="1" ht="44.25" customHeight="1">
      <c r="B139" s="32"/>
      <c r="C139" s="127" t="s">
        <v>190</v>
      </c>
      <c r="D139" s="127" t="s">
        <v>135</v>
      </c>
      <c r="E139" s="128" t="s">
        <v>191</v>
      </c>
      <c r="F139" s="129" t="s">
        <v>192</v>
      </c>
      <c r="G139" s="130" t="s">
        <v>193</v>
      </c>
      <c r="H139" s="131">
        <v>72.260000000000005</v>
      </c>
      <c r="I139" s="132"/>
      <c r="J139" s="133">
        <f>ROUND(I139*H139,2)</f>
        <v>0</v>
      </c>
      <c r="K139" s="129" t="s">
        <v>139</v>
      </c>
      <c r="L139" s="32"/>
      <c r="M139" s="134" t="s">
        <v>19</v>
      </c>
      <c r="N139" s="135" t="s">
        <v>42</v>
      </c>
      <c r="P139" s="136">
        <f>O139*H139</f>
        <v>0</v>
      </c>
      <c r="Q139" s="136">
        <v>0</v>
      </c>
      <c r="R139" s="136">
        <f>Q139*H139</f>
        <v>0</v>
      </c>
      <c r="S139" s="136">
        <v>0</v>
      </c>
      <c r="T139" s="137">
        <f>S139*H139</f>
        <v>0</v>
      </c>
      <c r="AR139" s="138" t="s">
        <v>140</v>
      </c>
      <c r="AT139" s="138" t="s">
        <v>135</v>
      </c>
      <c r="AU139" s="138" t="s">
        <v>81</v>
      </c>
      <c r="AY139" s="17" t="s">
        <v>133</v>
      </c>
      <c r="BE139" s="139">
        <f>IF(N139="základní",J139,0)</f>
        <v>0</v>
      </c>
      <c r="BF139" s="139">
        <f>IF(N139="snížená",J139,0)</f>
        <v>0</v>
      </c>
      <c r="BG139" s="139">
        <f>IF(N139="zákl. přenesená",J139,0)</f>
        <v>0</v>
      </c>
      <c r="BH139" s="139">
        <f>IF(N139="sníž. přenesená",J139,0)</f>
        <v>0</v>
      </c>
      <c r="BI139" s="139">
        <f>IF(N139="nulová",J139,0)</f>
        <v>0</v>
      </c>
      <c r="BJ139" s="17" t="s">
        <v>79</v>
      </c>
      <c r="BK139" s="139">
        <f>ROUND(I139*H139,2)</f>
        <v>0</v>
      </c>
      <c r="BL139" s="17" t="s">
        <v>140</v>
      </c>
      <c r="BM139" s="138" t="s">
        <v>194</v>
      </c>
    </row>
    <row r="140" spans="2:65" s="1" customFormat="1">
      <c r="B140" s="32"/>
      <c r="D140" s="140" t="s">
        <v>142</v>
      </c>
      <c r="F140" s="141" t="s">
        <v>195</v>
      </c>
      <c r="I140" s="142"/>
      <c r="L140" s="32"/>
      <c r="M140" s="143"/>
      <c r="T140" s="53"/>
      <c r="AT140" s="17" t="s">
        <v>142</v>
      </c>
      <c r="AU140" s="17" t="s">
        <v>81</v>
      </c>
    </row>
    <row r="141" spans="2:65" s="12" customFormat="1" ht="33.75">
      <c r="B141" s="144"/>
      <c r="D141" s="145" t="s">
        <v>144</v>
      </c>
      <c r="E141" s="146" t="s">
        <v>19</v>
      </c>
      <c r="F141" s="147" t="s">
        <v>196</v>
      </c>
      <c r="H141" s="148">
        <v>72.260000000000005</v>
      </c>
      <c r="I141" s="149"/>
      <c r="L141" s="144"/>
      <c r="M141" s="150"/>
      <c r="T141" s="151"/>
      <c r="AT141" s="146" t="s">
        <v>144</v>
      </c>
      <c r="AU141" s="146" t="s">
        <v>81</v>
      </c>
      <c r="AV141" s="12" t="s">
        <v>81</v>
      </c>
      <c r="AW141" s="12" t="s">
        <v>33</v>
      </c>
      <c r="AX141" s="12" t="s">
        <v>79</v>
      </c>
      <c r="AY141" s="146" t="s">
        <v>133</v>
      </c>
    </row>
    <row r="142" spans="2:65" s="1" customFormat="1" ht="44.25" customHeight="1">
      <c r="B142" s="32"/>
      <c r="C142" s="127" t="s">
        <v>197</v>
      </c>
      <c r="D142" s="127" t="s">
        <v>135</v>
      </c>
      <c r="E142" s="128" t="s">
        <v>198</v>
      </c>
      <c r="F142" s="129" t="s">
        <v>199</v>
      </c>
      <c r="G142" s="130" t="s">
        <v>193</v>
      </c>
      <c r="H142" s="131">
        <v>72.260000000000005</v>
      </c>
      <c r="I142" s="132"/>
      <c r="J142" s="133">
        <f>ROUND(I142*H142,2)</f>
        <v>0</v>
      </c>
      <c r="K142" s="129" t="s">
        <v>139</v>
      </c>
      <c r="L142" s="32"/>
      <c r="M142" s="134" t="s">
        <v>19</v>
      </c>
      <c r="N142" s="135" t="s">
        <v>42</v>
      </c>
      <c r="P142" s="136">
        <f>O142*H142</f>
        <v>0</v>
      </c>
      <c r="Q142" s="136">
        <v>0</v>
      </c>
      <c r="R142" s="136">
        <f>Q142*H142</f>
        <v>0</v>
      </c>
      <c r="S142" s="136">
        <v>0</v>
      </c>
      <c r="T142" s="137">
        <f>S142*H142</f>
        <v>0</v>
      </c>
      <c r="AR142" s="138" t="s">
        <v>140</v>
      </c>
      <c r="AT142" s="138" t="s">
        <v>135</v>
      </c>
      <c r="AU142" s="138" t="s">
        <v>81</v>
      </c>
      <c r="AY142" s="17" t="s">
        <v>133</v>
      </c>
      <c r="BE142" s="139">
        <f>IF(N142="základní",J142,0)</f>
        <v>0</v>
      </c>
      <c r="BF142" s="139">
        <f>IF(N142="snížená",J142,0)</f>
        <v>0</v>
      </c>
      <c r="BG142" s="139">
        <f>IF(N142="zákl. přenesená",J142,0)</f>
        <v>0</v>
      </c>
      <c r="BH142" s="139">
        <f>IF(N142="sníž. přenesená",J142,0)</f>
        <v>0</v>
      </c>
      <c r="BI142" s="139">
        <f>IF(N142="nulová",J142,0)</f>
        <v>0</v>
      </c>
      <c r="BJ142" s="17" t="s">
        <v>79</v>
      </c>
      <c r="BK142" s="139">
        <f>ROUND(I142*H142,2)</f>
        <v>0</v>
      </c>
      <c r="BL142" s="17" t="s">
        <v>140</v>
      </c>
      <c r="BM142" s="138" t="s">
        <v>200</v>
      </c>
    </row>
    <row r="143" spans="2:65" s="1" customFormat="1">
      <c r="B143" s="32"/>
      <c r="D143" s="140" t="s">
        <v>142</v>
      </c>
      <c r="F143" s="141" t="s">
        <v>201</v>
      </c>
      <c r="I143" s="142"/>
      <c r="L143" s="32"/>
      <c r="M143" s="143"/>
      <c r="T143" s="53"/>
      <c r="AT143" s="17" t="s">
        <v>142</v>
      </c>
      <c r="AU143" s="17" t="s">
        <v>81</v>
      </c>
    </row>
    <row r="144" spans="2:65" s="12" customFormat="1" ht="33.75">
      <c r="B144" s="144"/>
      <c r="D144" s="145" t="s">
        <v>144</v>
      </c>
      <c r="E144" s="146" t="s">
        <v>19</v>
      </c>
      <c r="F144" s="147" t="s">
        <v>196</v>
      </c>
      <c r="H144" s="148">
        <v>72.260000000000005</v>
      </c>
      <c r="I144" s="149"/>
      <c r="L144" s="144"/>
      <c r="M144" s="150"/>
      <c r="T144" s="151"/>
      <c r="AT144" s="146" t="s">
        <v>144</v>
      </c>
      <c r="AU144" s="146" t="s">
        <v>81</v>
      </c>
      <c r="AV144" s="12" t="s">
        <v>81</v>
      </c>
      <c r="AW144" s="12" t="s">
        <v>33</v>
      </c>
      <c r="AX144" s="12" t="s">
        <v>79</v>
      </c>
      <c r="AY144" s="146" t="s">
        <v>133</v>
      </c>
    </row>
    <row r="145" spans="2:65" s="1" customFormat="1" ht="37.9" customHeight="1">
      <c r="B145" s="32"/>
      <c r="C145" s="127" t="s">
        <v>202</v>
      </c>
      <c r="D145" s="127" t="s">
        <v>135</v>
      </c>
      <c r="E145" s="128" t="s">
        <v>203</v>
      </c>
      <c r="F145" s="129" t="s">
        <v>204</v>
      </c>
      <c r="G145" s="130" t="s">
        <v>161</v>
      </c>
      <c r="H145" s="131">
        <v>96.346999999999994</v>
      </c>
      <c r="I145" s="132"/>
      <c r="J145" s="133">
        <f>ROUND(I145*H145,2)</f>
        <v>0</v>
      </c>
      <c r="K145" s="129" t="s">
        <v>139</v>
      </c>
      <c r="L145" s="32"/>
      <c r="M145" s="134" t="s">
        <v>19</v>
      </c>
      <c r="N145" s="135" t="s">
        <v>42</v>
      </c>
      <c r="P145" s="136">
        <f>O145*H145</f>
        <v>0</v>
      </c>
      <c r="Q145" s="136">
        <v>0</v>
      </c>
      <c r="R145" s="136">
        <f>Q145*H145</f>
        <v>0</v>
      </c>
      <c r="S145" s="136">
        <v>0</v>
      </c>
      <c r="T145" s="137">
        <f>S145*H145</f>
        <v>0</v>
      </c>
      <c r="AR145" s="138" t="s">
        <v>140</v>
      </c>
      <c r="AT145" s="138" t="s">
        <v>135</v>
      </c>
      <c r="AU145" s="138" t="s">
        <v>81</v>
      </c>
      <c r="AY145" s="17" t="s">
        <v>133</v>
      </c>
      <c r="BE145" s="139">
        <f>IF(N145="základní",J145,0)</f>
        <v>0</v>
      </c>
      <c r="BF145" s="139">
        <f>IF(N145="snížená",J145,0)</f>
        <v>0</v>
      </c>
      <c r="BG145" s="139">
        <f>IF(N145="zákl. přenesená",J145,0)</f>
        <v>0</v>
      </c>
      <c r="BH145" s="139">
        <f>IF(N145="sníž. přenesená",J145,0)</f>
        <v>0</v>
      </c>
      <c r="BI145" s="139">
        <f>IF(N145="nulová",J145,0)</f>
        <v>0</v>
      </c>
      <c r="BJ145" s="17" t="s">
        <v>79</v>
      </c>
      <c r="BK145" s="139">
        <f>ROUND(I145*H145,2)</f>
        <v>0</v>
      </c>
      <c r="BL145" s="17" t="s">
        <v>140</v>
      </c>
      <c r="BM145" s="138" t="s">
        <v>205</v>
      </c>
    </row>
    <row r="146" spans="2:65" s="1" customFormat="1">
      <c r="B146" s="32"/>
      <c r="D146" s="140" t="s">
        <v>142</v>
      </c>
      <c r="F146" s="141" t="s">
        <v>206</v>
      </c>
      <c r="I146" s="142"/>
      <c r="L146" s="32"/>
      <c r="M146" s="143"/>
      <c r="T146" s="53"/>
      <c r="AT146" s="17" t="s">
        <v>142</v>
      </c>
      <c r="AU146" s="17" t="s">
        <v>81</v>
      </c>
    </row>
    <row r="147" spans="2:65" s="12" customFormat="1">
      <c r="B147" s="144"/>
      <c r="D147" s="145" t="s">
        <v>144</v>
      </c>
      <c r="E147" s="146" t="s">
        <v>19</v>
      </c>
      <c r="F147" s="147" t="s">
        <v>179</v>
      </c>
      <c r="H147" s="148">
        <v>22.814</v>
      </c>
      <c r="I147" s="149"/>
      <c r="L147" s="144"/>
      <c r="M147" s="150"/>
      <c r="T147" s="151"/>
      <c r="AT147" s="146" t="s">
        <v>144</v>
      </c>
      <c r="AU147" s="146" t="s">
        <v>81</v>
      </c>
      <c r="AV147" s="12" t="s">
        <v>81</v>
      </c>
      <c r="AW147" s="12" t="s">
        <v>33</v>
      </c>
      <c r="AX147" s="12" t="s">
        <v>71</v>
      </c>
      <c r="AY147" s="146" t="s">
        <v>133</v>
      </c>
    </row>
    <row r="148" spans="2:65" s="12" customFormat="1">
      <c r="B148" s="144"/>
      <c r="D148" s="145" t="s">
        <v>144</v>
      </c>
      <c r="E148" s="146" t="s">
        <v>19</v>
      </c>
      <c r="F148" s="147" t="s">
        <v>180</v>
      </c>
      <c r="H148" s="148">
        <v>57.295000000000002</v>
      </c>
      <c r="I148" s="149"/>
      <c r="L148" s="144"/>
      <c r="M148" s="150"/>
      <c r="T148" s="151"/>
      <c r="AT148" s="146" t="s">
        <v>144</v>
      </c>
      <c r="AU148" s="146" t="s">
        <v>81</v>
      </c>
      <c r="AV148" s="12" t="s">
        <v>81</v>
      </c>
      <c r="AW148" s="12" t="s">
        <v>33</v>
      </c>
      <c r="AX148" s="12" t="s">
        <v>71</v>
      </c>
      <c r="AY148" s="146" t="s">
        <v>133</v>
      </c>
    </row>
    <row r="149" spans="2:65" s="12" customFormat="1">
      <c r="B149" s="144"/>
      <c r="D149" s="145" t="s">
        <v>144</v>
      </c>
      <c r="E149" s="146" t="s">
        <v>19</v>
      </c>
      <c r="F149" s="147" t="s">
        <v>181</v>
      </c>
      <c r="H149" s="148">
        <v>21.550999999999998</v>
      </c>
      <c r="I149" s="149"/>
      <c r="L149" s="144"/>
      <c r="M149" s="150"/>
      <c r="T149" s="151"/>
      <c r="AT149" s="146" t="s">
        <v>144</v>
      </c>
      <c r="AU149" s="146" t="s">
        <v>81</v>
      </c>
      <c r="AV149" s="12" t="s">
        <v>81</v>
      </c>
      <c r="AW149" s="12" t="s">
        <v>33</v>
      </c>
      <c r="AX149" s="12" t="s">
        <v>71</v>
      </c>
      <c r="AY149" s="146" t="s">
        <v>133</v>
      </c>
    </row>
    <row r="150" spans="2:65" s="14" customFormat="1">
      <c r="B150" s="159"/>
      <c r="D150" s="145" t="s">
        <v>144</v>
      </c>
      <c r="E150" s="160" t="s">
        <v>19</v>
      </c>
      <c r="F150" s="161" t="s">
        <v>182</v>
      </c>
      <c r="H150" s="162">
        <v>101.66</v>
      </c>
      <c r="I150" s="163"/>
      <c r="L150" s="159"/>
      <c r="M150" s="164"/>
      <c r="T150" s="165"/>
      <c r="AT150" s="160" t="s">
        <v>144</v>
      </c>
      <c r="AU150" s="160" t="s">
        <v>81</v>
      </c>
      <c r="AV150" s="14" t="s">
        <v>152</v>
      </c>
      <c r="AW150" s="14" t="s">
        <v>33</v>
      </c>
      <c r="AX150" s="14" t="s">
        <v>71</v>
      </c>
      <c r="AY150" s="160" t="s">
        <v>133</v>
      </c>
    </row>
    <row r="151" spans="2:65" s="12" customFormat="1" ht="22.5">
      <c r="B151" s="144"/>
      <c r="D151" s="145" t="s">
        <v>144</v>
      </c>
      <c r="E151" s="146" t="s">
        <v>19</v>
      </c>
      <c r="F151" s="147" t="s">
        <v>207</v>
      </c>
      <c r="H151" s="148">
        <v>-5.3129999999999997</v>
      </c>
      <c r="I151" s="149"/>
      <c r="L151" s="144"/>
      <c r="M151" s="150"/>
      <c r="T151" s="151"/>
      <c r="AT151" s="146" t="s">
        <v>144</v>
      </c>
      <c r="AU151" s="146" t="s">
        <v>81</v>
      </c>
      <c r="AV151" s="12" t="s">
        <v>81</v>
      </c>
      <c r="AW151" s="12" t="s">
        <v>33</v>
      </c>
      <c r="AX151" s="12" t="s">
        <v>71</v>
      </c>
      <c r="AY151" s="146" t="s">
        <v>133</v>
      </c>
    </row>
    <row r="152" spans="2:65" s="14" customFormat="1">
      <c r="B152" s="159"/>
      <c r="D152" s="145" t="s">
        <v>144</v>
      </c>
      <c r="E152" s="160" t="s">
        <v>19</v>
      </c>
      <c r="F152" s="161" t="s">
        <v>184</v>
      </c>
      <c r="H152" s="162">
        <v>-5.3129999999999997</v>
      </c>
      <c r="I152" s="163"/>
      <c r="L152" s="159"/>
      <c r="M152" s="164"/>
      <c r="T152" s="165"/>
      <c r="AT152" s="160" t="s">
        <v>144</v>
      </c>
      <c r="AU152" s="160" t="s">
        <v>81</v>
      </c>
      <c r="AV152" s="14" t="s">
        <v>152</v>
      </c>
      <c r="AW152" s="14" t="s">
        <v>33</v>
      </c>
      <c r="AX152" s="14" t="s">
        <v>71</v>
      </c>
      <c r="AY152" s="160" t="s">
        <v>133</v>
      </c>
    </row>
    <row r="153" spans="2:65" s="13" customFormat="1">
      <c r="B153" s="152"/>
      <c r="D153" s="145" t="s">
        <v>144</v>
      </c>
      <c r="E153" s="153" t="s">
        <v>19</v>
      </c>
      <c r="F153" s="154" t="s">
        <v>166</v>
      </c>
      <c r="H153" s="155">
        <v>96.346999999999994</v>
      </c>
      <c r="I153" s="156"/>
      <c r="L153" s="152"/>
      <c r="M153" s="157"/>
      <c r="T153" s="158"/>
      <c r="AT153" s="153" t="s">
        <v>144</v>
      </c>
      <c r="AU153" s="153" t="s">
        <v>81</v>
      </c>
      <c r="AV153" s="13" t="s">
        <v>140</v>
      </c>
      <c r="AW153" s="13" t="s">
        <v>33</v>
      </c>
      <c r="AX153" s="13" t="s">
        <v>79</v>
      </c>
      <c r="AY153" s="153" t="s">
        <v>133</v>
      </c>
    </row>
    <row r="154" spans="2:65" s="1" customFormat="1" ht="44.25" customHeight="1">
      <c r="B154" s="32"/>
      <c r="C154" s="127" t="s">
        <v>208</v>
      </c>
      <c r="D154" s="127" t="s">
        <v>135</v>
      </c>
      <c r="E154" s="128" t="s">
        <v>209</v>
      </c>
      <c r="F154" s="129" t="s">
        <v>210</v>
      </c>
      <c r="G154" s="130" t="s">
        <v>161</v>
      </c>
      <c r="H154" s="131">
        <v>5.3129999999999997</v>
      </c>
      <c r="I154" s="132"/>
      <c r="J154" s="133">
        <f>ROUND(I154*H154,2)</f>
        <v>0</v>
      </c>
      <c r="K154" s="129" t="s">
        <v>139</v>
      </c>
      <c r="L154" s="32"/>
      <c r="M154" s="134" t="s">
        <v>19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140</v>
      </c>
      <c r="AT154" s="138" t="s">
        <v>135</v>
      </c>
      <c r="AU154" s="138" t="s">
        <v>81</v>
      </c>
      <c r="AY154" s="17" t="s">
        <v>133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79</v>
      </c>
      <c r="BK154" s="139">
        <f>ROUND(I154*H154,2)</f>
        <v>0</v>
      </c>
      <c r="BL154" s="17" t="s">
        <v>140</v>
      </c>
      <c r="BM154" s="138" t="s">
        <v>211</v>
      </c>
    </row>
    <row r="155" spans="2:65" s="1" customFormat="1">
      <c r="B155" s="32"/>
      <c r="D155" s="140" t="s">
        <v>142</v>
      </c>
      <c r="F155" s="141" t="s">
        <v>212</v>
      </c>
      <c r="I155" s="142"/>
      <c r="L155" s="32"/>
      <c r="M155" s="143"/>
      <c r="T155" s="53"/>
      <c r="AT155" s="17" t="s">
        <v>142</v>
      </c>
      <c r="AU155" s="17" t="s">
        <v>81</v>
      </c>
    </row>
    <row r="156" spans="2:65" s="12" customFormat="1" ht="22.5">
      <c r="B156" s="144"/>
      <c r="D156" s="145" t="s">
        <v>144</v>
      </c>
      <c r="E156" s="146" t="s">
        <v>19</v>
      </c>
      <c r="F156" s="147" t="s">
        <v>183</v>
      </c>
      <c r="H156" s="148">
        <v>5.3129999999999997</v>
      </c>
      <c r="I156" s="149"/>
      <c r="L156" s="144"/>
      <c r="M156" s="150"/>
      <c r="T156" s="151"/>
      <c r="AT156" s="146" t="s">
        <v>144</v>
      </c>
      <c r="AU156" s="146" t="s">
        <v>81</v>
      </c>
      <c r="AV156" s="12" t="s">
        <v>81</v>
      </c>
      <c r="AW156" s="12" t="s">
        <v>33</v>
      </c>
      <c r="AX156" s="12" t="s">
        <v>79</v>
      </c>
      <c r="AY156" s="146" t="s">
        <v>133</v>
      </c>
    </row>
    <row r="157" spans="2:65" s="11" customFormat="1" ht="22.9" customHeight="1">
      <c r="B157" s="115"/>
      <c r="D157" s="116" t="s">
        <v>70</v>
      </c>
      <c r="E157" s="125" t="s">
        <v>81</v>
      </c>
      <c r="F157" s="125" t="s">
        <v>213</v>
      </c>
      <c r="I157" s="118"/>
      <c r="J157" s="126">
        <f>BK157</f>
        <v>0</v>
      </c>
      <c r="L157" s="115"/>
      <c r="M157" s="120"/>
      <c r="P157" s="121">
        <f>SUM(P158:P185)</f>
        <v>0</v>
      </c>
      <c r="R157" s="121">
        <f>SUM(R158:R185)</f>
        <v>179.52954990999999</v>
      </c>
      <c r="T157" s="122">
        <f>SUM(T158:T185)</f>
        <v>0</v>
      </c>
      <c r="AR157" s="116" t="s">
        <v>79</v>
      </c>
      <c r="AT157" s="123" t="s">
        <v>70</v>
      </c>
      <c r="AU157" s="123" t="s">
        <v>79</v>
      </c>
      <c r="AY157" s="116" t="s">
        <v>133</v>
      </c>
      <c r="BK157" s="124">
        <f>SUM(BK158:BK185)</f>
        <v>0</v>
      </c>
    </row>
    <row r="158" spans="2:65" s="1" customFormat="1" ht="37.9" customHeight="1">
      <c r="B158" s="32"/>
      <c r="C158" s="127" t="s">
        <v>214</v>
      </c>
      <c r="D158" s="127" t="s">
        <v>135</v>
      </c>
      <c r="E158" s="128" t="s">
        <v>215</v>
      </c>
      <c r="F158" s="129" t="s">
        <v>216</v>
      </c>
      <c r="G158" s="130" t="s">
        <v>161</v>
      </c>
      <c r="H158" s="131">
        <v>37.210999999999999</v>
      </c>
      <c r="I158" s="132"/>
      <c r="J158" s="133">
        <f>ROUND(I158*H158,2)</f>
        <v>0</v>
      </c>
      <c r="K158" s="129" t="s">
        <v>139</v>
      </c>
      <c r="L158" s="32"/>
      <c r="M158" s="134" t="s">
        <v>19</v>
      </c>
      <c r="N158" s="135" t="s">
        <v>42</v>
      </c>
      <c r="P158" s="136">
        <f>O158*H158</f>
        <v>0</v>
      </c>
      <c r="Q158" s="136">
        <v>2.16</v>
      </c>
      <c r="R158" s="136">
        <f>Q158*H158</f>
        <v>80.37576</v>
      </c>
      <c r="S158" s="136">
        <v>0</v>
      </c>
      <c r="T158" s="137">
        <f>S158*H158</f>
        <v>0</v>
      </c>
      <c r="AR158" s="138" t="s">
        <v>140</v>
      </c>
      <c r="AT158" s="138" t="s">
        <v>135</v>
      </c>
      <c r="AU158" s="138" t="s">
        <v>81</v>
      </c>
      <c r="AY158" s="17" t="s">
        <v>133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79</v>
      </c>
      <c r="BK158" s="139">
        <f>ROUND(I158*H158,2)</f>
        <v>0</v>
      </c>
      <c r="BL158" s="17" t="s">
        <v>140</v>
      </c>
      <c r="BM158" s="138" t="s">
        <v>217</v>
      </c>
    </row>
    <row r="159" spans="2:65" s="1" customFormat="1">
      <c r="B159" s="32"/>
      <c r="D159" s="140" t="s">
        <v>142</v>
      </c>
      <c r="F159" s="141" t="s">
        <v>218</v>
      </c>
      <c r="I159" s="142"/>
      <c r="L159" s="32"/>
      <c r="M159" s="143"/>
      <c r="T159" s="53"/>
      <c r="AT159" s="17" t="s">
        <v>142</v>
      </c>
      <c r="AU159" s="17" t="s">
        <v>81</v>
      </c>
    </row>
    <row r="160" spans="2:65" s="12" customFormat="1" ht="22.5">
      <c r="B160" s="144"/>
      <c r="D160" s="145" t="s">
        <v>144</v>
      </c>
      <c r="E160" s="146" t="s">
        <v>19</v>
      </c>
      <c r="F160" s="147" t="s">
        <v>219</v>
      </c>
      <c r="H160" s="148">
        <v>29.213000000000001</v>
      </c>
      <c r="I160" s="149"/>
      <c r="L160" s="144"/>
      <c r="M160" s="150"/>
      <c r="T160" s="151"/>
      <c r="AT160" s="146" t="s">
        <v>144</v>
      </c>
      <c r="AU160" s="146" t="s">
        <v>81</v>
      </c>
      <c r="AV160" s="12" t="s">
        <v>81</v>
      </c>
      <c r="AW160" s="12" t="s">
        <v>33</v>
      </c>
      <c r="AX160" s="12" t="s">
        <v>71</v>
      </c>
      <c r="AY160" s="146" t="s">
        <v>133</v>
      </c>
    </row>
    <row r="161" spans="2:65" s="12" customFormat="1" ht="22.5">
      <c r="B161" s="144"/>
      <c r="D161" s="145" t="s">
        <v>144</v>
      </c>
      <c r="E161" s="146" t="s">
        <v>19</v>
      </c>
      <c r="F161" s="147" t="s">
        <v>220</v>
      </c>
      <c r="H161" s="148">
        <v>1.4630000000000001</v>
      </c>
      <c r="I161" s="149"/>
      <c r="L161" s="144"/>
      <c r="M161" s="150"/>
      <c r="T161" s="151"/>
      <c r="AT161" s="146" t="s">
        <v>144</v>
      </c>
      <c r="AU161" s="146" t="s">
        <v>81</v>
      </c>
      <c r="AV161" s="12" t="s">
        <v>81</v>
      </c>
      <c r="AW161" s="12" t="s">
        <v>33</v>
      </c>
      <c r="AX161" s="12" t="s">
        <v>71</v>
      </c>
      <c r="AY161" s="146" t="s">
        <v>133</v>
      </c>
    </row>
    <row r="162" spans="2:65" s="12" customFormat="1" ht="22.5">
      <c r="B162" s="144"/>
      <c r="D162" s="145" t="s">
        <v>144</v>
      </c>
      <c r="E162" s="146" t="s">
        <v>19</v>
      </c>
      <c r="F162" s="147" t="s">
        <v>221</v>
      </c>
      <c r="H162" s="148">
        <v>6.5350000000000001</v>
      </c>
      <c r="I162" s="149"/>
      <c r="L162" s="144"/>
      <c r="M162" s="150"/>
      <c r="T162" s="151"/>
      <c r="AT162" s="146" t="s">
        <v>144</v>
      </c>
      <c r="AU162" s="146" t="s">
        <v>81</v>
      </c>
      <c r="AV162" s="12" t="s">
        <v>81</v>
      </c>
      <c r="AW162" s="12" t="s">
        <v>33</v>
      </c>
      <c r="AX162" s="12" t="s">
        <v>71</v>
      </c>
      <c r="AY162" s="146" t="s">
        <v>133</v>
      </c>
    </row>
    <row r="163" spans="2:65" s="13" customFormat="1">
      <c r="B163" s="152"/>
      <c r="D163" s="145" t="s">
        <v>144</v>
      </c>
      <c r="E163" s="153" t="s">
        <v>19</v>
      </c>
      <c r="F163" s="154" t="s">
        <v>166</v>
      </c>
      <c r="H163" s="155">
        <v>37.210999999999999</v>
      </c>
      <c r="I163" s="156"/>
      <c r="L163" s="152"/>
      <c r="M163" s="157"/>
      <c r="T163" s="158"/>
      <c r="AT163" s="153" t="s">
        <v>144</v>
      </c>
      <c r="AU163" s="153" t="s">
        <v>81</v>
      </c>
      <c r="AV163" s="13" t="s">
        <v>140</v>
      </c>
      <c r="AW163" s="13" t="s">
        <v>33</v>
      </c>
      <c r="AX163" s="13" t="s">
        <v>79</v>
      </c>
      <c r="AY163" s="153" t="s">
        <v>133</v>
      </c>
    </row>
    <row r="164" spans="2:65" s="1" customFormat="1" ht="33" customHeight="1">
      <c r="B164" s="32"/>
      <c r="C164" s="127" t="s">
        <v>222</v>
      </c>
      <c r="D164" s="127" t="s">
        <v>135</v>
      </c>
      <c r="E164" s="128" t="s">
        <v>223</v>
      </c>
      <c r="F164" s="129" t="s">
        <v>224</v>
      </c>
      <c r="G164" s="130" t="s">
        <v>161</v>
      </c>
      <c r="H164" s="131">
        <v>22.484999999999999</v>
      </c>
      <c r="I164" s="132"/>
      <c r="J164" s="133">
        <f>ROUND(I164*H164,2)</f>
        <v>0</v>
      </c>
      <c r="K164" s="129" t="s">
        <v>139</v>
      </c>
      <c r="L164" s="32"/>
      <c r="M164" s="134" t="s">
        <v>19</v>
      </c>
      <c r="N164" s="135" t="s">
        <v>42</v>
      </c>
      <c r="P164" s="136">
        <f>O164*H164</f>
        <v>0</v>
      </c>
      <c r="Q164" s="136">
        <v>2.5018699999999998</v>
      </c>
      <c r="R164" s="136">
        <f>Q164*H164</f>
        <v>56.254546949999991</v>
      </c>
      <c r="S164" s="136">
        <v>0</v>
      </c>
      <c r="T164" s="137">
        <f>S164*H164</f>
        <v>0</v>
      </c>
      <c r="AR164" s="138" t="s">
        <v>140</v>
      </c>
      <c r="AT164" s="138" t="s">
        <v>135</v>
      </c>
      <c r="AU164" s="138" t="s">
        <v>81</v>
      </c>
      <c r="AY164" s="17" t="s">
        <v>133</v>
      </c>
      <c r="BE164" s="139">
        <f>IF(N164="základní",J164,0)</f>
        <v>0</v>
      </c>
      <c r="BF164" s="139">
        <f>IF(N164="snížená",J164,0)</f>
        <v>0</v>
      </c>
      <c r="BG164" s="139">
        <f>IF(N164="zákl. přenesená",J164,0)</f>
        <v>0</v>
      </c>
      <c r="BH164" s="139">
        <f>IF(N164="sníž. přenesená",J164,0)</f>
        <v>0</v>
      </c>
      <c r="BI164" s="139">
        <f>IF(N164="nulová",J164,0)</f>
        <v>0</v>
      </c>
      <c r="BJ164" s="17" t="s">
        <v>79</v>
      </c>
      <c r="BK164" s="139">
        <f>ROUND(I164*H164,2)</f>
        <v>0</v>
      </c>
      <c r="BL164" s="17" t="s">
        <v>140</v>
      </c>
      <c r="BM164" s="138" t="s">
        <v>225</v>
      </c>
    </row>
    <row r="165" spans="2:65" s="1" customFormat="1">
      <c r="B165" s="32"/>
      <c r="D165" s="140" t="s">
        <v>142</v>
      </c>
      <c r="F165" s="141" t="s">
        <v>226</v>
      </c>
      <c r="I165" s="142"/>
      <c r="L165" s="32"/>
      <c r="M165" s="143"/>
      <c r="T165" s="53"/>
      <c r="AT165" s="17" t="s">
        <v>142</v>
      </c>
      <c r="AU165" s="17" t="s">
        <v>81</v>
      </c>
    </row>
    <row r="166" spans="2:65" s="12" customFormat="1" ht="22.5">
      <c r="B166" s="144"/>
      <c r="D166" s="145" t="s">
        <v>144</v>
      </c>
      <c r="E166" s="146" t="s">
        <v>19</v>
      </c>
      <c r="F166" s="147" t="s">
        <v>227</v>
      </c>
      <c r="H166" s="148">
        <v>15.95</v>
      </c>
      <c r="I166" s="149"/>
      <c r="L166" s="144"/>
      <c r="M166" s="150"/>
      <c r="T166" s="151"/>
      <c r="AT166" s="146" t="s">
        <v>144</v>
      </c>
      <c r="AU166" s="146" t="s">
        <v>81</v>
      </c>
      <c r="AV166" s="12" t="s">
        <v>81</v>
      </c>
      <c r="AW166" s="12" t="s">
        <v>33</v>
      </c>
      <c r="AX166" s="12" t="s">
        <v>71</v>
      </c>
      <c r="AY166" s="146" t="s">
        <v>133</v>
      </c>
    </row>
    <row r="167" spans="2:65" s="12" customFormat="1" ht="22.5">
      <c r="B167" s="144"/>
      <c r="D167" s="145" t="s">
        <v>144</v>
      </c>
      <c r="E167" s="146" t="s">
        <v>19</v>
      </c>
      <c r="F167" s="147" t="s">
        <v>228</v>
      </c>
      <c r="H167" s="148">
        <v>6.5350000000000001</v>
      </c>
      <c r="I167" s="149"/>
      <c r="L167" s="144"/>
      <c r="M167" s="150"/>
      <c r="T167" s="151"/>
      <c r="AT167" s="146" t="s">
        <v>144</v>
      </c>
      <c r="AU167" s="146" t="s">
        <v>81</v>
      </c>
      <c r="AV167" s="12" t="s">
        <v>81</v>
      </c>
      <c r="AW167" s="12" t="s">
        <v>33</v>
      </c>
      <c r="AX167" s="12" t="s">
        <v>71</v>
      </c>
      <c r="AY167" s="146" t="s">
        <v>133</v>
      </c>
    </row>
    <row r="168" spans="2:65" s="13" customFormat="1">
      <c r="B168" s="152"/>
      <c r="D168" s="145" t="s">
        <v>144</v>
      </c>
      <c r="E168" s="153" t="s">
        <v>19</v>
      </c>
      <c r="F168" s="154" t="s">
        <v>166</v>
      </c>
      <c r="H168" s="155">
        <v>22.484999999999999</v>
      </c>
      <c r="I168" s="156"/>
      <c r="L168" s="152"/>
      <c r="M168" s="157"/>
      <c r="T168" s="158"/>
      <c r="AT168" s="153" t="s">
        <v>144</v>
      </c>
      <c r="AU168" s="153" t="s">
        <v>81</v>
      </c>
      <c r="AV168" s="13" t="s">
        <v>140</v>
      </c>
      <c r="AW168" s="13" t="s">
        <v>33</v>
      </c>
      <c r="AX168" s="13" t="s">
        <v>79</v>
      </c>
      <c r="AY168" s="153" t="s">
        <v>133</v>
      </c>
    </row>
    <row r="169" spans="2:65" s="1" customFormat="1" ht="16.5" customHeight="1">
      <c r="B169" s="32"/>
      <c r="C169" s="127" t="s">
        <v>229</v>
      </c>
      <c r="D169" s="127" t="s">
        <v>135</v>
      </c>
      <c r="E169" s="128" t="s">
        <v>230</v>
      </c>
      <c r="F169" s="129" t="s">
        <v>231</v>
      </c>
      <c r="G169" s="130" t="s">
        <v>155</v>
      </c>
      <c r="H169" s="131">
        <v>4.5679999999999996</v>
      </c>
      <c r="I169" s="132"/>
      <c r="J169" s="133">
        <f>ROUND(I169*H169,2)</f>
        <v>0</v>
      </c>
      <c r="K169" s="129" t="s">
        <v>139</v>
      </c>
      <c r="L169" s="32"/>
      <c r="M169" s="134" t="s">
        <v>19</v>
      </c>
      <c r="N169" s="135" t="s">
        <v>42</v>
      </c>
      <c r="P169" s="136">
        <f>O169*H169</f>
        <v>0</v>
      </c>
      <c r="Q169" s="136">
        <v>2.9399999999999999E-3</v>
      </c>
      <c r="R169" s="136">
        <f>Q169*H169</f>
        <v>1.3429919999999998E-2</v>
      </c>
      <c r="S169" s="136">
        <v>0</v>
      </c>
      <c r="T169" s="137">
        <f>S169*H169</f>
        <v>0</v>
      </c>
      <c r="AR169" s="138" t="s">
        <v>140</v>
      </c>
      <c r="AT169" s="138" t="s">
        <v>135</v>
      </c>
      <c r="AU169" s="138" t="s">
        <v>81</v>
      </c>
      <c r="AY169" s="17" t="s">
        <v>133</v>
      </c>
      <c r="BE169" s="139">
        <f>IF(N169="základní",J169,0)</f>
        <v>0</v>
      </c>
      <c r="BF169" s="139">
        <f>IF(N169="snížená",J169,0)</f>
        <v>0</v>
      </c>
      <c r="BG169" s="139">
        <f>IF(N169="zákl. přenesená",J169,0)</f>
        <v>0</v>
      </c>
      <c r="BH169" s="139">
        <f>IF(N169="sníž. přenesená",J169,0)</f>
        <v>0</v>
      </c>
      <c r="BI169" s="139">
        <f>IF(N169="nulová",J169,0)</f>
        <v>0</v>
      </c>
      <c r="BJ169" s="17" t="s">
        <v>79</v>
      </c>
      <c r="BK169" s="139">
        <f>ROUND(I169*H169,2)</f>
        <v>0</v>
      </c>
      <c r="BL169" s="17" t="s">
        <v>140</v>
      </c>
      <c r="BM169" s="138" t="s">
        <v>232</v>
      </c>
    </row>
    <row r="170" spans="2:65" s="1" customFormat="1">
      <c r="B170" s="32"/>
      <c r="D170" s="140" t="s">
        <v>142</v>
      </c>
      <c r="F170" s="141" t="s">
        <v>233</v>
      </c>
      <c r="I170" s="142"/>
      <c r="L170" s="32"/>
      <c r="M170" s="143"/>
      <c r="T170" s="53"/>
      <c r="AT170" s="17" t="s">
        <v>142</v>
      </c>
      <c r="AU170" s="17" t="s">
        <v>81</v>
      </c>
    </row>
    <row r="171" spans="2:65" s="12" customFormat="1" ht="22.5">
      <c r="B171" s="144"/>
      <c r="D171" s="145" t="s">
        <v>144</v>
      </c>
      <c r="E171" s="146" t="s">
        <v>19</v>
      </c>
      <c r="F171" s="147" t="s">
        <v>234</v>
      </c>
      <c r="H171" s="148">
        <v>4.5679999999999996</v>
      </c>
      <c r="I171" s="149"/>
      <c r="L171" s="144"/>
      <c r="M171" s="150"/>
      <c r="T171" s="151"/>
      <c r="AT171" s="146" t="s">
        <v>144</v>
      </c>
      <c r="AU171" s="146" t="s">
        <v>81</v>
      </c>
      <c r="AV171" s="12" t="s">
        <v>81</v>
      </c>
      <c r="AW171" s="12" t="s">
        <v>33</v>
      </c>
      <c r="AX171" s="12" t="s">
        <v>79</v>
      </c>
      <c r="AY171" s="146" t="s">
        <v>133</v>
      </c>
    </row>
    <row r="172" spans="2:65" s="1" customFormat="1" ht="16.5" customHeight="1">
      <c r="B172" s="32"/>
      <c r="C172" s="127" t="s">
        <v>8</v>
      </c>
      <c r="D172" s="127" t="s">
        <v>135</v>
      </c>
      <c r="E172" s="128" t="s">
        <v>235</v>
      </c>
      <c r="F172" s="129" t="s">
        <v>236</v>
      </c>
      <c r="G172" s="130" t="s">
        <v>155</v>
      </c>
      <c r="H172" s="131">
        <v>4.5679999999999996</v>
      </c>
      <c r="I172" s="132"/>
      <c r="J172" s="133">
        <f>ROUND(I172*H172,2)</f>
        <v>0</v>
      </c>
      <c r="K172" s="129" t="s">
        <v>139</v>
      </c>
      <c r="L172" s="32"/>
      <c r="M172" s="134" t="s">
        <v>19</v>
      </c>
      <c r="N172" s="135" t="s">
        <v>42</v>
      </c>
      <c r="P172" s="136">
        <f>O172*H172</f>
        <v>0</v>
      </c>
      <c r="Q172" s="136">
        <v>0</v>
      </c>
      <c r="R172" s="136">
        <f>Q172*H172</f>
        <v>0</v>
      </c>
      <c r="S172" s="136">
        <v>0</v>
      </c>
      <c r="T172" s="137">
        <f>S172*H172</f>
        <v>0</v>
      </c>
      <c r="AR172" s="138" t="s">
        <v>140</v>
      </c>
      <c r="AT172" s="138" t="s">
        <v>135</v>
      </c>
      <c r="AU172" s="138" t="s">
        <v>81</v>
      </c>
      <c r="AY172" s="17" t="s">
        <v>133</v>
      </c>
      <c r="BE172" s="139">
        <f>IF(N172="základní",J172,0)</f>
        <v>0</v>
      </c>
      <c r="BF172" s="139">
        <f>IF(N172="snížená",J172,0)</f>
        <v>0</v>
      </c>
      <c r="BG172" s="139">
        <f>IF(N172="zákl. přenesená",J172,0)</f>
        <v>0</v>
      </c>
      <c r="BH172" s="139">
        <f>IF(N172="sníž. přenesená",J172,0)</f>
        <v>0</v>
      </c>
      <c r="BI172" s="139">
        <f>IF(N172="nulová",J172,0)</f>
        <v>0</v>
      </c>
      <c r="BJ172" s="17" t="s">
        <v>79</v>
      </c>
      <c r="BK172" s="139">
        <f>ROUND(I172*H172,2)</f>
        <v>0</v>
      </c>
      <c r="BL172" s="17" t="s">
        <v>140</v>
      </c>
      <c r="BM172" s="138" t="s">
        <v>237</v>
      </c>
    </row>
    <row r="173" spans="2:65" s="1" customFormat="1">
      <c r="B173" s="32"/>
      <c r="D173" s="140" t="s">
        <v>142</v>
      </c>
      <c r="F173" s="141" t="s">
        <v>238</v>
      </c>
      <c r="I173" s="142"/>
      <c r="L173" s="32"/>
      <c r="M173" s="143"/>
      <c r="T173" s="53"/>
      <c r="AT173" s="17" t="s">
        <v>142</v>
      </c>
      <c r="AU173" s="17" t="s">
        <v>81</v>
      </c>
    </row>
    <row r="174" spans="2:65" s="12" customFormat="1" ht="22.5">
      <c r="B174" s="144"/>
      <c r="D174" s="145" t="s">
        <v>144</v>
      </c>
      <c r="E174" s="146" t="s">
        <v>19</v>
      </c>
      <c r="F174" s="147" t="s">
        <v>234</v>
      </c>
      <c r="H174" s="148">
        <v>4.5679999999999996</v>
      </c>
      <c r="I174" s="149"/>
      <c r="L174" s="144"/>
      <c r="M174" s="150"/>
      <c r="T174" s="151"/>
      <c r="AT174" s="146" t="s">
        <v>144</v>
      </c>
      <c r="AU174" s="146" t="s">
        <v>81</v>
      </c>
      <c r="AV174" s="12" t="s">
        <v>81</v>
      </c>
      <c r="AW174" s="12" t="s">
        <v>33</v>
      </c>
      <c r="AX174" s="12" t="s">
        <v>79</v>
      </c>
      <c r="AY174" s="146" t="s">
        <v>133</v>
      </c>
    </row>
    <row r="175" spans="2:65" s="1" customFormat="1" ht="24.2" customHeight="1">
      <c r="B175" s="32"/>
      <c r="C175" s="127" t="s">
        <v>239</v>
      </c>
      <c r="D175" s="127" t="s">
        <v>135</v>
      </c>
      <c r="E175" s="128" t="s">
        <v>240</v>
      </c>
      <c r="F175" s="129" t="s">
        <v>241</v>
      </c>
      <c r="G175" s="130" t="s">
        <v>193</v>
      </c>
      <c r="H175" s="131">
        <v>2.9449999999999998</v>
      </c>
      <c r="I175" s="132"/>
      <c r="J175" s="133">
        <f>ROUND(I175*H175,2)</f>
        <v>0</v>
      </c>
      <c r="K175" s="129" t="s">
        <v>139</v>
      </c>
      <c r="L175" s="32"/>
      <c r="M175" s="134" t="s">
        <v>19</v>
      </c>
      <c r="N175" s="135" t="s">
        <v>42</v>
      </c>
      <c r="P175" s="136">
        <f>O175*H175</f>
        <v>0</v>
      </c>
      <c r="Q175" s="136">
        <v>1.0606199999999999</v>
      </c>
      <c r="R175" s="136">
        <f>Q175*H175</f>
        <v>3.1235258999999997</v>
      </c>
      <c r="S175" s="136">
        <v>0</v>
      </c>
      <c r="T175" s="137">
        <f>S175*H175</f>
        <v>0</v>
      </c>
      <c r="AR175" s="138" t="s">
        <v>140</v>
      </c>
      <c r="AT175" s="138" t="s">
        <v>135</v>
      </c>
      <c r="AU175" s="138" t="s">
        <v>81</v>
      </c>
      <c r="AY175" s="17" t="s">
        <v>133</v>
      </c>
      <c r="BE175" s="139">
        <f>IF(N175="základní",J175,0)</f>
        <v>0</v>
      </c>
      <c r="BF175" s="139">
        <f>IF(N175="snížená",J175,0)</f>
        <v>0</v>
      </c>
      <c r="BG175" s="139">
        <f>IF(N175="zákl. přenesená",J175,0)</f>
        <v>0</v>
      </c>
      <c r="BH175" s="139">
        <f>IF(N175="sníž. přenesená",J175,0)</f>
        <v>0</v>
      </c>
      <c r="BI175" s="139">
        <f>IF(N175="nulová",J175,0)</f>
        <v>0</v>
      </c>
      <c r="BJ175" s="17" t="s">
        <v>79</v>
      </c>
      <c r="BK175" s="139">
        <f>ROUND(I175*H175,2)</f>
        <v>0</v>
      </c>
      <c r="BL175" s="17" t="s">
        <v>140</v>
      </c>
      <c r="BM175" s="138" t="s">
        <v>242</v>
      </c>
    </row>
    <row r="176" spans="2:65" s="1" customFormat="1">
      <c r="B176" s="32"/>
      <c r="D176" s="140" t="s">
        <v>142</v>
      </c>
      <c r="F176" s="141" t="s">
        <v>243</v>
      </c>
      <c r="I176" s="142"/>
      <c r="L176" s="32"/>
      <c r="M176" s="143"/>
      <c r="T176" s="53"/>
      <c r="AT176" s="17" t="s">
        <v>142</v>
      </c>
      <c r="AU176" s="17" t="s">
        <v>81</v>
      </c>
    </row>
    <row r="177" spans="2:65" s="12" customFormat="1" ht="45">
      <c r="B177" s="144"/>
      <c r="D177" s="145" t="s">
        <v>144</v>
      </c>
      <c r="E177" s="146" t="s">
        <v>19</v>
      </c>
      <c r="F177" s="147" t="s">
        <v>244</v>
      </c>
      <c r="H177" s="148">
        <v>2.9449999999999998</v>
      </c>
      <c r="I177" s="149"/>
      <c r="L177" s="144"/>
      <c r="M177" s="150"/>
      <c r="T177" s="151"/>
      <c r="AT177" s="146" t="s">
        <v>144</v>
      </c>
      <c r="AU177" s="146" t="s">
        <v>81</v>
      </c>
      <c r="AV177" s="12" t="s">
        <v>81</v>
      </c>
      <c r="AW177" s="12" t="s">
        <v>33</v>
      </c>
      <c r="AX177" s="12" t="s">
        <v>79</v>
      </c>
      <c r="AY177" s="146" t="s">
        <v>133</v>
      </c>
    </row>
    <row r="178" spans="2:65" s="1" customFormat="1" ht="24.2" customHeight="1">
      <c r="B178" s="32"/>
      <c r="C178" s="127" t="s">
        <v>245</v>
      </c>
      <c r="D178" s="127" t="s">
        <v>135</v>
      </c>
      <c r="E178" s="128" t="s">
        <v>246</v>
      </c>
      <c r="F178" s="129" t="s">
        <v>247</v>
      </c>
      <c r="G178" s="130" t="s">
        <v>161</v>
      </c>
      <c r="H178" s="131">
        <v>11.462</v>
      </c>
      <c r="I178" s="132"/>
      <c r="J178" s="133">
        <f>ROUND(I178*H178,2)</f>
        <v>0</v>
      </c>
      <c r="K178" s="129" t="s">
        <v>19</v>
      </c>
      <c r="L178" s="32"/>
      <c r="M178" s="134" t="s">
        <v>19</v>
      </c>
      <c r="N178" s="135" t="s">
        <v>42</v>
      </c>
      <c r="P178" s="136">
        <f>O178*H178</f>
        <v>0</v>
      </c>
      <c r="Q178" s="136">
        <v>2.5018699999999998</v>
      </c>
      <c r="R178" s="136">
        <f>Q178*H178</f>
        <v>28.676433939999999</v>
      </c>
      <c r="S178" s="136">
        <v>0</v>
      </c>
      <c r="T178" s="137">
        <f>S178*H178</f>
        <v>0</v>
      </c>
      <c r="AR178" s="138" t="s">
        <v>140</v>
      </c>
      <c r="AT178" s="138" t="s">
        <v>135</v>
      </c>
      <c r="AU178" s="138" t="s">
        <v>81</v>
      </c>
      <c r="AY178" s="17" t="s">
        <v>133</v>
      </c>
      <c r="BE178" s="139">
        <f>IF(N178="základní",J178,0)</f>
        <v>0</v>
      </c>
      <c r="BF178" s="139">
        <f>IF(N178="snížená",J178,0)</f>
        <v>0</v>
      </c>
      <c r="BG178" s="139">
        <f>IF(N178="zákl. přenesená",J178,0)</f>
        <v>0</v>
      </c>
      <c r="BH178" s="139">
        <f>IF(N178="sníž. přenesená",J178,0)</f>
        <v>0</v>
      </c>
      <c r="BI178" s="139">
        <f>IF(N178="nulová",J178,0)</f>
        <v>0</v>
      </c>
      <c r="BJ178" s="17" t="s">
        <v>79</v>
      </c>
      <c r="BK178" s="139">
        <f>ROUND(I178*H178,2)</f>
        <v>0</v>
      </c>
      <c r="BL178" s="17" t="s">
        <v>140</v>
      </c>
      <c r="BM178" s="138" t="s">
        <v>248</v>
      </c>
    </row>
    <row r="179" spans="2:65" s="12" customFormat="1" ht="22.5">
      <c r="B179" s="144"/>
      <c r="D179" s="145" t="s">
        <v>144</v>
      </c>
      <c r="E179" s="146" t="s">
        <v>19</v>
      </c>
      <c r="F179" s="147" t="s">
        <v>249</v>
      </c>
      <c r="H179" s="148">
        <v>11.462</v>
      </c>
      <c r="I179" s="149"/>
      <c r="L179" s="144"/>
      <c r="M179" s="150"/>
      <c r="T179" s="151"/>
      <c r="AT179" s="146" t="s">
        <v>144</v>
      </c>
      <c r="AU179" s="146" t="s">
        <v>81</v>
      </c>
      <c r="AV179" s="12" t="s">
        <v>81</v>
      </c>
      <c r="AW179" s="12" t="s">
        <v>33</v>
      </c>
      <c r="AX179" s="12" t="s">
        <v>79</v>
      </c>
      <c r="AY179" s="146" t="s">
        <v>133</v>
      </c>
    </row>
    <row r="180" spans="2:65" s="1" customFormat="1" ht="44.25" customHeight="1">
      <c r="B180" s="32"/>
      <c r="C180" s="127" t="s">
        <v>250</v>
      </c>
      <c r="D180" s="127" t="s">
        <v>135</v>
      </c>
      <c r="E180" s="128" t="s">
        <v>251</v>
      </c>
      <c r="F180" s="129" t="s">
        <v>252</v>
      </c>
      <c r="G180" s="130" t="s">
        <v>155</v>
      </c>
      <c r="H180" s="131">
        <v>14.925000000000001</v>
      </c>
      <c r="I180" s="132"/>
      <c r="J180" s="133">
        <f>ROUND(I180*H180,2)</f>
        <v>0</v>
      </c>
      <c r="K180" s="129" t="s">
        <v>139</v>
      </c>
      <c r="L180" s="32"/>
      <c r="M180" s="134" t="s">
        <v>19</v>
      </c>
      <c r="N180" s="135" t="s">
        <v>42</v>
      </c>
      <c r="P180" s="136">
        <f>O180*H180</f>
        <v>0</v>
      </c>
      <c r="Q180" s="136">
        <v>0.73404000000000003</v>
      </c>
      <c r="R180" s="136">
        <f>Q180*H180</f>
        <v>10.955547000000001</v>
      </c>
      <c r="S180" s="136">
        <v>0</v>
      </c>
      <c r="T180" s="137">
        <f>S180*H180</f>
        <v>0</v>
      </c>
      <c r="AR180" s="138" t="s">
        <v>140</v>
      </c>
      <c r="AT180" s="138" t="s">
        <v>135</v>
      </c>
      <c r="AU180" s="138" t="s">
        <v>81</v>
      </c>
      <c r="AY180" s="17" t="s">
        <v>133</v>
      </c>
      <c r="BE180" s="139">
        <f>IF(N180="základní",J180,0)</f>
        <v>0</v>
      </c>
      <c r="BF180" s="139">
        <f>IF(N180="snížená",J180,0)</f>
        <v>0</v>
      </c>
      <c r="BG180" s="139">
        <f>IF(N180="zákl. přenesená",J180,0)</f>
        <v>0</v>
      </c>
      <c r="BH180" s="139">
        <f>IF(N180="sníž. přenesená",J180,0)</f>
        <v>0</v>
      </c>
      <c r="BI180" s="139">
        <f>IF(N180="nulová",J180,0)</f>
        <v>0</v>
      </c>
      <c r="BJ180" s="17" t="s">
        <v>79</v>
      </c>
      <c r="BK180" s="139">
        <f>ROUND(I180*H180,2)</f>
        <v>0</v>
      </c>
      <c r="BL180" s="17" t="s">
        <v>140</v>
      </c>
      <c r="BM180" s="138" t="s">
        <v>253</v>
      </c>
    </row>
    <row r="181" spans="2:65" s="1" customFormat="1">
      <c r="B181" s="32"/>
      <c r="D181" s="140" t="s">
        <v>142</v>
      </c>
      <c r="F181" s="141" t="s">
        <v>254</v>
      </c>
      <c r="I181" s="142"/>
      <c r="L181" s="32"/>
      <c r="M181" s="143"/>
      <c r="T181" s="53"/>
      <c r="AT181" s="17" t="s">
        <v>142</v>
      </c>
      <c r="AU181" s="17" t="s">
        <v>81</v>
      </c>
    </row>
    <row r="182" spans="2:65" s="12" customFormat="1" ht="22.5">
      <c r="B182" s="144"/>
      <c r="D182" s="145" t="s">
        <v>144</v>
      </c>
      <c r="E182" s="146" t="s">
        <v>19</v>
      </c>
      <c r="F182" s="147" t="s">
        <v>255</v>
      </c>
      <c r="H182" s="148">
        <v>14.925000000000001</v>
      </c>
      <c r="I182" s="149"/>
      <c r="L182" s="144"/>
      <c r="M182" s="150"/>
      <c r="T182" s="151"/>
      <c r="AT182" s="146" t="s">
        <v>144</v>
      </c>
      <c r="AU182" s="146" t="s">
        <v>81</v>
      </c>
      <c r="AV182" s="12" t="s">
        <v>81</v>
      </c>
      <c r="AW182" s="12" t="s">
        <v>33</v>
      </c>
      <c r="AX182" s="12" t="s">
        <v>79</v>
      </c>
      <c r="AY182" s="146" t="s">
        <v>133</v>
      </c>
    </row>
    <row r="183" spans="2:65" s="1" customFormat="1" ht="55.5" customHeight="1">
      <c r="B183" s="32"/>
      <c r="C183" s="127" t="s">
        <v>256</v>
      </c>
      <c r="D183" s="127" t="s">
        <v>135</v>
      </c>
      <c r="E183" s="128" t="s">
        <v>257</v>
      </c>
      <c r="F183" s="129" t="s">
        <v>258</v>
      </c>
      <c r="G183" s="130" t="s">
        <v>193</v>
      </c>
      <c r="H183" s="131">
        <v>0.123</v>
      </c>
      <c r="I183" s="132"/>
      <c r="J183" s="133">
        <f>ROUND(I183*H183,2)</f>
        <v>0</v>
      </c>
      <c r="K183" s="129" t="s">
        <v>139</v>
      </c>
      <c r="L183" s="32"/>
      <c r="M183" s="134" t="s">
        <v>19</v>
      </c>
      <c r="N183" s="135" t="s">
        <v>42</v>
      </c>
      <c r="P183" s="136">
        <f>O183*H183</f>
        <v>0</v>
      </c>
      <c r="Q183" s="136">
        <v>1.0593999999999999</v>
      </c>
      <c r="R183" s="136">
        <f>Q183*H183</f>
        <v>0.13030619999999998</v>
      </c>
      <c r="S183" s="136">
        <v>0</v>
      </c>
      <c r="T183" s="137">
        <f>S183*H183</f>
        <v>0</v>
      </c>
      <c r="AR183" s="138" t="s">
        <v>140</v>
      </c>
      <c r="AT183" s="138" t="s">
        <v>135</v>
      </c>
      <c r="AU183" s="138" t="s">
        <v>81</v>
      </c>
      <c r="AY183" s="17" t="s">
        <v>133</v>
      </c>
      <c r="BE183" s="139">
        <f>IF(N183="základní",J183,0)</f>
        <v>0</v>
      </c>
      <c r="BF183" s="139">
        <f>IF(N183="snížená",J183,0)</f>
        <v>0</v>
      </c>
      <c r="BG183" s="139">
        <f>IF(N183="zákl. přenesená",J183,0)</f>
        <v>0</v>
      </c>
      <c r="BH183" s="139">
        <f>IF(N183="sníž. přenesená",J183,0)</f>
        <v>0</v>
      </c>
      <c r="BI183" s="139">
        <f>IF(N183="nulová",J183,0)</f>
        <v>0</v>
      </c>
      <c r="BJ183" s="17" t="s">
        <v>79</v>
      </c>
      <c r="BK183" s="139">
        <f>ROUND(I183*H183,2)</f>
        <v>0</v>
      </c>
      <c r="BL183" s="17" t="s">
        <v>140</v>
      </c>
      <c r="BM183" s="138" t="s">
        <v>259</v>
      </c>
    </row>
    <row r="184" spans="2:65" s="1" customFormat="1">
      <c r="B184" s="32"/>
      <c r="D184" s="140" t="s">
        <v>142</v>
      </c>
      <c r="F184" s="141" t="s">
        <v>260</v>
      </c>
      <c r="I184" s="142"/>
      <c r="L184" s="32"/>
      <c r="M184" s="143"/>
      <c r="T184" s="53"/>
      <c r="AT184" s="17" t="s">
        <v>142</v>
      </c>
      <c r="AU184" s="17" t="s">
        <v>81</v>
      </c>
    </row>
    <row r="185" spans="2:65" s="12" customFormat="1" ht="22.5">
      <c r="B185" s="144"/>
      <c r="D185" s="145" t="s">
        <v>144</v>
      </c>
      <c r="E185" s="146" t="s">
        <v>19</v>
      </c>
      <c r="F185" s="147" t="s">
        <v>261</v>
      </c>
      <c r="H185" s="148">
        <v>0.123</v>
      </c>
      <c r="I185" s="149"/>
      <c r="L185" s="144"/>
      <c r="M185" s="150"/>
      <c r="T185" s="151"/>
      <c r="AT185" s="146" t="s">
        <v>144</v>
      </c>
      <c r="AU185" s="146" t="s">
        <v>81</v>
      </c>
      <c r="AV185" s="12" t="s">
        <v>81</v>
      </c>
      <c r="AW185" s="12" t="s">
        <v>33</v>
      </c>
      <c r="AX185" s="12" t="s">
        <v>79</v>
      </c>
      <c r="AY185" s="146" t="s">
        <v>133</v>
      </c>
    </row>
    <row r="186" spans="2:65" s="11" customFormat="1" ht="22.9" customHeight="1">
      <c r="B186" s="115"/>
      <c r="D186" s="116" t="s">
        <v>70</v>
      </c>
      <c r="E186" s="125" t="s">
        <v>152</v>
      </c>
      <c r="F186" s="125" t="s">
        <v>262</v>
      </c>
      <c r="I186" s="118"/>
      <c r="J186" s="126">
        <f>BK186</f>
        <v>0</v>
      </c>
      <c r="L186" s="115"/>
      <c r="M186" s="120"/>
      <c r="P186" s="121">
        <f>SUM(P187:P209)</f>
        <v>0</v>
      </c>
      <c r="R186" s="121">
        <f>SUM(R187:R209)</f>
        <v>29.307647099999993</v>
      </c>
      <c r="T186" s="122">
        <f>SUM(T187:T209)</f>
        <v>0</v>
      </c>
      <c r="AR186" s="116" t="s">
        <v>79</v>
      </c>
      <c r="AT186" s="123" t="s">
        <v>70</v>
      </c>
      <c r="AU186" s="123" t="s">
        <v>79</v>
      </c>
      <c r="AY186" s="116" t="s">
        <v>133</v>
      </c>
      <c r="BK186" s="124">
        <f>SUM(BK187:BK209)</f>
        <v>0</v>
      </c>
    </row>
    <row r="187" spans="2:65" s="1" customFormat="1" ht="44.25" customHeight="1">
      <c r="B187" s="32"/>
      <c r="C187" s="127" t="s">
        <v>263</v>
      </c>
      <c r="D187" s="127" t="s">
        <v>135</v>
      </c>
      <c r="E187" s="128" t="s">
        <v>264</v>
      </c>
      <c r="F187" s="129" t="s">
        <v>265</v>
      </c>
      <c r="G187" s="130" t="s">
        <v>155</v>
      </c>
      <c r="H187" s="131">
        <v>5.7130000000000001</v>
      </c>
      <c r="I187" s="132"/>
      <c r="J187" s="133">
        <f>ROUND(I187*H187,2)</f>
        <v>0</v>
      </c>
      <c r="K187" s="129" t="s">
        <v>139</v>
      </c>
      <c r="L187" s="32"/>
      <c r="M187" s="134" t="s">
        <v>19</v>
      </c>
      <c r="N187" s="135" t="s">
        <v>42</v>
      </c>
      <c r="P187" s="136">
        <f>O187*H187</f>
        <v>0</v>
      </c>
      <c r="Q187" s="136">
        <v>0.21224000000000001</v>
      </c>
      <c r="R187" s="136">
        <f>Q187*H187</f>
        <v>1.2125271200000001</v>
      </c>
      <c r="S187" s="136">
        <v>0</v>
      </c>
      <c r="T187" s="137">
        <f>S187*H187</f>
        <v>0</v>
      </c>
      <c r="AR187" s="138" t="s">
        <v>140</v>
      </c>
      <c r="AT187" s="138" t="s">
        <v>135</v>
      </c>
      <c r="AU187" s="138" t="s">
        <v>81</v>
      </c>
      <c r="AY187" s="17" t="s">
        <v>133</v>
      </c>
      <c r="BE187" s="139">
        <f>IF(N187="základní",J187,0)</f>
        <v>0</v>
      </c>
      <c r="BF187" s="139">
        <f>IF(N187="snížená",J187,0)</f>
        <v>0</v>
      </c>
      <c r="BG187" s="139">
        <f>IF(N187="zákl. přenesená",J187,0)</f>
        <v>0</v>
      </c>
      <c r="BH187" s="139">
        <f>IF(N187="sníž. přenesená",J187,0)</f>
        <v>0</v>
      </c>
      <c r="BI187" s="139">
        <f>IF(N187="nulová",J187,0)</f>
        <v>0</v>
      </c>
      <c r="BJ187" s="17" t="s">
        <v>79</v>
      </c>
      <c r="BK187" s="139">
        <f>ROUND(I187*H187,2)</f>
        <v>0</v>
      </c>
      <c r="BL187" s="17" t="s">
        <v>140</v>
      </c>
      <c r="BM187" s="138" t="s">
        <v>266</v>
      </c>
    </row>
    <row r="188" spans="2:65" s="1" customFormat="1">
      <c r="B188" s="32"/>
      <c r="D188" s="140" t="s">
        <v>142</v>
      </c>
      <c r="F188" s="141" t="s">
        <v>267</v>
      </c>
      <c r="I188" s="142"/>
      <c r="L188" s="32"/>
      <c r="M188" s="143"/>
      <c r="T188" s="53"/>
      <c r="AT188" s="17" t="s">
        <v>142</v>
      </c>
      <c r="AU188" s="17" t="s">
        <v>81</v>
      </c>
    </row>
    <row r="189" spans="2:65" s="12" customFormat="1" ht="22.5">
      <c r="B189" s="144"/>
      <c r="D189" s="145" t="s">
        <v>144</v>
      </c>
      <c r="E189" s="146" t="s">
        <v>19</v>
      </c>
      <c r="F189" s="147" t="s">
        <v>268</v>
      </c>
      <c r="H189" s="148">
        <v>5.7130000000000001</v>
      </c>
      <c r="I189" s="149"/>
      <c r="L189" s="144"/>
      <c r="M189" s="150"/>
      <c r="T189" s="151"/>
      <c r="AT189" s="146" t="s">
        <v>144</v>
      </c>
      <c r="AU189" s="146" t="s">
        <v>81</v>
      </c>
      <c r="AV189" s="12" t="s">
        <v>81</v>
      </c>
      <c r="AW189" s="12" t="s">
        <v>33</v>
      </c>
      <c r="AX189" s="12" t="s">
        <v>79</v>
      </c>
      <c r="AY189" s="146" t="s">
        <v>133</v>
      </c>
    </row>
    <row r="190" spans="2:65" s="1" customFormat="1" ht="44.25" customHeight="1">
      <c r="B190" s="32"/>
      <c r="C190" s="127" t="s">
        <v>7</v>
      </c>
      <c r="D190" s="127" t="s">
        <v>135</v>
      </c>
      <c r="E190" s="128" t="s">
        <v>269</v>
      </c>
      <c r="F190" s="129" t="s">
        <v>270</v>
      </c>
      <c r="G190" s="130" t="s">
        <v>155</v>
      </c>
      <c r="H190" s="131">
        <v>95.555999999999997</v>
      </c>
      <c r="I190" s="132"/>
      <c r="J190" s="133">
        <f>ROUND(I190*H190,2)</f>
        <v>0</v>
      </c>
      <c r="K190" s="129" t="s">
        <v>139</v>
      </c>
      <c r="L190" s="32"/>
      <c r="M190" s="134" t="s">
        <v>19</v>
      </c>
      <c r="N190" s="135" t="s">
        <v>42</v>
      </c>
      <c r="P190" s="136">
        <f>O190*H190</f>
        <v>0</v>
      </c>
      <c r="Q190" s="136">
        <v>0.26307999999999998</v>
      </c>
      <c r="R190" s="136">
        <f>Q190*H190</f>
        <v>25.138872479999996</v>
      </c>
      <c r="S190" s="136">
        <v>0</v>
      </c>
      <c r="T190" s="137">
        <f>S190*H190</f>
        <v>0</v>
      </c>
      <c r="AR190" s="138" t="s">
        <v>140</v>
      </c>
      <c r="AT190" s="138" t="s">
        <v>135</v>
      </c>
      <c r="AU190" s="138" t="s">
        <v>81</v>
      </c>
      <c r="AY190" s="17" t="s">
        <v>133</v>
      </c>
      <c r="BE190" s="139">
        <f>IF(N190="základní",J190,0)</f>
        <v>0</v>
      </c>
      <c r="BF190" s="139">
        <f>IF(N190="snížená",J190,0)</f>
        <v>0</v>
      </c>
      <c r="BG190" s="139">
        <f>IF(N190="zákl. přenesená",J190,0)</f>
        <v>0</v>
      </c>
      <c r="BH190" s="139">
        <f>IF(N190="sníž. přenesená",J190,0)</f>
        <v>0</v>
      </c>
      <c r="BI190" s="139">
        <f>IF(N190="nulová",J190,0)</f>
        <v>0</v>
      </c>
      <c r="BJ190" s="17" t="s">
        <v>79</v>
      </c>
      <c r="BK190" s="139">
        <f>ROUND(I190*H190,2)</f>
        <v>0</v>
      </c>
      <c r="BL190" s="17" t="s">
        <v>140</v>
      </c>
      <c r="BM190" s="138" t="s">
        <v>271</v>
      </c>
    </row>
    <row r="191" spans="2:65" s="1" customFormat="1">
      <c r="B191" s="32"/>
      <c r="D191" s="140" t="s">
        <v>142</v>
      </c>
      <c r="F191" s="141" t="s">
        <v>272</v>
      </c>
      <c r="I191" s="142"/>
      <c r="L191" s="32"/>
      <c r="M191" s="143"/>
      <c r="T191" s="53"/>
      <c r="AT191" s="17" t="s">
        <v>142</v>
      </c>
      <c r="AU191" s="17" t="s">
        <v>81</v>
      </c>
    </row>
    <row r="192" spans="2:65" s="12" customFormat="1" ht="22.5">
      <c r="B192" s="144"/>
      <c r="D192" s="145" t="s">
        <v>144</v>
      </c>
      <c r="E192" s="146" t="s">
        <v>19</v>
      </c>
      <c r="F192" s="147" t="s">
        <v>273</v>
      </c>
      <c r="H192" s="148">
        <v>150.05000000000001</v>
      </c>
      <c r="I192" s="149"/>
      <c r="L192" s="144"/>
      <c r="M192" s="150"/>
      <c r="T192" s="151"/>
      <c r="AT192" s="146" t="s">
        <v>144</v>
      </c>
      <c r="AU192" s="146" t="s">
        <v>81</v>
      </c>
      <c r="AV192" s="12" t="s">
        <v>81</v>
      </c>
      <c r="AW192" s="12" t="s">
        <v>33</v>
      </c>
      <c r="AX192" s="12" t="s">
        <v>71</v>
      </c>
      <c r="AY192" s="146" t="s">
        <v>133</v>
      </c>
    </row>
    <row r="193" spans="2:65" s="12" customFormat="1" ht="22.5">
      <c r="B193" s="144"/>
      <c r="D193" s="145" t="s">
        <v>144</v>
      </c>
      <c r="E193" s="146" t="s">
        <v>19</v>
      </c>
      <c r="F193" s="147" t="s">
        <v>274</v>
      </c>
      <c r="H193" s="148">
        <v>-33.774999999999999</v>
      </c>
      <c r="I193" s="149"/>
      <c r="L193" s="144"/>
      <c r="M193" s="150"/>
      <c r="T193" s="151"/>
      <c r="AT193" s="146" t="s">
        <v>144</v>
      </c>
      <c r="AU193" s="146" t="s">
        <v>81</v>
      </c>
      <c r="AV193" s="12" t="s">
        <v>81</v>
      </c>
      <c r="AW193" s="12" t="s">
        <v>33</v>
      </c>
      <c r="AX193" s="12" t="s">
        <v>71</v>
      </c>
      <c r="AY193" s="146" t="s">
        <v>133</v>
      </c>
    </row>
    <row r="194" spans="2:65" s="12" customFormat="1" ht="22.5">
      <c r="B194" s="144"/>
      <c r="D194" s="145" t="s">
        <v>144</v>
      </c>
      <c r="E194" s="146" t="s">
        <v>19</v>
      </c>
      <c r="F194" s="147" t="s">
        <v>275</v>
      </c>
      <c r="H194" s="148">
        <v>-5.0940000000000003</v>
      </c>
      <c r="I194" s="149"/>
      <c r="L194" s="144"/>
      <c r="M194" s="150"/>
      <c r="T194" s="151"/>
      <c r="AT194" s="146" t="s">
        <v>144</v>
      </c>
      <c r="AU194" s="146" t="s">
        <v>81</v>
      </c>
      <c r="AV194" s="12" t="s">
        <v>81</v>
      </c>
      <c r="AW194" s="12" t="s">
        <v>33</v>
      </c>
      <c r="AX194" s="12" t="s">
        <v>71</v>
      </c>
      <c r="AY194" s="146" t="s">
        <v>133</v>
      </c>
    </row>
    <row r="195" spans="2:65" s="12" customFormat="1" ht="22.5">
      <c r="B195" s="144"/>
      <c r="D195" s="145" t="s">
        <v>144</v>
      </c>
      <c r="E195" s="146" t="s">
        <v>19</v>
      </c>
      <c r="F195" s="147" t="s">
        <v>276</v>
      </c>
      <c r="H195" s="148">
        <v>-15.625</v>
      </c>
      <c r="I195" s="149"/>
      <c r="L195" s="144"/>
      <c r="M195" s="150"/>
      <c r="T195" s="151"/>
      <c r="AT195" s="146" t="s">
        <v>144</v>
      </c>
      <c r="AU195" s="146" t="s">
        <v>81</v>
      </c>
      <c r="AV195" s="12" t="s">
        <v>81</v>
      </c>
      <c r="AW195" s="12" t="s">
        <v>33</v>
      </c>
      <c r="AX195" s="12" t="s">
        <v>71</v>
      </c>
      <c r="AY195" s="146" t="s">
        <v>133</v>
      </c>
    </row>
    <row r="196" spans="2:65" s="13" customFormat="1">
      <c r="B196" s="152"/>
      <c r="D196" s="145" t="s">
        <v>144</v>
      </c>
      <c r="E196" s="153" t="s">
        <v>19</v>
      </c>
      <c r="F196" s="154" t="s">
        <v>166</v>
      </c>
      <c r="H196" s="155">
        <v>95.555999999999997</v>
      </c>
      <c r="I196" s="156"/>
      <c r="L196" s="152"/>
      <c r="M196" s="157"/>
      <c r="T196" s="158"/>
      <c r="AT196" s="153" t="s">
        <v>144</v>
      </c>
      <c r="AU196" s="153" t="s">
        <v>81</v>
      </c>
      <c r="AV196" s="13" t="s">
        <v>140</v>
      </c>
      <c r="AW196" s="13" t="s">
        <v>33</v>
      </c>
      <c r="AX196" s="13" t="s">
        <v>79</v>
      </c>
      <c r="AY196" s="153" t="s">
        <v>133</v>
      </c>
    </row>
    <row r="197" spans="2:65" s="1" customFormat="1" ht="24.2" customHeight="1">
      <c r="B197" s="32"/>
      <c r="C197" s="127" t="s">
        <v>277</v>
      </c>
      <c r="D197" s="127" t="s">
        <v>135</v>
      </c>
      <c r="E197" s="128" t="s">
        <v>278</v>
      </c>
      <c r="F197" s="129" t="s">
        <v>279</v>
      </c>
      <c r="G197" s="130" t="s">
        <v>280</v>
      </c>
      <c r="H197" s="131">
        <v>22.85</v>
      </c>
      <c r="I197" s="132"/>
      <c r="J197" s="133">
        <f>ROUND(I197*H197,2)</f>
        <v>0</v>
      </c>
      <c r="K197" s="129" t="s">
        <v>139</v>
      </c>
      <c r="L197" s="32"/>
      <c r="M197" s="134" t="s">
        <v>19</v>
      </c>
      <c r="N197" s="135" t="s">
        <v>42</v>
      </c>
      <c r="P197" s="136">
        <f>O197*H197</f>
        <v>0</v>
      </c>
      <c r="Q197" s="136">
        <v>1.856E-2</v>
      </c>
      <c r="R197" s="136">
        <f>Q197*H197</f>
        <v>0.42409600000000003</v>
      </c>
      <c r="S197" s="136">
        <v>0</v>
      </c>
      <c r="T197" s="137">
        <f>S197*H197</f>
        <v>0</v>
      </c>
      <c r="AR197" s="138" t="s">
        <v>140</v>
      </c>
      <c r="AT197" s="138" t="s">
        <v>135</v>
      </c>
      <c r="AU197" s="138" t="s">
        <v>81</v>
      </c>
      <c r="AY197" s="17" t="s">
        <v>133</v>
      </c>
      <c r="BE197" s="139">
        <f>IF(N197="základní",J197,0)</f>
        <v>0</v>
      </c>
      <c r="BF197" s="139">
        <f>IF(N197="snížená",J197,0)</f>
        <v>0</v>
      </c>
      <c r="BG197" s="139">
        <f>IF(N197="zákl. přenesená",J197,0)</f>
        <v>0</v>
      </c>
      <c r="BH197" s="139">
        <f>IF(N197="sníž. přenesená",J197,0)</f>
        <v>0</v>
      </c>
      <c r="BI197" s="139">
        <f>IF(N197="nulová",J197,0)</f>
        <v>0</v>
      </c>
      <c r="BJ197" s="17" t="s">
        <v>79</v>
      </c>
      <c r="BK197" s="139">
        <f>ROUND(I197*H197,2)</f>
        <v>0</v>
      </c>
      <c r="BL197" s="17" t="s">
        <v>140</v>
      </c>
      <c r="BM197" s="138" t="s">
        <v>281</v>
      </c>
    </row>
    <row r="198" spans="2:65" s="1" customFormat="1">
      <c r="B198" s="32"/>
      <c r="D198" s="140" t="s">
        <v>142</v>
      </c>
      <c r="F198" s="141" t="s">
        <v>282</v>
      </c>
      <c r="I198" s="142"/>
      <c r="L198" s="32"/>
      <c r="M198" s="143"/>
      <c r="T198" s="53"/>
      <c r="AT198" s="17" t="s">
        <v>142</v>
      </c>
      <c r="AU198" s="17" t="s">
        <v>81</v>
      </c>
    </row>
    <row r="199" spans="2:65" s="12" customFormat="1">
      <c r="B199" s="144"/>
      <c r="D199" s="145" t="s">
        <v>144</v>
      </c>
      <c r="E199" s="146" t="s">
        <v>19</v>
      </c>
      <c r="F199" s="147" t="s">
        <v>283</v>
      </c>
      <c r="H199" s="148">
        <v>29.85</v>
      </c>
      <c r="I199" s="149"/>
      <c r="L199" s="144"/>
      <c r="M199" s="150"/>
      <c r="T199" s="151"/>
      <c r="AT199" s="146" t="s">
        <v>144</v>
      </c>
      <c r="AU199" s="146" t="s">
        <v>81</v>
      </c>
      <c r="AV199" s="12" t="s">
        <v>81</v>
      </c>
      <c r="AW199" s="12" t="s">
        <v>33</v>
      </c>
      <c r="AX199" s="12" t="s">
        <v>71</v>
      </c>
      <c r="AY199" s="146" t="s">
        <v>133</v>
      </c>
    </row>
    <row r="200" spans="2:65" s="12" customFormat="1" ht="22.5">
      <c r="B200" s="144"/>
      <c r="D200" s="145" t="s">
        <v>144</v>
      </c>
      <c r="E200" s="146" t="s">
        <v>19</v>
      </c>
      <c r="F200" s="147" t="s">
        <v>284</v>
      </c>
      <c r="H200" s="148">
        <v>-7</v>
      </c>
      <c r="I200" s="149"/>
      <c r="L200" s="144"/>
      <c r="M200" s="150"/>
      <c r="T200" s="151"/>
      <c r="AT200" s="146" t="s">
        <v>144</v>
      </c>
      <c r="AU200" s="146" t="s">
        <v>81</v>
      </c>
      <c r="AV200" s="12" t="s">
        <v>81</v>
      </c>
      <c r="AW200" s="12" t="s">
        <v>33</v>
      </c>
      <c r="AX200" s="12" t="s">
        <v>71</v>
      </c>
      <c r="AY200" s="146" t="s">
        <v>133</v>
      </c>
    </row>
    <row r="201" spans="2:65" s="13" customFormat="1">
      <c r="B201" s="152"/>
      <c r="D201" s="145" t="s">
        <v>144</v>
      </c>
      <c r="E201" s="153" t="s">
        <v>19</v>
      </c>
      <c r="F201" s="154" t="s">
        <v>166</v>
      </c>
      <c r="H201" s="155">
        <v>22.85</v>
      </c>
      <c r="I201" s="156"/>
      <c r="L201" s="152"/>
      <c r="M201" s="157"/>
      <c r="T201" s="158"/>
      <c r="AT201" s="153" t="s">
        <v>144</v>
      </c>
      <c r="AU201" s="153" t="s">
        <v>81</v>
      </c>
      <c r="AV201" s="13" t="s">
        <v>140</v>
      </c>
      <c r="AW201" s="13" t="s">
        <v>33</v>
      </c>
      <c r="AX201" s="13" t="s">
        <v>79</v>
      </c>
      <c r="AY201" s="153" t="s">
        <v>133</v>
      </c>
    </row>
    <row r="202" spans="2:65" s="1" customFormat="1" ht="37.9" customHeight="1">
      <c r="B202" s="32"/>
      <c r="C202" s="127" t="s">
        <v>285</v>
      </c>
      <c r="D202" s="127" t="s">
        <v>135</v>
      </c>
      <c r="E202" s="128" t="s">
        <v>286</v>
      </c>
      <c r="F202" s="129" t="s">
        <v>287</v>
      </c>
      <c r="G202" s="130" t="s">
        <v>288</v>
      </c>
      <c r="H202" s="131">
        <v>24</v>
      </c>
      <c r="I202" s="132"/>
      <c r="J202" s="133">
        <f>ROUND(I202*H202,2)</f>
        <v>0</v>
      </c>
      <c r="K202" s="129" t="s">
        <v>139</v>
      </c>
      <c r="L202" s="32"/>
      <c r="M202" s="134" t="s">
        <v>19</v>
      </c>
      <c r="N202" s="135" t="s">
        <v>42</v>
      </c>
      <c r="P202" s="136">
        <f>O202*H202</f>
        <v>0</v>
      </c>
      <c r="Q202" s="136">
        <v>5.4550000000000001E-2</v>
      </c>
      <c r="R202" s="136">
        <f>Q202*H202</f>
        <v>1.3092000000000001</v>
      </c>
      <c r="S202" s="136">
        <v>0</v>
      </c>
      <c r="T202" s="137">
        <f>S202*H202</f>
        <v>0</v>
      </c>
      <c r="AR202" s="138" t="s">
        <v>140</v>
      </c>
      <c r="AT202" s="138" t="s">
        <v>135</v>
      </c>
      <c r="AU202" s="138" t="s">
        <v>81</v>
      </c>
      <c r="AY202" s="17" t="s">
        <v>133</v>
      </c>
      <c r="BE202" s="139">
        <f>IF(N202="základní",J202,0)</f>
        <v>0</v>
      </c>
      <c r="BF202" s="139">
        <f>IF(N202="snížená",J202,0)</f>
        <v>0</v>
      </c>
      <c r="BG202" s="139">
        <f>IF(N202="zákl. přenesená",J202,0)</f>
        <v>0</v>
      </c>
      <c r="BH202" s="139">
        <f>IF(N202="sníž. přenesená",J202,0)</f>
        <v>0</v>
      </c>
      <c r="BI202" s="139">
        <f>IF(N202="nulová",J202,0)</f>
        <v>0</v>
      </c>
      <c r="BJ202" s="17" t="s">
        <v>79</v>
      </c>
      <c r="BK202" s="139">
        <f>ROUND(I202*H202,2)</f>
        <v>0</v>
      </c>
      <c r="BL202" s="17" t="s">
        <v>140</v>
      </c>
      <c r="BM202" s="138" t="s">
        <v>289</v>
      </c>
    </row>
    <row r="203" spans="2:65" s="1" customFormat="1">
      <c r="B203" s="32"/>
      <c r="D203" s="140" t="s">
        <v>142</v>
      </c>
      <c r="F203" s="141" t="s">
        <v>290</v>
      </c>
      <c r="I203" s="142"/>
      <c r="L203" s="32"/>
      <c r="M203" s="143"/>
      <c r="T203" s="53"/>
      <c r="AT203" s="17" t="s">
        <v>142</v>
      </c>
      <c r="AU203" s="17" t="s">
        <v>81</v>
      </c>
    </row>
    <row r="204" spans="2:65" s="12" customFormat="1">
      <c r="B204" s="144"/>
      <c r="D204" s="145" t="s">
        <v>144</v>
      </c>
      <c r="E204" s="146" t="s">
        <v>19</v>
      </c>
      <c r="F204" s="147" t="s">
        <v>291</v>
      </c>
      <c r="H204" s="148">
        <v>24</v>
      </c>
      <c r="I204" s="149"/>
      <c r="L204" s="144"/>
      <c r="M204" s="150"/>
      <c r="T204" s="151"/>
      <c r="AT204" s="146" t="s">
        <v>144</v>
      </c>
      <c r="AU204" s="146" t="s">
        <v>81</v>
      </c>
      <c r="AV204" s="12" t="s">
        <v>81</v>
      </c>
      <c r="AW204" s="12" t="s">
        <v>33</v>
      </c>
      <c r="AX204" s="12" t="s">
        <v>79</v>
      </c>
      <c r="AY204" s="146" t="s">
        <v>133</v>
      </c>
    </row>
    <row r="205" spans="2:65" s="1" customFormat="1" ht="24.2" customHeight="1">
      <c r="B205" s="32"/>
      <c r="C205" s="127" t="s">
        <v>292</v>
      </c>
      <c r="D205" s="127" t="s">
        <v>135</v>
      </c>
      <c r="E205" s="128" t="s">
        <v>293</v>
      </c>
      <c r="F205" s="129" t="s">
        <v>294</v>
      </c>
      <c r="G205" s="130" t="s">
        <v>161</v>
      </c>
      <c r="H205" s="131">
        <v>0.63900000000000001</v>
      </c>
      <c r="I205" s="132"/>
      <c r="J205" s="133">
        <f>ROUND(I205*H205,2)</f>
        <v>0</v>
      </c>
      <c r="K205" s="129" t="s">
        <v>19</v>
      </c>
      <c r="L205" s="32"/>
      <c r="M205" s="134" t="s">
        <v>19</v>
      </c>
      <c r="N205" s="135" t="s">
        <v>42</v>
      </c>
      <c r="P205" s="136">
        <f>O205*H205</f>
        <v>0</v>
      </c>
      <c r="Q205" s="136">
        <v>1.9085000000000001</v>
      </c>
      <c r="R205" s="136">
        <f>Q205*H205</f>
        <v>1.2195315</v>
      </c>
      <c r="S205" s="136">
        <v>0</v>
      </c>
      <c r="T205" s="137">
        <f>S205*H205</f>
        <v>0</v>
      </c>
      <c r="AR205" s="138" t="s">
        <v>140</v>
      </c>
      <c r="AT205" s="138" t="s">
        <v>135</v>
      </c>
      <c r="AU205" s="138" t="s">
        <v>81</v>
      </c>
      <c r="AY205" s="17" t="s">
        <v>133</v>
      </c>
      <c r="BE205" s="139">
        <f>IF(N205="základní",J205,0)</f>
        <v>0</v>
      </c>
      <c r="BF205" s="139">
        <f>IF(N205="snížená",J205,0)</f>
        <v>0</v>
      </c>
      <c r="BG205" s="139">
        <f>IF(N205="zákl. přenesená",J205,0)</f>
        <v>0</v>
      </c>
      <c r="BH205" s="139">
        <f>IF(N205="sníž. přenesená",J205,0)</f>
        <v>0</v>
      </c>
      <c r="BI205" s="139">
        <f>IF(N205="nulová",J205,0)</f>
        <v>0</v>
      </c>
      <c r="BJ205" s="17" t="s">
        <v>79</v>
      </c>
      <c r="BK205" s="139">
        <f>ROUND(I205*H205,2)</f>
        <v>0</v>
      </c>
      <c r="BL205" s="17" t="s">
        <v>140</v>
      </c>
      <c r="BM205" s="138" t="s">
        <v>295</v>
      </c>
    </row>
    <row r="206" spans="2:65" s="12" customFormat="1">
      <c r="B206" s="144"/>
      <c r="D206" s="145" t="s">
        <v>144</v>
      </c>
      <c r="E206" s="146" t="s">
        <v>19</v>
      </c>
      <c r="F206" s="147" t="s">
        <v>296</v>
      </c>
      <c r="H206" s="148">
        <v>0.63900000000000001</v>
      </c>
      <c r="I206" s="149"/>
      <c r="L206" s="144"/>
      <c r="M206" s="150"/>
      <c r="T206" s="151"/>
      <c r="AT206" s="146" t="s">
        <v>144</v>
      </c>
      <c r="AU206" s="146" t="s">
        <v>81</v>
      </c>
      <c r="AV206" s="12" t="s">
        <v>81</v>
      </c>
      <c r="AW206" s="12" t="s">
        <v>33</v>
      </c>
      <c r="AX206" s="12" t="s">
        <v>79</v>
      </c>
      <c r="AY206" s="146" t="s">
        <v>133</v>
      </c>
    </row>
    <row r="207" spans="2:65" s="1" customFormat="1" ht="24.2" customHeight="1">
      <c r="B207" s="32"/>
      <c r="C207" s="127" t="s">
        <v>297</v>
      </c>
      <c r="D207" s="127" t="s">
        <v>135</v>
      </c>
      <c r="E207" s="128" t="s">
        <v>298</v>
      </c>
      <c r="F207" s="129" t="s">
        <v>299</v>
      </c>
      <c r="G207" s="130" t="s">
        <v>280</v>
      </c>
      <c r="H207" s="131">
        <v>9</v>
      </c>
      <c r="I207" s="132"/>
      <c r="J207" s="133">
        <f>ROUND(I207*H207,2)</f>
        <v>0</v>
      </c>
      <c r="K207" s="129" t="s">
        <v>139</v>
      </c>
      <c r="L207" s="32"/>
      <c r="M207" s="134" t="s">
        <v>19</v>
      </c>
      <c r="N207" s="135" t="s">
        <v>42</v>
      </c>
      <c r="P207" s="136">
        <f>O207*H207</f>
        <v>0</v>
      </c>
      <c r="Q207" s="136">
        <v>3.8000000000000002E-4</v>
      </c>
      <c r="R207" s="136">
        <f>Q207*H207</f>
        <v>3.4200000000000003E-3</v>
      </c>
      <c r="S207" s="136">
        <v>0</v>
      </c>
      <c r="T207" s="137">
        <f>S207*H207</f>
        <v>0</v>
      </c>
      <c r="AR207" s="138" t="s">
        <v>140</v>
      </c>
      <c r="AT207" s="138" t="s">
        <v>135</v>
      </c>
      <c r="AU207" s="138" t="s">
        <v>81</v>
      </c>
      <c r="AY207" s="17" t="s">
        <v>133</v>
      </c>
      <c r="BE207" s="139">
        <f>IF(N207="základní",J207,0)</f>
        <v>0</v>
      </c>
      <c r="BF207" s="139">
        <f>IF(N207="snížená",J207,0)</f>
        <v>0</v>
      </c>
      <c r="BG207" s="139">
        <f>IF(N207="zákl. přenesená",J207,0)</f>
        <v>0</v>
      </c>
      <c r="BH207" s="139">
        <f>IF(N207="sníž. přenesená",J207,0)</f>
        <v>0</v>
      </c>
      <c r="BI207" s="139">
        <f>IF(N207="nulová",J207,0)</f>
        <v>0</v>
      </c>
      <c r="BJ207" s="17" t="s">
        <v>79</v>
      </c>
      <c r="BK207" s="139">
        <f>ROUND(I207*H207,2)</f>
        <v>0</v>
      </c>
      <c r="BL207" s="17" t="s">
        <v>140</v>
      </c>
      <c r="BM207" s="138" t="s">
        <v>300</v>
      </c>
    </row>
    <row r="208" spans="2:65" s="1" customFormat="1">
      <c r="B208" s="32"/>
      <c r="D208" s="140" t="s">
        <v>142</v>
      </c>
      <c r="F208" s="141" t="s">
        <v>301</v>
      </c>
      <c r="I208" s="142"/>
      <c r="L208" s="32"/>
      <c r="M208" s="143"/>
      <c r="T208" s="53"/>
      <c r="AT208" s="17" t="s">
        <v>142</v>
      </c>
      <c r="AU208" s="17" t="s">
        <v>81</v>
      </c>
    </row>
    <row r="209" spans="2:65" s="12" customFormat="1">
      <c r="B209" s="144"/>
      <c r="D209" s="145" t="s">
        <v>144</v>
      </c>
      <c r="E209" s="146" t="s">
        <v>19</v>
      </c>
      <c r="F209" s="147" t="s">
        <v>302</v>
      </c>
      <c r="H209" s="148">
        <v>9</v>
      </c>
      <c r="I209" s="149"/>
      <c r="L209" s="144"/>
      <c r="M209" s="150"/>
      <c r="T209" s="151"/>
      <c r="AT209" s="146" t="s">
        <v>144</v>
      </c>
      <c r="AU209" s="146" t="s">
        <v>81</v>
      </c>
      <c r="AV209" s="12" t="s">
        <v>81</v>
      </c>
      <c r="AW209" s="12" t="s">
        <v>33</v>
      </c>
      <c r="AX209" s="12" t="s">
        <v>79</v>
      </c>
      <c r="AY209" s="146" t="s">
        <v>133</v>
      </c>
    </row>
    <row r="210" spans="2:65" s="11" customFormat="1" ht="22.9" customHeight="1">
      <c r="B210" s="115"/>
      <c r="D210" s="116" t="s">
        <v>70</v>
      </c>
      <c r="E210" s="125" t="s">
        <v>140</v>
      </c>
      <c r="F210" s="125" t="s">
        <v>303</v>
      </c>
      <c r="I210" s="118"/>
      <c r="J210" s="126">
        <f>BK210</f>
        <v>0</v>
      </c>
      <c r="L210" s="115"/>
      <c r="M210" s="120"/>
      <c r="P210" s="121">
        <f>SUM(P211:P228)</f>
        <v>0</v>
      </c>
      <c r="R210" s="121">
        <f>SUM(R211:R228)</f>
        <v>5.9540913</v>
      </c>
      <c r="T210" s="122">
        <f>SUM(T211:T228)</f>
        <v>0</v>
      </c>
      <c r="AR210" s="116" t="s">
        <v>79</v>
      </c>
      <c r="AT210" s="123" t="s">
        <v>70</v>
      </c>
      <c r="AU210" s="123" t="s">
        <v>79</v>
      </c>
      <c r="AY210" s="116" t="s">
        <v>133</v>
      </c>
      <c r="BK210" s="124">
        <f>SUM(BK211:BK228)</f>
        <v>0</v>
      </c>
    </row>
    <row r="211" spans="2:65" s="1" customFormat="1" ht="24.2" customHeight="1">
      <c r="B211" s="32"/>
      <c r="C211" s="127" t="s">
        <v>304</v>
      </c>
      <c r="D211" s="127" t="s">
        <v>135</v>
      </c>
      <c r="E211" s="128" t="s">
        <v>305</v>
      </c>
      <c r="F211" s="129" t="s">
        <v>306</v>
      </c>
      <c r="G211" s="130" t="s">
        <v>161</v>
      </c>
      <c r="H211" s="131">
        <v>2.2389999999999999</v>
      </c>
      <c r="I211" s="132"/>
      <c r="J211" s="133">
        <f>ROUND(I211*H211,2)</f>
        <v>0</v>
      </c>
      <c r="K211" s="129" t="s">
        <v>139</v>
      </c>
      <c r="L211" s="32"/>
      <c r="M211" s="134" t="s">
        <v>19</v>
      </c>
      <c r="N211" s="135" t="s">
        <v>42</v>
      </c>
      <c r="P211" s="136">
        <f>O211*H211</f>
        <v>0</v>
      </c>
      <c r="Q211" s="136">
        <v>2.5019800000000001</v>
      </c>
      <c r="R211" s="136">
        <f>Q211*H211</f>
        <v>5.6019332200000003</v>
      </c>
      <c r="S211" s="136">
        <v>0</v>
      </c>
      <c r="T211" s="137">
        <f>S211*H211</f>
        <v>0</v>
      </c>
      <c r="AR211" s="138" t="s">
        <v>140</v>
      </c>
      <c r="AT211" s="138" t="s">
        <v>135</v>
      </c>
      <c r="AU211" s="138" t="s">
        <v>81</v>
      </c>
      <c r="AY211" s="17" t="s">
        <v>133</v>
      </c>
      <c r="BE211" s="139">
        <f>IF(N211="základní",J211,0)</f>
        <v>0</v>
      </c>
      <c r="BF211" s="139">
        <f>IF(N211="snížená",J211,0)</f>
        <v>0</v>
      </c>
      <c r="BG211" s="139">
        <f>IF(N211="zákl. přenesená",J211,0)</f>
        <v>0</v>
      </c>
      <c r="BH211" s="139">
        <f>IF(N211="sníž. přenesená",J211,0)</f>
        <v>0</v>
      </c>
      <c r="BI211" s="139">
        <f>IF(N211="nulová",J211,0)</f>
        <v>0</v>
      </c>
      <c r="BJ211" s="17" t="s">
        <v>79</v>
      </c>
      <c r="BK211" s="139">
        <f>ROUND(I211*H211,2)</f>
        <v>0</v>
      </c>
      <c r="BL211" s="17" t="s">
        <v>140</v>
      </c>
      <c r="BM211" s="138" t="s">
        <v>307</v>
      </c>
    </row>
    <row r="212" spans="2:65" s="1" customFormat="1">
      <c r="B212" s="32"/>
      <c r="D212" s="140" t="s">
        <v>142</v>
      </c>
      <c r="F212" s="141" t="s">
        <v>308</v>
      </c>
      <c r="I212" s="142"/>
      <c r="L212" s="32"/>
      <c r="M212" s="143"/>
      <c r="T212" s="53"/>
      <c r="AT212" s="17" t="s">
        <v>142</v>
      </c>
      <c r="AU212" s="17" t="s">
        <v>81</v>
      </c>
    </row>
    <row r="213" spans="2:65" s="12" customFormat="1" ht="22.5">
      <c r="B213" s="144"/>
      <c r="D213" s="145" t="s">
        <v>144</v>
      </c>
      <c r="E213" s="146" t="s">
        <v>19</v>
      </c>
      <c r="F213" s="147" t="s">
        <v>309</v>
      </c>
      <c r="H213" s="148">
        <v>2.2389999999999999</v>
      </c>
      <c r="I213" s="149"/>
      <c r="L213" s="144"/>
      <c r="M213" s="150"/>
      <c r="T213" s="151"/>
      <c r="AT213" s="146" t="s">
        <v>144</v>
      </c>
      <c r="AU213" s="146" t="s">
        <v>81</v>
      </c>
      <c r="AV213" s="12" t="s">
        <v>81</v>
      </c>
      <c r="AW213" s="12" t="s">
        <v>33</v>
      </c>
      <c r="AX213" s="12" t="s">
        <v>79</v>
      </c>
      <c r="AY213" s="146" t="s">
        <v>133</v>
      </c>
    </row>
    <row r="214" spans="2:65" s="1" customFormat="1" ht="24.2" customHeight="1">
      <c r="B214" s="32"/>
      <c r="C214" s="127" t="s">
        <v>310</v>
      </c>
      <c r="D214" s="127" t="s">
        <v>135</v>
      </c>
      <c r="E214" s="128" t="s">
        <v>311</v>
      </c>
      <c r="F214" s="129" t="s">
        <v>312</v>
      </c>
      <c r="G214" s="130" t="s">
        <v>155</v>
      </c>
      <c r="H214" s="131">
        <v>17.105</v>
      </c>
      <c r="I214" s="132"/>
      <c r="J214" s="133">
        <f>ROUND(I214*H214,2)</f>
        <v>0</v>
      </c>
      <c r="K214" s="129" t="s">
        <v>139</v>
      </c>
      <c r="L214" s="32"/>
      <c r="M214" s="134" t="s">
        <v>19</v>
      </c>
      <c r="N214" s="135" t="s">
        <v>42</v>
      </c>
      <c r="P214" s="136">
        <f>O214*H214</f>
        <v>0</v>
      </c>
      <c r="Q214" s="136">
        <v>1.1169999999999999E-2</v>
      </c>
      <c r="R214" s="136">
        <f>Q214*H214</f>
        <v>0.19106285000000001</v>
      </c>
      <c r="S214" s="136">
        <v>0</v>
      </c>
      <c r="T214" s="137">
        <f>S214*H214</f>
        <v>0</v>
      </c>
      <c r="AR214" s="138" t="s">
        <v>140</v>
      </c>
      <c r="AT214" s="138" t="s">
        <v>135</v>
      </c>
      <c r="AU214" s="138" t="s">
        <v>81</v>
      </c>
      <c r="AY214" s="17" t="s">
        <v>133</v>
      </c>
      <c r="BE214" s="139">
        <f>IF(N214="základní",J214,0)</f>
        <v>0</v>
      </c>
      <c r="BF214" s="139">
        <f>IF(N214="snížená",J214,0)</f>
        <v>0</v>
      </c>
      <c r="BG214" s="139">
        <f>IF(N214="zákl. přenesená",J214,0)</f>
        <v>0</v>
      </c>
      <c r="BH214" s="139">
        <f>IF(N214="sníž. přenesená",J214,0)</f>
        <v>0</v>
      </c>
      <c r="BI214" s="139">
        <f>IF(N214="nulová",J214,0)</f>
        <v>0</v>
      </c>
      <c r="BJ214" s="17" t="s">
        <v>79</v>
      </c>
      <c r="BK214" s="139">
        <f>ROUND(I214*H214,2)</f>
        <v>0</v>
      </c>
      <c r="BL214" s="17" t="s">
        <v>140</v>
      </c>
      <c r="BM214" s="138" t="s">
        <v>313</v>
      </c>
    </row>
    <row r="215" spans="2:65" s="1" customFormat="1">
      <c r="B215" s="32"/>
      <c r="D215" s="140" t="s">
        <v>142</v>
      </c>
      <c r="F215" s="141" t="s">
        <v>314</v>
      </c>
      <c r="I215" s="142"/>
      <c r="L215" s="32"/>
      <c r="M215" s="143"/>
      <c r="T215" s="53"/>
      <c r="AT215" s="17" t="s">
        <v>142</v>
      </c>
      <c r="AU215" s="17" t="s">
        <v>81</v>
      </c>
    </row>
    <row r="216" spans="2:65" s="12" customFormat="1" ht="22.5">
      <c r="B216" s="144"/>
      <c r="D216" s="145" t="s">
        <v>144</v>
      </c>
      <c r="E216" s="146" t="s">
        <v>19</v>
      </c>
      <c r="F216" s="147" t="s">
        <v>315</v>
      </c>
      <c r="H216" s="148">
        <v>15.005000000000001</v>
      </c>
      <c r="I216" s="149"/>
      <c r="L216" s="144"/>
      <c r="M216" s="150"/>
      <c r="T216" s="151"/>
      <c r="AT216" s="146" t="s">
        <v>144</v>
      </c>
      <c r="AU216" s="146" t="s">
        <v>81</v>
      </c>
      <c r="AV216" s="12" t="s">
        <v>81</v>
      </c>
      <c r="AW216" s="12" t="s">
        <v>33</v>
      </c>
      <c r="AX216" s="12" t="s">
        <v>71</v>
      </c>
      <c r="AY216" s="146" t="s">
        <v>133</v>
      </c>
    </row>
    <row r="217" spans="2:65" s="12" customFormat="1" ht="22.5">
      <c r="B217" s="144"/>
      <c r="D217" s="145" t="s">
        <v>144</v>
      </c>
      <c r="E217" s="146" t="s">
        <v>19</v>
      </c>
      <c r="F217" s="147" t="s">
        <v>316</v>
      </c>
      <c r="H217" s="148">
        <v>2.1</v>
      </c>
      <c r="I217" s="149"/>
      <c r="L217" s="144"/>
      <c r="M217" s="150"/>
      <c r="T217" s="151"/>
      <c r="AT217" s="146" t="s">
        <v>144</v>
      </c>
      <c r="AU217" s="146" t="s">
        <v>81</v>
      </c>
      <c r="AV217" s="12" t="s">
        <v>81</v>
      </c>
      <c r="AW217" s="12" t="s">
        <v>33</v>
      </c>
      <c r="AX217" s="12" t="s">
        <v>71</v>
      </c>
      <c r="AY217" s="146" t="s">
        <v>133</v>
      </c>
    </row>
    <row r="218" spans="2:65" s="13" customFormat="1">
      <c r="B218" s="152"/>
      <c r="D218" s="145" t="s">
        <v>144</v>
      </c>
      <c r="E218" s="153" t="s">
        <v>19</v>
      </c>
      <c r="F218" s="154" t="s">
        <v>166</v>
      </c>
      <c r="H218" s="155">
        <v>17.105</v>
      </c>
      <c r="I218" s="156"/>
      <c r="L218" s="152"/>
      <c r="M218" s="157"/>
      <c r="T218" s="158"/>
      <c r="AT218" s="153" t="s">
        <v>144</v>
      </c>
      <c r="AU218" s="153" t="s">
        <v>81</v>
      </c>
      <c r="AV218" s="13" t="s">
        <v>140</v>
      </c>
      <c r="AW218" s="13" t="s">
        <v>33</v>
      </c>
      <c r="AX218" s="13" t="s">
        <v>79</v>
      </c>
      <c r="AY218" s="153" t="s">
        <v>133</v>
      </c>
    </row>
    <row r="219" spans="2:65" s="1" customFormat="1" ht="24.2" customHeight="1">
      <c r="B219" s="32"/>
      <c r="C219" s="127" t="s">
        <v>317</v>
      </c>
      <c r="D219" s="127" t="s">
        <v>135</v>
      </c>
      <c r="E219" s="128" t="s">
        <v>318</v>
      </c>
      <c r="F219" s="129" t="s">
        <v>319</v>
      </c>
      <c r="G219" s="130" t="s">
        <v>155</v>
      </c>
      <c r="H219" s="131">
        <v>17.105</v>
      </c>
      <c r="I219" s="132"/>
      <c r="J219" s="133">
        <f>ROUND(I219*H219,2)</f>
        <v>0</v>
      </c>
      <c r="K219" s="129" t="s">
        <v>139</v>
      </c>
      <c r="L219" s="32"/>
      <c r="M219" s="134" t="s">
        <v>19</v>
      </c>
      <c r="N219" s="135" t="s">
        <v>42</v>
      </c>
      <c r="P219" s="136">
        <f>O219*H219</f>
        <v>0</v>
      </c>
      <c r="Q219" s="136">
        <v>0</v>
      </c>
      <c r="R219" s="136">
        <f>Q219*H219</f>
        <v>0</v>
      </c>
      <c r="S219" s="136">
        <v>0</v>
      </c>
      <c r="T219" s="137">
        <f>S219*H219</f>
        <v>0</v>
      </c>
      <c r="AR219" s="138" t="s">
        <v>140</v>
      </c>
      <c r="AT219" s="138" t="s">
        <v>135</v>
      </c>
      <c r="AU219" s="138" t="s">
        <v>81</v>
      </c>
      <c r="AY219" s="17" t="s">
        <v>133</v>
      </c>
      <c r="BE219" s="139">
        <f>IF(N219="základní",J219,0)</f>
        <v>0</v>
      </c>
      <c r="BF219" s="139">
        <f>IF(N219="snížená",J219,0)</f>
        <v>0</v>
      </c>
      <c r="BG219" s="139">
        <f>IF(N219="zákl. přenesená",J219,0)</f>
        <v>0</v>
      </c>
      <c r="BH219" s="139">
        <f>IF(N219="sníž. přenesená",J219,0)</f>
        <v>0</v>
      </c>
      <c r="BI219" s="139">
        <f>IF(N219="nulová",J219,0)</f>
        <v>0</v>
      </c>
      <c r="BJ219" s="17" t="s">
        <v>79</v>
      </c>
      <c r="BK219" s="139">
        <f>ROUND(I219*H219,2)</f>
        <v>0</v>
      </c>
      <c r="BL219" s="17" t="s">
        <v>140</v>
      </c>
      <c r="BM219" s="138" t="s">
        <v>320</v>
      </c>
    </row>
    <row r="220" spans="2:65" s="1" customFormat="1">
      <c r="B220" s="32"/>
      <c r="D220" s="140" t="s">
        <v>142</v>
      </c>
      <c r="F220" s="141" t="s">
        <v>321</v>
      </c>
      <c r="I220" s="142"/>
      <c r="L220" s="32"/>
      <c r="M220" s="143"/>
      <c r="T220" s="53"/>
      <c r="AT220" s="17" t="s">
        <v>142</v>
      </c>
      <c r="AU220" s="17" t="s">
        <v>81</v>
      </c>
    </row>
    <row r="221" spans="2:65" s="12" customFormat="1" ht="22.5">
      <c r="B221" s="144"/>
      <c r="D221" s="145" t="s">
        <v>144</v>
      </c>
      <c r="E221" s="146" t="s">
        <v>19</v>
      </c>
      <c r="F221" s="147" t="s">
        <v>315</v>
      </c>
      <c r="H221" s="148">
        <v>15.005000000000001</v>
      </c>
      <c r="I221" s="149"/>
      <c r="L221" s="144"/>
      <c r="M221" s="150"/>
      <c r="T221" s="151"/>
      <c r="AT221" s="146" t="s">
        <v>144</v>
      </c>
      <c r="AU221" s="146" t="s">
        <v>81</v>
      </c>
      <c r="AV221" s="12" t="s">
        <v>81</v>
      </c>
      <c r="AW221" s="12" t="s">
        <v>33</v>
      </c>
      <c r="AX221" s="12" t="s">
        <v>71</v>
      </c>
      <c r="AY221" s="146" t="s">
        <v>133</v>
      </c>
    </row>
    <row r="222" spans="2:65" s="12" customFormat="1" ht="22.5">
      <c r="B222" s="144"/>
      <c r="D222" s="145" t="s">
        <v>144</v>
      </c>
      <c r="E222" s="146" t="s">
        <v>19</v>
      </c>
      <c r="F222" s="147" t="s">
        <v>316</v>
      </c>
      <c r="H222" s="148">
        <v>2.1</v>
      </c>
      <c r="I222" s="149"/>
      <c r="L222" s="144"/>
      <c r="M222" s="150"/>
      <c r="T222" s="151"/>
      <c r="AT222" s="146" t="s">
        <v>144</v>
      </c>
      <c r="AU222" s="146" t="s">
        <v>81</v>
      </c>
      <c r="AV222" s="12" t="s">
        <v>81</v>
      </c>
      <c r="AW222" s="12" t="s">
        <v>33</v>
      </c>
      <c r="AX222" s="12" t="s">
        <v>71</v>
      </c>
      <c r="AY222" s="146" t="s">
        <v>133</v>
      </c>
    </row>
    <row r="223" spans="2:65" s="13" customFormat="1">
      <c r="B223" s="152"/>
      <c r="D223" s="145" t="s">
        <v>144</v>
      </c>
      <c r="E223" s="153" t="s">
        <v>19</v>
      </c>
      <c r="F223" s="154" t="s">
        <v>166</v>
      </c>
      <c r="H223" s="155">
        <v>17.105</v>
      </c>
      <c r="I223" s="156"/>
      <c r="L223" s="152"/>
      <c r="M223" s="157"/>
      <c r="T223" s="158"/>
      <c r="AT223" s="153" t="s">
        <v>144</v>
      </c>
      <c r="AU223" s="153" t="s">
        <v>81</v>
      </c>
      <c r="AV223" s="13" t="s">
        <v>140</v>
      </c>
      <c r="AW223" s="13" t="s">
        <v>33</v>
      </c>
      <c r="AX223" s="13" t="s">
        <v>79</v>
      </c>
      <c r="AY223" s="153" t="s">
        <v>133</v>
      </c>
    </row>
    <row r="224" spans="2:65" s="1" customFormat="1" ht="24.2" customHeight="1">
      <c r="B224" s="32"/>
      <c r="C224" s="127" t="s">
        <v>322</v>
      </c>
      <c r="D224" s="127" t="s">
        <v>135</v>
      </c>
      <c r="E224" s="128" t="s">
        <v>323</v>
      </c>
      <c r="F224" s="129" t="s">
        <v>324</v>
      </c>
      <c r="G224" s="130" t="s">
        <v>193</v>
      </c>
      <c r="H224" s="131">
        <v>0.153</v>
      </c>
      <c r="I224" s="132"/>
      <c r="J224" s="133">
        <f>ROUND(I224*H224,2)</f>
        <v>0</v>
      </c>
      <c r="K224" s="129" t="s">
        <v>139</v>
      </c>
      <c r="L224" s="32"/>
      <c r="M224" s="134" t="s">
        <v>19</v>
      </c>
      <c r="N224" s="135" t="s">
        <v>42</v>
      </c>
      <c r="P224" s="136">
        <f>O224*H224</f>
        <v>0</v>
      </c>
      <c r="Q224" s="136">
        <v>1.05291</v>
      </c>
      <c r="R224" s="136">
        <f>Q224*H224</f>
        <v>0.16109523000000001</v>
      </c>
      <c r="S224" s="136">
        <v>0</v>
      </c>
      <c r="T224" s="137">
        <f>S224*H224</f>
        <v>0</v>
      </c>
      <c r="AR224" s="138" t="s">
        <v>140</v>
      </c>
      <c r="AT224" s="138" t="s">
        <v>135</v>
      </c>
      <c r="AU224" s="138" t="s">
        <v>81</v>
      </c>
      <c r="AY224" s="17" t="s">
        <v>133</v>
      </c>
      <c r="BE224" s="139">
        <f>IF(N224="základní",J224,0)</f>
        <v>0</v>
      </c>
      <c r="BF224" s="139">
        <f>IF(N224="snížená",J224,0)</f>
        <v>0</v>
      </c>
      <c r="BG224" s="139">
        <f>IF(N224="zákl. přenesená",J224,0)</f>
        <v>0</v>
      </c>
      <c r="BH224" s="139">
        <f>IF(N224="sníž. přenesená",J224,0)</f>
        <v>0</v>
      </c>
      <c r="BI224" s="139">
        <f>IF(N224="nulová",J224,0)</f>
        <v>0</v>
      </c>
      <c r="BJ224" s="17" t="s">
        <v>79</v>
      </c>
      <c r="BK224" s="139">
        <f>ROUND(I224*H224,2)</f>
        <v>0</v>
      </c>
      <c r="BL224" s="17" t="s">
        <v>140</v>
      </c>
      <c r="BM224" s="138" t="s">
        <v>325</v>
      </c>
    </row>
    <row r="225" spans="2:65" s="1" customFormat="1">
      <c r="B225" s="32"/>
      <c r="D225" s="140" t="s">
        <v>142</v>
      </c>
      <c r="F225" s="141" t="s">
        <v>326</v>
      </c>
      <c r="I225" s="142"/>
      <c r="L225" s="32"/>
      <c r="M225" s="143"/>
      <c r="T225" s="53"/>
      <c r="AT225" s="17" t="s">
        <v>142</v>
      </c>
      <c r="AU225" s="17" t="s">
        <v>81</v>
      </c>
    </row>
    <row r="226" spans="2:65" s="12" customFormat="1" ht="22.5">
      <c r="B226" s="144"/>
      <c r="D226" s="145" t="s">
        <v>144</v>
      </c>
      <c r="E226" s="146" t="s">
        <v>19</v>
      </c>
      <c r="F226" s="147" t="s">
        <v>327</v>
      </c>
      <c r="H226" s="148">
        <v>0.123</v>
      </c>
      <c r="I226" s="149"/>
      <c r="L226" s="144"/>
      <c r="M226" s="150"/>
      <c r="T226" s="151"/>
      <c r="AT226" s="146" t="s">
        <v>144</v>
      </c>
      <c r="AU226" s="146" t="s">
        <v>81</v>
      </c>
      <c r="AV226" s="12" t="s">
        <v>81</v>
      </c>
      <c r="AW226" s="12" t="s">
        <v>33</v>
      </c>
      <c r="AX226" s="12" t="s">
        <v>71</v>
      </c>
      <c r="AY226" s="146" t="s">
        <v>133</v>
      </c>
    </row>
    <row r="227" spans="2:65" s="12" customFormat="1" ht="22.5">
      <c r="B227" s="144"/>
      <c r="D227" s="145" t="s">
        <v>144</v>
      </c>
      <c r="E227" s="146" t="s">
        <v>19</v>
      </c>
      <c r="F227" s="147" t="s">
        <v>328</v>
      </c>
      <c r="H227" s="148">
        <v>0.03</v>
      </c>
      <c r="I227" s="149"/>
      <c r="L227" s="144"/>
      <c r="M227" s="150"/>
      <c r="T227" s="151"/>
      <c r="AT227" s="146" t="s">
        <v>144</v>
      </c>
      <c r="AU227" s="146" t="s">
        <v>81</v>
      </c>
      <c r="AV227" s="12" t="s">
        <v>81</v>
      </c>
      <c r="AW227" s="12" t="s">
        <v>33</v>
      </c>
      <c r="AX227" s="12" t="s">
        <v>71</v>
      </c>
      <c r="AY227" s="146" t="s">
        <v>133</v>
      </c>
    </row>
    <row r="228" spans="2:65" s="13" customFormat="1">
      <c r="B228" s="152"/>
      <c r="D228" s="145" t="s">
        <v>144</v>
      </c>
      <c r="E228" s="153" t="s">
        <v>19</v>
      </c>
      <c r="F228" s="154" t="s">
        <v>166</v>
      </c>
      <c r="H228" s="155">
        <v>0.153</v>
      </c>
      <c r="I228" s="156"/>
      <c r="L228" s="152"/>
      <c r="M228" s="157"/>
      <c r="T228" s="158"/>
      <c r="AT228" s="153" t="s">
        <v>144</v>
      </c>
      <c r="AU228" s="153" t="s">
        <v>81</v>
      </c>
      <c r="AV228" s="13" t="s">
        <v>140</v>
      </c>
      <c r="AW228" s="13" t="s">
        <v>33</v>
      </c>
      <c r="AX228" s="13" t="s">
        <v>79</v>
      </c>
      <c r="AY228" s="153" t="s">
        <v>133</v>
      </c>
    </row>
    <row r="229" spans="2:65" s="11" customFormat="1" ht="22.9" customHeight="1">
      <c r="B229" s="115"/>
      <c r="D229" s="116" t="s">
        <v>70</v>
      </c>
      <c r="E229" s="125" t="s">
        <v>167</v>
      </c>
      <c r="F229" s="125" t="s">
        <v>329</v>
      </c>
      <c r="I229" s="118"/>
      <c r="J229" s="126">
        <f>BK229</f>
        <v>0</v>
      </c>
      <c r="L229" s="115"/>
      <c r="M229" s="120"/>
      <c r="P229" s="121">
        <f>SUM(P230:P241)</f>
        <v>0</v>
      </c>
      <c r="R229" s="121">
        <f>SUM(R230:R241)</f>
        <v>0</v>
      </c>
      <c r="T229" s="122">
        <f>SUM(T230:T241)</f>
        <v>14.313394799999999</v>
      </c>
      <c r="AR229" s="116" t="s">
        <v>79</v>
      </c>
      <c r="AT229" s="123" t="s">
        <v>70</v>
      </c>
      <c r="AU229" s="123" t="s">
        <v>79</v>
      </c>
      <c r="AY229" s="116" t="s">
        <v>133</v>
      </c>
      <c r="BK229" s="124">
        <f>SUM(BK230:BK241)</f>
        <v>0</v>
      </c>
    </row>
    <row r="230" spans="2:65" s="1" customFormat="1" ht="24.2" customHeight="1">
      <c r="B230" s="32"/>
      <c r="C230" s="127" t="s">
        <v>330</v>
      </c>
      <c r="D230" s="127" t="s">
        <v>135</v>
      </c>
      <c r="E230" s="128" t="s">
        <v>331</v>
      </c>
      <c r="F230" s="129" t="s">
        <v>332</v>
      </c>
      <c r="G230" s="130" t="s">
        <v>280</v>
      </c>
      <c r="H230" s="131">
        <v>109.32</v>
      </c>
      <c r="I230" s="132"/>
      <c r="J230" s="133">
        <f>ROUND(I230*H230,2)</f>
        <v>0</v>
      </c>
      <c r="K230" s="129" t="s">
        <v>19</v>
      </c>
      <c r="L230" s="32"/>
      <c r="M230" s="134" t="s">
        <v>19</v>
      </c>
      <c r="N230" s="135" t="s">
        <v>42</v>
      </c>
      <c r="P230" s="136">
        <f>O230*H230</f>
        <v>0</v>
      </c>
      <c r="Q230" s="136">
        <v>0</v>
      </c>
      <c r="R230" s="136">
        <f>Q230*H230</f>
        <v>0</v>
      </c>
      <c r="S230" s="136">
        <v>0.08</v>
      </c>
      <c r="T230" s="137">
        <f>S230*H230</f>
        <v>8.7455999999999996</v>
      </c>
      <c r="AR230" s="138" t="s">
        <v>140</v>
      </c>
      <c r="AT230" s="138" t="s">
        <v>135</v>
      </c>
      <c r="AU230" s="138" t="s">
        <v>81</v>
      </c>
      <c r="AY230" s="17" t="s">
        <v>133</v>
      </c>
      <c r="BE230" s="139">
        <f>IF(N230="základní",J230,0)</f>
        <v>0</v>
      </c>
      <c r="BF230" s="139">
        <f>IF(N230="snížená",J230,0)</f>
        <v>0</v>
      </c>
      <c r="BG230" s="139">
        <f>IF(N230="zákl. přenesená",J230,0)</f>
        <v>0</v>
      </c>
      <c r="BH230" s="139">
        <f>IF(N230="sníž. přenesená",J230,0)</f>
        <v>0</v>
      </c>
      <c r="BI230" s="139">
        <f>IF(N230="nulová",J230,0)</f>
        <v>0</v>
      </c>
      <c r="BJ230" s="17" t="s">
        <v>79</v>
      </c>
      <c r="BK230" s="139">
        <f>ROUND(I230*H230,2)</f>
        <v>0</v>
      </c>
      <c r="BL230" s="17" t="s">
        <v>140</v>
      </c>
      <c r="BM230" s="138" t="s">
        <v>333</v>
      </c>
    </row>
    <row r="231" spans="2:65" s="12" customFormat="1">
      <c r="B231" s="144"/>
      <c r="D231" s="145" t="s">
        <v>144</v>
      </c>
      <c r="E231" s="146" t="s">
        <v>19</v>
      </c>
      <c r="F231" s="147" t="s">
        <v>334</v>
      </c>
      <c r="H231" s="148">
        <v>72.959999999999994</v>
      </c>
      <c r="I231" s="149"/>
      <c r="L231" s="144"/>
      <c r="M231" s="150"/>
      <c r="T231" s="151"/>
      <c r="AT231" s="146" t="s">
        <v>144</v>
      </c>
      <c r="AU231" s="146" t="s">
        <v>81</v>
      </c>
      <c r="AV231" s="12" t="s">
        <v>81</v>
      </c>
      <c r="AW231" s="12" t="s">
        <v>33</v>
      </c>
      <c r="AX231" s="12" t="s">
        <v>71</v>
      </c>
      <c r="AY231" s="146" t="s">
        <v>133</v>
      </c>
    </row>
    <row r="232" spans="2:65" s="12" customFormat="1">
      <c r="B232" s="144"/>
      <c r="D232" s="145" t="s">
        <v>144</v>
      </c>
      <c r="E232" s="146" t="s">
        <v>19</v>
      </c>
      <c r="F232" s="147" t="s">
        <v>335</v>
      </c>
      <c r="H232" s="148">
        <v>36.36</v>
      </c>
      <c r="I232" s="149"/>
      <c r="L232" s="144"/>
      <c r="M232" s="150"/>
      <c r="T232" s="151"/>
      <c r="AT232" s="146" t="s">
        <v>144</v>
      </c>
      <c r="AU232" s="146" t="s">
        <v>81</v>
      </c>
      <c r="AV232" s="12" t="s">
        <v>81</v>
      </c>
      <c r="AW232" s="12" t="s">
        <v>33</v>
      </c>
      <c r="AX232" s="12" t="s">
        <v>71</v>
      </c>
      <c r="AY232" s="146" t="s">
        <v>133</v>
      </c>
    </row>
    <row r="233" spans="2:65" s="13" customFormat="1">
      <c r="B233" s="152"/>
      <c r="D233" s="145" t="s">
        <v>144</v>
      </c>
      <c r="E233" s="153" t="s">
        <v>19</v>
      </c>
      <c r="F233" s="154" t="s">
        <v>166</v>
      </c>
      <c r="H233" s="155">
        <v>109.32</v>
      </c>
      <c r="I233" s="156"/>
      <c r="L233" s="152"/>
      <c r="M233" s="157"/>
      <c r="T233" s="158"/>
      <c r="AT233" s="153" t="s">
        <v>144</v>
      </c>
      <c r="AU233" s="153" t="s">
        <v>81</v>
      </c>
      <c r="AV233" s="13" t="s">
        <v>140</v>
      </c>
      <c r="AW233" s="13" t="s">
        <v>33</v>
      </c>
      <c r="AX233" s="13" t="s">
        <v>79</v>
      </c>
      <c r="AY233" s="153" t="s">
        <v>133</v>
      </c>
    </row>
    <row r="234" spans="2:65" s="1" customFormat="1" ht="16.5" customHeight="1">
      <c r="B234" s="32"/>
      <c r="C234" s="127" t="s">
        <v>336</v>
      </c>
      <c r="D234" s="127" t="s">
        <v>135</v>
      </c>
      <c r="E234" s="128" t="s">
        <v>337</v>
      </c>
      <c r="F234" s="129" t="s">
        <v>338</v>
      </c>
      <c r="G234" s="130" t="s">
        <v>280</v>
      </c>
      <c r="H234" s="131">
        <v>109.32</v>
      </c>
      <c r="I234" s="132"/>
      <c r="J234" s="133">
        <f>ROUND(I234*H234,2)</f>
        <v>0</v>
      </c>
      <c r="K234" s="129" t="s">
        <v>339</v>
      </c>
      <c r="L234" s="32"/>
      <c r="M234" s="134" t="s">
        <v>19</v>
      </c>
      <c r="N234" s="135" t="s">
        <v>42</v>
      </c>
      <c r="P234" s="136">
        <f>O234*H234</f>
        <v>0</v>
      </c>
      <c r="Q234" s="136">
        <v>0</v>
      </c>
      <c r="R234" s="136">
        <f>Q234*H234</f>
        <v>0</v>
      </c>
      <c r="S234" s="136">
        <v>4.9390000000000003E-2</v>
      </c>
      <c r="T234" s="137">
        <f>S234*H234</f>
        <v>5.3993148</v>
      </c>
      <c r="AR234" s="138" t="s">
        <v>140</v>
      </c>
      <c r="AT234" s="138" t="s">
        <v>135</v>
      </c>
      <c r="AU234" s="138" t="s">
        <v>81</v>
      </c>
      <c r="AY234" s="17" t="s">
        <v>133</v>
      </c>
      <c r="BE234" s="139">
        <f>IF(N234="základní",J234,0)</f>
        <v>0</v>
      </c>
      <c r="BF234" s="139">
        <f>IF(N234="snížená",J234,0)</f>
        <v>0</v>
      </c>
      <c r="BG234" s="139">
        <f>IF(N234="zákl. přenesená",J234,0)</f>
        <v>0</v>
      </c>
      <c r="BH234" s="139">
        <f>IF(N234="sníž. přenesená",J234,0)</f>
        <v>0</v>
      </c>
      <c r="BI234" s="139">
        <f>IF(N234="nulová",J234,0)</f>
        <v>0</v>
      </c>
      <c r="BJ234" s="17" t="s">
        <v>79</v>
      </c>
      <c r="BK234" s="139">
        <f>ROUND(I234*H234,2)</f>
        <v>0</v>
      </c>
      <c r="BL234" s="17" t="s">
        <v>140</v>
      </c>
      <c r="BM234" s="138" t="s">
        <v>340</v>
      </c>
    </row>
    <row r="235" spans="2:65" s="1" customFormat="1">
      <c r="B235" s="32"/>
      <c r="D235" s="140" t="s">
        <v>142</v>
      </c>
      <c r="F235" s="141" t="s">
        <v>341</v>
      </c>
      <c r="I235" s="142"/>
      <c r="L235" s="32"/>
      <c r="M235" s="143"/>
      <c r="T235" s="53"/>
      <c r="AT235" s="17" t="s">
        <v>142</v>
      </c>
      <c r="AU235" s="17" t="s">
        <v>81</v>
      </c>
    </row>
    <row r="236" spans="2:65" s="12" customFormat="1">
      <c r="B236" s="144"/>
      <c r="D236" s="145" t="s">
        <v>144</v>
      </c>
      <c r="E236" s="146" t="s">
        <v>19</v>
      </c>
      <c r="F236" s="147" t="s">
        <v>334</v>
      </c>
      <c r="H236" s="148">
        <v>72.959999999999994</v>
      </c>
      <c r="I236" s="149"/>
      <c r="L236" s="144"/>
      <c r="M236" s="150"/>
      <c r="T236" s="151"/>
      <c r="AT236" s="146" t="s">
        <v>144</v>
      </c>
      <c r="AU236" s="146" t="s">
        <v>81</v>
      </c>
      <c r="AV236" s="12" t="s">
        <v>81</v>
      </c>
      <c r="AW236" s="12" t="s">
        <v>33</v>
      </c>
      <c r="AX236" s="12" t="s">
        <v>71</v>
      </c>
      <c r="AY236" s="146" t="s">
        <v>133</v>
      </c>
    </row>
    <row r="237" spans="2:65" s="12" customFormat="1">
      <c r="B237" s="144"/>
      <c r="D237" s="145" t="s">
        <v>144</v>
      </c>
      <c r="E237" s="146" t="s">
        <v>19</v>
      </c>
      <c r="F237" s="147" t="s">
        <v>335</v>
      </c>
      <c r="H237" s="148">
        <v>36.36</v>
      </c>
      <c r="I237" s="149"/>
      <c r="L237" s="144"/>
      <c r="M237" s="150"/>
      <c r="T237" s="151"/>
      <c r="AT237" s="146" t="s">
        <v>144</v>
      </c>
      <c r="AU237" s="146" t="s">
        <v>81</v>
      </c>
      <c r="AV237" s="12" t="s">
        <v>81</v>
      </c>
      <c r="AW237" s="12" t="s">
        <v>33</v>
      </c>
      <c r="AX237" s="12" t="s">
        <v>71</v>
      </c>
      <c r="AY237" s="146" t="s">
        <v>133</v>
      </c>
    </row>
    <row r="238" spans="2:65" s="13" customFormat="1">
      <c r="B238" s="152"/>
      <c r="D238" s="145" t="s">
        <v>144</v>
      </c>
      <c r="E238" s="153" t="s">
        <v>19</v>
      </c>
      <c r="F238" s="154" t="s">
        <v>166</v>
      </c>
      <c r="H238" s="155">
        <v>109.32</v>
      </c>
      <c r="I238" s="156"/>
      <c r="L238" s="152"/>
      <c r="M238" s="157"/>
      <c r="T238" s="158"/>
      <c r="AT238" s="153" t="s">
        <v>144</v>
      </c>
      <c r="AU238" s="153" t="s">
        <v>81</v>
      </c>
      <c r="AV238" s="13" t="s">
        <v>140</v>
      </c>
      <c r="AW238" s="13" t="s">
        <v>33</v>
      </c>
      <c r="AX238" s="13" t="s">
        <v>79</v>
      </c>
      <c r="AY238" s="153" t="s">
        <v>133</v>
      </c>
    </row>
    <row r="239" spans="2:65" s="1" customFormat="1" ht="16.5" customHeight="1">
      <c r="B239" s="32"/>
      <c r="C239" s="127" t="s">
        <v>342</v>
      </c>
      <c r="D239" s="127" t="s">
        <v>135</v>
      </c>
      <c r="E239" s="128" t="s">
        <v>343</v>
      </c>
      <c r="F239" s="129" t="s">
        <v>344</v>
      </c>
      <c r="G239" s="130" t="s">
        <v>288</v>
      </c>
      <c r="H239" s="131">
        <v>8</v>
      </c>
      <c r="I239" s="132"/>
      <c r="J239" s="133">
        <f>ROUND(I239*H239,2)</f>
        <v>0</v>
      </c>
      <c r="K239" s="129" t="s">
        <v>339</v>
      </c>
      <c r="L239" s="32"/>
      <c r="M239" s="134" t="s">
        <v>19</v>
      </c>
      <c r="N239" s="135" t="s">
        <v>42</v>
      </c>
      <c r="P239" s="136">
        <f>O239*H239</f>
        <v>0</v>
      </c>
      <c r="Q239" s="136">
        <v>0</v>
      </c>
      <c r="R239" s="136">
        <f>Q239*H239</f>
        <v>0</v>
      </c>
      <c r="S239" s="136">
        <v>2.1059999999999999E-2</v>
      </c>
      <c r="T239" s="137">
        <f>S239*H239</f>
        <v>0.16847999999999999</v>
      </c>
      <c r="AR239" s="138" t="s">
        <v>140</v>
      </c>
      <c r="AT239" s="138" t="s">
        <v>135</v>
      </c>
      <c r="AU239" s="138" t="s">
        <v>81</v>
      </c>
      <c r="AY239" s="17" t="s">
        <v>133</v>
      </c>
      <c r="BE239" s="139">
        <f>IF(N239="základní",J239,0)</f>
        <v>0</v>
      </c>
      <c r="BF239" s="139">
        <f>IF(N239="snížená",J239,0)</f>
        <v>0</v>
      </c>
      <c r="BG239" s="139">
        <f>IF(N239="zákl. přenesená",J239,0)</f>
        <v>0</v>
      </c>
      <c r="BH239" s="139">
        <f>IF(N239="sníž. přenesená",J239,0)</f>
        <v>0</v>
      </c>
      <c r="BI239" s="139">
        <f>IF(N239="nulová",J239,0)</f>
        <v>0</v>
      </c>
      <c r="BJ239" s="17" t="s">
        <v>79</v>
      </c>
      <c r="BK239" s="139">
        <f>ROUND(I239*H239,2)</f>
        <v>0</v>
      </c>
      <c r="BL239" s="17" t="s">
        <v>140</v>
      </c>
      <c r="BM239" s="138" t="s">
        <v>345</v>
      </c>
    </row>
    <row r="240" spans="2:65" s="1" customFormat="1">
      <c r="B240" s="32"/>
      <c r="D240" s="140" t="s">
        <v>142</v>
      </c>
      <c r="F240" s="141" t="s">
        <v>346</v>
      </c>
      <c r="I240" s="142"/>
      <c r="L240" s="32"/>
      <c r="M240" s="143"/>
      <c r="T240" s="53"/>
      <c r="AT240" s="17" t="s">
        <v>142</v>
      </c>
      <c r="AU240" s="17" t="s">
        <v>81</v>
      </c>
    </row>
    <row r="241" spans="2:65" s="12" customFormat="1">
      <c r="B241" s="144"/>
      <c r="D241" s="145" t="s">
        <v>144</v>
      </c>
      <c r="E241" s="146" t="s">
        <v>19</v>
      </c>
      <c r="F241" s="147" t="s">
        <v>347</v>
      </c>
      <c r="H241" s="148">
        <v>8</v>
      </c>
      <c r="I241" s="149"/>
      <c r="L241" s="144"/>
      <c r="M241" s="150"/>
      <c r="T241" s="151"/>
      <c r="AT241" s="146" t="s">
        <v>144</v>
      </c>
      <c r="AU241" s="146" t="s">
        <v>81</v>
      </c>
      <c r="AV241" s="12" t="s">
        <v>81</v>
      </c>
      <c r="AW241" s="12" t="s">
        <v>33</v>
      </c>
      <c r="AX241" s="12" t="s">
        <v>79</v>
      </c>
      <c r="AY241" s="146" t="s">
        <v>133</v>
      </c>
    </row>
    <row r="242" spans="2:65" s="11" customFormat="1" ht="22.9" customHeight="1">
      <c r="B242" s="115"/>
      <c r="D242" s="116" t="s">
        <v>70</v>
      </c>
      <c r="E242" s="125" t="s">
        <v>174</v>
      </c>
      <c r="F242" s="125" t="s">
        <v>348</v>
      </c>
      <c r="I242" s="118"/>
      <c r="J242" s="126">
        <f>BK242</f>
        <v>0</v>
      </c>
      <c r="L242" s="115"/>
      <c r="M242" s="120"/>
      <c r="P242" s="121">
        <f>SUM(P243:P269)</f>
        <v>0</v>
      </c>
      <c r="R242" s="121">
        <f>SUM(R243:R269)</f>
        <v>3.9663113300000004</v>
      </c>
      <c r="T242" s="122">
        <f>SUM(T243:T269)</f>
        <v>0</v>
      </c>
      <c r="AR242" s="116" t="s">
        <v>79</v>
      </c>
      <c r="AT242" s="123" t="s">
        <v>70</v>
      </c>
      <c r="AU242" s="123" t="s">
        <v>79</v>
      </c>
      <c r="AY242" s="116" t="s">
        <v>133</v>
      </c>
      <c r="BK242" s="124">
        <f>SUM(BK243:BK269)</f>
        <v>0</v>
      </c>
    </row>
    <row r="243" spans="2:65" s="1" customFormat="1" ht="33" customHeight="1">
      <c r="B243" s="32"/>
      <c r="C243" s="127" t="s">
        <v>349</v>
      </c>
      <c r="D243" s="127" t="s">
        <v>135</v>
      </c>
      <c r="E243" s="128" t="s">
        <v>350</v>
      </c>
      <c r="F243" s="129" t="s">
        <v>351</v>
      </c>
      <c r="G243" s="130" t="s">
        <v>155</v>
      </c>
      <c r="H243" s="131">
        <v>99.513000000000005</v>
      </c>
      <c r="I243" s="132"/>
      <c r="J243" s="133">
        <f>ROUND(I243*H243,2)</f>
        <v>0</v>
      </c>
      <c r="K243" s="129" t="s">
        <v>139</v>
      </c>
      <c r="L243" s="32"/>
      <c r="M243" s="134" t="s">
        <v>19</v>
      </c>
      <c r="N243" s="135" t="s">
        <v>42</v>
      </c>
      <c r="P243" s="136">
        <f>O243*H243</f>
        <v>0</v>
      </c>
      <c r="Q243" s="136">
        <v>7.3499999999999998E-3</v>
      </c>
      <c r="R243" s="136">
        <f>Q243*H243</f>
        <v>0.73142055000000006</v>
      </c>
      <c r="S243" s="136">
        <v>0</v>
      </c>
      <c r="T243" s="137">
        <f>S243*H243</f>
        <v>0</v>
      </c>
      <c r="AR243" s="138" t="s">
        <v>140</v>
      </c>
      <c r="AT243" s="138" t="s">
        <v>135</v>
      </c>
      <c r="AU243" s="138" t="s">
        <v>81</v>
      </c>
      <c r="AY243" s="17" t="s">
        <v>133</v>
      </c>
      <c r="BE243" s="139">
        <f>IF(N243="základní",J243,0)</f>
        <v>0</v>
      </c>
      <c r="BF243" s="139">
        <f>IF(N243="snížená",J243,0)</f>
        <v>0</v>
      </c>
      <c r="BG243" s="139">
        <f>IF(N243="zákl. přenesená",J243,0)</f>
        <v>0</v>
      </c>
      <c r="BH243" s="139">
        <f>IF(N243="sníž. přenesená",J243,0)</f>
        <v>0</v>
      </c>
      <c r="BI243" s="139">
        <f>IF(N243="nulová",J243,0)</f>
        <v>0</v>
      </c>
      <c r="BJ243" s="17" t="s">
        <v>79</v>
      </c>
      <c r="BK243" s="139">
        <f>ROUND(I243*H243,2)</f>
        <v>0</v>
      </c>
      <c r="BL243" s="17" t="s">
        <v>140</v>
      </c>
      <c r="BM243" s="138" t="s">
        <v>352</v>
      </c>
    </row>
    <row r="244" spans="2:65" s="1" customFormat="1">
      <c r="B244" s="32"/>
      <c r="D244" s="140" t="s">
        <v>142</v>
      </c>
      <c r="F244" s="141" t="s">
        <v>353</v>
      </c>
      <c r="I244" s="142"/>
      <c r="L244" s="32"/>
      <c r="M244" s="143"/>
      <c r="T244" s="53"/>
      <c r="AT244" s="17" t="s">
        <v>142</v>
      </c>
      <c r="AU244" s="17" t="s">
        <v>81</v>
      </c>
    </row>
    <row r="245" spans="2:65" s="12" customFormat="1" ht="22.5">
      <c r="B245" s="144"/>
      <c r="D245" s="145" t="s">
        <v>144</v>
      </c>
      <c r="E245" s="146" t="s">
        <v>19</v>
      </c>
      <c r="F245" s="147" t="s">
        <v>354</v>
      </c>
      <c r="H245" s="148">
        <v>92.2</v>
      </c>
      <c r="I245" s="149"/>
      <c r="L245" s="144"/>
      <c r="M245" s="150"/>
      <c r="T245" s="151"/>
      <c r="AT245" s="146" t="s">
        <v>144</v>
      </c>
      <c r="AU245" s="146" t="s">
        <v>81</v>
      </c>
      <c r="AV245" s="12" t="s">
        <v>81</v>
      </c>
      <c r="AW245" s="12" t="s">
        <v>33</v>
      </c>
      <c r="AX245" s="12" t="s">
        <v>71</v>
      </c>
      <c r="AY245" s="146" t="s">
        <v>133</v>
      </c>
    </row>
    <row r="246" spans="2:65" s="12" customFormat="1" ht="22.5">
      <c r="B246" s="144"/>
      <c r="D246" s="145" t="s">
        <v>144</v>
      </c>
      <c r="E246" s="146" t="s">
        <v>19</v>
      </c>
      <c r="F246" s="147" t="s">
        <v>355</v>
      </c>
      <c r="H246" s="148">
        <v>7.3129999999999997</v>
      </c>
      <c r="I246" s="149"/>
      <c r="L246" s="144"/>
      <c r="M246" s="150"/>
      <c r="T246" s="151"/>
      <c r="AT246" s="146" t="s">
        <v>144</v>
      </c>
      <c r="AU246" s="146" t="s">
        <v>81</v>
      </c>
      <c r="AV246" s="12" t="s">
        <v>81</v>
      </c>
      <c r="AW246" s="12" t="s">
        <v>33</v>
      </c>
      <c r="AX246" s="12" t="s">
        <v>71</v>
      </c>
      <c r="AY246" s="146" t="s">
        <v>133</v>
      </c>
    </row>
    <row r="247" spans="2:65" s="13" customFormat="1">
      <c r="B247" s="152"/>
      <c r="D247" s="145" t="s">
        <v>144</v>
      </c>
      <c r="E247" s="153" t="s">
        <v>19</v>
      </c>
      <c r="F247" s="154" t="s">
        <v>166</v>
      </c>
      <c r="H247" s="155">
        <v>99.513000000000005</v>
      </c>
      <c r="I247" s="156"/>
      <c r="L247" s="152"/>
      <c r="M247" s="157"/>
      <c r="T247" s="158"/>
      <c r="AT247" s="153" t="s">
        <v>144</v>
      </c>
      <c r="AU247" s="153" t="s">
        <v>81</v>
      </c>
      <c r="AV247" s="13" t="s">
        <v>140</v>
      </c>
      <c r="AW247" s="13" t="s">
        <v>33</v>
      </c>
      <c r="AX247" s="13" t="s">
        <v>79</v>
      </c>
      <c r="AY247" s="153" t="s">
        <v>133</v>
      </c>
    </row>
    <row r="248" spans="2:65" s="1" customFormat="1" ht="21.75" customHeight="1">
      <c r="B248" s="32"/>
      <c r="C248" s="127" t="s">
        <v>356</v>
      </c>
      <c r="D248" s="127" t="s">
        <v>135</v>
      </c>
      <c r="E248" s="128" t="s">
        <v>357</v>
      </c>
      <c r="F248" s="129" t="s">
        <v>358</v>
      </c>
      <c r="G248" s="130" t="s">
        <v>155</v>
      </c>
      <c r="H248" s="131">
        <v>5.4610000000000003</v>
      </c>
      <c r="I248" s="132"/>
      <c r="J248" s="133">
        <f>ROUND(I248*H248,2)</f>
        <v>0</v>
      </c>
      <c r="K248" s="129" t="s">
        <v>139</v>
      </c>
      <c r="L248" s="32"/>
      <c r="M248" s="134" t="s">
        <v>19</v>
      </c>
      <c r="N248" s="135" t="s">
        <v>42</v>
      </c>
      <c r="P248" s="136">
        <f>O248*H248</f>
        <v>0</v>
      </c>
      <c r="Q248" s="136">
        <v>5.6000000000000001E-2</v>
      </c>
      <c r="R248" s="136">
        <f>Q248*H248</f>
        <v>0.30581600000000003</v>
      </c>
      <c r="S248" s="136">
        <v>0</v>
      </c>
      <c r="T248" s="137">
        <f>S248*H248</f>
        <v>0</v>
      </c>
      <c r="AR248" s="138" t="s">
        <v>140</v>
      </c>
      <c r="AT248" s="138" t="s">
        <v>135</v>
      </c>
      <c r="AU248" s="138" t="s">
        <v>81</v>
      </c>
      <c r="AY248" s="17" t="s">
        <v>133</v>
      </c>
      <c r="BE248" s="139">
        <f>IF(N248="základní",J248,0)</f>
        <v>0</v>
      </c>
      <c r="BF248" s="139">
        <f>IF(N248="snížená",J248,0)</f>
        <v>0</v>
      </c>
      <c r="BG248" s="139">
        <f>IF(N248="zákl. přenesená",J248,0)</f>
        <v>0</v>
      </c>
      <c r="BH248" s="139">
        <f>IF(N248="sníž. přenesená",J248,0)</f>
        <v>0</v>
      </c>
      <c r="BI248" s="139">
        <f>IF(N248="nulová",J248,0)</f>
        <v>0</v>
      </c>
      <c r="BJ248" s="17" t="s">
        <v>79</v>
      </c>
      <c r="BK248" s="139">
        <f>ROUND(I248*H248,2)</f>
        <v>0</v>
      </c>
      <c r="BL248" s="17" t="s">
        <v>140</v>
      </c>
      <c r="BM248" s="138" t="s">
        <v>359</v>
      </c>
    </row>
    <row r="249" spans="2:65" s="1" customFormat="1">
      <c r="B249" s="32"/>
      <c r="D249" s="140" t="s">
        <v>142</v>
      </c>
      <c r="F249" s="141" t="s">
        <v>360</v>
      </c>
      <c r="I249" s="142"/>
      <c r="L249" s="32"/>
      <c r="M249" s="143"/>
      <c r="T249" s="53"/>
      <c r="AT249" s="17" t="s">
        <v>142</v>
      </c>
      <c r="AU249" s="17" t="s">
        <v>81</v>
      </c>
    </row>
    <row r="250" spans="2:65" s="12" customFormat="1" ht="22.5">
      <c r="B250" s="144"/>
      <c r="D250" s="145" t="s">
        <v>144</v>
      </c>
      <c r="E250" s="146" t="s">
        <v>19</v>
      </c>
      <c r="F250" s="147" t="s">
        <v>361</v>
      </c>
      <c r="H250" s="148">
        <v>5.4610000000000003</v>
      </c>
      <c r="I250" s="149"/>
      <c r="L250" s="144"/>
      <c r="M250" s="150"/>
      <c r="T250" s="151"/>
      <c r="AT250" s="146" t="s">
        <v>144</v>
      </c>
      <c r="AU250" s="146" t="s">
        <v>81</v>
      </c>
      <c r="AV250" s="12" t="s">
        <v>81</v>
      </c>
      <c r="AW250" s="12" t="s">
        <v>33</v>
      </c>
      <c r="AX250" s="12" t="s">
        <v>79</v>
      </c>
      <c r="AY250" s="146" t="s">
        <v>133</v>
      </c>
    </row>
    <row r="251" spans="2:65" s="1" customFormat="1" ht="24.2" customHeight="1">
      <c r="B251" s="32"/>
      <c r="C251" s="127" t="s">
        <v>362</v>
      </c>
      <c r="D251" s="127" t="s">
        <v>135</v>
      </c>
      <c r="E251" s="128" t="s">
        <v>363</v>
      </c>
      <c r="F251" s="129" t="s">
        <v>364</v>
      </c>
      <c r="G251" s="130" t="s">
        <v>155</v>
      </c>
      <c r="H251" s="131">
        <v>99.513000000000005</v>
      </c>
      <c r="I251" s="132"/>
      <c r="J251" s="133">
        <f>ROUND(I251*H251,2)</f>
        <v>0</v>
      </c>
      <c r="K251" s="129" t="s">
        <v>139</v>
      </c>
      <c r="L251" s="32"/>
      <c r="M251" s="134" t="s">
        <v>19</v>
      </c>
      <c r="N251" s="135" t="s">
        <v>42</v>
      </c>
      <c r="P251" s="136">
        <f>O251*H251</f>
        <v>0</v>
      </c>
      <c r="Q251" s="136">
        <v>4.0000000000000001E-3</v>
      </c>
      <c r="R251" s="136">
        <f>Q251*H251</f>
        <v>0.39805200000000002</v>
      </c>
      <c r="S251" s="136">
        <v>0</v>
      </c>
      <c r="T251" s="137">
        <f>S251*H251</f>
        <v>0</v>
      </c>
      <c r="AR251" s="138" t="s">
        <v>140</v>
      </c>
      <c r="AT251" s="138" t="s">
        <v>135</v>
      </c>
      <c r="AU251" s="138" t="s">
        <v>81</v>
      </c>
      <c r="AY251" s="17" t="s">
        <v>133</v>
      </c>
      <c r="BE251" s="139">
        <f>IF(N251="základní",J251,0)</f>
        <v>0</v>
      </c>
      <c r="BF251" s="139">
        <f>IF(N251="snížená",J251,0)</f>
        <v>0</v>
      </c>
      <c r="BG251" s="139">
        <f>IF(N251="zákl. přenesená",J251,0)</f>
        <v>0</v>
      </c>
      <c r="BH251" s="139">
        <f>IF(N251="sníž. přenesená",J251,0)</f>
        <v>0</v>
      </c>
      <c r="BI251" s="139">
        <f>IF(N251="nulová",J251,0)</f>
        <v>0</v>
      </c>
      <c r="BJ251" s="17" t="s">
        <v>79</v>
      </c>
      <c r="BK251" s="139">
        <f>ROUND(I251*H251,2)</f>
        <v>0</v>
      </c>
      <c r="BL251" s="17" t="s">
        <v>140</v>
      </c>
      <c r="BM251" s="138" t="s">
        <v>365</v>
      </c>
    </row>
    <row r="252" spans="2:65" s="1" customFormat="1">
      <c r="B252" s="32"/>
      <c r="D252" s="140" t="s">
        <v>142</v>
      </c>
      <c r="F252" s="141" t="s">
        <v>366</v>
      </c>
      <c r="I252" s="142"/>
      <c r="L252" s="32"/>
      <c r="M252" s="143"/>
      <c r="T252" s="53"/>
      <c r="AT252" s="17" t="s">
        <v>142</v>
      </c>
      <c r="AU252" s="17" t="s">
        <v>81</v>
      </c>
    </row>
    <row r="253" spans="2:65" s="12" customFormat="1" ht="22.5">
      <c r="B253" s="144"/>
      <c r="D253" s="145" t="s">
        <v>144</v>
      </c>
      <c r="E253" s="146" t="s">
        <v>19</v>
      </c>
      <c r="F253" s="147" t="s">
        <v>354</v>
      </c>
      <c r="H253" s="148">
        <v>92.2</v>
      </c>
      <c r="I253" s="149"/>
      <c r="L253" s="144"/>
      <c r="M253" s="150"/>
      <c r="T253" s="151"/>
      <c r="AT253" s="146" t="s">
        <v>144</v>
      </c>
      <c r="AU253" s="146" t="s">
        <v>81</v>
      </c>
      <c r="AV253" s="12" t="s">
        <v>81</v>
      </c>
      <c r="AW253" s="12" t="s">
        <v>33</v>
      </c>
      <c r="AX253" s="12" t="s">
        <v>71</v>
      </c>
      <c r="AY253" s="146" t="s">
        <v>133</v>
      </c>
    </row>
    <row r="254" spans="2:65" s="12" customFormat="1" ht="22.5">
      <c r="B254" s="144"/>
      <c r="D254" s="145" t="s">
        <v>144</v>
      </c>
      <c r="E254" s="146" t="s">
        <v>19</v>
      </c>
      <c r="F254" s="147" t="s">
        <v>355</v>
      </c>
      <c r="H254" s="148">
        <v>7.3129999999999997</v>
      </c>
      <c r="I254" s="149"/>
      <c r="L254" s="144"/>
      <c r="M254" s="150"/>
      <c r="T254" s="151"/>
      <c r="AT254" s="146" t="s">
        <v>144</v>
      </c>
      <c r="AU254" s="146" t="s">
        <v>81</v>
      </c>
      <c r="AV254" s="12" t="s">
        <v>81</v>
      </c>
      <c r="AW254" s="12" t="s">
        <v>33</v>
      </c>
      <c r="AX254" s="12" t="s">
        <v>71</v>
      </c>
      <c r="AY254" s="146" t="s">
        <v>133</v>
      </c>
    </row>
    <row r="255" spans="2:65" s="13" customFormat="1">
      <c r="B255" s="152"/>
      <c r="D255" s="145" t="s">
        <v>144</v>
      </c>
      <c r="E255" s="153" t="s">
        <v>19</v>
      </c>
      <c r="F255" s="154" t="s">
        <v>166</v>
      </c>
      <c r="H255" s="155">
        <v>99.513000000000005</v>
      </c>
      <c r="I255" s="156"/>
      <c r="L255" s="152"/>
      <c r="M255" s="157"/>
      <c r="T255" s="158"/>
      <c r="AT255" s="153" t="s">
        <v>144</v>
      </c>
      <c r="AU255" s="153" t="s">
        <v>81</v>
      </c>
      <c r="AV255" s="13" t="s">
        <v>140</v>
      </c>
      <c r="AW255" s="13" t="s">
        <v>33</v>
      </c>
      <c r="AX255" s="13" t="s">
        <v>79</v>
      </c>
      <c r="AY255" s="153" t="s">
        <v>133</v>
      </c>
    </row>
    <row r="256" spans="2:65" s="1" customFormat="1" ht="37.9" customHeight="1">
      <c r="B256" s="32"/>
      <c r="C256" s="127" t="s">
        <v>367</v>
      </c>
      <c r="D256" s="127" t="s">
        <v>135</v>
      </c>
      <c r="E256" s="128" t="s">
        <v>368</v>
      </c>
      <c r="F256" s="129" t="s">
        <v>369</v>
      </c>
      <c r="G256" s="130" t="s">
        <v>155</v>
      </c>
      <c r="H256" s="131">
        <v>99.513000000000005</v>
      </c>
      <c r="I256" s="132"/>
      <c r="J256" s="133">
        <f>ROUND(I256*H256,2)</f>
        <v>0</v>
      </c>
      <c r="K256" s="129" t="s">
        <v>139</v>
      </c>
      <c r="L256" s="32"/>
      <c r="M256" s="134" t="s">
        <v>19</v>
      </c>
      <c r="N256" s="135" t="s">
        <v>42</v>
      </c>
      <c r="P256" s="136">
        <f>O256*H256</f>
        <v>0</v>
      </c>
      <c r="Q256" s="136">
        <v>1.54E-2</v>
      </c>
      <c r="R256" s="136">
        <f>Q256*H256</f>
        <v>1.5325002000000001</v>
      </c>
      <c r="S256" s="136">
        <v>0</v>
      </c>
      <c r="T256" s="137">
        <f>S256*H256</f>
        <v>0</v>
      </c>
      <c r="AR256" s="138" t="s">
        <v>140</v>
      </c>
      <c r="AT256" s="138" t="s">
        <v>135</v>
      </c>
      <c r="AU256" s="138" t="s">
        <v>81</v>
      </c>
      <c r="AY256" s="17" t="s">
        <v>133</v>
      </c>
      <c r="BE256" s="139">
        <f>IF(N256="základní",J256,0)</f>
        <v>0</v>
      </c>
      <c r="BF256" s="139">
        <f>IF(N256="snížená",J256,0)</f>
        <v>0</v>
      </c>
      <c r="BG256" s="139">
        <f>IF(N256="zákl. přenesená",J256,0)</f>
        <v>0</v>
      </c>
      <c r="BH256" s="139">
        <f>IF(N256="sníž. přenesená",J256,0)</f>
        <v>0</v>
      </c>
      <c r="BI256" s="139">
        <f>IF(N256="nulová",J256,0)</f>
        <v>0</v>
      </c>
      <c r="BJ256" s="17" t="s">
        <v>79</v>
      </c>
      <c r="BK256" s="139">
        <f>ROUND(I256*H256,2)</f>
        <v>0</v>
      </c>
      <c r="BL256" s="17" t="s">
        <v>140</v>
      </c>
      <c r="BM256" s="138" t="s">
        <v>370</v>
      </c>
    </row>
    <row r="257" spans="2:65" s="1" customFormat="1">
      <c r="B257" s="32"/>
      <c r="D257" s="140" t="s">
        <v>142</v>
      </c>
      <c r="F257" s="141" t="s">
        <v>371</v>
      </c>
      <c r="I257" s="142"/>
      <c r="L257" s="32"/>
      <c r="M257" s="143"/>
      <c r="T257" s="53"/>
      <c r="AT257" s="17" t="s">
        <v>142</v>
      </c>
      <c r="AU257" s="17" t="s">
        <v>81</v>
      </c>
    </row>
    <row r="258" spans="2:65" s="12" customFormat="1" ht="22.5">
      <c r="B258" s="144"/>
      <c r="D258" s="145" t="s">
        <v>144</v>
      </c>
      <c r="E258" s="146" t="s">
        <v>19</v>
      </c>
      <c r="F258" s="147" t="s">
        <v>354</v>
      </c>
      <c r="H258" s="148">
        <v>92.2</v>
      </c>
      <c r="I258" s="149"/>
      <c r="L258" s="144"/>
      <c r="M258" s="150"/>
      <c r="T258" s="151"/>
      <c r="AT258" s="146" t="s">
        <v>144</v>
      </c>
      <c r="AU258" s="146" t="s">
        <v>81</v>
      </c>
      <c r="AV258" s="12" t="s">
        <v>81</v>
      </c>
      <c r="AW258" s="12" t="s">
        <v>33</v>
      </c>
      <c r="AX258" s="12" t="s">
        <v>71</v>
      </c>
      <c r="AY258" s="146" t="s">
        <v>133</v>
      </c>
    </row>
    <row r="259" spans="2:65" s="12" customFormat="1" ht="22.5">
      <c r="B259" s="144"/>
      <c r="D259" s="145" t="s">
        <v>144</v>
      </c>
      <c r="E259" s="146" t="s">
        <v>19</v>
      </c>
      <c r="F259" s="147" t="s">
        <v>355</v>
      </c>
      <c r="H259" s="148">
        <v>7.3129999999999997</v>
      </c>
      <c r="I259" s="149"/>
      <c r="L259" s="144"/>
      <c r="M259" s="150"/>
      <c r="T259" s="151"/>
      <c r="AT259" s="146" t="s">
        <v>144</v>
      </c>
      <c r="AU259" s="146" t="s">
        <v>81</v>
      </c>
      <c r="AV259" s="12" t="s">
        <v>81</v>
      </c>
      <c r="AW259" s="12" t="s">
        <v>33</v>
      </c>
      <c r="AX259" s="12" t="s">
        <v>71</v>
      </c>
      <c r="AY259" s="146" t="s">
        <v>133</v>
      </c>
    </row>
    <row r="260" spans="2:65" s="13" customFormat="1">
      <c r="B260" s="152"/>
      <c r="D260" s="145" t="s">
        <v>144</v>
      </c>
      <c r="E260" s="153" t="s">
        <v>19</v>
      </c>
      <c r="F260" s="154" t="s">
        <v>372</v>
      </c>
      <c r="H260" s="155">
        <v>99.513000000000005</v>
      </c>
      <c r="I260" s="156"/>
      <c r="L260" s="152"/>
      <c r="M260" s="157"/>
      <c r="T260" s="158"/>
      <c r="AT260" s="153" t="s">
        <v>144</v>
      </c>
      <c r="AU260" s="153" t="s">
        <v>81</v>
      </c>
      <c r="AV260" s="13" t="s">
        <v>140</v>
      </c>
      <c r="AW260" s="13" t="s">
        <v>33</v>
      </c>
      <c r="AX260" s="13" t="s">
        <v>79</v>
      </c>
      <c r="AY260" s="153" t="s">
        <v>133</v>
      </c>
    </row>
    <row r="261" spans="2:65" s="1" customFormat="1" ht="24.2" customHeight="1">
      <c r="B261" s="32"/>
      <c r="C261" s="127" t="s">
        <v>373</v>
      </c>
      <c r="D261" s="127" t="s">
        <v>135</v>
      </c>
      <c r="E261" s="128" t="s">
        <v>374</v>
      </c>
      <c r="F261" s="129" t="s">
        <v>375</v>
      </c>
      <c r="G261" s="130" t="s">
        <v>155</v>
      </c>
      <c r="H261" s="131">
        <v>20.931000000000001</v>
      </c>
      <c r="I261" s="132"/>
      <c r="J261" s="133">
        <f>ROUND(I261*H261,2)</f>
        <v>0</v>
      </c>
      <c r="K261" s="129" t="s">
        <v>139</v>
      </c>
      <c r="L261" s="32"/>
      <c r="M261" s="134" t="s">
        <v>19</v>
      </c>
      <c r="N261" s="135" t="s">
        <v>42</v>
      </c>
      <c r="P261" s="136">
        <f>O261*H261</f>
        <v>0</v>
      </c>
      <c r="Q261" s="136">
        <v>3.3579999999999999E-2</v>
      </c>
      <c r="R261" s="136">
        <f>Q261*H261</f>
        <v>0.70286298000000003</v>
      </c>
      <c r="S261" s="136">
        <v>0</v>
      </c>
      <c r="T261" s="137">
        <f>S261*H261</f>
        <v>0</v>
      </c>
      <c r="AR261" s="138" t="s">
        <v>140</v>
      </c>
      <c r="AT261" s="138" t="s">
        <v>135</v>
      </c>
      <c r="AU261" s="138" t="s">
        <v>81</v>
      </c>
      <c r="AY261" s="17" t="s">
        <v>133</v>
      </c>
      <c r="BE261" s="139">
        <f>IF(N261="základní",J261,0)</f>
        <v>0</v>
      </c>
      <c r="BF261" s="139">
        <f>IF(N261="snížená",J261,0)</f>
        <v>0</v>
      </c>
      <c r="BG261" s="139">
        <f>IF(N261="zákl. přenesená",J261,0)</f>
        <v>0</v>
      </c>
      <c r="BH261" s="139">
        <f>IF(N261="sníž. přenesená",J261,0)</f>
        <v>0</v>
      </c>
      <c r="BI261" s="139">
        <f>IF(N261="nulová",J261,0)</f>
        <v>0</v>
      </c>
      <c r="BJ261" s="17" t="s">
        <v>79</v>
      </c>
      <c r="BK261" s="139">
        <f>ROUND(I261*H261,2)</f>
        <v>0</v>
      </c>
      <c r="BL261" s="17" t="s">
        <v>140</v>
      </c>
      <c r="BM261" s="138" t="s">
        <v>376</v>
      </c>
    </row>
    <row r="262" spans="2:65" s="1" customFormat="1">
      <c r="B262" s="32"/>
      <c r="D262" s="140" t="s">
        <v>142</v>
      </c>
      <c r="F262" s="141" t="s">
        <v>377</v>
      </c>
      <c r="I262" s="142"/>
      <c r="L262" s="32"/>
      <c r="M262" s="143"/>
      <c r="T262" s="53"/>
      <c r="AT262" s="17" t="s">
        <v>142</v>
      </c>
      <c r="AU262" s="17" t="s">
        <v>81</v>
      </c>
    </row>
    <row r="263" spans="2:65" s="12" customFormat="1" ht="33.75">
      <c r="B263" s="144"/>
      <c r="D263" s="145" t="s">
        <v>144</v>
      </c>
      <c r="E263" s="146" t="s">
        <v>19</v>
      </c>
      <c r="F263" s="147" t="s">
        <v>378</v>
      </c>
      <c r="H263" s="148">
        <v>20.931000000000001</v>
      </c>
      <c r="I263" s="149"/>
      <c r="L263" s="144"/>
      <c r="M263" s="150"/>
      <c r="T263" s="151"/>
      <c r="AT263" s="146" t="s">
        <v>144</v>
      </c>
      <c r="AU263" s="146" t="s">
        <v>81</v>
      </c>
      <c r="AV263" s="12" t="s">
        <v>81</v>
      </c>
      <c r="AW263" s="12" t="s">
        <v>33</v>
      </c>
      <c r="AX263" s="12" t="s">
        <v>79</v>
      </c>
      <c r="AY263" s="146" t="s">
        <v>133</v>
      </c>
    </row>
    <row r="264" spans="2:65" s="1" customFormat="1" ht="24.2" customHeight="1">
      <c r="B264" s="32"/>
      <c r="C264" s="127" t="s">
        <v>379</v>
      </c>
      <c r="D264" s="127" t="s">
        <v>135</v>
      </c>
      <c r="E264" s="128" t="s">
        <v>380</v>
      </c>
      <c r="F264" s="129" t="s">
        <v>381</v>
      </c>
      <c r="G264" s="130" t="s">
        <v>155</v>
      </c>
      <c r="H264" s="131">
        <v>79.908000000000001</v>
      </c>
      <c r="I264" s="132"/>
      <c r="J264" s="133">
        <f>ROUND(I264*H264,2)</f>
        <v>0</v>
      </c>
      <c r="K264" s="129" t="s">
        <v>139</v>
      </c>
      <c r="L264" s="32"/>
      <c r="M264" s="134" t="s">
        <v>19</v>
      </c>
      <c r="N264" s="135" t="s">
        <v>42</v>
      </c>
      <c r="P264" s="136">
        <f>O264*H264</f>
        <v>0</v>
      </c>
      <c r="Q264" s="136">
        <v>3.7000000000000002E-3</v>
      </c>
      <c r="R264" s="136">
        <f>Q264*H264</f>
        <v>0.29565960000000002</v>
      </c>
      <c r="S264" s="136">
        <v>0</v>
      </c>
      <c r="T264" s="137">
        <f>S264*H264</f>
        <v>0</v>
      </c>
      <c r="AR264" s="138" t="s">
        <v>140</v>
      </c>
      <c r="AT264" s="138" t="s">
        <v>135</v>
      </c>
      <c r="AU264" s="138" t="s">
        <v>81</v>
      </c>
      <c r="AY264" s="17" t="s">
        <v>133</v>
      </c>
      <c r="BE264" s="139">
        <f>IF(N264="základní",J264,0)</f>
        <v>0</v>
      </c>
      <c r="BF264" s="139">
        <f>IF(N264="snížená",J264,0)</f>
        <v>0</v>
      </c>
      <c r="BG264" s="139">
        <f>IF(N264="zákl. přenesená",J264,0)</f>
        <v>0</v>
      </c>
      <c r="BH264" s="139">
        <f>IF(N264="sníž. přenesená",J264,0)</f>
        <v>0</v>
      </c>
      <c r="BI264" s="139">
        <f>IF(N264="nulová",J264,0)</f>
        <v>0</v>
      </c>
      <c r="BJ264" s="17" t="s">
        <v>79</v>
      </c>
      <c r="BK264" s="139">
        <f>ROUND(I264*H264,2)</f>
        <v>0</v>
      </c>
      <c r="BL264" s="17" t="s">
        <v>140</v>
      </c>
      <c r="BM264" s="138" t="s">
        <v>382</v>
      </c>
    </row>
    <row r="265" spans="2:65" s="1" customFormat="1">
      <c r="B265" s="32"/>
      <c r="D265" s="140" t="s">
        <v>142</v>
      </c>
      <c r="F265" s="141" t="s">
        <v>383</v>
      </c>
      <c r="I265" s="142"/>
      <c r="L265" s="32"/>
      <c r="M265" s="143"/>
      <c r="T265" s="53"/>
      <c r="AT265" s="17" t="s">
        <v>142</v>
      </c>
      <c r="AU265" s="17" t="s">
        <v>81</v>
      </c>
    </row>
    <row r="266" spans="2:65" s="12" customFormat="1" ht="22.5">
      <c r="B266" s="144"/>
      <c r="D266" s="145" t="s">
        <v>144</v>
      </c>
      <c r="E266" s="146" t="s">
        <v>19</v>
      </c>
      <c r="F266" s="147" t="s">
        <v>384</v>
      </c>
      <c r="H266" s="148">
        <v>79.908000000000001</v>
      </c>
      <c r="I266" s="149"/>
      <c r="L266" s="144"/>
      <c r="M266" s="150"/>
      <c r="T266" s="151"/>
      <c r="AT266" s="146" t="s">
        <v>144</v>
      </c>
      <c r="AU266" s="146" t="s">
        <v>81</v>
      </c>
      <c r="AV266" s="12" t="s">
        <v>81</v>
      </c>
      <c r="AW266" s="12" t="s">
        <v>33</v>
      </c>
      <c r="AX266" s="12" t="s">
        <v>79</v>
      </c>
      <c r="AY266" s="146" t="s">
        <v>133</v>
      </c>
    </row>
    <row r="267" spans="2:65" s="1" customFormat="1" ht="16.5" customHeight="1">
      <c r="B267" s="32"/>
      <c r="C267" s="127" t="s">
        <v>385</v>
      </c>
      <c r="D267" s="127" t="s">
        <v>135</v>
      </c>
      <c r="E267" s="128" t="s">
        <v>386</v>
      </c>
      <c r="F267" s="129" t="s">
        <v>387</v>
      </c>
      <c r="G267" s="130" t="s">
        <v>155</v>
      </c>
      <c r="H267" s="131">
        <v>79.908000000000001</v>
      </c>
      <c r="I267" s="132"/>
      <c r="J267" s="133">
        <f>ROUND(I267*H267,2)</f>
        <v>0</v>
      </c>
      <c r="K267" s="129" t="s">
        <v>139</v>
      </c>
      <c r="L267" s="32"/>
      <c r="M267" s="134" t="s">
        <v>19</v>
      </c>
      <c r="N267" s="135" t="s">
        <v>42</v>
      </c>
      <c r="P267" s="136">
        <f>O267*H267</f>
        <v>0</v>
      </c>
      <c r="Q267" s="136">
        <v>0</v>
      </c>
      <c r="R267" s="136">
        <f>Q267*H267</f>
        <v>0</v>
      </c>
      <c r="S267" s="136">
        <v>0</v>
      </c>
      <c r="T267" s="137">
        <f>S267*H267</f>
        <v>0</v>
      </c>
      <c r="AR267" s="138" t="s">
        <v>140</v>
      </c>
      <c r="AT267" s="138" t="s">
        <v>135</v>
      </c>
      <c r="AU267" s="138" t="s">
        <v>81</v>
      </c>
      <c r="AY267" s="17" t="s">
        <v>133</v>
      </c>
      <c r="BE267" s="139">
        <f>IF(N267="základní",J267,0)</f>
        <v>0</v>
      </c>
      <c r="BF267" s="139">
        <f>IF(N267="snížená",J267,0)</f>
        <v>0</v>
      </c>
      <c r="BG267" s="139">
        <f>IF(N267="zákl. přenesená",J267,0)</f>
        <v>0</v>
      </c>
      <c r="BH267" s="139">
        <f>IF(N267="sníž. přenesená",J267,0)</f>
        <v>0</v>
      </c>
      <c r="BI267" s="139">
        <f>IF(N267="nulová",J267,0)</f>
        <v>0</v>
      </c>
      <c r="BJ267" s="17" t="s">
        <v>79</v>
      </c>
      <c r="BK267" s="139">
        <f>ROUND(I267*H267,2)</f>
        <v>0</v>
      </c>
      <c r="BL267" s="17" t="s">
        <v>140</v>
      </c>
      <c r="BM267" s="138" t="s">
        <v>388</v>
      </c>
    </row>
    <row r="268" spans="2:65" s="1" customFormat="1">
      <c r="B268" s="32"/>
      <c r="D268" s="140" t="s">
        <v>142</v>
      </c>
      <c r="F268" s="141" t="s">
        <v>389</v>
      </c>
      <c r="I268" s="142"/>
      <c r="L268" s="32"/>
      <c r="M268" s="143"/>
      <c r="T268" s="53"/>
      <c r="AT268" s="17" t="s">
        <v>142</v>
      </c>
      <c r="AU268" s="17" t="s">
        <v>81</v>
      </c>
    </row>
    <row r="269" spans="2:65" s="12" customFormat="1" ht="22.5">
      <c r="B269" s="144"/>
      <c r="D269" s="145" t="s">
        <v>144</v>
      </c>
      <c r="E269" s="146" t="s">
        <v>19</v>
      </c>
      <c r="F269" s="147" t="s">
        <v>384</v>
      </c>
      <c r="H269" s="148">
        <v>79.908000000000001</v>
      </c>
      <c r="I269" s="149"/>
      <c r="L269" s="144"/>
      <c r="M269" s="150"/>
      <c r="T269" s="151"/>
      <c r="AT269" s="146" t="s">
        <v>144</v>
      </c>
      <c r="AU269" s="146" t="s">
        <v>81</v>
      </c>
      <c r="AV269" s="12" t="s">
        <v>81</v>
      </c>
      <c r="AW269" s="12" t="s">
        <v>33</v>
      </c>
      <c r="AX269" s="12" t="s">
        <v>79</v>
      </c>
      <c r="AY269" s="146" t="s">
        <v>133</v>
      </c>
    </row>
    <row r="270" spans="2:65" s="11" customFormat="1" ht="22.9" customHeight="1">
      <c r="B270" s="115"/>
      <c r="D270" s="116" t="s">
        <v>70</v>
      </c>
      <c r="E270" s="125" t="s">
        <v>197</v>
      </c>
      <c r="F270" s="125" t="s">
        <v>390</v>
      </c>
      <c r="I270" s="118"/>
      <c r="J270" s="126">
        <f>BK270</f>
        <v>0</v>
      </c>
      <c r="L270" s="115"/>
      <c r="M270" s="120"/>
      <c r="P270" s="121">
        <f>SUM(P271:P342)</f>
        <v>0</v>
      </c>
      <c r="R270" s="121">
        <f>SUM(R271:R342)</f>
        <v>0.9667773999999999</v>
      </c>
      <c r="T270" s="122">
        <f>SUM(T271:T342)</f>
        <v>280.65044999999998</v>
      </c>
      <c r="AR270" s="116" t="s">
        <v>79</v>
      </c>
      <c r="AT270" s="123" t="s">
        <v>70</v>
      </c>
      <c r="AU270" s="123" t="s">
        <v>79</v>
      </c>
      <c r="AY270" s="116" t="s">
        <v>133</v>
      </c>
      <c r="BK270" s="124">
        <f>SUM(BK271:BK342)</f>
        <v>0</v>
      </c>
    </row>
    <row r="271" spans="2:65" s="1" customFormat="1" ht="37.9" customHeight="1">
      <c r="B271" s="32"/>
      <c r="C271" s="127" t="s">
        <v>391</v>
      </c>
      <c r="D271" s="127" t="s">
        <v>135</v>
      </c>
      <c r="E271" s="128" t="s">
        <v>392</v>
      </c>
      <c r="F271" s="129" t="s">
        <v>393</v>
      </c>
      <c r="G271" s="130" t="s">
        <v>280</v>
      </c>
      <c r="H271" s="131">
        <v>9.58</v>
      </c>
      <c r="I271" s="132"/>
      <c r="J271" s="133">
        <f>ROUND(I271*H271,2)</f>
        <v>0</v>
      </c>
      <c r="K271" s="129" t="s">
        <v>139</v>
      </c>
      <c r="L271" s="32"/>
      <c r="M271" s="134" t="s">
        <v>19</v>
      </c>
      <c r="N271" s="135" t="s">
        <v>42</v>
      </c>
      <c r="P271" s="136">
        <f>O271*H271</f>
        <v>0</v>
      </c>
      <c r="Q271" s="136">
        <v>8.7809999999999999E-2</v>
      </c>
      <c r="R271" s="136">
        <f>Q271*H271</f>
        <v>0.84121979999999996</v>
      </c>
      <c r="S271" s="136">
        <v>0</v>
      </c>
      <c r="T271" s="137">
        <f>S271*H271</f>
        <v>0</v>
      </c>
      <c r="AR271" s="138" t="s">
        <v>140</v>
      </c>
      <c r="AT271" s="138" t="s">
        <v>135</v>
      </c>
      <c r="AU271" s="138" t="s">
        <v>81</v>
      </c>
      <c r="AY271" s="17" t="s">
        <v>133</v>
      </c>
      <c r="BE271" s="139">
        <f>IF(N271="základní",J271,0)</f>
        <v>0</v>
      </c>
      <c r="BF271" s="139">
        <f>IF(N271="snížená",J271,0)</f>
        <v>0</v>
      </c>
      <c r="BG271" s="139">
        <f>IF(N271="zákl. přenesená",J271,0)</f>
        <v>0</v>
      </c>
      <c r="BH271" s="139">
        <f>IF(N271="sníž. přenesená",J271,0)</f>
        <v>0</v>
      </c>
      <c r="BI271" s="139">
        <f>IF(N271="nulová",J271,0)</f>
        <v>0</v>
      </c>
      <c r="BJ271" s="17" t="s">
        <v>79</v>
      </c>
      <c r="BK271" s="139">
        <f>ROUND(I271*H271,2)</f>
        <v>0</v>
      </c>
      <c r="BL271" s="17" t="s">
        <v>140</v>
      </c>
      <c r="BM271" s="138" t="s">
        <v>394</v>
      </c>
    </row>
    <row r="272" spans="2:65" s="1" customFormat="1">
      <c r="B272" s="32"/>
      <c r="D272" s="140" t="s">
        <v>142</v>
      </c>
      <c r="F272" s="141" t="s">
        <v>395</v>
      </c>
      <c r="I272" s="142"/>
      <c r="L272" s="32"/>
      <c r="M272" s="143"/>
      <c r="T272" s="53"/>
      <c r="AT272" s="17" t="s">
        <v>142</v>
      </c>
      <c r="AU272" s="17" t="s">
        <v>81</v>
      </c>
    </row>
    <row r="273" spans="2:65" s="12" customFormat="1">
      <c r="B273" s="144"/>
      <c r="D273" s="145" t="s">
        <v>144</v>
      </c>
      <c r="E273" s="146" t="s">
        <v>19</v>
      </c>
      <c r="F273" s="147" t="s">
        <v>396</v>
      </c>
      <c r="H273" s="148">
        <v>9.58</v>
      </c>
      <c r="I273" s="149"/>
      <c r="L273" s="144"/>
      <c r="M273" s="150"/>
      <c r="T273" s="151"/>
      <c r="AT273" s="146" t="s">
        <v>144</v>
      </c>
      <c r="AU273" s="146" t="s">
        <v>81</v>
      </c>
      <c r="AV273" s="12" t="s">
        <v>81</v>
      </c>
      <c r="AW273" s="12" t="s">
        <v>33</v>
      </c>
      <c r="AX273" s="12" t="s">
        <v>79</v>
      </c>
      <c r="AY273" s="146" t="s">
        <v>133</v>
      </c>
    </row>
    <row r="274" spans="2:65" s="1" customFormat="1" ht="44.25" customHeight="1">
      <c r="B274" s="32"/>
      <c r="C274" s="127" t="s">
        <v>397</v>
      </c>
      <c r="D274" s="127" t="s">
        <v>135</v>
      </c>
      <c r="E274" s="128" t="s">
        <v>398</v>
      </c>
      <c r="F274" s="129" t="s">
        <v>399</v>
      </c>
      <c r="G274" s="130" t="s">
        <v>155</v>
      </c>
      <c r="H274" s="131">
        <v>185.42099999999999</v>
      </c>
      <c r="I274" s="132"/>
      <c r="J274" s="133">
        <f>ROUND(I274*H274,2)</f>
        <v>0</v>
      </c>
      <c r="K274" s="129" t="s">
        <v>139</v>
      </c>
      <c r="L274" s="32"/>
      <c r="M274" s="134" t="s">
        <v>19</v>
      </c>
      <c r="N274" s="135" t="s">
        <v>42</v>
      </c>
      <c r="P274" s="136">
        <f>O274*H274</f>
        <v>0</v>
      </c>
      <c r="Q274" s="136">
        <v>0</v>
      </c>
      <c r="R274" s="136">
        <f>Q274*H274</f>
        <v>0</v>
      </c>
      <c r="S274" s="136">
        <v>0</v>
      </c>
      <c r="T274" s="137">
        <f>S274*H274</f>
        <v>0</v>
      </c>
      <c r="AR274" s="138" t="s">
        <v>140</v>
      </c>
      <c r="AT274" s="138" t="s">
        <v>135</v>
      </c>
      <c r="AU274" s="138" t="s">
        <v>81</v>
      </c>
      <c r="AY274" s="17" t="s">
        <v>133</v>
      </c>
      <c r="BE274" s="139">
        <f>IF(N274="základní",J274,0)</f>
        <v>0</v>
      </c>
      <c r="BF274" s="139">
        <f>IF(N274="snížená",J274,0)</f>
        <v>0</v>
      </c>
      <c r="BG274" s="139">
        <f>IF(N274="zákl. přenesená",J274,0)</f>
        <v>0</v>
      </c>
      <c r="BH274" s="139">
        <f>IF(N274="sníž. přenesená",J274,0)</f>
        <v>0</v>
      </c>
      <c r="BI274" s="139">
        <f>IF(N274="nulová",J274,0)</f>
        <v>0</v>
      </c>
      <c r="BJ274" s="17" t="s">
        <v>79</v>
      </c>
      <c r="BK274" s="139">
        <f>ROUND(I274*H274,2)</f>
        <v>0</v>
      </c>
      <c r="BL274" s="17" t="s">
        <v>140</v>
      </c>
      <c r="BM274" s="138" t="s">
        <v>400</v>
      </c>
    </row>
    <row r="275" spans="2:65" s="1" customFormat="1">
      <c r="B275" s="32"/>
      <c r="D275" s="140" t="s">
        <v>142</v>
      </c>
      <c r="F275" s="141" t="s">
        <v>401</v>
      </c>
      <c r="I275" s="142"/>
      <c r="L275" s="32"/>
      <c r="M275" s="143"/>
      <c r="T275" s="53"/>
      <c r="AT275" s="17" t="s">
        <v>142</v>
      </c>
      <c r="AU275" s="17" t="s">
        <v>81</v>
      </c>
    </row>
    <row r="276" spans="2:65" s="12" customFormat="1" ht="22.5">
      <c r="B276" s="144"/>
      <c r="D276" s="145" t="s">
        <v>144</v>
      </c>
      <c r="E276" s="146" t="s">
        <v>19</v>
      </c>
      <c r="F276" s="147" t="s">
        <v>402</v>
      </c>
      <c r="H276" s="148">
        <v>185.42099999999999</v>
      </c>
      <c r="I276" s="149"/>
      <c r="L276" s="144"/>
      <c r="M276" s="150"/>
      <c r="T276" s="151"/>
      <c r="AT276" s="146" t="s">
        <v>144</v>
      </c>
      <c r="AU276" s="146" t="s">
        <v>81</v>
      </c>
      <c r="AV276" s="12" t="s">
        <v>81</v>
      </c>
      <c r="AW276" s="12" t="s">
        <v>33</v>
      </c>
      <c r="AX276" s="12" t="s">
        <v>79</v>
      </c>
      <c r="AY276" s="146" t="s">
        <v>133</v>
      </c>
    </row>
    <row r="277" spans="2:65" s="1" customFormat="1" ht="55.5" customHeight="1">
      <c r="B277" s="32"/>
      <c r="C277" s="127" t="s">
        <v>403</v>
      </c>
      <c r="D277" s="127" t="s">
        <v>135</v>
      </c>
      <c r="E277" s="128" t="s">
        <v>404</v>
      </c>
      <c r="F277" s="129" t="s">
        <v>405</v>
      </c>
      <c r="G277" s="130" t="s">
        <v>155</v>
      </c>
      <c r="H277" s="131">
        <v>5562.63</v>
      </c>
      <c r="I277" s="132"/>
      <c r="J277" s="133">
        <f>ROUND(I277*H277,2)</f>
        <v>0</v>
      </c>
      <c r="K277" s="129" t="s">
        <v>139</v>
      </c>
      <c r="L277" s="32"/>
      <c r="M277" s="134" t="s">
        <v>19</v>
      </c>
      <c r="N277" s="135" t="s">
        <v>42</v>
      </c>
      <c r="P277" s="136">
        <f>O277*H277</f>
        <v>0</v>
      </c>
      <c r="Q277" s="136">
        <v>0</v>
      </c>
      <c r="R277" s="136">
        <f>Q277*H277</f>
        <v>0</v>
      </c>
      <c r="S277" s="136">
        <v>0</v>
      </c>
      <c r="T277" s="137">
        <f>S277*H277</f>
        <v>0</v>
      </c>
      <c r="AR277" s="138" t="s">
        <v>140</v>
      </c>
      <c r="AT277" s="138" t="s">
        <v>135</v>
      </c>
      <c r="AU277" s="138" t="s">
        <v>81</v>
      </c>
      <c r="AY277" s="17" t="s">
        <v>133</v>
      </c>
      <c r="BE277" s="139">
        <f>IF(N277="základní",J277,0)</f>
        <v>0</v>
      </c>
      <c r="BF277" s="139">
        <f>IF(N277="snížená",J277,0)</f>
        <v>0</v>
      </c>
      <c r="BG277" s="139">
        <f>IF(N277="zákl. přenesená",J277,0)</f>
        <v>0</v>
      </c>
      <c r="BH277" s="139">
        <f>IF(N277="sníž. přenesená",J277,0)</f>
        <v>0</v>
      </c>
      <c r="BI277" s="139">
        <f>IF(N277="nulová",J277,0)</f>
        <v>0</v>
      </c>
      <c r="BJ277" s="17" t="s">
        <v>79</v>
      </c>
      <c r="BK277" s="139">
        <f>ROUND(I277*H277,2)</f>
        <v>0</v>
      </c>
      <c r="BL277" s="17" t="s">
        <v>140</v>
      </c>
      <c r="BM277" s="138" t="s">
        <v>406</v>
      </c>
    </row>
    <row r="278" spans="2:65" s="1" customFormat="1">
      <c r="B278" s="32"/>
      <c r="D278" s="140" t="s">
        <v>142</v>
      </c>
      <c r="F278" s="141" t="s">
        <v>407</v>
      </c>
      <c r="I278" s="142"/>
      <c r="L278" s="32"/>
      <c r="M278" s="143"/>
      <c r="T278" s="53"/>
      <c r="AT278" s="17" t="s">
        <v>142</v>
      </c>
      <c r="AU278" s="17" t="s">
        <v>81</v>
      </c>
    </row>
    <row r="279" spans="2:65" s="12" customFormat="1" ht="22.5">
      <c r="B279" s="144"/>
      <c r="D279" s="145" t="s">
        <v>144</v>
      </c>
      <c r="E279" s="146" t="s">
        <v>19</v>
      </c>
      <c r="F279" s="147" t="s">
        <v>402</v>
      </c>
      <c r="H279" s="148">
        <v>185.42099999999999</v>
      </c>
      <c r="I279" s="149"/>
      <c r="L279" s="144"/>
      <c r="M279" s="150"/>
      <c r="T279" s="151"/>
      <c r="AT279" s="146" t="s">
        <v>144</v>
      </c>
      <c r="AU279" s="146" t="s">
        <v>81</v>
      </c>
      <c r="AV279" s="12" t="s">
        <v>81</v>
      </c>
      <c r="AW279" s="12" t="s">
        <v>33</v>
      </c>
      <c r="AX279" s="12" t="s">
        <v>71</v>
      </c>
      <c r="AY279" s="146" t="s">
        <v>133</v>
      </c>
    </row>
    <row r="280" spans="2:65" s="14" customFormat="1">
      <c r="B280" s="159"/>
      <c r="D280" s="145" t="s">
        <v>144</v>
      </c>
      <c r="E280" s="160" t="s">
        <v>19</v>
      </c>
      <c r="F280" s="161" t="s">
        <v>408</v>
      </c>
      <c r="H280" s="162">
        <v>185.42099999999999</v>
      </c>
      <c r="I280" s="163"/>
      <c r="L280" s="159"/>
      <c r="M280" s="164"/>
      <c r="T280" s="165"/>
      <c r="AT280" s="160" t="s">
        <v>144</v>
      </c>
      <c r="AU280" s="160" t="s">
        <v>81</v>
      </c>
      <c r="AV280" s="14" t="s">
        <v>152</v>
      </c>
      <c r="AW280" s="14" t="s">
        <v>33</v>
      </c>
      <c r="AX280" s="14" t="s">
        <v>71</v>
      </c>
      <c r="AY280" s="160" t="s">
        <v>133</v>
      </c>
    </row>
    <row r="281" spans="2:65" s="12" customFormat="1">
      <c r="B281" s="144"/>
      <c r="D281" s="145" t="s">
        <v>144</v>
      </c>
      <c r="E281" s="146" t="s">
        <v>19</v>
      </c>
      <c r="F281" s="147" t="s">
        <v>409</v>
      </c>
      <c r="H281" s="148">
        <v>5562.63</v>
      </c>
      <c r="I281" s="149"/>
      <c r="L281" s="144"/>
      <c r="M281" s="150"/>
      <c r="T281" s="151"/>
      <c r="AT281" s="146" t="s">
        <v>144</v>
      </c>
      <c r="AU281" s="146" t="s">
        <v>81</v>
      </c>
      <c r="AV281" s="12" t="s">
        <v>81</v>
      </c>
      <c r="AW281" s="12" t="s">
        <v>33</v>
      </c>
      <c r="AX281" s="12" t="s">
        <v>79</v>
      </c>
      <c r="AY281" s="146" t="s">
        <v>133</v>
      </c>
    </row>
    <row r="282" spans="2:65" s="1" customFormat="1" ht="44.25" customHeight="1">
      <c r="B282" s="32"/>
      <c r="C282" s="127" t="s">
        <v>410</v>
      </c>
      <c r="D282" s="127" t="s">
        <v>135</v>
      </c>
      <c r="E282" s="128" t="s">
        <v>411</v>
      </c>
      <c r="F282" s="129" t="s">
        <v>412</v>
      </c>
      <c r="G282" s="130" t="s">
        <v>155</v>
      </c>
      <c r="H282" s="131">
        <v>185.42099999999999</v>
      </c>
      <c r="I282" s="132"/>
      <c r="J282" s="133">
        <f>ROUND(I282*H282,2)</f>
        <v>0</v>
      </c>
      <c r="K282" s="129" t="s">
        <v>139</v>
      </c>
      <c r="L282" s="32"/>
      <c r="M282" s="134" t="s">
        <v>19</v>
      </c>
      <c r="N282" s="135" t="s">
        <v>42</v>
      </c>
      <c r="P282" s="136">
        <f>O282*H282</f>
        <v>0</v>
      </c>
      <c r="Q282" s="136">
        <v>0</v>
      </c>
      <c r="R282" s="136">
        <f>Q282*H282</f>
        <v>0</v>
      </c>
      <c r="S282" s="136">
        <v>0</v>
      </c>
      <c r="T282" s="137">
        <f>S282*H282</f>
        <v>0</v>
      </c>
      <c r="AR282" s="138" t="s">
        <v>140</v>
      </c>
      <c r="AT282" s="138" t="s">
        <v>135</v>
      </c>
      <c r="AU282" s="138" t="s">
        <v>81</v>
      </c>
      <c r="AY282" s="17" t="s">
        <v>133</v>
      </c>
      <c r="BE282" s="139">
        <f>IF(N282="základní",J282,0)</f>
        <v>0</v>
      </c>
      <c r="BF282" s="139">
        <f>IF(N282="snížená",J282,0)</f>
        <v>0</v>
      </c>
      <c r="BG282" s="139">
        <f>IF(N282="zákl. přenesená",J282,0)</f>
        <v>0</v>
      </c>
      <c r="BH282" s="139">
        <f>IF(N282="sníž. přenesená",J282,0)</f>
        <v>0</v>
      </c>
      <c r="BI282" s="139">
        <f>IF(N282="nulová",J282,0)</f>
        <v>0</v>
      </c>
      <c r="BJ282" s="17" t="s">
        <v>79</v>
      </c>
      <c r="BK282" s="139">
        <f>ROUND(I282*H282,2)</f>
        <v>0</v>
      </c>
      <c r="BL282" s="17" t="s">
        <v>140</v>
      </c>
      <c r="BM282" s="138" t="s">
        <v>413</v>
      </c>
    </row>
    <row r="283" spans="2:65" s="1" customFormat="1">
      <c r="B283" s="32"/>
      <c r="D283" s="140" t="s">
        <v>142</v>
      </c>
      <c r="F283" s="141" t="s">
        <v>414</v>
      </c>
      <c r="I283" s="142"/>
      <c r="L283" s="32"/>
      <c r="M283" s="143"/>
      <c r="T283" s="53"/>
      <c r="AT283" s="17" t="s">
        <v>142</v>
      </c>
      <c r="AU283" s="17" t="s">
        <v>81</v>
      </c>
    </row>
    <row r="284" spans="2:65" s="12" customFormat="1" ht="22.5">
      <c r="B284" s="144"/>
      <c r="D284" s="145" t="s">
        <v>144</v>
      </c>
      <c r="E284" s="146" t="s">
        <v>19</v>
      </c>
      <c r="F284" s="147" t="s">
        <v>402</v>
      </c>
      <c r="H284" s="148">
        <v>185.42099999999999</v>
      </c>
      <c r="I284" s="149"/>
      <c r="L284" s="144"/>
      <c r="M284" s="150"/>
      <c r="T284" s="151"/>
      <c r="AT284" s="146" t="s">
        <v>144</v>
      </c>
      <c r="AU284" s="146" t="s">
        <v>81</v>
      </c>
      <c r="AV284" s="12" t="s">
        <v>81</v>
      </c>
      <c r="AW284" s="12" t="s">
        <v>33</v>
      </c>
      <c r="AX284" s="12" t="s">
        <v>79</v>
      </c>
      <c r="AY284" s="146" t="s">
        <v>133</v>
      </c>
    </row>
    <row r="285" spans="2:65" s="1" customFormat="1" ht="24.2" customHeight="1">
      <c r="B285" s="32"/>
      <c r="C285" s="127" t="s">
        <v>415</v>
      </c>
      <c r="D285" s="127" t="s">
        <v>135</v>
      </c>
      <c r="E285" s="128" t="s">
        <v>416</v>
      </c>
      <c r="F285" s="129" t="s">
        <v>417</v>
      </c>
      <c r="G285" s="130" t="s">
        <v>155</v>
      </c>
      <c r="H285" s="131">
        <v>185.42099999999999</v>
      </c>
      <c r="I285" s="132"/>
      <c r="J285" s="133">
        <f>ROUND(I285*H285,2)</f>
        <v>0</v>
      </c>
      <c r="K285" s="129" t="s">
        <v>139</v>
      </c>
      <c r="L285" s="32"/>
      <c r="M285" s="134" t="s">
        <v>19</v>
      </c>
      <c r="N285" s="135" t="s">
        <v>42</v>
      </c>
      <c r="P285" s="136">
        <f>O285*H285</f>
        <v>0</v>
      </c>
      <c r="Q285" s="136">
        <v>0</v>
      </c>
      <c r="R285" s="136">
        <f>Q285*H285</f>
        <v>0</v>
      </c>
      <c r="S285" s="136">
        <v>0</v>
      </c>
      <c r="T285" s="137">
        <f>S285*H285</f>
        <v>0</v>
      </c>
      <c r="AR285" s="138" t="s">
        <v>140</v>
      </c>
      <c r="AT285" s="138" t="s">
        <v>135</v>
      </c>
      <c r="AU285" s="138" t="s">
        <v>81</v>
      </c>
      <c r="AY285" s="17" t="s">
        <v>133</v>
      </c>
      <c r="BE285" s="139">
        <f>IF(N285="základní",J285,0)</f>
        <v>0</v>
      </c>
      <c r="BF285" s="139">
        <f>IF(N285="snížená",J285,0)</f>
        <v>0</v>
      </c>
      <c r="BG285" s="139">
        <f>IF(N285="zákl. přenesená",J285,0)</f>
        <v>0</v>
      </c>
      <c r="BH285" s="139">
        <f>IF(N285="sníž. přenesená",J285,0)</f>
        <v>0</v>
      </c>
      <c r="BI285" s="139">
        <f>IF(N285="nulová",J285,0)</f>
        <v>0</v>
      </c>
      <c r="BJ285" s="17" t="s">
        <v>79</v>
      </c>
      <c r="BK285" s="139">
        <f>ROUND(I285*H285,2)</f>
        <v>0</v>
      </c>
      <c r="BL285" s="17" t="s">
        <v>140</v>
      </c>
      <c r="BM285" s="138" t="s">
        <v>418</v>
      </c>
    </row>
    <row r="286" spans="2:65" s="1" customFormat="1">
      <c r="B286" s="32"/>
      <c r="D286" s="140" t="s">
        <v>142</v>
      </c>
      <c r="F286" s="141" t="s">
        <v>419</v>
      </c>
      <c r="I286" s="142"/>
      <c r="L286" s="32"/>
      <c r="M286" s="143"/>
      <c r="T286" s="53"/>
      <c r="AT286" s="17" t="s">
        <v>142</v>
      </c>
      <c r="AU286" s="17" t="s">
        <v>81</v>
      </c>
    </row>
    <row r="287" spans="2:65" s="12" customFormat="1" ht="22.5">
      <c r="B287" s="144"/>
      <c r="D287" s="145" t="s">
        <v>144</v>
      </c>
      <c r="E287" s="146" t="s">
        <v>19</v>
      </c>
      <c r="F287" s="147" t="s">
        <v>402</v>
      </c>
      <c r="H287" s="148">
        <v>185.42099999999999</v>
      </c>
      <c r="I287" s="149"/>
      <c r="L287" s="144"/>
      <c r="M287" s="150"/>
      <c r="T287" s="151"/>
      <c r="AT287" s="146" t="s">
        <v>144</v>
      </c>
      <c r="AU287" s="146" t="s">
        <v>81</v>
      </c>
      <c r="AV287" s="12" t="s">
        <v>81</v>
      </c>
      <c r="AW287" s="12" t="s">
        <v>33</v>
      </c>
      <c r="AX287" s="12" t="s">
        <v>79</v>
      </c>
      <c r="AY287" s="146" t="s">
        <v>133</v>
      </c>
    </row>
    <row r="288" spans="2:65" s="1" customFormat="1" ht="33" customHeight="1">
      <c r="B288" s="32"/>
      <c r="C288" s="127" t="s">
        <v>420</v>
      </c>
      <c r="D288" s="127" t="s">
        <v>135</v>
      </c>
      <c r="E288" s="128" t="s">
        <v>421</v>
      </c>
      <c r="F288" s="129" t="s">
        <v>422</v>
      </c>
      <c r="G288" s="130" t="s">
        <v>155</v>
      </c>
      <c r="H288" s="131">
        <v>5562.63</v>
      </c>
      <c r="I288" s="132"/>
      <c r="J288" s="133">
        <f>ROUND(I288*H288,2)</f>
        <v>0</v>
      </c>
      <c r="K288" s="129" t="s">
        <v>139</v>
      </c>
      <c r="L288" s="32"/>
      <c r="M288" s="134" t="s">
        <v>19</v>
      </c>
      <c r="N288" s="135" t="s">
        <v>42</v>
      </c>
      <c r="P288" s="136">
        <f>O288*H288</f>
        <v>0</v>
      </c>
      <c r="Q288" s="136">
        <v>0</v>
      </c>
      <c r="R288" s="136">
        <f>Q288*H288</f>
        <v>0</v>
      </c>
      <c r="S288" s="136">
        <v>0</v>
      </c>
      <c r="T288" s="137">
        <f>S288*H288</f>
        <v>0</v>
      </c>
      <c r="AR288" s="138" t="s">
        <v>140</v>
      </c>
      <c r="AT288" s="138" t="s">
        <v>135</v>
      </c>
      <c r="AU288" s="138" t="s">
        <v>81</v>
      </c>
      <c r="AY288" s="17" t="s">
        <v>133</v>
      </c>
      <c r="BE288" s="139">
        <f>IF(N288="základní",J288,0)</f>
        <v>0</v>
      </c>
      <c r="BF288" s="139">
        <f>IF(N288="snížená",J288,0)</f>
        <v>0</v>
      </c>
      <c r="BG288" s="139">
        <f>IF(N288="zákl. přenesená",J288,0)</f>
        <v>0</v>
      </c>
      <c r="BH288" s="139">
        <f>IF(N288="sníž. přenesená",J288,0)</f>
        <v>0</v>
      </c>
      <c r="BI288" s="139">
        <f>IF(N288="nulová",J288,0)</f>
        <v>0</v>
      </c>
      <c r="BJ288" s="17" t="s">
        <v>79</v>
      </c>
      <c r="BK288" s="139">
        <f>ROUND(I288*H288,2)</f>
        <v>0</v>
      </c>
      <c r="BL288" s="17" t="s">
        <v>140</v>
      </c>
      <c r="BM288" s="138" t="s">
        <v>423</v>
      </c>
    </row>
    <row r="289" spans="2:65" s="1" customFormat="1">
      <c r="B289" s="32"/>
      <c r="D289" s="140" t="s">
        <v>142</v>
      </c>
      <c r="F289" s="141" t="s">
        <v>424</v>
      </c>
      <c r="I289" s="142"/>
      <c r="L289" s="32"/>
      <c r="M289" s="143"/>
      <c r="T289" s="53"/>
      <c r="AT289" s="17" t="s">
        <v>142</v>
      </c>
      <c r="AU289" s="17" t="s">
        <v>81</v>
      </c>
    </row>
    <row r="290" spans="2:65" s="12" customFormat="1" ht="22.5">
      <c r="B290" s="144"/>
      <c r="D290" s="145" t="s">
        <v>144</v>
      </c>
      <c r="E290" s="146" t="s">
        <v>19</v>
      </c>
      <c r="F290" s="147" t="s">
        <v>402</v>
      </c>
      <c r="H290" s="148">
        <v>185.42099999999999</v>
      </c>
      <c r="I290" s="149"/>
      <c r="L290" s="144"/>
      <c r="M290" s="150"/>
      <c r="T290" s="151"/>
      <c r="AT290" s="146" t="s">
        <v>144</v>
      </c>
      <c r="AU290" s="146" t="s">
        <v>81</v>
      </c>
      <c r="AV290" s="12" t="s">
        <v>81</v>
      </c>
      <c r="AW290" s="12" t="s">
        <v>33</v>
      </c>
      <c r="AX290" s="12" t="s">
        <v>71</v>
      </c>
      <c r="AY290" s="146" t="s">
        <v>133</v>
      </c>
    </row>
    <row r="291" spans="2:65" s="14" customFormat="1">
      <c r="B291" s="159"/>
      <c r="D291" s="145" t="s">
        <v>144</v>
      </c>
      <c r="E291" s="160" t="s">
        <v>19</v>
      </c>
      <c r="F291" s="161" t="s">
        <v>408</v>
      </c>
      <c r="H291" s="162">
        <v>185.42099999999999</v>
      </c>
      <c r="I291" s="163"/>
      <c r="L291" s="159"/>
      <c r="M291" s="164"/>
      <c r="T291" s="165"/>
      <c r="AT291" s="160" t="s">
        <v>144</v>
      </c>
      <c r="AU291" s="160" t="s">
        <v>81</v>
      </c>
      <c r="AV291" s="14" t="s">
        <v>152</v>
      </c>
      <c r="AW291" s="14" t="s">
        <v>33</v>
      </c>
      <c r="AX291" s="14" t="s">
        <v>71</v>
      </c>
      <c r="AY291" s="160" t="s">
        <v>133</v>
      </c>
    </row>
    <row r="292" spans="2:65" s="12" customFormat="1">
      <c r="B292" s="144"/>
      <c r="D292" s="145" t="s">
        <v>144</v>
      </c>
      <c r="E292" s="146" t="s">
        <v>19</v>
      </c>
      <c r="F292" s="147" t="s">
        <v>425</v>
      </c>
      <c r="H292" s="148">
        <v>5562.63</v>
      </c>
      <c r="I292" s="149"/>
      <c r="L292" s="144"/>
      <c r="M292" s="150"/>
      <c r="T292" s="151"/>
      <c r="AT292" s="146" t="s">
        <v>144</v>
      </c>
      <c r="AU292" s="146" t="s">
        <v>81</v>
      </c>
      <c r="AV292" s="12" t="s">
        <v>81</v>
      </c>
      <c r="AW292" s="12" t="s">
        <v>33</v>
      </c>
      <c r="AX292" s="12" t="s">
        <v>79</v>
      </c>
      <c r="AY292" s="146" t="s">
        <v>133</v>
      </c>
    </row>
    <row r="293" spans="2:65" s="1" customFormat="1" ht="24.2" customHeight="1">
      <c r="B293" s="32"/>
      <c r="C293" s="127" t="s">
        <v>426</v>
      </c>
      <c r="D293" s="127" t="s">
        <v>135</v>
      </c>
      <c r="E293" s="128" t="s">
        <v>427</v>
      </c>
      <c r="F293" s="129" t="s">
        <v>428</v>
      </c>
      <c r="G293" s="130" t="s">
        <v>155</v>
      </c>
      <c r="H293" s="131">
        <v>185.42099999999999</v>
      </c>
      <c r="I293" s="132"/>
      <c r="J293" s="133">
        <f>ROUND(I293*H293,2)</f>
        <v>0</v>
      </c>
      <c r="K293" s="129" t="s">
        <v>139</v>
      </c>
      <c r="L293" s="32"/>
      <c r="M293" s="134" t="s">
        <v>19</v>
      </c>
      <c r="N293" s="135" t="s">
        <v>42</v>
      </c>
      <c r="P293" s="136">
        <f>O293*H293</f>
        <v>0</v>
      </c>
      <c r="Q293" s="136">
        <v>0</v>
      </c>
      <c r="R293" s="136">
        <f>Q293*H293</f>
        <v>0</v>
      </c>
      <c r="S293" s="136">
        <v>0</v>
      </c>
      <c r="T293" s="137">
        <f>S293*H293</f>
        <v>0</v>
      </c>
      <c r="AR293" s="138" t="s">
        <v>140</v>
      </c>
      <c r="AT293" s="138" t="s">
        <v>135</v>
      </c>
      <c r="AU293" s="138" t="s">
        <v>81</v>
      </c>
      <c r="AY293" s="17" t="s">
        <v>133</v>
      </c>
      <c r="BE293" s="139">
        <f>IF(N293="základní",J293,0)</f>
        <v>0</v>
      </c>
      <c r="BF293" s="139">
        <f>IF(N293="snížená",J293,0)</f>
        <v>0</v>
      </c>
      <c r="BG293" s="139">
        <f>IF(N293="zákl. přenesená",J293,0)</f>
        <v>0</v>
      </c>
      <c r="BH293" s="139">
        <f>IF(N293="sníž. přenesená",J293,0)</f>
        <v>0</v>
      </c>
      <c r="BI293" s="139">
        <f>IF(N293="nulová",J293,0)</f>
        <v>0</v>
      </c>
      <c r="BJ293" s="17" t="s">
        <v>79</v>
      </c>
      <c r="BK293" s="139">
        <f>ROUND(I293*H293,2)</f>
        <v>0</v>
      </c>
      <c r="BL293" s="17" t="s">
        <v>140</v>
      </c>
      <c r="BM293" s="138" t="s">
        <v>429</v>
      </c>
    </row>
    <row r="294" spans="2:65" s="1" customFormat="1">
      <c r="B294" s="32"/>
      <c r="D294" s="140" t="s">
        <v>142</v>
      </c>
      <c r="F294" s="141" t="s">
        <v>430</v>
      </c>
      <c r="I294" s="142"/>
      <c r="L294" s="32"/>
      <c r="M294" s="143"/>
      <c r="T294" s="53"/>
      <c r="AT294" s="17" t="s">
        <v>142</v>
      </c>
      <c r="AU294" s="17" t="s">
        <v>81</v>
      </c>
    </row>
    <row r="295" spans="2:65" s="12" customFormat="1" ht="22.5">
      <c r="B295" s="144"/>
      <c r="D295" s="145" t="s">
        <v>144</v>
      </c>
      <c r="E295" s="146" t="s">
        <v>19</v>
      </c>
      <c r="F295" s="147" t="s">
        <v>402</v>
      </c>
      <c r="H295" s="148">
        <v>185.42099999999999</v>
      </c>
      <c r="I295" s="149"/>
      <c r="L295" s="144"/>
      <c r="M295" s="150"/>
      <c r="T295" s="151"/>
      <c r="AT295" s="146" t="s">
        <v>144</v>
      </c>
      <c r="AU295" s="146" t="s">
        <v>81</v>
      </c>
      <c r="AV295" s="12" t="s">
        <v>81</v>
      </c>
      <c r="AW295" s="12" t="s">
        <v>33</v>
      </c>
      <c r="AX295" s="12" t="s">
        <v>79</v>
      </c>
      <c r="AY295" s="146" t="s">
        <v>133</v>
      </c>
    </row>
    <row r="296" spans="2:65" s="1" customFormat="1" ht="24.2" customHeight="1">
      <c r="B296" s="32"/>
      <c r="C296" s="127" t="s">
        <v>431</v>
      </c>
      <c r="D296" s="127" t="s">
        <v>135</v>
      </c>
      <c r="E296" s="128" t="s">
        <v>432</v>
      </c>
      <c r="F296" s="129" t="s">
        <v>433</v>
      </c>
      <c r="G296" s="130" t="s">
        <v>288</v>
      </c>
      <c r="H296" s="131">
        <v>5</v>
      </c>
      <c r="I296" s="132"/>
      <c r="J296" s="133">
        <f>ROUND(I296*H296,2)</f>
        <v>0</v>
      </c>
      <c r="K296" s="129" t="s">
        <v>139</v>
      </c>
      <c r="L296" s="32"/>
      <c r="M296" s="134" t="s">
        <v>19</v>
      </c>
      <c r="N296" s="135" t="s">
        <v>42</v>
      </c>
      <c r="P296" s="136">
        <f>O296*H296</f>
        <v>0</v>
      </c>
      <c r="Q296" s="136">
        <v>1.8000000000000001E-4</v>
      </c>
      <c r="R296" s="136">
        <f>Q296*H296</f>
        <v>9.0000000000000008E-4</v>
      </c>
      <c r="S296" s="136">
        <v>0</v>
      </c>
      <c r="T296" s="137">
        <f>S296*H296</f>
        <v>0</v>
      </c>
      <c r="AR296" s="138" t="s">
        <v>140</v>
      </c>
      <c r="AT296" s="138" t="s">
        <v>135</v>
      </c>
      <c r="AU296" s="138" t="s">
        <v>81</v>
      </c>
      <c r="AY296" s="17" t="s">
        <v>133</v>
      </c>
      <c r="BE296" s="139">
        <f>IF(N296="základní",J296,0)</f>
        <v>0</v>
      </c>
      <c r="BF296" s="139">
        <f>IF(N296="snížená",J296,0)</f>
        <v>0</v>
      </c>
      <c r="BG296" s="139">
        <f>IF(N296="zákl. přenesená",J296,0)</f>
        <v>0</v>
      </c>
      <c r="BH296" s="139">
        <f>IF(N296="sníž. přenesená",J296,0)</f>
        <v>0</v>
      </c>
      <c r="BI296" s="139">
        <f>IF(N296="nulová",J296,0)</f>
        <v>0</v>
      </c>
      <c r="BJ296" s="17" t="s">
        <v>79</v>
      </c>
      <c r="BK296" s="139">
        <f>ROUND(I296*H296,2)</f>
        <v>0</v>
      </c>
      <c r="BL296" s="17" t="s">
        <v>140</v>
      </c>
      <c r="BM296" s="138" t="s">
        <v>434</v>
      </c>
    </row>
    <row r="297" spans="2:65" s="1" customFormat="1">
      <c r="B297" s="32"/>
      <c r="D297" s="140" t="s">
        <v>142</v>
      </c>
      <c r="F297" s="141" t="s">
        <v>435</v>
      </c>
      <c r="I297" s="142"/>
      <c r="L297" s="32"/>
      <c r="M297" s="143"/>
      <c r="T297" s="53"/>
      <c r="AT297" s="17" t="s">
        <v>142</v>
      </c>
      <c r="AU297" s="17" t="s">
        <v>81</v>
      </c>
    </row>
    <row r="298" spans="2:65" s="12" customFormat="1">
      <c r="B298" s="144"/>
      <c r="D298" s="145" t="s">
        <v>144</v>
      </c>
      <c r="E298" s="146" t="s">
        <v>19</v>
      </c>
      <c r="F298" s="147" t="s">
        <v>436</v>
      </c>
      <c r="H298" s="148">
        <v>5</v>
      </c>
      <c r="I298" s="149"/>
      <c r="L298" s="144"/>
      <c r="M298" s="150"/>
      <c r="T298" s="151"/>
      <c r="AT298" s="146" t="s">
        <v>144</v>
      </c>
      <c r="AU298" s="146" t="s">
        <v>81</v>
      </c>
      <c r="AV298" s="12" t="s">
        <v>81</v>
      </c>
      <c r="AW298" s="12" t="s">
        <v>33</v>
      </c>
      <c r="AX298" s="12" t="s">
        <v>79</v>
      </c>
      <c r="AY298" s="146" t="s">
        <v>133</v>
      </c>
    </row>
    <row r="299" spans="2:65" s="1" customFormat="1" ht="16.5" customHeight="1">
      <c r="B299" s="32"/>
      <c r="C299" s="166" t="s">
        <v>437</v>
      </c>
      <c r="D299" s="166" t="s">
        <v>438</v>
      </c>
      <c r="E299" s="167" t="s">
        <v>439</v>
      </c>
      <c r="F299" s="168" t="s">
        <v>440</v>
      </c>
      <c r="G299" s="169" t="s">
        <v>288</v>
      </c>
      <c r="H299" s="170">
        <v>5</v>
      </c>
      <c r="I299" s="171"/>
      <c r="J299" s="172">
        <f>ROUND(I299*H299,2)</f>
        <v>0</v>
      </c>
      <c r="K299" s="168" t="s">
        <v>19</v>
      </c>
      <c r="L299" s="173"/>
      <c r="M299" s="174" t="s">
        <v>19</v>
      </c>
      <c r="N299" s="175" t="s">
        <v>42</v>
      </c>
      <c r="P299" s="136">
        <f>O299*H299</f>
        <v>0</v>
      </c>
      <c r="Q299" s="136">
        <v>1.2E-2</v>
      </c>
      <c r="R299" s="136">
        <f>Q299*H299</f>
        <v>0.06</v>
      </c>
      <c r="S299" s="136">
        <v>0</v>
      </c>
      <c r="T299" s="137">
        <f>S299*H299</f>
        <v>0</v>
      </c>
      <c r="AR299" s="138" t="s">
        <v>190</v>
      </c>
      <c r="AT299" s="138" t="s">
        <v>438</v>
      </c>
      <c r="AU299" s="138" t="s">
        <v>81</v>
      </c>
      <c r="AY299" s="17" t="s">
        <v>133</v>
      </c>
      <c r="BE299" s="139">
        <f>IF(N299="základní",J299,0)</f>
        <v>0</v>
      </c>
      <c r="BF299" s="139">
        <f>IF(N299="snížená",J299,0)</f>
        <v>0</v>
      </c>
      <c r="BG299" s="139">
        <f>IF(N299="zákl. přenesená",J299,0)</f>
        <v>0</v>
      </c>
      <c r="BH299" s="139">
        <f>IF(N299="sníž. přenesená",J299,0)</f>
        <v>0</v>
      </c>
      <c r="BI299" s="139">
        <f>IF(N299="nulová",J299,0)</f>
        <v>0</v>
      </c>
      <c r="BJ299" s="17" t="s">
        <v>79</v>
      </c>
      <c r="BK299" s="139">
        <f>ROUND(I299*H299,2)</f>
        <v>0</v>
      </c>
      <c r="BL299" s="17" t="s">
        <v>140</v>
      </c>
      <c r="BM299" s="138" t="s">
        <v>441</v>
      </c>
    </row>
    <row r="300" spans="2:65" s="1" customFormat="1" ht="37.9" customHeight="1">
      <c r="B300" s="32"/>
      <c r="C300" s="127" t="s">
        <v>442</v>
      </c>
      <c r="D300" s="127" t="s">
        <v>135</v>
      </c>
      <c r="E300" s="128" t="s">
        <v>443</v>
      </c>
      <c r="F300" s="129" t="s">
        <v>444</v>
      </c>
      <c r="G300" s="130" t="s">
        <v>288</v>
      </c>
      <c r="H300" s="131">
        <v>32</v>
      </c>
      <c r="I300" s="132"/>
      <c r="J300" s="133">
        <f>ROUND(I300*H300,2)</f>
        <v>0</v>
      </c>
      <c r="K300" s="129" t="s">
        <v>139</v>
      </c>
      <c r="L300" s="32"/>
      <c r="M300" s="134" t="s">
        <v>19</v>
      </c>
      <c r="N300" s="135" t="s">
        <v>42</v>
      </c>
      <c r="P300" s="136">
        <f>O300*H300</f>
        <v>0</v>
      </c>
      <c r="Q300" s="136">
        <v>1.0000000000000001E-5</v>
      </c>
      <c r="R300" s="136">
        <f>Q300*H300</f>
        <v>3.2000000000000003E-4</v>
      </c>
      <c r="S300" s="136">
        <v>0</v>
      </c>
      <c r="T300" s="137">
        <f>S300*H300</f>
        <v>0</v>
      </c>
      <c r="AR300" s="138" t="s">
        <v>140</v>
      </c>
      <c r="AT300" s="138" t="s">
        <v>135</v>
      </c>
      <c r="AU300" s="138" t="s">
        <v>81</v>
      </c>
      <c r="AY300" s="17" t="s">
        <v>133</v>
      </c>
      <c r="BE300" s="139">
        <f>IF(N300="základní",J300,0)</f>
        <v>0</v>
      </c>
      <c r="BF300" s="139">
        <f>IF(N300="snížená",J300,0)</f>
        <v>0</v>
      </c>
      <c r="BG300" s="139">
        <f>IF(N300="zákl. přenesená",J300,0)</f>
        <v>0</v>
      </c>
      <c r="BH300" s="139">
        <f>IF(N300="sníž. přenesená",J300,0)</f>
        <v>0</v>
      </c>
      <c r="BI300" s="139">
        <f>IF(N300="nulová",J300,0)</f>
        <v>0</v>
      </c>
      <c r="BJ300" s="17" t="s">
        <v>79</v>
      </c>
      <c r="BK300" s="139">
        <f>ROUND(I300*H300,2)</f>
        <v>0</v>
      </c>
      <c r="BL300" s="17" t="s">
        <v>140</v>
      </c>
      <c r="BM300" s="138" t="s">
        <v>445</v>
      </c>
    </row>
    <row r="301" spans="2:65" s="1" customFormat="1">
      <c r="B301" s="32"/>
      <c r="D301" s="140" t="s">
        <v>142</v>
      </c>
      <c r="F301" s="141" t="s">
        <v>446</v>
      </c>
      <c r="I301" s="142"/>
      <c r="L301" s="32"/>
      <c r="M301" s="143"/>
      <c r="T301" s="53"/>
      <c r="AT301" s="17" t="s">
        <v>142</v>
      </c>
      <c r="AU301" s="17" t="s">
        <v>81</v>
      </c>
    </row>
    <row r="302" spans="2:65" s="12" customFormat="1">
      <c r="B302" s="144"/>
      <c r="D302" s="145" t="s">
        <v>144</v>
      </c>
      <c r="E302" s="146" t="s">
        <v>19</v>
      </c>
      <c r="F302" s="147" t="s">
        <v>447</v>
      </c>
      <c r="H302" s="148">
        <v>30.4</v>
      </c>
      <c r="I302" s="149"/>
      <c r="L302" s="144"/>
      <c r="M302" s="150"/>
      <c r="T302" s="151"/>
      <c r="AT302" s="146" t="s">
        <v>144</v>
      </c>
      <c r="AU302" s="146" t="s">
        <v>81</v>
      </c>
      <c r="AV302" s="12" t="s">
        <v>81</v>
      </c>
      <c r="AW302" s="12" t="s">
        <v>33</v>
      </c>
      <c r="AX302" s="12" t="s">
        <v>71</v>
      </c>
      <c r="AY302" s="146" t="s">
        <v>133</v>
      </c>
    </row>
    <row r="303" spans="2:65" s="12" customFormat="1">
      <c r="B303" s="144"/>
      <c r="D303" s="145" t="s">
        <v>144</v>
      </c>
      <c r="E303" s="146" t="s">
        <v>19</v>
      </c>
      <c r="F303" s="147" t="s">
        <v>448</v>
      </c>
      <c r="H303" s="148">
        <v>32</v>
      </c>
      <c r="I303" s="149"/>
      <c r="L303" s="144"/>
      <c r="M303" s="150"/>
      <c r="T303" s="151"/>
      <c r="AT303" s="146" t="s">
        <v>144</v>
      </c>
      <c r="AU303" s="146" t="s">
        <v>81</v>
      </c>
      <c r="AV303" s="12" t="s">
        <v>81</v>
      </c>
      <c r="AW303" s="12" t="s">
        <v>33</v>
      </c>
      <c r="AX303" s="12" t="s">
        <v>79</v>
      </c>
      <c r="AY303" s="146" t="s">
        <v>133</v>
      </c>
    </row>
    <row r="304" spans="2:65" s="1" customFormat="1" ht="33" customHeight="1">
      <c r="B304" s="32"/>
      <c r="C304" s="127" t="s">
        <v>449</v>
      </c>
      <c r="D304" s="127" t="s">
        <v>135</v>
      </c>
      <c r="E304" s="128" t="s">
        <v>450</v>
      </c>
      <c r="F304" s="129" t="s">
        <v>451</v>
      </c>
      <c r="G304" s="130" t="s">
        <v>288</v>
      </c>
      <c r="H304" s="131">
        <v>32</v>
      </c>
      <c r="I304" s="132"/>
      <c r="J304" s="133">
        <f>ROUND(I304*H304,2)</f>
        <v>0</v>
      </c>
      <c r="K304" s="129" t="s">
        <v>139</v>
      </c>
      <c r="L304" s="32"/>
      <c r="M304" s="134" t="s">
        <v>19</v>
      </c>
      <c r="N304" s="135" t="s">
        <v>42</v>
      </c>
      <c r="P304" s="136">
        <f>O304*H304</f>
        <v>0</v>
      </c>
      <c r="Q304" s="136">
        <v>1E-4</v>
      </c>
      <c r="R304" s="136">
        <f>Q304*H304</f>
        <v>3.2000000000000002E-3</v>
      </c>
      <c r="S304" s="136">
        <v>0</v>
      </c>
      <c r="T304" s="137">
        <f>S304*H304</f>
        <v>0</v>
      </c>
      <c r="AR304" s="138" t="s">
        <v>140</v>
      </c>
      <c r="AT304" s="138" t="s">
        <v>135</v>
      </c>
      <c r="AU304" s="138" t="s">
        <v>81</v>
      </c>
      <c r="AY304" s="17" t="s">
        <v>133</v>
      </c>
      <c r="BE304" s="139">
        <f>IF(N304="základní",J304,0)</f>
        <v>0</v>
      </c>
      <c r="BF304" s="139">
        <f>IF(N304="snížená",J304,0)</f>
        <v>0</v>
      </c>
      <c r="BG304" s="139">
        <f>IF(N304="zákl. přenesená",J304,0)</f>
        <v>0</v>
      </c>
      <c r="BH304" s="139">
        <f>IF(N304="sníž. přenesená",J304,0)</f>
        <v>0</v>
      </c>
      <c r="BI304" s="139">
        <f>IF(N304="nulová",J304,0)</f>
        <v>0</v>
      </c>
      <c r="BJ304" s="17" t="s">
        <v>79</v>
      </c>
      <c r="BK304" s="139">
        <f>ROUND(I304*H304,2)</f>
        <v>0</v>
      </c>
      <c r="BL304" s="17" t="s">
        <v>140</v>
      </c>
      <c r="BM304" s="138" t="s">
        <v>452</v>
      </c>
    </row>
    <row r="305" spans="2:65" s="1" customFormat="1">
      <c r="B305" s="32"/>
      <c r="D305" s="140" t="s">
        <v>142</v>
      </c>
      <c r="F305" s="141" t="s">
        <v>453</v>
      </c>
      <c r="I305" s="142"/>
      <c r="L305" s="32"/>
      <c r="M305" s="143"/>
      <c r="T305" s="53"/>
      <c r="AT305" s="17" t="s">
        <v>142</v>
      </c>
      <c r="AU305" s="17" t="s">
        <v>81</v>
      </c>
    </row>
    <row r="306" spans="2:65" s="12" customFormat="1">
      <c r="B306" s="144"/>
      <c r="D306" s="145" t="s">
        <v>144</v>
      </c>
      <c r="E306" s="146" t="s">
        <v>19</v>
      </c>
      <c r="F306" s="147" t="s">
        <v>454</v>
      </c>
      <c r="H306" s="148">
        <v>32</v>
      </c>
      <c r="I306" s="149"/>
      <c r="L306" s="144"/>
      <c r="M306" s="150"/>
      <c r="T306" s="151"/>
      <c r="AT306" s="146" t="s">
        <v>144</v>
      </c>
      <c r="AU306" s="146" t="s">
        <v>81</v>
      </c>
      <c r="AV306" s="12" t="s">
        <v>81</v>
      </c>
      <c r="AW306" s="12" t="s">
        <v>33</v>
      </c>
      <c r="AX306" s="12" t="s">
        <v>79</v>
      </c>
      <c r="AY306" s="146" t="s">
        <v>133</v>
      </c>
    </row>
    <row r="307" spans="2:65" s="1" customFormat="1" ht="24.2" customHeight="1">
      <c r="B307" s="32"/>
      <c r="C307" s="127" t="s">
        <v>455</v>
      </c>
      <c r="D307" s="127" t="s">
        <v>135</v>
      </c>
      <c r="E307" s="128" t="s">
        <v>456</v>
      </c>
      <c r="F307" s="129" t="s">
        <v>457</v>
      </c>
      <c r="G307" s="130" t="s">
        <v>161</v>
      </c>
      <c r="H307" s="131">
        <v>20.03</v>
      </c>
      <c r="I307" s="132"/>
      <c r="J307" s="133">
        <f>ROUND(I307*H307,2)</f>
        <v>0</v>
      </c>
      <c r="K307" s="129" t="s">
        <v>139</v>
      </c>
      <c r="L307" s="32"/>
      <c r="M307" s="134" t="s">
        <v>19</v>
      </c>
      <c r="N307" s="135" t="s">
        <v>42</v>
      </c>
      <c r="P307" s="136">
        <f>O307*H307</f>
        <v>0</v>
      </c>
      <c r="Q307" s="136">
        <v>0</v>
      </c>
      <c r="R307" s="136">
        <f>Q307*H307</f>
        <v>0</v>
      </c>
      <c r="S307" s="136">
        <v>2.5</v>
      </c>
      <c r="T307" s="137">
        <f>S307*H307</f>
        <v>50.075000000000003</v>
      </c>
      <c r="AR307" s="138" t="s">
        <v>140</v>
      </c>
      <c r="AT307" s="138" t="s">
        <v>135</v>
      </c>
      <c r="AU307" s="138" t="s">
        <v>81</v>
      </c>
      <c r="AY307" s="17" t="s">
        <v>133</v>
      </c>
      <c r="BE307" s="139">
        <f>IF(N307="základní",J307,0)</f>
        <v>0</v>
      </c>
      <c r="BF307" s="139">
        <f>IF(N307="snížená",J307,0)</f>
        <v>0</v>
      </c>
      <c r="BG307" s="139">
        <f>IF(N307="zákl. přenesená",J307,0)</f>
        <v>0</v>
      </c>
      <c r="BH307" s="139">
        <f>IF(N307="sníž. přenesená",J307,0)</f>
        <v>0</v>
      </c>
      <c r="BI307" s="139">
        <f>IF(N307="nulová",J307,0)</f>
        <v>0</v>
      </c>
      <c r="BJ307" s="17" t="s">
        <v>79</v>
      </c>
      <c r="BK307" s="139">
        <f>ROUND(I307*H307,2)</f>
        <v>0</v>
      </c>
      <c r="BL307" s="17" t="s">
        <v>140</v>
      </c>
      <c r="BM307" s="138" t="s">
        <v>458</v>
      </c>
    </row>
    <row r="308" spans="2:65" s="1" customFormat="1">
      <c r="B308" s="32"/>
      <c r="D308" s="140" t="s">
        <v>142</v>
      </c>
      <c r="F308" s="141" t="s">
        <v>459</v>
      </c>
      <c r="I308" s="142"/>
      <c r="L308" s="32"/>
      <c r="M308" s="143"/>
      <c r="T308" s="53"/>
      <c r="AT308" s="17" t="s">
        <v>142</v>
      </c>
      <c r="AU308" s="17" t="s">
        <v>81</v>
      </c>
    </row>
    <row r="309" spans="2:65" s="12" customFormat="1" ht="33.75">
      <c r="B309" s="144"/>
      <c r="D309" s="145" t="s">
        <v>144</v>
      </c>
      <c r="E309" s="146" t="s">
        <v>19</v>
      </c>
      <c r="F309" s="147" t="s">
        <v>460</v>
      </c>
      <c r="H309" s="148">
        <v>0.51800000000000002</v>
      </c>
      <c r="I309" s="149"/>
      <c r="L309" s="144"/>
      <c r="M309" s="150"/>
      <c r="T309" s="151"/>
      <c r="AT309" s="146" t="s">
        <v>144</v>
      </c>
      <c r="AU309" s="146" t="s">
        <v>81</v>
      </c>
      <c r="AV309" s="12" t="s">
        <v>81</v>
      </c>
      <c r="AW309" s="12" t="s">
        <v>33</v>
      </c>
      <c r="AX309" s="12" t="s">
        <v>71</v>
      </c>
      <c r="AY309" s="146" t="s">
        <v>133</v>
      </c>
    </row>
    <row r="310" spans="2:65" s="12" customFormat="1">
      <c r="B310" s="144"/>
      <c r="D310" s="145" t="s">
        <v>144</v>
      </c>
      <c r="E310" s="146" t="s">
        <v>19</v>
      </c>
      <c r="F310" s="147" t="s">
        <v>461</v>
      </c>
      <c r="H310" s="148">
        <v>19.512</v>
      </c>
      <c r="I310" s="149"/>
      <c r="L310" s="144"/>
      <c r="M310" s="150"/>
      <c r="T310" s="151"/>
      <c r="AT310" s="146" t="s">
        <v>144</v>
      </c>
      <c r="AU310" s="146" t="s">
        <v>81</v>
      </c>
      <c r="AV310" s="12" t="s">
        <v>81</v>
      </c>
      <c r="AW310" s="12" t="s">
        <v>33</v>
      </c>
      <c r="AX310" s="12" t="s">
        <v>71</v>
      </c>
      <c r="AY310" s="146" t="s">
        <v>133</v>
      </c>
    </row>
    <row r="311" spans="2:65" s="13" customFormat="1">
      <c r="B311" s="152"/>
      <c r="D311" s="145" t="s">
        <v>144</v>
      </c>
      <c r="E311" s="153" t="s">
        <v>19</v>
      </c>
      <c r="F311" s="154" t="s">
        <v>166</v>
      </c>
      <c r="H311" s="155">
        <v>20.03</v>
      </c>
      <c r="I311" s="156"/>
      <c r="L311" s="152"/>
      <c r="M311" s="157"/>
      <c r="T311" s="158"/>
      <c r="AT311" s="153" t="s">
        <v>144</v>
      </c>
      <c r="AU311" s="153" t="s">
        <v>81</v>
      </c>
      <c r="AV311" s="13" t="s">
        <v>140</v>
      </c>
      <c r="AW311" s="13" t="s">
        <v>33</v>
      </c>
      <c r="AX311" s="13" t="s">
        <v>79</v>
      </c>
      <c r="AY311" s="153" t="s">
        <v>133</v>
      </c>
    </row>
    <row r="312" spans="2:65" s="1" customFormat="1" ht="16.5" customHeight="1">
      <c r="B312" s="32"/>
      <c r="C312" s="127" t="s">
        <v>462</v>
      </c>
      <c r="D312" s="127" t="s">
        <v>135</v>
      </c>
      <c r="E312" s="128" t="s">
        <v>463</v>
      </c>
      <c r="F312" s="129" t="s">
        <v>464</v>
      </c>
      <c r="G312" s="130" t="s">
        <v>161</v>
      </c>
      <c r="H312" s="131">
        <v>5.2530000000000001</v>
      </c>
      <c r="I312" s="132"/>
      <c r="J312" s="133">
        <f>ROUND(I312*H312,2)</f>
        <v>0</v>
      </c>
      <c r="K312" s="129" t="s">
        <v>139</v>
      </c>
      <c r="L312" s="32"/>
      <c r="M312" s="134" t="s">
        <v>19</v>
      </c>
      <c r="N312" s="135" t="s">
        <v>42</v>
      </c>
      <c r="P312" s="136">
        <f>O312*H312</f>
        <v>0</v>
      </c>
      <c r="Q312" s="136">
        <v>0</v>
      </c>
      <c r="R312" s="136">
        <f>Q312*H312</f>
        <v>0</v>
      </c>
      <c r="S312" s="136">
        <v>2.4</v>
      </c>
      <c r="T312" s="137">
        <f>S312*H312</f>
        <v>12.607200000000001</v>
      </c>
      <c r="AR312" s="138" t="s">
        <v>140</v>
      </c>
      <c r="AT312" s="138" t="s">
        <v>135</v>
      </c>
      <c r="AU312" s="138" t="s">
        <v>81</v>
      </c>
      <c r="AY312" s="17" t="s">
        <v>133</v>
      </c>
      <c r="BE312" s="139">
        <f>IF(N312="základní",J312,0)</f>
        <v>0</v>
      </c>
      <c r="BF312" s="139">
        <f>IF(N312="snížená",J312,0)</f>
        <v>0</v>
      </c>
      <c r="BG312" s="139">
        <f>IF(N312="zákl. přenesená",J312,0)</f>
        <v>0</v>
      </c>
      <c r="BH312" s="139">
        <f>IF(N312="sníž. přenesená",J312,0)</f>
        <v>0</v>
      </c>
      <c r="BI312" s="139">
        <f>IF(N312="nulová",J312,0)</f>
        <v>0</v>
      </c>
      <c r="BJ312" s="17" t="s">
        <v>79</v>
      </c>
      <c r="BK312" s="139">
        <f>ROUND(I312*H312,2)</f>
        <v>0</v>
      </c>
      <c r="BL312" s="17" t="s">
        <v>140</v>
      </c>
      <c r="BM312" s="138" t="s">
        <v>465</v>
      </c>
    </row>
    <row r="313" spans="2:65" s="1" customFormat="1">
      <c r="B313" s="32"/>
      <c r="D313" s="140" t="s">
        <v>142</v>
      </c>
      <c r="F313" s="141" t="s">
        <v>466</v>
      </c>
      <c r="I313" s="142"/>
      <c r="L313" s="32"/>
      <c r="M313" s="143"/>
      <c r="T313" s="53"/>
      <c r="AT313" s="17" t="s">
        <v>142</v>
      </c>
      <c r="AU313" s="17" t="s">
        <v>81</v>
      </c>
    </row>
    <row r="314" spans="2:65" s="12" customFormat="1" ht="22.5">
      <c r="B314" s="144"/>
      <c r="D314" s="145" t="s">
        <v>144</v>
      </c>
      <c r="E314" s="146" t="s">
        <v>19</v>
      </c>
      <c r="F314" s="147" t="s">
        <v>467</v>
      </c>
      <c r="H314" s="148">
        <v>5.2530000000000001</v>
      </c>
      <c r="I314" s="149"/>
      <c r="L314" s="144"/>
      <c r="M314" s="150"/>
      <c r="T314" s="151"/>
      <c r="AT314" s="146" t="s">
        <v>144</v>
      </c>
      <c r="AU314" s="146" t="s">
        <v>81</v>
      </c>
      <c r="AV314" s="12" t="s">
        <v>81</v>
      </c>
      <c r="AW314" s="12" t="s">
        <v>33</v>
      </c>
      <c r="AX314" s="12" t="s">
        <v>79</v>
      </c>
      <c r="AY314" s="146" t="s">
        <v>133</v>
      </c>
    </row>
    <row r="315" spans="2:65" s="1" customFormat="1" ht="37.9" customHeight="1">
      <c r="B315" s="32"/>
      <c r="C315" s="127" t="s">
        <v>468</v>
      </c>
      <c r="D315" s="127" t="s">
        <v>135</v>
      </c>
      <c r="E315" s="128" t="s">
        <v>469</v>
      </c>
      <c r="F315" s="129" t="s">
        <v>470</v>
      </c>
      <c r="G315" s="130" t="s">
        <v>161</v>
      </c>
      <c r="H315" s="131">
        <v>80.376000000000005</v>
      </c>
      <c r="I315" s="132"/>
      <c r="J315" s="133">
        <f>ROUND(I315*H315,2)</f>
        <v>0</v>
      </c>
      <c r="K315" s="129" t="s">
        <v>139</v>
      </c>
      <c r="L315" s="32"/>
      <c r="M315" s="134" t="s">
        <v>19</v>
      </c>
      <c r="N315" s="135" t="s">
        <v>42</v>
      </c>
      <c r="P315" s="136">
        <f>O315*H315</f>
        <v>0</v>
      </c>
      <c r="Q315" s="136">
        <v>0</v>
      </c>
      <c r="R315" s="136">
        <f>Q315*H315</f>
        <v>0</v>
      </c>
      <c r="S315" s="136">
        <v>1</v>
      </c>
      <c r="T315" s="137">
        <f>S315*H315</f>
        <v>80.376000000000005</v>
      </c>
      <c r="AR315" s="138" t="s">
        <v>140</v>
      </c>
      <c r="AT315" s="138" t="s">
        <v>135</v>
      </c>
      <c r="AU315" s="138" t="s">
        <v>81</v>
      </c>
      <c r="AY315" s="17" t="s">
        <v>133</v>
      </c>
      <c r="BE315" s="139">
        <f>IF(N315="základní",J315,0)</f>
        <v>0</v>
      </c>
      <c r="BF315" s="139">
        <f>IF(N315="snížená",J315,0)</f>
        <v>0</v>
      </c>
      <c r="BG315" s="139">
        <f>IF(N315="zákl. přenesená",J315,0)</f>
        <v>0</v>
      </c>
      <c r="BH315" s="139">
        <f>IF(N315="sníž. přenesená",J315,0)</f>
        <v>0</v>
      </c>
      <c r="BI315" s="139">
        <f>IF(N315="nulová",J315,0)</f>
        <v>0</v>
      </c>
      <c r="BJ315" s="17" t="s">
        <v>79</v>
      </c>
      <c r="BK315" s="139">
        <f>ROUND(I315*H315,2)</f>
        <v>0</v>
      </c>
      <c r="BL315" s="17" t="s">
        <v>140</v>
      </c>
      <c r="BM315" s="138" t="s">
        <v>471</v>
      </c>
    </row>
    <row r="316" spans="2:65" s="1" customFormat="1">
      <c r="B316" s="32"/>
      <c r="D316" s="140" t="s">
        <v>142</v>
      </c>
      <c r="F316" s="141" t="s">
        <v>472</v>
      </c>
      <c r="I316" s="142"/>
      <c r="L316" s="32"/>
      <c r="M316" s="143"/>
      <c r="T316" s="53"/>
      <c r="AT316" s="17" t="s">
        <v>142</v>
      </c>
      <c r="AU316" s="17" t="s">
        <v>81</v>
      </c>
    </row>
    <row r="317" spans="2:65" s="12" customFormat="1" ht="22.5">
      <c r="B317" s="144"/>
      <c r="D317" s="145" t="s">
        <v>144</v>
      </c>
      <c r="E317" s="146" t="s">
        <v>19</v>
      </c>
      <c r="F317" s="147" t="s">
        <v>473</v>
      </c>
      <c r="H317" s="148">
        <v>1.089</v>
      </c>
      <c r="I317" s="149"/>
      <c r="L317" s="144"/>
      <c r="M317" s="150"/>
      <c r="T317" s="151"/>
      <c r="AT317" s="146" t="s">
        <v>144</v>
      </c>
      <c r="AU317" s="146" t="s">
        <v>81</v>
      </c>
      <c r="AV317" s="12" t="s">
        <v>81</v>
      </c>
      <c r="AW317" s="12" t="s">
        <v>33</v>
      </c>
      <c r="AX317" s="12" t="s">
        <v>71</v>
      </c>
      <c r="AY317" s="146" t="s">
        <v>133</v>
      </c>
    </row>
    <row r="318" spans="2:65" s="12" customFormat="1" ht="22.5">
      <c r="B318" s="144"/>
      <c r="D318" s="145" t="s">
        <v>144</v>
      </c>
      <c r="E318" s="146" t="s">
        <v>19</v>
      </c>
      <c r="F318" s="147" t="s">
        <v>474</v>
      </c>
      <c r="H318" s="148">
        <v>40.152999999999999</v>
      </c>
      <c r="I318" s="149"/>
      <c r="L318" s="144"/>
      <c r="M318" s="150"/>
      <c r="T318" s="151"/>
      <c r="AT318" s="146" t="s">
        <v>144</v>
      </c>
      <c r="AU318" s="146" t="s">
        <v>81</v>
      </c>
      <c r="AV318" s="12" t="s">
        <v>81</v>
      </c>
      <c r="AW318" s="12" t="s">
        <v>33</v>
      </c>
      <c r="AX318" s="12" t="s">
        <v>71</v>
      </c>
      <c r="AY318" s="146" t="s">
        <v>133</v>
      </c>
    </row>
    <row r="319" spans="2:65" s="12" customFormat="1" ht="33.75">
      <c r="B319" s="144"/>
      <c r="D319" s="145" t="s">
        <v>144</v>
      </c>
      <c r="E319" s="146" t="s">
        <v>19</v>
      </c>
      <c r="F319" s="147" t="s">
        <v>475</v>
      </c>
      <c r="H319" s="148">
        <v>25.305</v>
      </c>
      <c r="I319" s="149"/>
      <c r="L319" s="144"/>
      <c r="M319" s="150"/>
      <c r="T319" s="151"/>
      <c r="AT319" s="146" t="s">
        <v>144</v>
      </c>
      <c r="AU319" s="146" t="s">
        <v>81</v>
      </c>
      <c r="AV319" s="12" t="s">
        <v>81</v>
      </c>
      <c r="AW319" s="12" t="s">
        <v>33</v>
      </c>
      <c r="AX319" s="12" t="s">
        <v>71</v>
      </c>
      <c r="AY319" s="146" t="s">
        <v>133</v>
      </c>
    </row>
    <row r="320" spans="2:65" s="12" customFormat="1" ht="22.5">
      <c r="B320" s="144"/>
      <c r="D320" s="145" t="s">
        <v>144</v>
      </c>
      <c r="E320" s="146" t="s">
        <v>19</v>
      </c>
      <c r="F320" s="147" t="s">
        <v>476</v>
      </c>
      <c r="H320" s="148">
        <v>13.829000000000001</v>
      </c>
      <c r="I320" s="149"/>
      <c r="L320" s="144"/>
      <c r="M320" s="150"/>
      <c r="T320" s="151"/>
      <c r="AT320" s="146" t="s">
        <v>144</v>
      </c>
      <c r="AU320" s="146" t="s">
        <v>81</v>
      </c>
      <c r="AV320" s="12" t="s">
        <v>81</v>
      </c>
      <c r="AW320" s="12" t="s">
        <v>33</v>
      </c>
      <c r="AX320" s="12" t="s">
        <v>71</v>
      </c>
      <c r="AY320" s="146" t="s">
        <v>133</v>
      </c>
    </row>
    <row r="321" spans="2:65" s="13" customFormat="1">
      <c r="B321" s="152"/>
      <c r="D321" s="145" t="s">
        <v>144</v>
      </c>
      <c r="E321" s="153" t="s">
        <v>19</v>
      </c>
      <c r="F321" s="154" t="s">
        <v>166</v>
      </c>
      <c r="H321" s="155">
        <v>80.376000000000005</v>
      </c>
      <c r="I321" s="156"/>
      <c r="L321" s="152"/>
      <c r="M321" s="157"/>
      <c r="T321" s="158"/>
      <c r="AT321" s="153" t="s">
        <v>144</v>
      </c>
      <c r="AU321" s="153" t="s">
        <v>81</v>
      </c>
      <c r="AV321" s="13" t="s">
        <v>140</v>
      </c>
      <c r="AW321" s="13" t="s">
        <v>33</v>
      </c>
      <c r="AX321" s="13" t="s">
        <v>79</v>
      </c>
      <c r="AY321" s="153" t="s">
        <v>133</v>
      </c>
    </row>
    <row r="322" spans="2:65" s="1" customFormat="1" ht="33" customHeight="1">
      <c r="B322" s="32"/>
      <c r="C322" s="127" t="s">
        <v>477</v>
      </c>
      <c r="D322" s="127" t="s">
        <v>135</v>
      </c>
      <c r="E322" s="128" t="s">
        <v>478</v>
      </c>
      <c r="F322" s="129" t="s">
        <v>479</v>
      </c>
      <c r="G322" s="130" t="s">
        <v>161</v>
      </c>
      <c r="H322" s="131">
        <v>1.089</v>
      </c>
      <c r="I322" s="132"/>
      <c r="J322" s="133">
        <f>ROUND(I322*H322,2)</f>
        <v>0</v>
      </c>
      <c r="K322" s="129" t="s">
        <v>139</v>
      </c>
      <c r="L322" s="32"/>
      <c r="M322" s="134" t="s">
        <v>19</v>
      </c>
      <c r="N322" s="135" t="s">
        <v>42</v>
      </c>
      <c r="P322" s="136">
        <f>O322*H322</f>
        <v>0</v>
      </c>
      <c r="Q322" s="136">
        <v>0</v>
      </c>
      <c r="R322" s="136">
        <f>Q322*H322</f>
        <v>0</v>
      </c>
      <c r="S322" s="136">
        <v>0</v>
      </c>
      <c r="T322" s="137">
        <f>S322*H322</f>
        <v>0</v>
      </c>
      <c r="AR322" s="138" t="s">
        <v>140</v>
      </c>
      <c r="AT322" s="138" t="s">
        <v>135</v>
      </c>
      <c r="AU322" s="138" t="s">
        <v>81</v>
      </c>
      <c r="AY322" s="17" t="s">
        <v>133</v>
      </c>
      <c r="BE322" s="139">
        <f>IF(N322="základní",J322,0)</f>
        <v>0</v>
      </c>
      <c r="BF322" s="139">
        <f>IF(N322="snížená",J322,0)</f>
        <v>0</v>
      </c>
      <c r="BG322" s="139">
        <f>IF(N322="zákl. přenesená",J322,0)</f>
        <v>0</v>
      </c>
      <c r="BH322" s="139">
        <f>IF(N322="sníž. přenesená",J322,0)</f>
        <v>0</v>
      </c>
      <c r="BI322" s="139">
        <f>IF(N322="nulová",J322,0)</f>
        <v>0</v>
      </c>
      <c r="BJ322" s="17" t="s">
        <v>79</v>
      </c>
      <c r="BK322" s="139">
        <f>ROUND(I322*H322,2)</f>
        <v>0</v>
      </c>
      <c r="BL322" s="17" t="s">
        <v>140</v>
      </c>
      <c r="BM322" s="138" t="s">
        <v>480</v>
      </c>
    </row>
    <row r="323" spans="2:65" s="1" customFormat="1">
      <c r="B323" s="32"/>
      <c r="D323" s="140" t="s">
        <v>142</v>
      </c>
      <c r="F323" s="141" t="s">
        <v>481</v>
      </c>
      <c r="I323" s="142"/>
      <c r="L323" s="32"/>
      <c r="M323" s="143"/>
      <c r="T323" s="53"/>
      <c r="AT323" s="17" t="s">
        <v>142</v>
      </c>
      <c r="AU323" s="17" t="s">
        <v>81</v>
      </c>
    </row>
    <row r="324" spans="2:65" s="12" customFormat="1" ht="22.5">
      <c r="B324" s="144"/>
      <c r="D324" s="145" t="s">
        <v>144</v>
      </c>
      <c r="E324" s="146" t="s">
        <v>19</v>
      </c>
      <c r="F324" s="147" t="s">
        <v>473</v>
      </c>
      <c r="H324" s="148">
        <v>1.089</v>
      </c>
      <c r="I324" s="149"/>
      <c r="L324" s="144"/>
      <c r="M324" s="150"/>
      <c r="T324" s="151"/>
      <c r="AT324" s="146" t="s">
        <v>144</v>
      </c>
      <c r="AU324" s="146" t="s">
        <v>81</v>
      </c>
      <c r="AV324" s="12" t="s">
        <v>81</v>
      </c>
      <c r="AW324" s="12" t="s">
        <v>33</v>
      </c>
      <c r="AX324" s="12" t="s">
        <v>79</v>
      </c>
      <c r="AY324" s="146" t="s">
        <v>133</v>
      </c>
    </row>
    <row r="325" spans="2:65" s="1" customFormat="1" ht="24.2" customHeight="1">
      <c r="B325" s="32"/>
      <c r="C325" s="127" t="s">
        <v>482</v>
      </c>
      <c r="D325" s="127" t="s">
        <v>135</v>
      </c>
      <c r="E325" s="128" t="s">
        <v>483</v>
      </c>
      <c r="F325" s="129" t="s">
        <v>484</v>
      </c>
      <c r="G325" s="130" t="s">
        <v>161</v>
      </c>
      <c r="H325" s="131">
        <v>49.46</v>
      </c>
      <c r="I325" s="132"/>
      <c r="J325" s="133">
        <f>ROUND(I325*H325,2)</f>
        <v>0</v>
      </c>
      <c r="K325" s="129" t="s">
        <v>139</v>
      </c>
      <c r="L325" s="32"/>
      <c r="M325" s="134" t="s">
        <v>19</v>
      </c>
      <c r="N325" s="135" t="s">
        <v>42</v>
      </c>
      <c r="P325" s="136">
        <f>O325*H325</f>
        <v>0</v>
      </c>
      <c r="Q325" s="136">
        <v>0</v>
      </c>
      <c r="R325" s="136">
        <f>Q325*H325</f>
        <v>0</v>
      </c>
      <c r="S325" s="136">
        <v>2.2000000000000002</v>
      </c>
      <c r="T325" s="137">
        <f>S325*H325</f>
        <v>108.81200000000001</v>
      </c>
      <c r="AR325" s="138" t="s">
        <v>140</v>
      </c>
      <c r="AT325" s="138" t="s">
        <v>135</v>
      </c>
      <c r="AU325" s="138" t="s">
        <v>81</v>
      </c>
      <c r="AY325" s="17" t="s">
        <v>133</v>
      </c>
      <c r="BE325" s="139">
        <f>IF(N325="základní",J325,0)</f>
        <v>0</v>
      </c>
      <c r="BF325" s="139">
        <f>IF(N325="snížená",J325,0)</f>
        <v>0</v>
      </c>
      <c r="BG325" s="139">
        <f>IF(N325="zákl. přenesená",J325,0)</f>
        <v>0</v>
      </c>
      <c r="BH325" s="139">
        <f>IF(N325="sníž. přenesená",J325,0)</f>
        <v>0</v>
      </c>
      <c r="BI325" s="139">
        <f>IF(N325="nulová",J325,0)</f>
        <v>0</v>
      </c>
      <c r="BJ325" s="17" t="s">
        <v>79</v>
      </c>
      <c r="BK325" s="139">
        <f>ROUND(I325*H325,2)</f>
        <v>0</v>
      </c>
      <c r="BL325" s="17" t="s">
        <v>140</v>
      </c>
      <c r="BM325" s="138" t="s">
        <v>485</v>
      </c>
    </row>
    <row r="326" spans="2:65" s="1" customFormat="1">
      <c r="B326" s="32"/>
      <c r="D326" s="140" t="s">
        <v>142</v>
      </c>
      <c r="F326" s="141" t="s">
        <v>486</v>
      </c>
      <c r="I326" s="142"/>
      <c r="L326" s="32"/>
      <c r="M326" s="143"/>
      <c r="T326" s="53"/>
      <c r="AT326" s="17" t="s">
        <v>142</v>
      </c>
      <c r="AU326" s="17" t="s">
        <v>81</v>
      </c>
    </row>
    <row r="327" spans="2:65" s="12" customFormat="1" ht="22.5">
      <c r="B327" s="144"/>
      <c r="D327" s="145" t="s">
        <v>144</v>
      </c>
      <c r="E327" s="146" t="s">
        <v>19</v>
      </c>
      <c r="F327" s="147" t="s">
        <v>487</v>
      </c>
      <c r="H327" s="148">
        <v>46.112000000000002</v>
      </c>
      <c r="I327" s="149"/>
      <c r="L327" s="144"/>
      <c r="M327" s="150"/>
      <c r="T327" s="151"/>
      <c r="AT327" s="146" t="s">
        <v>144</v>
      </c>
      <c r="AU327" s="146" t="s">
        <v>81</v>
      </c>
      <c r="AV327" s="12" t="s">
        <v>81</v>
      </c>
      <c r="AW327" s="12" t="s">
        <v>33</v>
      </c>
      <c r="AX327" s="12" t="s">
        <v>71</v>
      </c>
      <c r="AY327" s="146" t="s">
        <v>133</v>
      </c>
    </row>
    <row r="328" spans="2:65" s="12" customFormat="1" ht="22.5">
      <c r="B328" s="144"/>
      <c r="D328" s="145" t="s">
        <v>144</v>
      </c>
      <c r="E328" s="146" t="s">
        <v>19</v>
      </c>
      <c r="F328" s="147" t="s">
        <v>488</v>
      </c>
      <c r="H328" s="148">
        <v>-12.016999999999999</v>
      </c>
      <c r="I328" s="149"/>
      <c r="L328" s="144"/>
      <c r="M328" s="150"/>
      <c r="T328" s="151"/>
      <c r="AT328" s="146" t="s">
        <v>144</v>
      </c>
      <c r="AU328" s="146" t="s">
        <v>81</v>
      </c>
      <c r="AV328" s="12" t="s">
        <v>81</v>
      </c>
      <c r="AW328" s="12" t="s">
        <v>33</v>
      </c>
      <c r="AX328" s="12" t="s">
        <v>71</v>
      </c>
      <c r="AY328" s="146" t="s">
        <v>133</v>
      </c>
    </row>
    <row r="329" spans="2:65" s="12" customFormat="1" ht="22.5">
      <c r="B329" s="144"/>
      <c r="D329" s="145" t="s">
        <v>144</v>
      </c>
      <c r="E329" s="146" t="s">
        <v>19</v>
      </c>
      <c r="F329" s="147" t="s">
        <v>489</v>
      </c>
      <c r="H329" s="148">
        <v>15.365</v>
      </c>
      <c r="I329" s="149"/>
      <c r="L329" s="144"/>
      <c r="M329" s="150"/>
      <c r="T329" s="151"/>
      <c r="AT329" s="146" t="s">
        <v>144</v>
      </c>
      <c r="AU329" s="146" t="s">
        <v>81</v>
      </c>
      <c r="AV329" s="12" t="s">
        <v>81</v>
      </c>
      <c r="AW329" s="12" t="s">
        <v>33</v>
      </c>
      <c r="AX329" s="12" t="s">
        <v>71</v>
      </c>
      <c r="AY329" s="146" t="s">
        <v>133</v>
      </c>
    </row>
    <row r="330" spans="2:65" s="13" customFormat="1">
      <c r="B330" s="152"/>
      <c r="D330" s="145" t="s">
        <v>144</v>
      </c>
      <c r="E330" s="153" t="s">
        <v>19</v>
      </c>
      <c r="F330" s="154" t="s">
        <v>166</v>
      </c>
      <c r="H330" s="155">
        <v>49.46</v>
      </c>
      <c r="I330" s="156"/>
      <c r="L330" s="152"/>
      <c r="M330" s="157"/>
      <c r="T330" s="158"/>
      <c r="AT330" s="153" t="s">
        <v>144</v>
      </c>
      <c r="AU330" s="153" t="s">
        <v>81</v>
      </c>
      <c r="AV330" s="13" t="s">
        <v>140</v>
      </c>
      <c r="AW330" s="13" t="s">
        <v>33</v>
      </c>
      <c r="AX330" s="13" t="s">
        <v>79</v>
      </c>
      <c r="AY330" s="153" t="s">
        <v>133</v>
      </c>
    </row>
    <row r="331" spans="2:65" s="1" customFormat="1" ht="33" customHeight="1">
      <c r="B331" s="32"/>
      <c r="C331" s="127" t="s">
        <v>490</v>
      </c>
      <c r="D331" s="127" t="s">
        <v>135</v>
      </c>
      <c r="E331" s="128" t="s">
        <v>491</v>
      </c>
      <c r="F331" s="129" t="s">
        <v>492</v>
      </c>
      <c r="G331" s="130" t="s">
        <v>161</v>
      </c>
      <c r="H331" s="131">
        <v>19.545999999999999</v>
      </c>
      <c r="I331" s="132"/>
      <c r="J331" s="133">
        <f>ROUND(I331*H331,2)</f>
        <v>0</v>
      </c>
      <c r="K331" s="129" t="s">
        <v>139</v>
      </c>
      <c r="L331" s="32"/>
      <c r="M331" s="134" t="s">
        <v>19</v>
      </c>
      <c r="N331" s="135" t="s">
        <v>42</v>
      </c>
      <c r="P331" s="136">
        <f>O331*H331</f>
        <v>0</v>
      </c>
      <c r="Q331" s="136">
        <v>0</v>
      </c>
      <c r="R331" s="136">
        <f>Q331*H331</f>
        <v>0</v>
      </c>
      <c r="S331" s="136">
        <v>1.4</v>
      </c>
      <c r="T331" s="137">
        <f>S331*H331</f>
        <v>27.364399999999996</v>
      </c>
      <c r="AR331" s="138" t="s">
        <v>140</v>
      </c>
      <c r="AT331" s="138" t="s">
        <v>135</v>
      </c>
      <c r="AU331" s="138" t="s">
        <v>81</v>
      </c>
      <c r="AY331" s="17" t="s">
        <v>133</v>
      </c>
      <c r="BE331" s="139">
        <f>IF(N331="základní",J331,0)</f>
        <v>0</v>
      </c>
      <c r="BF331" s="139">
        <f>IF(N331="snížená",J331,0)</f>
        <v>0</v>
      </c>
      <c r="BG331" s="139">
        <f>IF(N331="zákl. přenesená",J331,0)</f>
        <v>0</v>
      </c>
      <c r="BH331" s="139">
        <f>IF(N331="sníž. přenesená",J331,0)</f>
        <v>0</v>
      </c>
      <c r="BI331" s="139">
        <f>IF(N331="nulová",J331,0)</f>
        <v>0</v>
      </c>
      <c r="BJ331" s="17" t="s">
        <v>79</v>
      </c>
      <c r="BK331" s="139">
        <f>ROUND(I331*H331,2)</f>
        <v>0</v>
      </c>
      <c r="BL331" s="17" t="s">
        <v>140</v>
      </c>
      <c r="BM331" s="138" t="s">
        <v>493</v>
      </c>
    </row>
    <row r="332" spans="2:65" s="1" customFormat="1">
      <c r="B332" s="32"/>
      <c r="D332" s="140" t="s">
        <v>142</v>
      </c>
      <c r="F332" s="141" t="s">
        <v>494</v>
      </c>
      <c r="I332" s="142"/>
      <c r="L332" s="32"/>
      <c r="M332" s="143"/>
      <c r="T332" s="53"/>
      <c r="AT332" s="17" t="s">
        <v>142</v>
      </c>
      <c r="AU332" s="17" t="s">
        <v>81</v>
      </c>
    </row>
    <row r="333" spans="2:65" s="12" customFormat="1" ht="22.5">
      <c r="B333" s="144"/>
      <c r="D333" s="145" t="s">
        <v>144</v>
      </c>
      <c r="E333" s="146" t="s">
        <v>19</v>
      </c>
      <c r="F333" s="147" t="s">
        <v>495</v>
      </c>
      <c r="H333" s="148">
        <v>19.545999999999999</v>
      </c>
      <c r="I333" s="149"/>
      <c r="L333" s="144"/>
      <c r="M333" s="150"/>
      <c r="T333" s="151"/>
      <c r="AT333" s="146" t="s">
        <v>144</v>
      </c>
      <c r="AU333" s="146" t="s">
        <v>81</v>
      </c>
      <c r="AV333" s="12" t="s">
        <v>81</v>
      </c>
      <c r="AW333" s="12" t="s">
        <v>33</v>
      </c>
      <c r="AX333" s="12" t="s">
        <v>79</v>
      </c>
      <c r="AY333" s="146" t="s">
        <v>133</v>
      </c>
    </row>
    <row r="334" spans="2:65" s="1" customFormat="1" ht="37.9" customHeight="1">
      <c r="B334" s="32"/>
      <c r="C334" s="127" t="s">
        <v>496</v>
      </c>
      <c r="D334" s="127" t="s">
        <v>135</v>
      </c>
      <c r="E334" s="128" t="s">
        <v>497</v>
      </c>
      <c r="F334" s="129" t="s">
        <v>498</v>
      </c>
      <c r="G334" s="130" t="s">
        <v>155</v>
      </c>
      <c r="H334" s="131">
        <v>3.22</v>
      </c>
      <c r="I334" s="132"/>
      <c r="J334" s="133">
        <f>ROUND(I334*H334,2)</f>
        <v>0</v>
      </c>
      <c r="K334" s="129" t="s">
        <v>139</v>
      </c>
      <c r="L334" s="32"/>
      <c r="M334" s="134" t="s">
        <v>19</v>
      </c>
      <c r="N334" s="135" t="s">
        <v>42</v>
      </c>
      <c r="P334" s="136">
        <f>O334*H334</f>
        <v>0</v>
      </c>
      <c r="Q334" s="136">
        <v>0</v>
      </c>
      <c r="R334" s="136">
        <f>Q334*H334</f>
        <v>0</v>
      </c>
      <c r="S334" s="136">
        <v>0.06</v>
      </c>
      <c r="T334" s="137">
        <f>S334*H334</f>
        <v>0.19320000000000001</v>
      </c>
      <c r="AR334" s="138" t="s">
        <v>140</v>
      </c>
      <c r="AT334" s="138" t="s">
        <v>135</v>
      </c>
      <c r="AU334" s="138" t="s">
        <v>81</v>
      </c>
      <c r="AY334" s="17" t="s">
        <v>133</v>
      </c>
      <c r="BE334" s="139">
        <f>IF(N334="základní",J334,0)</f>
        <v>0</v>
      </c>
      <c r="BF334" s="139">
        <f>IF(N334="snížená",J334,0)</f>
        <v>0</v>
      </c>
      <c r="BG334" s="139">
        <f>IF(N334="zákl. přenesená",J334,0)</f>
        <v>0</v>
      </c>
      <c r="BH334" s="139">
        <f>IF(N334="sníž. přenesená",J334,0)</f>
        <v>0</v>
      </c>
      <c r="BI334" s="139">
        <f>IF(N334="nulová",J334,0)</f>
        <v>0</v>
      </c>
      <c r="BJ334" s="17" t="s">
        <v>79</v>
      </c>
      <c r="BK334" s="139">
        <f>ROUND(I334*H334,2)</f>
        <v>0</v>
      </c>
      <c r="BL334" s="17" t="s">
        <v>140</v>
      </c>
      <c r="BM334" s="138" t="s">
        <v>499</v>
      </c>
    </row>
    <row r="335" spans="2:65" s="1" customFormat="1">
      <c r="B335" s="32"/>
      <c r="D335" s="140" t="s">
        <v>142</v>
      </c>
      <c r="F335" s="141" t="s">
        <v>500</v>
      </c>
      <c r="I335" s="142"/>
      <c r="L335" s="32"/>
      <c r="M335" s="143"/>
      <c r="T335" s="53"/>
      <c r="AT335" s="17" t="s">
        <v>142</v>
      </c>
      <c r="AU335" s="17" t="s">
        <v>81</v>
      </c>
    </row>
    <row r="336" spans="2:65" s="12" customFormat="1">
      <c r="B336" s="144"/>
      <c r="D336" s="145" t="s">
        <v>144</v>
      </c>
      <c r="E336" s="146" t="s">
        <v>19</v>
      </c>
      <c r="F336" s="147" t="s">
        <v>501</v>
      </c>
      <c r="H336" s="148">
        <v>3.22</v>
      </c>
      <c r="I336" s="149"/>
      <c r="L336" s="144"/>
      <c r="M336" s="150"/>
      <c r="T336" s="151"/>
      <c r="AT336" s="146" t="s">
        <v>144</v>
      </c>
      <c r="AU336" s="146" t="s">
        <v>81</v>
      </c>
      <c r="AV336" s="12" t="s">
        <v>81</v>
      </c>
      <c r="AW336" s="12" t="s">
        <v>33</v>
      </c>
      <c r="AX336" s="12" t="s">
        <v>79</v>
      </c>
      <c r="AY336" s="146" t="s">
        <v>133</v>
      </c>
    </row>
    <row r="337" spans="2:65" s="1" customFormat="1" ht="44.25" customHeight="1">
      <c r="B337" s="32"/>
      <c r="C337" s="127" t="s">
        <v>502</v>
      </c>
      <c r="D337" s="127" t="s">
        <v>135</v>
      </c>
      <c r="E337" s="128" t="s">
        <v>503</v>
      </c>
      <c r="F337" s="129" t="s">
        <v>504</v>
      </c>
      <c r="G337" s="130" t="s">
        <v>155</v>
      </c>
      <c r="H337" s="131">
        <v>18.524999999999999</v>
      </c>
      <c r="I337" s="132"/>
      <c r="J337" s="133">
        <f>ROUND(I337*H337,2)</f>
        <v>0</v>
      </c>
      <c r="K337" s="129" t="s">
        <v>139</v>
      </c>
      <c r="L337" s="32"/>
      <c r="M337" s="134" t="s">
        <v>19</v>
      </c>
      <c r="N337" s="135" t="s">
        <v>42</v>
      </c>
      <c r="P337" s="136">
        <f>O337*H337</f>
        <v>0</v>
      </c>
      <c r="Q337" s="136">
        <v>0</v>
      </c>
      <c r="R337" s="136">
        <f>Q337*H337</f>
        <v>0</v>
      </c>
      <c r="S337" s="136">
        <v>6.6000000000000003E-2</v>
      </c>
      <c r="T337" s="137">
        <f>S337*H337</f>
        <v>1.22265</v>
      </c>
      <c r="AR337" s="138" t="s">
        <v>140</v>
      </c>
      <c r="AT337" s="138" t="s">
        <v>135</v>
      </c>
      <c r="AU337" s="138" t="s">
        <v>81</v>
      </c>
      <c r="AY337" s="17" t="s">
        <v>133</v>
      </c>
      <c r="BE337" s="139">
        <f>IF(N337="základní",J337,0)</f>
        <v>0</v>
      </c>
      <c r="BF337" s="139">
        <f>IF(N337="snížená",J337,0)</f>
        <v>0</v>
      </c>
      <c r="BG337" s="139">
        <f>IF(N337="zákl. přenesená",J337,0)</f>
        <v>0</v>
      </c>
      <c r="BH337" s="139">
        <f>IF(N337="sníž. přenesená",J337,0)</f>
        <v>0</v>
      </c>
      <c r="BI337" s="139">
        <f>IF(N337="nulová",J337,0)</f>
        <v>0</v>
      </c>
      <c r="BJ337" s="17" t="s">
        <v>79</v>
      </c>
      <c r="BK337" s="139">
        <f>ROUND(I337*H337,2)</f>
        <v>0</v>
      </c>
      <c r="BL337" s="17" t="s">
        <v>140</v>
      </c>
      <c r="BM337" s="138" t="s">
        <v>505</v>
      </c>
    </row>
    <row r="338" spans="2:65" s="1" customFormat="1">
      <c r="B338" s="32"/>
      <c r="D338" s="140" t="s">
        <v>142</v>
      </c>
      <c r="F338" s="141" t="s">
        <v>506</v>
      </c>
      <c r="I338" s="142"/>
      <c r="L338" s="32"/>
      <c r="M338" s="143"/>
      <c r="T338" s="53"/>
      <c r="AT338" s="17" t="s">
        <v>142</v>
      </c>
      <c r="AU338" s="17" t="s">
        <v>81</v>
      </c>
    </row>
    <row r="339" spans="2:65" s="12" customFormat="1">
      <c r="B339" s="144"/>
      <c r="D339" s="145" t="s">
        <v>144</v>
      </c>
      <c r="E339" s="146" t="s">
        <v>19</v>
      </c>
      <c r="F339" s="147" t="s">
        <v>507</v>
      </c>
      <c r="H339" s="148">
        <v>18.524999999999999</v>
      </c>
      <c r="I339" s="149"/>
      <c r="L339" s="144"/>
      <c r="M339" s="150"/>
      <c r="T339" s="151"/>
      <c r="AT339" s="146" t="s">
        <v>144</v>
      </c>
      <c r="AU339" s="146" t="s">
        <v>81</v>
      </c>
      <c r="AV339" s="12" t="s">
        <v>81</v>
      </c>
      <c r="AW339" s="12" t="s">
        <v>33</v>
      </c>
      <c r="AX339" s="12" t="s">
        <v>79</v>
      </c>
      <c r="AY339" s="146" t="s">
        <v>133</v>
      </c>
    </row>
    <row r="340" spans="2:65" s="1" customFormat="1" ht="24.2" customHeight="1">
      <c r="B340" s="32"/>
      <c r="C340" s="127" t="s">
        <v>508</v>
      </c>
      <c r="D340" s="127" t="s">
        <v>135</v>
      </c>
      <c r="E340" s="128" t="s">
        <v>509</v>
      </c>
      <c r="F340" s="129" t="s">
        <v>510</v>
      </c>
      <c r="G340" s="130" t="s">
        <v>280</v>
      </c>
      <c r="H340" s="131">
        <v>130.08000000000001</v>
      </c>
      <c r="I340" s="132"/>
      <c r="J340" s="133">
        <f>ROUND(I340*H340,2)</f>
        <v>0</v>
      </c>
      <c r="K340" s="129" t="s">
        <v>139</v>
      </c>
      <c r="L340" s="32"/>
      <c r="M340" s="134" t="s">
        <v>19</v>
      </c>
      <c r="N340" s="135" t="s">
        <v>42</v>
      </c>
      <c r="P340" s="136">
        <f>O340*H340</f>
        <v>0</v>
      </c>
      <c r="Q340" s="136">
        <v>4.6999999999999999E-4</v>
      </c>
      <c r="R340" s="136">
        <f>Q340*H340</f>
        <v>6.1137600000000007E-2</v>
      </c>
      <c r="S340" s="136">
        <v>0</v>
      </c>
      <c r="T340" s="137">
        <f>S340*H340</f>
        <v>0</v>
      </c>
      <c r="AR340" s="138" t="s">
        <v>140</v>
      </c>
      <c r="AT340" s="138" t="s">
        <v>135</v>
      </c>
      <c r="AU340" s="138" t="s">
        <v>81</v>
      </c>
      <c r="AY340" s="17" t="s">
        <v>133</v>
      </c>
      <c r="BE340" s="139">
        <f>IF(N340="základní",J340,0)</f>
        <v>0</v>
      </c>
      <c r="BF340" s="139">
        <f>IF(N340="snížená",J340,0)</f>
        <v>0</v>
      </c>
      <c r="BG340" s="139">
        <f>IF(N340="zákl. přenesená",J340,0)</f>
        <v>0</v>
      </c>
      <c r="BH340" s="139">
        <f>IF(N340="sníž. přenesená",J340,0)</f>
        <v>0</v>
      </c>
      <c r="BI340" s="139">
        <f>IF(N340="nulová",J340,0)</f>
        <v>0</v>
      </c>
      <c r="BJ340" s="17" t="s">
        <v>79</v>
      </c>
      <c r="BK340" s="139">
        <f>ROUND(I340*H340,2)</f>
        <v>0</v>
      </c>
      <c r="BL340" s="17" t="s">
        <v>140</v>
      </c>
      <c r="BM340" s="138" t="s">
        <v>511</v>
      </c>
    </row>
    <row r="341" spans="2:65" s="1" customFormat="1">
      <c r="B341" s="32"/>
      <c r="D341" s="140" t="s">
        <v>142</v>
      </c>
      <c r="F341" s="141" t="s">
        <v>512</v>
      </c>
      <c r="I341" s="142"/>
      <c r="L341" s="32"/>
      <c r="M341" s="143"/>
      <c r="T341" s="53"/>
      <c r="AT341" s="17" t="s">
        <v>142</v>
      </c>
      <c r="AU341" s="17" t="s">
        <v>81</v>
      </c>
    </row>
    <row r="342" spans="2:65" s="12" customFormat="1" ht="22.5">
      <c r="B342" s="144"/>
      <c r="D342" s="145" t="s">
        <v>144</v>
      </c>
      <c r="E342" s="146" t="s">
        <v>19</v>
      </c>
      <c r="F342" s="147" t="s">
        <v>513</v>
      </c>
      <c r="H342" s="148">
        <v>130.08000000000001</v>
      </c>
      <c r="I342" s="149"/>
      <c r="L342" s="144"/>
      <c r="M342" s="150"/>
      <c r="T342" s="151"/>
      <c r="AT342" s="146" t="s">
        <v>144</v>
      </c>
      <c r="AU342" s="146" t="s">
        <v>81</v>
      </c>
      <c r="AV342" s="12" t="s">
        <v>81</v>
      </c>
      <c r="AW342" s="12" t="s">
        <v>33</v>
      </c>
      <c r="AX342" s="12" t="s">
        <v>79</v>
      </c>
      <c r="AY342" s="146" t="s">
        <v>133</v>
      </c>
    </row>
    <row r="343" spans="2:65" s="11" customFormat="1" ht="22.9" customHeight="1">
      <c r="B343" s="115"/>
      <c r="D343" s="116" t="s">
        <v>70</v>
      </c>
      <c r="E343" s="125" t="s">
        <v>514</v>
      </c>
      <c r="F343" s="125" t="s">
        <v>515</v>
      </c>
      <c r="I343" s="118"/>
      <c r="J343" s="126">
        <f>BK343</f>
        <v>0</v>
      </c>
      <c r="L343" s="115"/>
      <c r="M343" s="120"/>
      <c r="P343" s="121">
        <f>SUM(P344:P403)</f>
        <v>0</v>
      </c>
      <c r="R343" s="121">
        <f>SUM(R344:R403)</f>
        <v>0</v>
      </c>
      <c r="T343" s="122">
        <f>SUM(T344:T403)</f>
        <v>0</v>
      </c>
      <c r="AR343" s="116" t="s">
        <v>79</v>
      </c>
      <c r="AT343" s="123" t="s">
        <v>70</v>
      </c>
      <c r="AU343" s="123" t="s">
        <v>79</v>
      </c>
      <c r="AY343" s="116" t="s">
        <v>133</v>
      </c>
      <c r="BK343" s="124">
        <f>SUM(BK344:BK403)</f>
        <v>0</v>
      </c>
    </row>
    <row r="344" spans="2:65" s="1" customFormat="1" ht="24.2" customHeight="1">
      <c r="B344" s="32"/>
      <c r="C344" s="127" t="s">
        <v>516</v>
      </c>
      <c r="D344" s="127" t="s">
        <v>135</v>
      </c>
      <c r="E344" s="128" t="s">
        <v>517</v>
      </c>
      <c r="F344" s="129" t="s">
        <v>518</v>
      </c>
      <c r="G344" s="130" t="s">
        <v>193</v>
      </c>
      <c r="H344" s="131">
        <v>8.7460000000000004</v>
      </c>
      <c r="I344" s="132"/>
      <c r="J344" s="133">
        <f>ROUND(I344*H344,2)</f>
        <v>0</v>
      </c>
      <c r="K344" s="129" t="s">
        <v>19</v>
      </c>
      <c r="L344" s="32"/>
      <c r="M344" s="134" t="s">
        <v>19</v>
      </c>
      <c r="N344" s="135" t="s">
        <v>42</v>
      </c>
      <c r="P344" s="136">
        <f>O344*H344</f>
        <v>0</v>
      </c>
      <c r="Q344" s="136">
        <v>0</v>
      </c>
      <c r="R344" s="136">
        <f>Q344*H344</f>
        <v>0</v>
      </c>
      <c r="S344" s="136">
        <v>0</v>
      </c>
      <c r="T344" s="137">
        <f>S344*H344</f>
        <v>0</v>
      </c>
      <c r="AR344" s="138" t="s">
        <v>140</v>
      </c>
      <c r="AT344" s="138" t="s">
        <v>135</v>
      </c>
      <c r="AU344" s="138" t="s">
        <v>81</v>
      </c>
      <c r="AY344" s="17" t="s">
        <v>133</v>
      </c>
      <c r="BE344" s="139">
        <f>IF(N344="základní",J344,0)</f>
        <v>0</v>
      </c>
      <c r="BF344" s="139">
        <f>IF(N344="snížená",J344,0)</f>
        <v>0</v>
      </c>
      <c r="BG344" s="139">
        <f>IF(N344="zákl. přenesená",J344,0)</f>
        <v>0</v>
      </c>
      <c r="BH344" s="139">
        <f>IF(N344="sníž. přenesená",J344,0)</f>
        <v>0</v>
      </c>
      <c r="BI344" s="139">
        <f>IF(N344="nulová",J344,0)</f>
        <v>0</v>
      </c>
      <c r="BJ344" s="17" t="s">
        <v>79</v>
      </c>
      <c r="BK344" s="139">
        <f>ROUND(I344*H344,2)</f>
        <v>0</v>
      </c>
      <c r="BL344" s="17" t="s">
        <v>140</v>
      </c>
      <c r="BM344" s="138" t="s">
        <v>519</v>
      </c>
    </row>
    <row r="345" spans="2:65" s="12" customFormat="1">
      <c r="B345" s="144"/>
      <c r="D345" s="145" t="s">
        <v>144</v>
      </c>
      <c r="E345" s="146" t="s">
        <v>19</v>
      </c>
      <c r="F345" s="147" t="s">
        <v>520</v>
      </c>
      <c r="H345" s="148">
        <v>8.7460000000000004</v>
      </c>
      <c r="I345" s="149"/>
      <c r="L345" s="144"/>
      <c r="M345" s="150"/>
      <c r="T345" s="151"/>
      <c r="AT345" s="146" t="s">
        <v>144</v>
      </c>
      <c r="AU345" s="146" t="s">
        <v>81</v>
      </c>
      <c r="AV345" s="12" t="s">
        <v>81</v>
      </c>
      <c r="AW345" s="12" t="s">
        <v>33</v>
      </c>
      <c r="AX345" s="12" t="s">
        <v>79</v>
      </c>
      <c r="AY345" s="146" t="s">
        <v>133</v>
      </c>
    </row>
    <row r="346" spans="2:65" s="1" customFormat="1" ht="16.5" customHeight="1">
      <c r="B346" s="32"/>
      <c r="C346" s="127" t="s">
        <v>521</v>
      </c>
      <c r="D346" s="127" t="s">
        <v>135</v>
      </c>
      <c r="E346" s="128" t="s">
        <v>522</v>
      </c>
      <c r="F346" s="129" t="s">
        <v>523</v>
      </c>
      <c r="G346" s="130" t="s">
        <v>193</v>
      </c>
      <c r="H346" s="131">
        <v>1.4159999999999999</v>
      </c>
      <c r="I346" s="132"/>
      <c r="J346" s="133">
        <f>ROUND(I346*H346,2)</f>
        <v>0</v>
      </c>
      <c r="K346" s="129" t="s">
        <v>19</v>
      </c>
      <c r="L346" s="32"/>
      <c r="M346" s="134" t="s">
        <v>19</v>
      </c>
      <c r="N346" s="135" t="s">
        <v>42</v>
      </c>
      <c r="P346" s="136">
        <f>O346*H346</f>
        <v>0</v>
      </c>
      <c r="Q346" s="136">
        <v>0</v>
      </c>
      <c r="R346" s="136">
        <f>Q346*H346</f>
        <v>0</v>
      </c>
      <c r="S346" s="136">
        <v>0</v>
      </c>
      <c r="T346" s="137">
        <f>S346*H346</f>
        <v>0</v>
      </c>
      <c r="AR346" s="138" t="s">
        <v>140</v>
      </c>
      <c r="AT346" s="138" t="s">
        <v>135</v>
      </c>
      <c r="AU346" s="138" t="s">
        <v>81</v>
      </c>
      <c r="AY346" s="17" t="s">
        <v>133</v>
      </c>
      <c r="BE346" s="139">
        <f>IF(N346="základní",J346,0)</f>
        <v>0</v>
      </c>
      <c r="BF346" s="139">
        <f>IF(N346="snížená",J346,0)</f>
        <v>0</v>
      </c>
      <c r="BG346" s="139">
        <f>IF(N346="zákl. přenesená",J346,0)</f>
        <v>0</v>
      </c>
      <c r="BH346" s="139">
        <f>IF(N346="sníž. přenesená",J346,0)</f>
        <v>0</v>
      </c>
      <c r="BI346" s="139">
        <f>IF(N346="nulová",J346,0)</f>
        <v>0</v>
      </c>
      <c r="BJ346" s="17" t="s">
        <v>79</v>
      </c>
      <c r="BK346" s="139">
        <f>ROUND(I346*H346,2)</f>
        <v>0</v>
      </c>
      <c r="BL346" s="17" t="s">
        <v>140</v>
      </c>
      <c r="BM346" s="138" t="s">
        <v>524</v>
      </c>
    </row>
    <row r="347" spans="2:65" s="12" customFormat="1">
      <c r="B347" s="144"/>
      <c r="D347" s="145" t="s">
        <v>144</v>
      </c>
      <c r="E347" s="146" t="s">
        <v>19</v>
      </c>
      <c r="F347" s="147" t="s">
        <v>525</v>
      </c>
      <c r="H347" s="148">
        <v>0.193</v>
      </c>
      <c r="I347" s="149"/>
      <c r="L347" s="144"/>
      <c r="M347" s="150"/>
      <c r="T347" s="151"/>
      <c r="AT347" s="146" t="s">
        <v>144</v>
      </c>
      <c r="AU347" s="146" t="s">
        <v>81</v>
      </c>
      <c r="AV347" s="12" t="s">
        <v>81</v>
      </c>
      <c r="AW347" s="12" t="s">
        <v>33</v>
      </c>
      <c r="AX347" s="12" t="s">
        <v>71</v>
      </c>
      <c r="AY347" s="146" t="s">
        <v>133</v>
      </c>
    </row>
    <row r="348" spans="2:65" s="12" customFormat="1">
      <c r="B348" s="144"/>
      <c r="D348" s="145" t="s">
        <v>144</v>
      </c>
      <c r="E348" s="146" t="s">
        <v>19</v>
      </c>
      <c r="F348" s="147" t="s">
        <v>526</v>
      </c>
      <c r="H348" s="148">
        <v>1.2230000000000001</v>
      </c>
      <c r="I348" s="149"/>
      <c r="L348" s="144"/>
      <c r="M348" s="150"/>
      <c r="T348" s="151"/>
      <c r="AT348" s="146" t="s">
        <v>144</v>
      </c>
      <c r="AU348" s="146" t="s">
        <v>81</v>
      </c>
      <c r="AV348" s="12" t="s">
        <v>81</v>
      </c>
      <c r="AW348" s="12" t="s">
        <v>33</v>
      </c>
      <c r="AX348" s="12" t="s">
        <v>71</v>
      </c>
      <c r="AY348" s="146" t="s">
        <v>133</v>
      </c>
    </row>
    <row r="349" spans="2:65" s="12" customFormat="1" ht="22.5">
      <c r="B349" s="144"/>
      <c r="D349" s="145" t="s">
        <v>144</v>
      </c>
      <c r="E349" s="146" t="s">
        <v>19</v>
      </c>
      <c r="F349" s="147" t="s">
        <v>527</v>
      </c>
      <c r="H349" s="148">
        <v>0</v>
      </c>
      <c r="I349" s="149"/>
      <c r="L349" s="144"/>
      <c r="M349" s="150"/>
      <c r="T349" s="151"/>
      <c r="AT349" s="146" t="s">
        <v>144</v>
      </c>
      <c r="AU349" s="146" t="s">
        <v>81</v>
      </c>
      <c r="AV349" s="12" t="s">
        <v>81</v>
      </c>
      <c r="AW349" s="12" t="s">
        <v>33</v>
      </c>
      <c r="AX349" s="12" t="s">
        <v>71</v>
      </c>
      <c r="AY349" s="146" t="s">
        <v>133</v>
      </c>
    </row>
    <row r="350" spans="2:65" s="13" customFormat="1">
      <c r="B350" s="152"/>
      <c r="D350" s="145" t="s">
        <v>144</v>
      </c>
      <c r="E350" s="153" t="s">
        <v>19</v>
      </c>
      <c r="F350" s="154" t="s">
        <v>166</v>
      </c>
      <c r="H350" s="155">
        <v>1.4160000000000001</v>
      </c>
      <c r="I350" s="156"/>
      <c r="L350" s="152"/>
      <c r="M350" s="157"/>
      <c r="T350" s="158"/>
      <c r="AT350" s="153" t="s">
        <v>144</v>
      </c>
      <c r="AU350" s="153" t="s">
        <v>81</v>
      </c>
      <c r="AV350" s="13" t="s">
        <v>140</v>
      </c>
      <c r="AW350" s="13" t="s">
        <v>33</v>
      </c>
      <c r="AX350" s="13" t="s">
        <v>79</v>
      </c>
      <c r="AY350" s="153" t="s">
        <v>133</v>
      </c>
    </row>
    <row r="351" spans="2:65" s="1" customFormat="1" ht="44.25" customHeight="1">
      <c r="B351" s="32"/>
      <c r="C351" s="127" t="s">
        <v>528</v>
      </c>
      <c r="D351" s="127" t="s">
        <v>135</v>
      </c>
      <c r="E351" s="128" t="s">
        <v>529</v>
      </c>
      <c r="F351" s="129" t="s">
        <v>530</v>
      </c>
      <c r="G351" s="130" t="s">
        <v>193</v>
      </c>
      <c r="H351" s="131">
        <v>296.12</v>
      </c>
      <c r="I351" s="132"/>
      <c r="J351" s="133">
        <f>ROUND(I351*H351,2)</f>
        <v>0</v>
      </c>
      <c r="K351" s="129" t="s">
        <v>139</v>
      </c>
      <c r="L351" s="32"/>
      <c r="M351" s="134" t="s">
        <v>19</v>
      </c>
      <c r="N351" s="135" t="s">
        <v>42</v>
      </c>
      <c r="P351" s="136">
        <f>O351*H351</f>
        <v>0</v>
      </c>
      <c r="Q351" s="136">
        <v>0</v>
      </c>
      <c r="R351" s="136">
        <f>Q351*H351</f>
        <v>0</v>
      </c>
      <c r="S351" s="136">
        <v>0</v>
      </c>
      <c r="T351" s="137">
        <f>S351*H351</f>
        <v>0</v>
      </c>
      <c r="AR351" s="138" t="s">
        <v>140</v>
      </c>
      <c r="AT351" s="138" t="s">
        <v>135</v>
      </c>
      <c r="AU351" s="138" t="s">
        <v>81</v>
      </c>
      <c r="AY351" s="17" t="s">
        <v>133</v>
      </c>
      <c r="BE351" s="139">
        <f>IF(N351="základní",J351,0)</f>
        <v>0</v>
      </c>
      <c r="BF351" s="139">
        <f>IF(N351="snížená",J351,0)</f>
        <v>0</v>
      </c>
      <c r="BG351" s="139">
        <f>IF(N351="zákl. přenesená",J351,0)</f>
        <v>0</v>
      </c>
      <c r="BH351" s="139">
        <f>IF(N351="sníž. přenesená",J351,0)</f>
        <v>0</v>
      </c>
      <c r="BI351" s="139">
        <f>IF(N351="nulová",J351,0)</f>
        <v>0</v>
      </c>
      <c r="BJ351" s="17" t="s">
        <v>79</v>
      </c>
      <c r="BK351" s="139">
        <f>ROUND(I351*H351,2)</f>
        <v>0</v>
      </c>
      <c r="BL351" s="17" t="s">
        <v>140</v>
      </c>
      <c r="BM351" s="138" t="s">
        <v>531</v>
      </c>
    </row>
    <row r="352" spans="2:65" s="1" customFormat="1">
      <c r="B352" s="32"/>
      <c r="D352" s="140" t="s">
        <v>142</v>
      </c>
      <c r="F352" s="141" t="s">
        <v>532</v>
      </c>
      <c r="I352" s="142"/>
      <c r="L352" s="32"/>
      <c r="M352" s="143"/>
      <c r="T352" s="53"/>
      <c r="AT352" s="17" t="s">
        <v>142</v>
      </c>
      <c r="AU352" s="17" t="s">
        <v>81</v>
      </c>
    </row>
    <row r="353" spans="2:65" s="1" customFormat="1" ht="33" customHeight="1">
      <c r="B353" s="32"/>
      <c r="C353" s="127" t="s">
        <v>533</v>
      </c>
      <c r="D353" s="127" t="s">
        <v>135</v>
      </c>
      <c r="E353" s="128" t="s">
        <v>534</v>
      </c>
      <c r="F353" s="129" t="s">
        <v>535</v>
      </c>
      <c r="G353" s="130" t="s">
        <v>193</v>
      </c>
      <c r="H353" s="131">
        <v>296.12</v>
      </c>
      <c r="I353" s="132"/>
      <c r="J353" s="133">
        <f>ROUND(I353*H353,2)</f>
        <v>0</v>
      </c>
      <c r="K353" s="129" t="s">
        <v>139</v>
      </c>
      <c r="L353" s="32"/>
      <c r="M353" s="134" t="s">
        <v>19</v>
      </c>
      <c r="N353" s="135" t="s">
        <v>42</v>
      </c>
      <c r="P353" s="136">
        <f>O353*H353</f>
        <v>0</v>
      </c>
      <c r="Q353" s="136">
        <v>0</v>
      </c>
      <c r="R353" s="136">
        <f>Q353*H353</f>
        <v>0</v>
      </c>
      <c r="S353" s="136">
        <v>0</v>
      </c>
      <c r="T353" s="137">
        <f>S353*H353</f>
        <v>0</v>
      </c>
      <c r="AR353" s="138" t="s">
        <v>140</v>
      </c>
      <c r="AT353" s="138" t="s">
        <v>135</v>
      </c>
      <c r="AU353" s="138" t="s">
        <v>81</v>
      </c>
      <c r="AY353" s="17" t="s">
        <v>133</v>
      </c>
      <c r="BE353" s="139">
        <f>IF(N353="základní",J353,0)</f>
        <v>0</v>
      </c>
      <c r="BF353" s="139">
        <f>IF(N353="snížená",J353,0)</f>
        <v>0</v>
      </c>
      <c r="BG353" s="139">
        <f>IF(N353="zákl. přenesená",J353,0)</f>
        <v>0</v>
      </c>
      <c r="BH353" s="139">
        <f>IF(N353="sníž. přenesená",J353,0)</f>
        <v>0</v>
      </c>
      <c r="BI353" s="139">
        <f>IF(N353="nulová",J353,0)</f>
        <v>0</v>
      </c>
      <c r="BJ353" s="17" t="s">
        <v>79</v>
      </c>
      <c r="BK353" s="139">
        <f>ROUND(I353*H353,2)</f>
        <v>0</v>
      </c>
      <c r="BL353" s="17" t="s">
        <v>140</v>
      </c>
      <c r="BM353" s="138" t="s">
        <v>536</v>
      </c>
    </row>
    <row r="354" spans="2:65" s="1" customFormat="1">
      <c r="B354" s="32"/>
      <c r="D354" s="140" t="s">
        <v>142</v>
      </c>
      <c r="F354" s="141" t="s">
        <v>537</v>
      </c>
      <c r="I354" s="142"/>
      <c r="L354" s="32"/>
      <c r="M354" s="143"/>
      <c r="T354" s="53"/>
      <c r="AT354" s="17" t="s">
        <v>142</v>
      </c>
      <c r="AU354" s="17" t="s">
        <v>81</v>
      </c>
    </row>
    <row r="355" spans="2:65" s="1" customFormat="1" ht="44.25" customHeight="1">
      <c r="B355" s="32"/>
      <c r="C355" s="127" t="s">
        <v>538</v>
      </c>
      <c r="D355" s="127" t="s">
        <v>135</v>
      </c>
      <c r="E355" s="128" t="s">
        <v>539</v>
      </c>
      <c r="F355" s="129" t="s">
        <v>540</v>
      </c>
      <c r="G355" s="130" t="s">
        <v>193</v>
      </c>
      <c r="H355" s="131">
        <v>10068.08</v>
      </c>
      <c r="I355" s="132"/>
      <c r="J355" s="133">
        <f>ROUND(I355*H355,2)</f>
        <v>0</v>
      </c>
      <c r="K355" s="129" t="s">
        <v>139</v>
      </c>
      <c r="L355" s="32"/>
      <c r="M355" s="134" t="s">
        <v>19</v>
      </c>
      <c r="N355" s="135" t="s">
        <v>42</v>
      </c>
      <c r="P355" s="136">
        <f>O355*H355</f>
        <v>0</v>
      </c>
      <c r="Q355" s="136">
        <v>0</v>
      </c>
      <c r="R355" s="136">
        <f>Q355*H355</f>
        <v>0</v>
      </c>
      <c r="S355" s="136">
        <v>0</v>
      </c>
      <c r="T355" s="137">
        <f>S355*H355</f>
        <v>0</v>
      </c>
      <c r="AR355" s="138" t="s">
        <v>140</v>
      </c>
      <c r="AT355" s="138" t="s">
        <v>135</v>
      </c>
      <c r="AU355" s="138" t="s">
        <v>81</v>
      </c>
      <c r="AY355" s="17" t="s">
        <v>133</v>
      </c>
      <c r="BE355" s="139">
        <f>IF(N355="základní",J355,0)</f>
        <v>0</v>
      </c>
      <c r="BF355" s="139">
        <f>IF(N355="snížená",J355,0)</f>
        <v>0</v>
      </c>
      <c r="BG355" s="139">
        <f>IF(N355="zákl. přenesená",J355,0)</f>
        <v>0</v>
      </c>
      <c r="BH355" s="139">
        <f>IF(N355="sníž. přenesená",J355,0)</f>
        <v>0</v>
      </c>
      <c r="BI355" s="139">
        <f>IF(N355="nulová",J355,0)</f>
        <v>0</v>
      </c>
      <c r="BJ355" s="17" t="s">
        <v>79</v>
      </c>
      <c r="BK355" s="139">
        <f>ROUND(I355*H355,2)</f>
        <v>0</v>
      </c>
      <c r="BL355" s="17" t="s">
        <v>140</v>
      </c>
      <c r="BM355" s="138" t="s">
        <v>541</v>
      </c>
    </row>
    <row r="356" spans="2:65" s="1" customFormat="1">
      <c r="B356" s="32"/>
      <c r="D356" s="140" t="s">
        <v>142</v>
      </c>
      <c r="F356" s="141" t="s">
        <v>542</v>
      </c>
      <c r="I356" s="142"/>
      <c r="L356" s="32"/>
      <c r="M356" s="143"/>
      <c r="T356" s="53"/>
      <c r="AT356" s="17" t="s">
        <v>142</v>
      </c>
      <c r="AU356" s="17" t="s">
        <v>81</v>
      </c>
    </row>
    <row r="357" spans="2:65" s="12" customFormat="1">
      <c r="B357" s="144"/>
      <c r="D357" s="145" t="s">
        <v>144</v>
      </c>
      <c r="F357" s="147" t="s">
        <v>543</v>
      </c>
      <c r="H357" s="148">
        <v>10068.08</v>
      </c>
      <c r="I357" s="149"/>
      <c r="L357" s="144"/>
      <c r="M357" s="150"/>
      <c r="T357" s="151"/>
      <c r="AT357" s="146" t="s">
        <v>144</v>
      </c>
      <c r="AU357" s="146" t="s">
        <v>81</v>
      </c>
      <c r="AV357" s="12" t="s">
        <v>81</v>
      </c>
      <c r="AW357" s="12" t="s">
        <v>4</v>
      </c>
      <c r="AX357" s="12" t="s">
        <v>79</v>
      </c>
      <c r="AY357" s="146" t="s">
        <v>133</v>
      </c>
    </row>
    <row r="358" spans="2:65" s="1" customFormat="1" ht="44.25" customHeight="1">
      <c r="B358" s="32"/>
      <c r="C358" s="127" t="s">
        <v>544</v>
      </c>
      <c r="D358" s="127" t="s">
        <v>135</v>
      </c>
      <c r="E358" s="128" t="s">
        <v>545</v>
      </c>
      <c r="F358" s="129" t="s">
        <v>546</v>
      </c>
      <c r="G358" s="130" t="s">
        <v>193</v>
      </c>
      <c r="H358" s="131">
        <v>54.405999999999999</v>
      </c>
      <c r="I358" s="132"/>
      <c r="J358" s="133">
        <f>ROUND(I358*H358,2)</f>
        <v>0</v>
      </c>
      <c r="K358" s="129" t="s">
        <v>139</v>
      </c>
      <c r="L358" s="32"/>
      <c r="M358" s="134" t="s">
        <v>19</v>
      </c>
      <c r="N358" s="135" t="s">
        <v>42</v>
      </c>
      <c r="P358" s="136">
        <f>O358*H358</f>
        <v>0</v>
      </c>
      <c r="Q358" s="136">
        <v>0</v>
      </c>
      <c r="R358" s="136">
        <f>Q358*H358</f>
        <v>0</v>
      </c>
      <c r="S358" s="136">
        <v>0</v>
      </c>
      <c r="T358" s="137">
        <f>S358*H358</f>
        <v>0</v>
      </c>
      <c r="AR358" s="138" t="s">
        <v>140</v>
      </c>
      <c r="AT358" s="138" t="s">
        <v>135</v>
      </c>
      <c r="AU358" s="138" t="s">
        <v>81</v>
      </c>
      <c r="AY358" s="17" t="s">
        <v>133</v>
      </c>
      <c r="BE358" s="139">
        <f>IF(N358="základní",J358,0)</f>
        <v>0</v>
      </c>
      <c r="BF358" s="139">
        <f>IF(N358="snížená",J358,0)</f>
        <v>0</v>
      </c>
      <c r="BG358" s="139">
        <f>IF(N358="zákl. přenesená",J358,0)</f>
        <v>0</v>
      </c>
      <c r="BH358" s="139">
        <f>IF(N358="sníž. přenesená",J358,0)</f>
        <v>0</v>
      </c>
      <c r="BI358" s="139">
        <f>IF(N358="nulová",J358,0)</f>
        <v>0</v>
      </c>
      <c r="BJ358" s="17" t="s">
        <v>79</v>
      </c>
      <c r="BK358" s="139">
        <f>ROUND(I358*H358,2)</f>
        <v>0</v>
      </c>
      <c r="BL358" s="17" t="s">
        <v>140</v>
      </c>
      <c r="BM358" s="138" t="s">
        <v>547</v>
      </c>
    </row>
    <row r="359" spans="2:65" s="1" customFormat="1">
      <c r="B359" s="32"/>
      <c r="D359" s="140" t="s">
        <v>142</v>
      </c>
      <c r="F359" s="141" t="s">
        <v>548</v>
      </c>
      <c r="I359" s="142"/>
      <c r="L359" s="32"/>
      <c r="M359" s="143"/>
      <c r="T359" s="53"/>
      <c r="AT359" s="17" t="s">
        <v>142</v>
      </c>
      <c r="AU359" s="17" t="s">
        <v>81</v>
      </c>
    </row>
    <row r="360" spans="2:65" s="12" customFormat="1" ht="22.5">
      <c r="B360" s="144"/>
      <c r="D360" s="145" t="s">
        <v>144</v>
      </c>
      <c r="E360" s="146" t="s">
        <v>19</v>
      </c>
      <c r="F360" s="147" t="s">
        <v>549</v>
      </c>
      <c r="H360" s="148">
        <v>54.405999999999999</v>
      </c>
      <c r="I360" s="149"/>
      <c r="L360" s="144"/>
      <c r="M360" s="150"/>
      <c r="T360" s="151"/>
      <c r="AT360" s="146" t="s">
        <v>144</v>
      </c>
      <c r="AU360" s="146" t="s">
        <v>81</v>
      </c>
      <c r="AV360" s="12" t="s">
        <v>81</v>
      </c>
      <c r="AW360" s="12" t="s">
        <v>33</v>
      </c>
      <c r="AX360" s="12" t="s">
        <v>79</v>
      </c>
      <c r="AY360" s="146" t="s">
        <v>133</v>
      </c>
    </row>
    <row r="361" spans="2:65" s="1" customFormat="1" ht="44.25" customHeight="1">
      <c r="B361" s="32"/>
      <c r="C361" s="127" t="s">
        <v>550</v>
      </c>
      <c r="D361" s="127" t="s">
        <v>135</v>
      </c>
      <c r="E361" s="128" t="s">
        <v>551</v>
      </c>
      <c r="F361" s="129" t="s">
        <v>552</v>
      </c>
      <c r="G361" s="130" t="s">
        <v>193</v>
      </c>
      <c r="H361" s="131">
        <v>6.3040000000000003</v>
      </c>
      <c r="I361" s="132"/>
      <c r="J361" s="133">
        <f>ROUND(I361*H361,2)</f>
        <v>0</v>
      </c>
      <c r="K361" s="129" t="s">
        <v>139</v>
      </c>
      <c r="L361" s="32"/>
      <c r="M361" s="134" t="s">
        <v>19</v>
      </c>
      <c r="N361" s="135" t="s">
        <v>42</v>
      </c>
      <c r="P361" s="136">
        <f>O361*H361</f>
        <v>0</v>
      </c>
      <c r="Q361" s="136">
        <v>0</v>
      </c>
      <c r="R361" s="136">
        <f>Q361*H361</f>
        <v>0</v>
      </c>
      <c r="S361" s="136">
        <v>0</v>
      </c>
      <c r="T361" s="137">
        <f>S361*H361</f>
        <v>0</v>
      </c>
      <c r="AR361" s="138" t="s">
        <v>140</v>
      </c>
      <c r="AT361" s="138" t="s">
        <v>135</v>
      </c>
      <c r="AU361" s="138" t="s">
        <v>81</v>
      </c>
      <c r="AY361" s="17" t="s">
        <v>133</v>
      </c>
      <c r="BE361" s="139">
        <f>IF(N361="základní",J361,0)</f>
        <v>0</v>
      </c>
      <c r="BF361" s="139">
        <f>IF(N361="snížená",J361,0)</f>
        <v>0</v>
      </c>
      <c r="BG361" s="139">
        <f>IF(N361="zákl. přenesená",J361,0)</f>
        <v>0</v>
      </c>
      <c r="BH361" s="139">
        <f>IF(N361="sníž. přenesená",J361,0)</f>
        <v>0</v>
      </c>
      <c r="BI361" s="139">
        <f>IF(N361="nulová",J361,0)</f>
        <v>0</v>
      </c>
      <c r="BJ361" s="17" t="s">
        <v>79</v>
      </c>
      <c r="BK361" s="139">
        <f>ROUND(I361*H361,2)</f>
        <v>0</v>
      </c>
      <c r="BL361" s="17" t="s">
        <v>140</v>
      </c>
      <c r="BM361" s="138" t="s">
        <v>553</v>
      </c>
    </row>
    <row r="362" spans="2:65" s="1" customFormat="1">
      <c r="B362" s="32"/>
      <c r="D362" s="140" t="s">
        <v>142</v>
      </c>
      <c r="F362" s="141" t="s">
        <v>554</v>
      </c>
      <c r="I362" s="142"/>
      <c r="L362" s="32"/>
      <c r="M362" s="143"/>
      <c r="T362" s="53"/>
      <c r="AT362" s="17" t="s">
        <v>142</v>
      </c>
      <c r="AU362" s="17" t="s">
        <v>81</v>
      </c>
    </row>
    <row r="363" spans="2:65" s="12" customFormat="1" ht="22.5">
      <c r="B363" s="144"/>
      <c r="D363" s="145" t="s">
        <v>144</v>
      </c>
      <c r="E363" s="146" t="s">
        <v>19</v>
      </c>
      <c r="F363" s="147" t="s">
        <v>555</v>
      </c>
      <c r="H363" s="148">
        <v>6.3040000000000003</v>
      </c>
      <c r="I363" s="149"/>
      <c r="L363" s="144"/>
      <c r="M363" s="150"/>
      <c r="T363" s="151"/>
      <c r="AT363" s="146" t="s">
        <v>144</v>
      </c>
      <c r="AU363" s="146" t="s">
        <v>81</v>
      </c>
      <c r="AV363" s="12" t="s">
        <v>81</v>
      </c>
      <c r="AW363" s="12" t="s">
        <v>33</v>
      </c>
      <c r="AX363" s="12" t="s">
        <v>79</v>
      </c>
      <c r="AY363" s="146" t="s">
        <v>133</v>
      </c>
    </row>
    <row r="364" spans="2:65" s="1" customFormat="1" ht="37.9" customHeight="1">
      <c r="B364" s="32"/>
      <c r="C364" s="127" t="s">
        <v>556</v>
      </c>
      <c r="D364" s="127" t="s">
        <v>135</v>
      </c>
      <c r="E364" s="128" t="s">
        <v>557</v>
      </c>
      <c r="F364" s="129" t="s">
        <v>558</v>
      </c>
      <c r="G364" s="130" t="s">
        <v>193</v>
      </c>
      <c r="H364" s="131">
        <v>40.188000000000002</v>
      </c>
      <c r="I364" s="132"/>
      <c r="J364" s="133">
        <f>ROUND(I364*H364,2)</f>
        <v>0</v>
      </c>
      <c r="K364" s="129" t="s">
        <v>139</v>
      </c>
      <c r="L364" s="32"/>
      <c r="M364" s="134" t="s">
        <v>19</v>
      </c>
      <c r="N364" s="135" t="s">
        <v>42</v>
      </c>
      <c r="P364" s="136">
        <f>O364*H364</f>
        <v>0</v>
      </c>
      <c r="Q364" s="136">
        <v>0</v>
      </c>
      <c r="R364" s="136">
        <f>Q364*H364</f>
        <v>0</v>
      </c>
      <c r="S364" s="136">
        <v>0</v>
      </c>
      <c r="T364" s="137">
        <f>S364*H364</f>
        <v>0</v>
      </c>
      <c r="AR364" s="138" t="s">
        <v>140</v>
      </c>
      <c r="AT364" s="138" t="s">
        <v>135</v>
      </c>
      <c r="AU364" s="138" t="s">
        <v>81</v>
      </c>
      <c r="AY364" s="17" t="s">
        <v>133</v>
      </c>
      <c r="BE364" s="139">
        <f>IF(N364="základní",J364,0)</f>
        <v>0</v>
      </c>
      <c r="BF364" s="139">
        <f>IF(N364="snížená",J364,0)</f>
        <v>0</v>
      </c>
      <c r="BG364" s="139">
        <f>IF(N364="zákl. přenesená",J364,0)</f>
        <v>0</v>
      </c>
      <c r="BH364" s="139">
        <f>IF(N364="sníž. přenesená",J364,0)</f>
        <v>0</v>
      </c>
      <c r="BI364" s="139">
        <f>IF(N364="nulová",J364,0)</f>
        <v>0</v>
      </c>
      <c r="BJ364" s="17" t="s">
        <v>79</v>
      </c>
      <c r="BK364" s="139">
        <f>ROUND(I364*H364,2)</f>
        <v>0</v>
      </c>
      <c r="BL364" s="17" t="s">
        <v>140</v>
      </c>
      <c r="BM364" s="138" t="s">
        <v>559</v>
      </c>
    </row>
    <row r="365" spans="2:65" s="1" customFormat="1">
      <c r="B365" s="32"/>
      <c r="D365" s="140" t="s">
        <v>142</v>
      </c>
      <c r="F365" s="141" t="s">
        <v>560</v>
      </c>
      <c r="I365" s="142"/>
      <c r="L365" s="32"/>
      <c r="M365" s="143"/>
      <c r="T365" s="53"/>
      <c r="AT365" s="17" t="s">
        <v>142</v>
      </c>
      <c r="AU365" s="17" t="s">
        <v>81</v>
      </c>
    </row>
    <row r="366" spans="2:65" s="12" customFormat="1" ht="22.5">
      <c r="B366" s="144"/>
      <c r="D366" s="145" t="s">
        <v>144</v>
      </c>
      <c r="E366" s="146" t="s">
        <v>19</v>
      </c>
      <c r="F366" s="147" t="s">
        <v>561</v>
      </c>
      <c r="H366" s="148">
        <v>40.188000000000002</v>
      </c>
      <c r="I366" s="149"/>
      <c r="L366" s="144"/>
      <c r="M366" s="150"/>
      <c r="T366" s="151"/>
      <c r="AT366" s="146" t="s">
        <v>144</v>
      </c>
      <c r="AU366" s="146" t="s">
        <v>81</v>
      </c>
      <c r="AV366" s="12" t="s">
        <v>81</v>
      </c>
      <c r="AW366" s="12" t="s">
        <v>33</v>
      </c>
      <c r="AX366" s="12" t="s">
        <v>79</v>
      </c>
      <c r="AY366" s="146" t="s">
        <v>133</v>
      </c>
    </row>
    <row r="367" spans="2:65" s="1" customFormat="1" ht="44.25" customHeight="1">
      <c r="B367" s="32"/>
      <c r="C367" s="127" t="s">
        <v>562</v>
      </c>
      <c r="D367" s="127" t="s">
        <v>135</v>
      </c>
      <c r="E367" s="128" t="s">
        <v>563</v>
      </c>
      <c r="F367" s="129" t="s">
        <v>564</v>
      </c>
      <c r="G367" s="130" t="s">
        <v>193</v>
      </c>
      <c r="H367" s="131">
        <v>50.075000000000003</v>
      </c>
      <c r="I367" s="132"/>
      <c r="J367" s="133">
        <f>ROUND(I367*H367,2)</f>
        <v>0</v>
      </c>
      <c r="K367" s="129" t="s">
        <v>139</v>
      </c>
      <c r="L367" s="32"/>
      <c r="M367" s="134" t="s">
        <v>19</v>
      </c>
      <c r="N367" s="135" t="s">
        <v>42</v>
      </c>
      <c r="P367" s="136">
        <f>O367*H367</f>
        <v>0</v>
      </c>
      <c r="Q367" s="136">
        <v>0</v>
      </c>
      <c r="R367" s="136">
        <f>Q367*H367</f>
        <v>0</v>
      </c>
      <c r="S367" s="136">
        <v>0</v>
      </c>
      <c r="T367" s="137">
        <f>S367*H367</f>
        <v>0</v>
      </c>
      <c r="AR367" s="138" t="s">
        <v>140</v>
      </c>
      <c r="AT367" s="138" t="s">
        <v>135</v>
      </c>
      <c r="AU367" s="138" t="s">
        <v>81</v>
      </c>
      <c r="AY367" s="17" t="s">
        <v>133</v>
      </c>
      <c r="BE367" s="139">
        <f>IF(N367="základní",J367,0)</f>
        <v>0</v>
      </c>
      <c r="BF367" s="139">
        <f>IF(N367="snížená",J367,0)</f>
        <v>0</v>
      </c>
      <c r="BG367" s="139">
        <f>IF(N367="zákl. přenesená",J367,0)</f>
        <v>0</v>
      </c>
      <c r="BH367" s="139">
        <f>IF(N367="sníž. přenesená",J367,0)</f>
        <v>0</v>
      </c>
      <c r="BI367" s="139">
        <f>IF(N367="nulová",J367,0)</f>
        <v>0</v>
      </c>
      <c r="BJ367" s="17" t="s">
        <v>79</v>
      </c>
      <c r="BK367" s="139">
        <f>ROUND(I367*H367,2)</f>
        <v>0</v>
      </c>
      <c r="BL367" s="17" t="s">
        <v>140</v>
      </c>
      <c r="BM367" s="138" t="s">
        <v>565</v>
      </c>
    </row>
    <row r="368" spans="2:65" s="1" customFormat="1">
      <c r="B368" s="32"/>
      <c r="D368" s="140" t="s">
        <v>142</v>
      </c>
      <c r="F368" s="141" t="s">
        <v>566</v>
      </c>
      <c r="I368" s="142"/>
      <c r="L368" s="32"/>
      <c r="M368" s="143"/>
      <c r="T368" s="53"/>
      <c r="AT368" s="17" t="s">
        <v>142</v>
      </c>
      <c r="AU368" s="17" t="s">
        <v>81</v>
      </c>
    </row>
    <row r="369" spans="2:65" s="12" customFormat="1">
      <c r="B369" s="144"/>
      <c r="D369" s="145" t="s">
        <v>144</v>
      </c>
      <c r="E369" s="146" t="s">
        <v>19</v>
      </c>
      <c r="F369" s="147" t="s">
        <v>567</v>
      </c>
      <c r="H369" s="148">
        <v>50.075000000000003</v>
      </c>
      <c r="I369" s="149"/>
      <c r="L369" s="144"/>
      <c r="M369" s="150"/>
      <c r="T369" s="151"/>
      <c r="AT369" s="146" t="s">
        <v>144</v>
      </c>
      <c r="AU369" s="146" t="s">
        <v>81</v>
      </c>
      <c r="AV369" s="12" t="s">
        <v>81</v>
      </c>
      <c r="AW369" s="12" t="s">
        <v>33</v>
      </c>
      <c r="AX369" s="12" t="s">
        <v>79</v>
      </c>
      <c r="AY369" s="146" t="s">
        <v>133</v>
      </c>
    </row>
    <row r="370" spans="2:65" s="1" customFormat="1" ht="37.9" customHeight="1">
      <c r="B370" s="32"/>
      <c r="C370" s="127" t="s">
        <v>568</v>
      </c>
      <c r="D370" s="127" t="s">
        <v>135</v>
      </c>
      <c r="E370" s="128" t="s">
        <v>569</v>
      </c>
      <c r="F370" s="129" t="s">
        <v>570</v>
      </c>
      <c r="G370" s="130" t="s">
        <v>193</v>
      </c>
      <c r="H370" s="131">
        <v>0.316</v>
      </c>
      <c r="I370" s="132"/>
      <c r="J370" s="133">
        <f>ROUND(I370*H370,2)</f>
        <v>0</v>
      </c>
      <c r="K370" s="129" t="s">
        <v>139</v>
      </c>
      <c r="L370" s="32"/>
      <c r="M370" s="134" t="s">
        <v>19</v>
      </c>
      <c r="N370" s="135" t="s">
        <v>42</v>
      </c>
      <c r="P370" s="136">
        <f>O370*H370</f>
        <v>0</v>
      </c>
      <c r="Q370" s="136">
        <v>0</v>
      </c>
      <c r="R370" s="136">
        <f>Q370*H370</f>
        <v>0</v>
      </c>
      <c r="S370" s="136">
        <v>0</v>
      </c>
      <c r="T370" s="137">
        <f>S370*H370</f>
        <v>0</v>
      </c>
      <c r="AR370" s="138" t="s">
        <v>140</v>
      </c>
      <c r="AT370" s="138" t="s">
        <v>135</v>
      </c>
      <c r="AU370" s="138" t="s">
        <v>81</v>
      </c>
      <c r="AY370" s="17" t="s">
        <v>133</v>
      </c>
      <c r="BE370" s="139">
        <f>IF(N370="základní",J370,0)</f>
        <v>0</v>
      </c>
      <c r="BF370" s="139">
        <f>IF(N370="snížená",J370,0)</f>
        <v>0</v>
      </c>
      <c r="BG370" s="139">
        <f>IF(N370="zákl. přenesená",J370,0)</f>
        <v>0</v>
      </c>
      <c r="BH370" s="139">
        <f>IF(N370="sníž. přenesená",J370,0)</f>
        <v>0</v>
      </c>
      <c r="BI370" s="139">
        <f>IF(N370="nulová",J370,0)</f>
        <v>0</v>
      </c>
      <c r="BJ370" s="17" t="s">
        <v>79</v>
      </c>
      <c r="BK370" s="139">
        <f>ROUND(I370*H370,2)</f>
        <v>0</v>
      </c>
      <c r="BL370" s="17" t="s">
        <v>140</v>
      </c>
      <c r="BM370" s="138" t="s">
        <v>571</v>
      </c>
    </row>
    <row r="371" spans="2:65" s="1" customFormat="1">
      <c r="B371" s="32"/>
      <c r="D371" s="140" t="s">
        <v>142</v>
      </c>
      <c r="F371" s="141" t="s">
        <v>572</v>
      </c>
      <c r="I371" s="142"/>
      <c r="L371" s="32"/>
      <c r="M371" s="143"/>
      <c r="T371" s="53"/>
      <c r="AT371" s="17" t="s">
        <v>142</v>
      </c>
      <c r="AU371" s="17" t="s">
        <v>81</v>
      </c>
    </row>
    <row r="372" spans="2:65" s="12" customFormat="1" ht="22.5">
      <c r="B372" s="144"/>
      <c r="D372" s="145" t="s">
        <v>144</v>
      </c>
      <c r="E372" s="146" t="s">
        <v>19</v>
      </c>
      <c r="F372" s="147" t="s">
        <v>573</v>
      </c>
      <c r="H372" s="148">
        <v>0.316</v>
      </c>
      <c r="I372" s="149"/>
      <c r="L372" s="144"/>
      <c r="M372" s="150"/>
      <c r="T372" s="151"/>
      <c r="AT372" s="146" t="s">
        <v>144</v>
      </c>
      <c r="AU372" s="146" t="s">
        <v>81</v>
      </c>
      <c r="AV372" s="12" t="s">
        <v>81</v>
      </c>
      <c r="AW372" s="12" t="s">
        <v>33</v>
      </c>
      <c r="AX372" s="12" t="s">
        <v>79</v>
      </c>
      <c r="AY372" s="146" t="s">
        <v>133</v>
      </c>
    </row>
    <row r="373" spans="2:65" s="1" customFormat="1" ht="44.25" customHeight="1">
      <c r="B373" s="32"/>
      <c r="C373" s="127" t="s">
        <v>574</v>
      </c>
      <c r="D373" s="127" t="s">
        <v>135</v>
      </c>
      <c r="E373" s="128" t="s">
        <v>575</v>
      </c>
      <c r="F373" s="129" t="s">
        <v>192</v>
      </c>
      <c r="G373" s="130" t="s">
        <v>193</v>
      </c>
      <c r="H373" s="131">
        <v>13.682</v>
      </c>
      <c r="I373" s="132"/>
      <c r="J373" s="133">
        <f>ROUND(I373*H373,2)</f>
        <v>0</v>
      </c>
      <c r="K373" s="129" t="s">
        <v>139</v>
      </c>
      <c r="L373" s="32"/>
      <c r="M373" s="134" t="s">
        <v>19</v>
      </c>
      <c r="N373" s="135" t="s">
        <v>42</v>
      </c>
      <c r="P373" s="136">
        <f>O373*H373</f>
        <v>0</v>
      </c>
      <c r="Q373" s="136">
        <v>0</v>
      </c>
      <c r="R373" s="136">
        <f>Q373*H373</f>
        <v>0</v>
      </c>
      <c r="S373" s="136">
        <v>0</v>
      </c>
      <c r="T373" s="137">
        <f>S373*H373</f>
        <v>0</v>
      </c>
      <c r="AR373" s="138" t="s">
        <v>140</v>
      </c>
      <c r="AT373" s="138" t="s">
        <v>135</v>
      </c>
      <c r="AU373" s="138" t="s">
        <v>81</v>
      </c>
      <c r="AY373" s="17" t="s">
        <v>133</v>
      </c>
      <c r="BE373" s="139">
        <f>IF(N373="základní",J373,0)</f>
        <v>0</v>
      </c>
      <c r="BF373" s="139">
        <f>IF(N373="snížená",J373,0)</f>
        <v>0</v>
      </c>
      <c r="BG373" s="139">
        <f>IF(N373="zákl. přenesená",J373,0)</f>
        <v>0</v>
      </c>
      <c r="BH373" s="139">
        <f>IF(N373="sníž. přenesená",J373,0)</f>
        <v>0</v>
      </c>
      <c r="BI373" s="139">
        <f>IF(N373="nulová",J373,0)</f>
        <v>0</v>
      </c>
      <c r="BJ373" s="17" t="s">
        <v>79</v>
      </c>
      <c r="BK373" s="139">
        <f>ROUND(I373*H373,2)</f>
        <v>0</v>
      </c>
      <c r="BL373" s="17" t="s">
        <v>140</v>
      </c>
      <c r="BM373" s="138" t="s">
        <v>576</v>
      </c>
    </row>
    <row r="374" spans="2:65" s="1" customFormat="1">
      <c r="B374" s="32"/>
      <c r="D374" s="140" t="s">
        <v>142</v>
      </c>
      <c r="F374" s="141" t="s">
        <v>577</v>
      </c>
      <c r="I374" s="142"/>
      <c r="L374" s="32"/>
      <c r="M374" s="143"/>
      <c r="T374" s="53"/>
      <c r="AT374" s="17" t="s">
        <v>142</v>
      </c>
      <c r="AU374" s="17" t="s">
        <v>81</v>
      </c>
    </row>
    <row r="375" spans="2:65" s="12" customFormat="1" ht="22.5">
      <c r="B375" s="144"/>
      <c r="D375" s="145" t="s">
        <v>144</v>
      </c>
      <c r="E375" s="146" t="s">
        <v>19</v>
      </c>
      <c r="F375" s="147" t="s">
        <v>578</v>
      </c>
      <c r="H375" s="148">
        <v>13.682</v>
      </c>
      <c r="I375" s="149"/>
      <c r="L375" s="144"/>
      <c r="M375" s="150"/>
      <c r="T375" s="151"/>
      <c r="AT375" s="146" t="s">
        <v>144</v>
      </c>
      <c r="AU375" s="146" t="s">
        <v>81</v>
      </c>
      <c r="AV375" s="12" t="s">
        <v>81</v>
      </c>
      <c r="AW375" s="12" t="s">
        <v>33</v>
      </c>
      <c r="AX375" s="12" t="s">
        <v>79</v>
      </c>
      <c r="AY375" s="146" t="s">
        <v>133</v>
      </c>
    </row>
    <row r="376" spans="2:65" s="1" customFormat="1" ht="44.25" customHeight="1">
      <c r="B376" s="32"/>
      <c r="C376" s="127" t="s">
        <v>579</v>
      </c>
      <c r="D376" s="127" t="s">
        <v>135</v>
      </c>
      <c r="E376" s="128" t="s">
        <v>580</v>
      </c>
      <c r="F376" s="129" t="s">
        <v>581</v>
      </c>
      <c r="G376" s="130" t="s">
        <v>193</v>
      </c>
      <c r="H376" s="131">
        <v>0.60899999999999999</v>
      </c>
      <c r="I376" s="132"/>
      <c r="J376" s="133">
        <f>ROUND(I376*H376,2)</f>
        <v>0</v>
      </c>
      <c r="K376" s="129" t="s">
        <v>139</v>
      </c>
      <c r="L376" s="32"/>
      <c r="M376" s="134" t="s">
        <v>19</v>
      </c>
      <c r="N376" s="135" t="s">
        <v>42</v>
      </c>
      <c r="P376" s="136">
        <f>O376*H376</f>
        <v>0</v>
      </c>
      <c r="Q376" s="136">
        <v>0</v>
      </c>
      <c r="R376" s="136">
        <f>Q376*H376</f>
        <v>0</v>
      </c>
      <c r="S376" s="136">
        <v>0</v>
      </c>
      <c r="T376" s="137">
        <f>S376*H376</f>
        <v>0</v>
      </c>
      <c r="AR376" s="138" t="s">
        <v>140</v>
      </c>
      <c r="AT376" s="138" t="s">
        <v>135</v>
      </c>
      <c r="AU376" s="138" t="s">
        <v>81</v>
      </c>
      <c r="AY376" s="17" t="s">
        <v>133</v>
      </c>
      <c r="BE376" s="139">
        <f>IF(N376="základní",J376,0)</f>
        <v>0</v>
      </c>
      <c r="BF376" s="139">
        <f>IF(N376="snížená",J376,0)</f>
        <v>0</v>
      </c>
      <c r="BG376" s="139">
        <f>IF(N376="zákl. přenesená",J376,0)</f>
        <v>0</v>
      </c>
      <c r="BH376" s="139">
        <f>IF(N376="sníž. přenesená",J376,0)</f>
        <v>0</v>
      </c>
      <c r="BI376" s="139">
        <f>IF(N376="nulová",J376,0)</f>
        <v>0</v>
      </c>
      <c r="BJ376" s="17" t="s">
        <v>79</v>
      </c>
      <c r="BK376" s="139">
        <f>ROUND(I376*H376,2)</f>
        <v>0</v>
      </c>
      <c r="BL376" s="17" t="s">
        <v>140</v>
      </c>
      <c r="BM376" s="138" t="s">
        <v>582</v>
      </c>
    </row>
    <row r="377" spans="2:65" s="1" customFormat="1">
      <c r="B377" s="32"/>
      <c r="D377" s="140" t="s">
        <v>142</v>
      </c>
      <c r="F377" s="141" t="s">
        <v>583</v>
      </c>
      <c r="I377" s="142"/>
      <c r="L377" s="32"/>
      <c r="M377" s="143"/>
      <c r="T377" s="53"/>
      <c r="AT377" s="17" t="s">
        <v>142</v>
      </c>
      <c r="AU377" s="17" t="s">
        <v>81</v>
      </c>
    </row>
    <row r="378" spans="2:65" s="12" customFormat="1">
      <c r="B378" s="144"/>
      <c r="D378" s="145" t="s">
        <v>144</v>
      </c>
      <c r="E378" s="146" t="s">
        <v>19</v>
      </c>
      <c r="F378" s="147" t="s">
        <v>584</v>
      </c>
      <c r="H378" s="148">
        <v>0.60899999999999999</v>
      </c>
      <c r="I378" s="149"/>
      <c r="L378" s="144"/>
      <c r="M378" s="150"/>
      <c r="T378" s="151"/>
      <c r="AT378" s="146" t="s">
        <v>144</v>
      </c>
      <c r="AU378" s="146" t="s">
        <v>81</v>
      </c>
      <c r="AV378" s="12" t="s">
        <v>81</v>
      </c>
      <c r="AW378" s="12" t="s">
        <v>33</v>
      </c>
      <c r="AX378" s="12" t="s">
        <v>79</v>
      </c>
      <c r="AY378" s="146" t="s">
        <v>133</v>
      </c>
    </row>
    <row r="379" spans="2:65" s="1" customFormat="1" ht="44.25" customHeight="1">
      <c r="B379" s="32"/>
      <c r="C379" s="127" t="s">
        <v>585</v>
      </c>
      <c r="D379" s="127" t="s">
        <v>135</v>
      </c>
      <c r="E379" s="128" t="s">
        <v>586</v>
      </c>
      <c r="F379" s="129" t="s">
        <v>587</v>
      </c>
      <c r="G379" s="130" t="s">
        <v>193</v>
      </c>
      <c r="H379" s="131">
        <v>54.405999999999999</v>
      </c>
      <c r="I379" s="132"/>
      <c r="J379" s="133">
        <f>ROUND(I379*H379,2)</f>
        <v>0</v>
      </c>
      <c r="K379" s="129" t="s">
        <v>139</v>
      </c>
      <c r="L379" s="32"/>
      <c r="M379" s="134" t="s">
        <v>19</v>
      </c>
      <c r="N379" s="135" t="s">
        <v>42</v>
      </c>
      <c r="P379" s="136">
        <f>O379*H379</f>
        <v>0</v>
      </c>
      <c r="Q379" s="136">
        <v>0</v>
      </c>
      <c r="R379" s="136">
        <f>Q379*H379</f>
        <v>0</v>
      </c>
      <c r="S379" s="136">
        <v>0</v>
      </c>
      <c r="T379" s="137">
        <f>S379*H379</f>
        <v>0</v>
      </c>
      <c r="AR379" s="138" t="s">
        <v>140</v>
      </c>
      <c r="AT379" s="138" t="s">
        <v>135</v>
      </c>
      <c r="AU379" s="138" t="s">
        <v>81</v>
      </c>
      <c r="AY379" s="17" t="s">
        <v>133</v>
      </c>
      <c r="BE379" s="139">
        <f>IF(N379="základní",J379,0)</f>
        <v>0</v>
      </c>
      <c r="BF379" s="139">
        <f>IF(N379="snížená",J379,0)</f>
        <v>0</v>
      </c>
      <c r="BG379" s="139">
        <f>IF(N379="zákl. přenesená",J379,0)</f>
        <v>0</v>
      </c>
      <c r="BH379" s="139">
        <f>IF(N379="sníž. přenesená",J379,0)</f>
        <v>0</v>
      </c>
      <c r="BI379" s="139">
        <f>IF(N379="nulová",J379,0)</f>
        <v>0</v>
      </c>
      <c r="BJ379" s="17" t="s">
        <v>79</v>
      </c>
      <c r="BK379" s="139">
        <f>ROUND(I379*H379,2)</f>
        <v>0</v>
      </c>
      <c r="BL379" s="17" t="s">
        <v>140</v>
      </c>
      <c r="BM379" s="138" t="s">
        <v>588</v>
      </c>
    </row>
    <row r="380" spans="2:65" s="1" customFormat="1">
      <c r="B380" s="32"/>
      <c r="D380" s="140" t="s">
        <v>142</v>
      </c>
      <c r="F380" s="141" t="s">
        <v>589</v>
      </c>
      <c r="I380" s="142"/>
      <c r="L380" s="32"/>
      <c r="M380" s="143"/>
      <c r="T380" s="53"/>
      <c r="AT380" s="17" t="s">
        <v>142</v>
      </c>
      <c r="AU380" s="17" t="s">
        <v>81</v>
      </c>
    </row>
    <row r="381" spans="2:65" s="12" customFormat="1" ht="22.5">
      <c r="B381" s="144"/>
      <c r="D381" s="145" t="s">
        <v>144</v>
      </c>
      <c r="E381" s="146" t="s">
        <v>19</v>
      </c>
      <c r="F381" s="147" t="s">
        <v>549</v>
      </c>
      <c r="H381" s="148">
        <v>54.405999999999999</v>
      </c>
      <c r="I381" s="149"/>
      <c r="L381" s="144"/>
      <c r="M381" s="150"/>
      <c r="T381" s="151"/>
      <c r="AT381" s="146" t="s">
        <v>144</v>
      </c>
      <c r="AU381" s="146" t="s">
        <v>81</v>
      </c>
      <c r="AV381" s="12" t="s">
        <v>81</v>
      </c>
      <c r="AW381" s="12" t="s">
        <v>33</v>
      </c>
      <c r="AX381" s="12" t="s">
        <v>79</v>
      </c>
      <c r="AY381" s="146" t="s">
        <v>133</v>
      </c>
    </row>
    <row r="382" spans="2:65" s="1" customFormat="1" ht="44.25" customHeight="1">
      <c r="B382" s="32"/>
      <c r="C382" s="127" t="s">
        <v>590</v>
      </c>
      <c r="D382" s="127" t="s">
        <v>135</v>
      </c>
      <c r="E382" s="128" t="s">
        <v>591</v>
      </c>
      <c r="F382" s="129" t="s">
        <v>592</v>
      </c>
      <c r="G382" s="130" t="s">
        <v>193</v>
      </c>
      <c r="H382" s="131">
        <v>6.3040000000000003</v>
      </c>
      <c r="I382" s="132"/>
      <c r="J382" s="133">
        <f>ROUND(I382*H382,2)</f>
        <v>0</v>
      </c>
      <c r="K382" s="129" t="s">
        <v>139</v>
      </c>
      <c r="L382" s="32"/>
      <c r="M382" s="134" t="s">
        <v>19</v>
      </c>
      <c r="N382" s="135" t="s">
        <v>42</v>
      </c>
      <c r="P382" s="136">
        <f>O382*H382</f>
        <v>0</v>
      </c>
      <c r="Q382" s="136">
        <v>0</v>
      </c>
      <c r="R382" s="136">
        <f>Q382*H382</f>
        <v>0</v>
      </c>
      <c r="S382" s="136">
        <v>0</v>
      </c>
      <c r="T382" s="137">
        <f>S382*H382</f>
        <v>0</v>
      </c>
      <c r="AR382" s="138" t="s">
        <v>140</v>
      </c>
      <c r="AT382" s="138" t="s">
        <v>135</v>
      </c>
      <c r="AU382" s="138" t="s">
        <v>81</v>
      </c>
      <c r="AY382" s="17" t="s">
        <v>133</v>
      </c>
      <c r="BE382" s="139">
        <f>IF(N382="základní",J382,0)</f>
        <v>0</v>
      </c>
      <c r="BF382" s="139">
        <f>IF(N382="snížená",J382,0)</f>
        <v>0</v>
      </c>
      <c r="BG382" s="139">
        <f>IF(N382="zákl. přenesená",J382,0)</f>
        <v>0</v>
      </c>
      <c r="BH382" s="139">
        <f>IF(N382="sníž. přenesená",J382,0)</f>
        <v>0</v>
      </c>
      <c r="BI382" s="139">
        <f>IF(N382="nulová",J382,0)</f>
        <v>0</v>
      </c>
      <c r="BJ382" s="17" t="s">
        <v>79</v>
      </c>
      <c r="BK382" s="139">
        <f>ROUND(I382*H382,2)</f>
        <v>0</v>
      </c>
      <c r="BL382" s="17" t="s">
        <v>140</v>
      </c>
      <c r="BM382" s="138" t="s">
        <v>593</v>
      </c>
    </row>
    <row r="383" spans="2:65" s="1" customFormat="1">
      <c r="B383" s="32"/>
      <c r="D383" s="140" t="s">
        <v>142</v>
      </c>
      <c r="F383" s="141" t="s">
        <v>594</v>
      </c>
      <c r="I383" s="142"/>
      <c r="L383" s="32"/>
      <c r="M383" s="143"/>
      <c r="T383" s="53"/>
      <c r="AT383" s="17" t="s">
        <v>142</v>
      </c>
      <c r="AU383" s="17" t="s">
        <v>81</v>
      </c>
    </row>
    <row r="384" spans="2:65" s="12" customFormat="1" ht="22.5">
      <c r="B384" s="144"/>
      <c r="D384" s="145" t="s">
        <v>144</v>
      </c>
      <c r="E384" s="146" t="s">
        <v>19</v>
      </c>
      <c r="F384" s="147" t="s">
        <v>555</v>
      </c>
      <c r="H384" s="148">
        <v>6.3040000000000003</v>
      </c>
      <c r="I384" s="149"/>
      <c r="L384" s="144"/>
      <c r="M384" s="150"/>
      <c r="T384" s="151"/>
      <c r="AT384" s="146" t="s">
        <v>144</v>
      </c>
      <c r="AU384" s="146" t="s">
        <v>81</v>
      </c>
      <c r="AV384" s="12" t="s">
        <v>81</v>
      </c>
      <c r="AW384" s="12" t="s">
        <v>33</v>
      </c>
      <c r="AX384" s="12" t="s">
        <v>79</v>
      </c>
      <c r="AY384" s="146" t="s">
        <v>133</v>
      </c>
    </row>
    <row r="385" spans="2:65" s="1" customFormat="1" ht="44.25" customHeight="1">
      <c r="B385" s="32"/>
      <c r="C385" s="127" t="s">
        <v>595</v>
      </c>
      <c r="D385" s="127" t="s">
        <v>135</v>
      </c>
      <c r="E385" s="128" t="s">
        <v>596</v>
      </c>
      <c r="F385" s="129" t="s">
        <v>597</v>
      </c>
      <c r="G385" s="130" t="s">
        <v>193</v>
      </c>
      <c r="H385" s="131">
        <v>40.188000000000002</v>
      </c>
      <c r="I385" s="132"/>
      <c r="J385" s="133">
        <f>ROUND(I385*H385,2)</f>
        <v>0</v>
      </c>
      <c r="K385" s="129" t="s">
        <v>139</v>
      </c>
      <c r="L385" s="32"/>
      <c r="M385" s="134" t="s">
        <v>19</v>
      </c>
      <c r="N385" s="135" t="s">
        <v>42</v>
      </c>
      <c r="P385" s="136">
        <f>O385*H385</f>
        <v>0</v>
      </c>
      <c r="Q385" s="136">
        <v>0</v>
      </c>
      <c r="R385" s="136">
        <f>Q385*H385</f>
        <v>0</v>
      </c>
      <c r="S385" s="136">
        <v>0</v>
      </c>
      <c r="T385" s="137">
        <f>S385*H385</f>
        <v>0</v>
      </c>
      <c r="AR385" s="138" t="s">
        <v>140</v>
      </c>
      <c r="AT385" s="138" t="s">
        <v>135</v>
      </c>
      <c r="AU385" s="138" t="s">
        <v>81</v>
      </c>
      <c r="AY385" s="17" t="s">
        <v>133</v>
      </c>
      <c r="BE385" s="139">
        <f>IF(N385="základní",J385,0)</f>
        <v>0</v>
      </c>
      <c r="BF385" s="139">
        <f>IF(N385="snížená",J385,0)</f>
        <v>0</v>
      </c>
      <c r="BG385" s="139">
        <f>IF(N385="zákl. přenesená",J385,0)</f>
        <v>0</v>
      </c>
      <c r="BH385" s="139">
        <f>IF(N385="sníž. přenesená",J385,0)</f>
        <v>0</v>
      </c>
      <c r="BI385" s="139">
        <f>IF(N385="nulová",J385,0)</f>
        <v>0</v>
      </c>
      <c r="BJ385" s="17" t="s">
        <v>79</v>
      </c>
      <c r="BK385" s="139">
        <f>ROUND(I385*H385,2)</f>
        <v>0</v>
      </c>
      <c r="BL385" s="17" t="s">
        <v>140</v>
      </c>
      <c r="BM385" s="138" t="s">
        <v>598</v>
      </c>
    </row>
    <row r="386" spans="2:65" s="1" customFormat="1">
      <c r="B386" s="32"/>
      <c r="D386" s="140" t="s">
        <v>142</v>
      </c>
      <c r="F386" s="141" t="s">
        <v>599</v>
      </c>
      <c r="I386" s="142"/>
      <c r="L386" s="32"/>
      <c r="M386" s="143"/>
      <c r="T386" s="53"/>
      <c r="AT386" s="17" t="s">
        <v>142</v>
      </c>
      <c r="AU386" s="17" t="s">
        <v>81</v>
      </c>
    </row>
    <row r="387" spans="2:65" s="12" customFormat="1" ht="22.5">
      <c r="B387" s="144"/>
      <c r="D387" s="145" t="s">
        <v>144</v>
      </c>
      <c r="E387" s="146" t="s">
        <v>19</v>
      </c>
      <c r="F387" s="147" t="s">
        <v>561</v>
      </c>
      <c r="H387" s="148">
        <v>40.188000000000002</v>
      </c>
      <c r="I387" s="149"/>
      <c r="L387" s="144"/>
      <c r="M387" s="150"/>
      <c r="T387" s="151"/>
      <c r="AT387" s="146" t="s">
        <v>144</v>
      </c>
      <c r="AU387" s="146" t="s">
        <v>81</v>
      </c>
      <c r="AV387" s="12" t="s">
        <v>81</v>
      </c>
      <c r="AW387" s="12" t="s">
        <v>33</v>
      </c>
      <c r="AX387" s="12" t="s">
        <v>79</v>
      </c>
      <c r="AY387" s="146" t="s">
        <v>133</v>
      </c>
    </row>
    <row r="388" spans="2:65" s="1" customFormat="1" ht="44.25" customHeight="1">
      <c r="B388" s="32"/>
      <c r="C388" s="127" t="s">
        <v>600</v>
      </c>
      <c r="D388" s="127" t="s">
        <v>135</v>
      </c>
      <c r="E388" s="128" t="s">
        <v>601</v>
      </c>
      <c r="F388" s="129" t="s">
        <v>199</v>
      </c>
      <c r="G388" s="130" t="s">
        <v>193</v>
      </c>
      <c r="H388" s="131">
        <v>13.682</v>
      </c>
      <c r="I388" s="132"/>
      <c r="J388" s="133">
        <f>ROUND(I388*H388,2)</f>
        <v>0</v>
      </c>
      <c r="K388" s="129" t="s">
        <v>139</v>
      </c>
      <c r="L388" s="32"/>
      <c r="M388" s="134" t="s">
        <v>19</v>
      </c>
      <c r="N388" s="135" t="s">
        <v>42</v>
      </c>
      <c r="P388" s="136">
        <f>O388*H388</f>
        <v>0</v>
      </c>
      <c r="Q388" s="136">
        <v>0</v>
      </c>
      <c r="R388" s="136">
        <f>Q388*H388</f>
        <v>0</v>
      </c>
      <c r="S388" s="136">
        <v>0</v>
      </c>
      <c r="T388" s="137">
        <f>S388*H388</f>
        <v>0</v>
      </c>
      <c r="AR388" s="138" t="s">
        <v>140</v>
      </c>
      <c r="AT388" s="138" t="s">
        <v>135</v>
      </c>
      <c r="AU388" s="138" t="s">
        <v>81</v>
      </c>
      <c r="AY388" s="17" t="s">
        <v>133</v>
      </c>
      <c r="BE388" s="139">
        <f>IF(N388="základní",J388,0)</f>
        <v>0</v>
      </c>
      <c r="BF388" s="139">
        <f>IF(N388="snížená",J388,0)</f>
        <v>0</v>
      </c>
      <c r="BG388" s="139">
        <f>IF(N388="zákl. přenesená",J388,0)</f>
        <v>0</v>
      </c>
      <c r="BH388" s="139">
        <f>IF(N388="sníž. přenesená",J388,0)</f>
        <v>0</v>
      </c>
      <c r="BI388" s="139">
        <f>IF(N388="nulová",J388,0)</f>
        <v>0</v>
      </c>
      <c r="BJ388" s="17" t="s">
        <v>79</v>
      </c>
      <c r="BK388" s="139">
        <f>ROUND(I388*H388,2)</f>
        <v>0</v>
      </c>
      <c r="BL388" s="17" t="s">
        <v>140</v>
      </c>
      <c r="BM388" s="138" t="s">
        <v>602</v>
      </c>
    </row>
    <row r="389" spans="2:65" s="1" customFormat="1">
      <c r="B389" s="32"/>
      <c r="D389" s="140" t="s">
        <v>142</v>
      </c>
      <c r="F389" s="141" t="s">
        <v>603</v>
      </c>
      <c r="I389" s="142"/>
      <c r="L389" s="32"/>
      <c r="M389" s="143"/>
      <c r="T389" s="53"/>
      <c r="AT389" s="17" t="s">
        <v>142</v>
      </c>
      <c r="AU389" s="17" t="s">
        <v>81</v>
      </c>
    </row>
    <row r="390" spans="2:65" s="12" customFormat="1" ht="22.5">
      <c r="B390" s="144"/>
      <c r="D390" s="145" t="s">
        <v>144</v>
      </c>
      <c r="E390" s="146" t="s">
        <v>19</v>
      </c>
      <c r="F390" s="147" t="s">
        <v>578</v>
      </c>
      <c r="H390" s="148">
        <v>13.682</v>
      </c>
      <c r="I390" s="149"/>
      <c r="L390" s="144"/>
      <c r="M390" s="150"/>
      <c r="T390" s="151"/>
      <c r="AT390" s="146" t="s">
        <v>144</v>
      </c>
      <c r="AU390" s="146" t="s">
        <v>81</v>
      </c>
      <c r="AV390" s="12" t="s">
        <v>81</v>
      </c>
      <c r="AW390" s="12" t="s">
        <v>33</v>
      </c>
      <c r="AX390" s="12" t="s">
        <v>79</v>
      </c>
      <c r="AY390" s="146" t="s">
        <v>133</v>
      </c>
    </row>
    <row r="391" spans="2:65" s="1" customFormat="1" ht="37.9" customHeight="1">
      <c r="B391" s="32"/>
      <c r="C391" s="127" t="s">
        <v>604</v>
      </c>
      <c r="D391" s="127" t="s">
        <v>135</v>
      </c>
      <c r="E391" s="128" t="s">
        <v>605</v>
      </c>
      <c r="F391" s="129" t="s">
        <v>606</v>
      </c>
      <c r="G391" s="130" t="s">
        <v>193</v>
      </c>
      <c r="H391" s="131">
        <v>8.9139999999999997</v>
      </c>
      <c r="I391" s="132"/>
      <c r="J391" s="133">
        <f>ROUND(I391*H391,2)</f>
        <v>0</v>
      </c>
      <c r="K391" s="129" t="s">
        <v>339</v>
      </c>
      <c r="L391" s="32"/>
      <c r="M391" s="134" t="s">
        <v>19</v>
      </c>
      <c r="N391" s="135" t="s">
        <v>42</v>
      </c>
      <c r="P391" s="136">
        <f>O391*H391</f>
        <v>0</v>
      </c>
      <c r="Q391" s="136">
        <v>0</v>
      </c>
      <c r="R391" s="136">
        <f>Q391*H391</f>
        <v>0</v>
      </c>
      <c r="S391" s="136">
        <v>0</v>
      </c>
      <c r="T391" s="137">
        <f>S391*H391</f>
        <v>0</v>
      </c>
      <c r="AR391" s="138" t="s">
        <v>140</v>
      </c>
      <c r="AT391" s="138" t="s">
        <v>135</v>
      </c>
      <c r="AU391" s="138" t="s">
        <v>81</v>
      </c>
      <c r="AY391" s="17" t="s">
        <v>133</v>
      </c>
      <c r="BE391" s="139">
        <f>IF(N391="základní",J391,0)</f>
        <v>0</v>
      </c>
      <c r="BF391" s="139">
        <f>IF(N391="snížená",J391,0)</f>
        <v>0</v>
      </c>
      <c r="BG391" s="139">
        <f>IF(N391="zákl. přenesená",J391,0)</f>
        <v>0</v>
      </c>
      <c r="BH391" s="139">
        <f>IF(N391="sníž. přenesená",J391,0)</f>
        <v>0</v>
      </c>
      <c r="BI391" s="139">
        <f>IF(N391="nulová",J391,0)</f>
        <v>0</v>
      </c>
      <c r="BJ391" s="17" t="s">
        <v>79</v>
      </c>
      <c r="BK391" s="139">
        <f>ROUND(I391*H391,2)</f>
        <v>0</v>
      </c>
      <c r="BL391" s="17" t="s">
        <v>140</v>
      </c>
      <c r="BM391" s="138" t="s">
        <v>607</v>
      </c>
    </row>
    <row r="392" spans="2:65" s="1" customFormat="1">
      <c r="B392" s="32"/>
      <c r="D392" s="140" t="s">
        <v>142</v>
      </c>
      <c r="F392" s="141" t="s">
        <v>608</v>
      </c>
      <c r="I392" s="142"/>
      <c r="L392" s="32"/>
      <c r="M392" s="143"/>
      <c r="T392" s="53"/>
      <c r="AT392" s="17" t="s">
        <v>142</v>
      </c>
      <c r="AU392" s="17" t="s">
        <v>81</v>
      </c>
    </row>
    <row r="393" spans="2:65" s="12" customFormat="1">
      <c r="B393" s="144"/>
      <c r="D393" s="145" t="s">
        <v>144</v>
      </c>
      <c r="E393" s="146" t="s">
        <v>19</v>
      </c>
      <c r="F393" s="147" t="s">
        <v>609</v>
      </c>
      <c r="H393" s="148">
        <v>8.7460000000000004</v>
      </c>
      <c r="I393" s="149"/>
      <c r="L393" s="144"/>
      <c r="M393" s="150"/>
      <c r="T393" s="151"/>
      <c r="AT393" s="146" t="s">
        <v>144</v>
      </c>
      <c r="AU393" s="146" t="s">
        <v>81</v>
      </c>
      <c r="AV393" s="12" t="s">
        <v>81</v>
      </c>
      <c r="AW393" s="12" t="s">
        <v>33</v>
      </c>
      <c r="AX393" s="12" t="s">
        <v>71</v>
      </c>
      <c r="AY393" s="146" t="s">
        <v>133</v>
      </c>
    </row>
    <row r="394" spans="2:65" s="12" customFormat="1">
      <c r="B394" s="144"/>
      <c r="D394" s="145" t="s">
        <v>144</v>
      </c>
      <c r="E394" s="146" t="s">
        <v>19</v>
      </c>
      <c r="F394" s="147" t="s">
        <v>610</v>
      </c>
      <c r="H394" s="148">
        <v>0</v>
      </c>
      <c r="I394" s="149"/>
      <c r="L394" s="144"/>
      <c r="M394" s="150"/>
      <c r="T394" s="151"/>
      <c r="AT394" s="146" t="s">
        <v>144</v>
      </c>
      <c r="AU394" s="146" t="s">
        <v>81</v>
      </c>
      <c r="AV394" s="12" t="s">
        <v>81</v>
      </c>
      <c r="AW394" s="12" t="s">
        <v>33</v>
      </c>
      <c r="AX394" s="12" t="s">
        <v>71</v>
      </c>
      <c r="AY394" s="146" t="s">
        <v>133</v>
      </c>
    </row>
    <row r="395" spans="2:65" s="12" customFormat="1">
      <c r="B395" s="144"/>
      <c r="D395" s="145" t="s">
        <v>144</v>
      </c>
      <c r="E395" s="146" t="s">
        <v>19</v>
      </c>
      <c r="F395" s="147" t="s">
        <v>611</v>
      </c>
      <c r="H395" s="148">
        <v>0.16800000000000001</v>
      </c>
      <c r="I395" s="149"/>
      <c r="L395" s="144"/>
      <c r="M395" s="150"/>
      <c r="T395" s="151"/>
      <c r="AT395" s="146" t="s">
        <v>144</v>
      </c>
      <c r="AU395" s="146" t="s">
        <v>81</v>
      </c>
      <c r="AV395" s="12" t="s">
        <v>81</v>
      </c>
      <c r="AW395" s="12" t="s">
        <v>33</v>
      </c>
      <c r="AX395" s="12" t="s">
        <v>71</v>
      </c>
      <c r="AY395" s="146" t="s">
        <v>133</v>
      </c>
    </row>
    <row r="396" spans="2:65" s="13" customFormat="1">
      <c r="B396" s="152"/>
      <c r="D396" s="145" t="s">
        <v>144</v>
      </c>
      <c r="E396" s="153" t="s">
        <v>19</v>
      </c>
      <c r="F396" s="154" t="s">
        <v>166</v>
      </c>
      <c r="H396" s="155">
        <v>8.9139999999999997</v>
      </c>
      <c r="I396" s="156"/>
      <c r="L396" s="152"/>
      <c r="M396" s="157"/>
      <c r="T396" s="158"/>
      <c r="AT396" s="153" t="s">
        <v>144</v>
      </c>
      <c r="AU396" s="153" t="s">
        <v>81</v>
      </c>
      <c r="AV396" s="13" t="s">
        <v>140</v>
      </c>
      <c r="AW396" s="13" t="s">
        <v>33</v>
      </c>
      <c r="AX396" s="13" t="s">
        <v>79</v>
      </c>
      <c r="AY396" s="153" t="s">
        <v>133</v>
      </c>
    </row>
    <row r="397" spans="2:65" s="1" customFormat="1" ht="49.15" customHeight="1">
      <c r="B397" s="32"/>
      <c r="C397" s="127" t="s">
        <v>612</v>
      </c>
      <c r="D397" s="127" t="s">
        <v>135</v>
      </c>
      <c r="E397" s="128" t="s">
        <v>613</v>
      </c>
      <c r="F397" s="129" t="s">
        <v>614</v>
      </c>
      <c r="G397" s="130" t="s">
        <v>193</v>
      </c>
      <c r="H397" s="131">
        <v>249.59200000000001</v>
      </c>
      <c r="I397" s="132"/>
      <c r="J397" s="133">
        <f>ROUND(I397*H397,2)</f>
        <v>0</v>
      </c>
      <c r="K397" s="129" t="s">
        <v>139</v>
      </c>
      <c r="L397" s="32"/>
      <c r="M397" s="134" t="s">
        <v>19</v>
      </c>
      <c r="N397" s="135" t="s">
        <v>42</v>
      </c>
      <c r="P397" s="136">
        <f>O397*H397</f>
        <v>0</v>
      </c>
      <c r="Q397" s="136">
        <v>0</v>
      </c>
      <c r="R397" s="136">
        <f>Q397*H397</f>
        <v>0</v>
      </c>
      <c r="S397" s="136">
        <v>0</v>
      </c>
      <c r="T397" s="137">
        <f>S397*H397</f>
        <v>0</v>
      </c>
      <c r="AR397" s="138" t="s">
        <v>140</v>
      </c>
      <c r="AT397" s="138" t="s">
        <v>135</v>
      </c>
      <c r="AU397" s="138" t="s">
        <v>81</v>
      </c>
      <c r="AY397" s="17" t="s">
        <v>133</v>
      </c>
      <c r="BE397" s="139">
        <f>IF(N397="základní",J397,0)</f>
        <v>0</v>
      </c>
      <c r="BF397" s="139">
        <f>IF(N397="snížená",J397,0)</f>
        <v>0</v>
      </c>
      <c r="BG397" s="139">
        <f>IF(N397="zákl. přenesená",J397,0)</f>
        <v>0</v>
      </c>
      <c r="BH397" s="139">
        <f>IF(N397="sníž. přenesená",J397,0)</f>
        <v>0</v>
      </c>
      <c r="BI397" s="139">
        <f>IF(N397="nulová",J397,0)</f>
        <v>0</v>
      </c>
      <c r="BJ397" s="17" t="s">
        <v>79</v>
      </c>
      <c r="BK397" s="139">
        <f>ROUND(I397*H397,2)</f>
        <v>0</v>
      </c>
      <c r="BL397" s="17" t="s">
        <v>140</v>
      </c>
      <c r="BM397" s="138" t="s">
        <v>615</v>
      </c>
    </row>
    <row r="398" spans="2:65" s="1" customFormat="1">
      <c r="B398" s="32"/>
      <c r="D398" s="140" t="s">
        <v>142</v>
      </c>
      <c r="F398" s="141" t="s">
        <v>616</v>
      </c>
      <c r="I398" s="142"/>
      <c r="L398" s="32"/>
      <c r="M398" s="143"/>
      <c r="T398" s="53"/>
      <c r="AT398" s="17" t="s">
        <v>142</v>
      </c>
      <c r="AU398" s="17" t="s">
        <v>81</v>
      </c>
    </row>
    <row r="399" spans="2:65" s="12" customFormat="1">
      <c r="B399" s="144"/>
      <c r="D399" s="145" t="s">
        <v>144</v>
      </c>
      <c r="E399" s="146" t="s">
        <v>19</v>
      </c>
      <c r="F399" s="147" t="s">
        <v>609</v>
      </c>
      <c r="H399" s="148">
        <v>8.7460000000000004</v>
      </c>
      <c r="I399" s="149"/>
      <c r="L399" s="144"/>
      <c r="M399" s="150"/>
      <c r="T399" s="151"/>
      <c r="AT399" s="146" t="s">
        <v>144</v>
      </c>
      <c r="AU399" s="146" t="s">
        <v>81</v>
      </c>
      <c r="AV399" s="12" t="s">
        <v>81</v>
      </c>
      <c r="AW399" s="12" t="s">
        <v>33</v>
      </c>
      <c r="AX399" s="12" t="s">
        <v>71</v>
      </c>
      <c r="AY399" s="146" t="s">
        <v>133</v>
      </c>
    </row>
    <row r="400" spans="2:65" s="12" customFormat="1">
      <c r="B400" s="144"/>
      <c r="D400" s="145" t="s">
        <v>144</v>
      </c>
      <c r="E400" s="146" t="s">
        <v>19</v>
      </c>
      <c r="F400" s="147" t="s">
        <v>610</v>
      </c>
      <c r="H400" s="148">
        <v>0</v>
      </c>
      <c r="I400" s="149"/>
      <c r="L400" s="144"/>
      <c r="M400" s="150"/>
      <c r="T400" s="151"/>
      <c r="AT400" s="146" t="s">
        <v>144</v>
      </c>
      <c r="AU400" s="146" t="s">
        <v>81</v>
      </c>
      <c r="AV400" s="12" t="s">
        <v>81</v>
      </c>
      <c r="AW400" s="12" t="s">
        <v>33</v>
      </c>
      <c r="AX400" s="12" t="s">
        <v>71</v>
      </c>
      <c r="AY400" s="146" t="s">
        <v>133</v>
      </c>
    </row>
    <row r="401" spans="2:65" s="12" customFormat="1">
      <c r="B401" s="144"/>
      <c r="D401" s="145" t="s">
        <v>144</v>
      </c>
      <c r="E401" s="146" t="s">
        <v>19</v>
      </c>
      <c r="F401" s="147" t="s">
        <v>611</v>
      </c>
      <c r="H401" s="148">
        <v>0.16800000000000001</v>
      </c>
      <c r="I401" s="149"/>
      <c r="L401" s="144"/>
      <c r="M401" s="150"/>
      <c r="T401" s="151"/>
      <c r="AT401" s="146" t="s">
        <v>144</v>
      </c>
      <c r="AU401" s="146" t="s">
        <v>81</v>
      </c>
      <c r="AV401" s="12" t="s">
        <v>81</v>
      </c>
      <c r="AW401" s="12" t="s">
        <v>33</v>
      </c>
      <c r="AX401" s="12" t="s">
        <v>71</v>
      </c>
      <c r="AY401" s="146" t="s">
        <v>133</v>
      </c>
    </row>
    <row r="402" spans="2:65" s="14" customFormat="1">
      <c r="B402" s="159"/>
      <c r="D402" s="145" t="s">
        <v>144</v>
      </c>
      <c r="E402" s="160" t="s">
        <v>19</v>
      </c>
      <c r="F402" s="161" t="s">
        <v>408</v>
      </c>
      <c r="H402" s="162">
        <v>8.9139999999999997</v>
      </c>
      <c r="I402" s="163"/>
      <c r="L402" s="159"/>
      <c r="M402" s="164"/>
      <c r="T402" s="165"/>
      <c r="AT402" s="160" t="s">
        <v>144</v>
      </c>
      <c r="AU402" s="160" t="s">
        <v>81</v>
      </c>
      <c r="AV402" s="14" t="s">
        <v>152</v>
      </c>
      <c r="AW402" s="14" t="s">
        <v>33</v>
      </c>
      <c r="AX402" s="14" t="s">
        <v>71</v>
      </c>
      <c r="AY402" s="160" t="s">
        <v>133</v>
      </c>
    </row>
    <row r="403" spans="2:65" s="12" customFormat="1">
      <c r="B403" s="144"/>
      <c r="D403" s="145" t="s">
        <v>144</v>
      </c>
      <c r="E403" s="146" t="s">
        <v>19</v>
      </c>
      <c r="F403" s="147" t="s">
        <v>617</v>
      </c>
      <c r="H403" s="148">
        <v>249.59200000000001</v>
      </c>
      <c r="I403" s="149"/>
      <c r="L403" s="144"/>
      <c r="M403" s="150"/>
      <c r="T403" s="151"/>
      <c r="AT403" s="146" t="s">
        <v>144</v>
      </c>
      <c r="AU403" s="146" t="s">
        <v>81</v>
      </c>
      <c r="AV403" s="12" t="s">
        <v>81</v>
      </c>
      <c r="AW403" s="12" t="s">
        <v>33</v>
      </c>
      <c r="AX403" s="12" t="s">
        <v>79</v>
      </c>
      <c r="AY403" s="146" t="s">
        <v>133</v>
      </c>
    </row>
    <row r="404" spans="2:65" s="11" customFormat="1" ht="22.9" customHeight="1">
      <c r="B404" s="115"/>
      <c r="D404" s="116" t="s">
        <v>70</v>
      </c>
      <c r="E404" s="125" t="s">
        <v>618</v>
      </c>
      <c r="F404" s="125" t="s">
        <v>619</v>
      </c>
      <c r="I404" s="118"/>
      <c r="J404" s="126">
        <f>BK404</f>
        <v>0</v>
      </c>
      <c r="L404" s="115"/>
      <c r="M404" s="120"/>
      <c r="P404" s="121">
        <f>SUM(P405:P408)</f>
        <v>0</v>
      </c>
      <c r="R404" s="121">
        <f>SUM(R405:R408)</f>
        <v>0</v>
      </c>
      <c r="T404" s="122">
        <f>SUM(T405:T408)</f>
        <v>0</v>
      </c>
      <c r="AR404" s="116" t="s">
        <v>79</v>
      </c>
      <c r="AT404" s="123" t="s">
        <v>70</v>
      </c>
      <c r="AU404" s="123" t="s">
        <v>79</v>
      </c>
      <c r="AY404" s="116" t="s">
        <v>133</v>
      </c>
      <c r="BK404" s="124">
        <f>SUM(BK405:BK408)</f>
        <v>0</v>
      </c>
    </row>
    <row r="405" spans="2:65" s="1" customFormat="1" ht="62.65" customHeight="1">
      <c r="B405" s="32"/>
      <c r="C405" s="127" t="s">
        <v>620</v>
      </c>
      <c r="D405" s="127" t="s">
        <v>135</v>
      </c>
      <c r="E405" s="128" t="s">
        <v>621</v>
      </c>
      <c r="F405" s="129" t="s">
        <v>622</v>
      </c>
      <c r="G405" s="130" t="s">
        <v>193</v>
      </c>
      <c r="H405" s="131">
        <v>219.72499999999999</v>
      </c>
      <c r="I405" s="132"/>
      <c r="J405" s="133">
        <f>ROUND(I405*H405,2)</f>
        <v>0</v>
      </c>
      <c r="K405" s="129" t="s">
        <v>139</v>
      </c>
      <c r="L405" s="32"/>
      <c r="M405" s="134" t="s">
        <v>19</v>
      </c>
      <c r="N405" s="135" t="s">
        <v>42</v>
      </c>
      <c r="P405" s="136">
        <f>O405*H405</f>
        <v>0</v>
      </c>
      <c r="Q405" s="136">
        <v>0</v>
      </c>
      <c r="R405" s="136">
        <f>Q405*H405</f>
        <v>0</v>
      </c>
      <c r="S405" s="136">
        <v>0</v>
      </c>
      <c r="T405" s="137">
        <f>S405*H405</f>
        <v>0</v>
      </c>
      <c r="AR405" s="138" t="s">
        <v>140</v>
      </c>
      <c r="AT405" s="138" t="s">
        <v>135</v>
      </c>
      <c r="AU405" s="138" t="s">
        <v>81</v>
      </c>
      <c r="AY405" s="17" t="s">
        <v>133</v>
      </c>
      <c r="BE405" s="139">
        <f>IF(N405="základní",J405,0)</f>
        <v>0</v>
      </c>
      <c r="BF405" s="139">
        <f>IF(N405="snížená",J405,0)</f>
        <v>0</v>
      </c>
      <c r="BG405" s="139">
        <f>IF(N405="zákl. přenesená",J405,0)</f>
        <v>0</v>
      </c>
      <c r="BH405" s="139">
        <f>IF(N405="sníž. přenesená",J405,0)</f>
        <v>0</v>
      </c>
      <c r="BI405" s="139">
        <f>IF(N405="nulová",J405,0)</f>
        <v>0</v>
      </c>
      <c r="BJ405" s="17" t="s">
        <v>79</v>
      </c>
      <c r="BK405" s="139">
        <f>ROUND(I405*H405,2)</f>
        <v>0</v>
      </c>
      <c r="BL405" s="17" t="s">
        <v>140</v>
      </c>
      <c r="BM405" s="138" t="s">
        <v>623</v>
      </c>
    </row>
    <row r="406" spans="2:65" s="1" customFormat="1">
      <c r="B406" s="32"/>
      <c r="D406" s="140" t="s">
        <v>142</v>
      </c>
      <c r="F406" s="141" t="s">
        <v>624</v>
      </c>
      <c r="I406" s="142"/>
      <c r="L406" s="32"/>
      <c r="M406" s="143"/>
      <c r="T406" s="53"/>
      <c r="AT406" s="17" t="s">
        <v>142</v>
      </c>
      <c r="AU406" s="17" t="s">
        <v>81</v>
      </c>
    </row>
    <row r="407" spans="2:65" s="1" customFormat="1" ht="66.75" customHeight="1">
      <c r="B407" s="32"/>
      <c r="C407" s="127" t="s">
        <v>625</v>
      </c>
      <c r="D407" s="127" t="s">
        <v>135</v>
      </c>
      <c r="E407" s="128" t="s">
        <v>626</v>
      </c>
      <c r="F407" s="129" t="s">
        <v>627</v>
      </c>
      <c r="G407" s="130" t="s">
        <v>193</v>
      </c>
      <c r="H407" s="131">
        <v>219.72499999999999</v>
      </c>
      <c r="I407" s="132"/>
      <c r="J407" s="133">
        <f>ROUND(I407*H407,2)</f>
        <v>0</v>
      </c>
      <c r="K407" s="129" t="s">
        <v>139</v>
      </c>
      <c r="L407" s="32"/>
      <c r="M407" s="134" t="s">
        <v>19</v>
      </c>
      <c r="N407" s="135" t="s">
        <v>42</v>
      </c>
      <c r="P407" s="136">
        <f>O407*H407</f>
        <v>0</v>
      </c>
      <c r="Q407" s="136">
        <v>0</v>
      </c>
      <c r="R407" s="136">
        <f>Q407*H407</f>
        <v>0</v>
      </c>
      <c r="S407" s="136">
        <v>0</v>
      </c>
      <c r="T407" s="137">
        <f>S407*H407</f>
        <v>0</v>
      </c>
      <c r="AR407" s="138" t="s">
        <v>140</v>
      </c>
      <c r="AT407" s="138" t="s">
        <v>135</v>
      </c>
      <c r="AU407" s="138" t="s">
        <v>81</v>
      </c>
      <c r="AY407" s="17" t="s">
        <v>133</v>
      </c>
      <c r="BE407" s="139">
        <f>IF(N407="základní",J407,0)</f>
        <v>0</v>
      </c>
      <c r="BF407" s="139">
        <f>IF(N407="snížená",J407,0)</f>
        <v>0</v>
      </c>
      <c r="BG407" s="139">
        <f>IF(N407="zákl. přenesená",J407,0)</f>
        <v>0</v>
      </c>
      <c r="BH407" s="139">
        <f>IF(N407="sníž. přenesená",J407,0)</f>
        <v>0</v>
      </c>
      <c r="BI407" s="139">
        <f>IF(N407="nulová",J407,0)</f>
        <v>0</v>
      </c>
      <c r="BJ407" s="17" t="s">
        <v>79</v>
      </c>
      <c r="BK407" s="139">
        <f>ROUND(I407*H407,2)</f>
        <v>0</v>
      </c>
      <c r="BL407" s="17" t="s">
        <v>140</v>
      </c>
      <c r="BM407" s="138" t="s">
        <v>628</v>
      </c>
    </row>
    <row r="408" spans="2:65" s="1" customFormat="1">
      <c r="B408" s="32"/>
      <c r="D408" s="140" t="s">
        <v>142</v>
      </c>
      <c r="F408" s="141" t="s">
        <v>629</v>
      </c>
      <c r="I408" s="142"/>
      <c r="L408" s="32"/>
      <c r="M408" s="143"/>
      <c r="T408" s="53"/>
      <c r="AT408" s="17" t="s">
        <v>142</v>
      </c>
      <c r="AU408" s="17" t="s">
        <v>81</v>
      </c>
    </row>
    <row r="409" spans="2:65" s="11" customFormat="1" ht="25.9" customHeight="1">
      <c r="B409" s="115"/>
      <c r="D409" s="116" t="s">
        <v>70</v>
      </c>
      <c r="E409" s="117" t="s">
        <v>630</v>
      </c>
      <c r="F409" s="117" t="s">
        <v>631</v>
      </c>
      <c r="I409" s="118"/>
      <c r="J409" s="119">
        <f>BK409</f>
        <v>0</v>
      </c>
      <c r="L409" s="115"/>
      <c r="M409" s="120"/>
      <c r="P409" s="121">
        <f>P410+P443+P466+P487+P491+P565+P596+P619+P651</f>
        <v>0</v>
      </c>
      <c r="R409" s="121">
        <f>R410+R443+R466+R487+R491+R565+R596+R619+R651</f>
        <v>39.645981919999997</v>
      </c>
      <c r="T409" s="122">
        <f>T410+T443+T466+T487+T491+T565+T596+T619+T651</f>
        <v>1.156012</v>
      </c>
      <c r="AR409" s="116" t="s">
        <v>81</v>
      </c>
      <c r="AT409" s="123" t="s">
        <v>70</v>
      </c>
      <c r="AU409" s="123" t="s">
        <v>71</v>
      </c>
      <c r="AY409" s="116" t="s">
        <v>133</v>
      </c>
      <c r="BK409" s="124">
        <f>BK410+BK443+BK466+BK487+BK491+BK565+BK596+BK619+BK651</f>
        <v>0</v>
      </c>
    </row>
    <row r="410" spans="2:65" s="11" customFormat="1" ht="22.9" customHeight="1">
      <c r="B410" s="115"/>
      <c r="D410" s="116" t="s">
        <v>70</v>
      </c>
      <c r="E410" s="125" t="s">
        <v>632</v>
      </c>
      <c r="F410" s="125" t="s">
        <v>633</v>
      </c>
      <c r="I410" s="118"/>
      <c r="J410" s="126">
        <f>BK410</f>
        <v>0</v>
      </c>
      <c r="L410" s="115"/>
      <c r="M410" s="120"/>
      <c r="P410" s="121">
        <f>SUM(P411:P442)</f>
        <v>0</v>
      </c>
      <c r="R410" s="121">
        <f>SUM(R411:R442)</f>
        <v>0.37862815000000005</v>
      </c>
      <c r="T410" s="122">
        <f>SUM(T411:T442)</f>
        <v>0</v>
      </c>
      <c r="AR410" s="116" t="s">
        <v>81</v>
      </c>
      <c r="AT410" s="123" t="s">
        <v>70</v>
      </c>
      <c r="AU410" s="123" t="s">
        <v>79</v>
      </c>
      <c r="AY410" s="116" t="s">
        <v>133</v>
      </c>
      <c r="BK410" s="124">
        <f>SUM(BK411:BK442)</f>
        <v>0</v>
      </c>
    </row>
    <row r="411" spans="2:65" s="1" customFormat="1" ht="33" customHeight="1">
      <c r="B411" s="32"/>
      <c r="C411" s="127" t="s">
        <v>634</v>
      </c>
      <c r="D411" s="127" t="s">
        <v>135</v>
      </c>
      <c r="E411" s="128" t="s">
        <v>635</v>
      </c>
      <c r="F411" s="129" t="s">
        <v>636</v>
      </c>
      <c r="G411" s="130" t="s">
        <v>155</v>
      </c>
      <c r="H411" s="131">
        <v>15.005000000000001</v>
      </c>
      <c r="I411" s="132"/>
      <c r="J411" s="133">
        <f>ROUND(I411*H411,2)</f>
        <v>0</v>
      </c>
      <c r="K411" s="129" t="s">
        <v>139</v>
      </c>
      <c r="L411" s="32"/>
      <c r="M411" s="134" t="s">
        <v>19</v>
      </c>
      <c r="N411" s="135" t="s">
        <v>42</v>
      </c>
      <c r="P411" s="136">
        <f>O411*H411</f>
        <v>0</v>
      </c>
      <c r="Q411" s="136">
        <v>0</v>
      </c>
      <c r="R411" s="136">
        <f>Q411*H411</f>
        <v>0</v>
      </c>
      <c r="S411" s="136">
        <v>0</v>
      </c>
      <c r="T411" s="137">
        <f>S411*H411</f>
        <v>0</v>
      </c>
      <c r="AR411" s="138" t="s">
        <v>239</v>
      </c>
      <c r="AT411" s="138" t="s">
        <v>135</v>
      </c>
      <c r="AU411" s="138" t="s">
        <v>81</v>
      </c>
      <c r="AY411" s="17" t="s">
        <v>133</v>
      </c>
      <c r="BE411" s="139">
        <f>IF(N411="základní",J411,0)</f>
        <v>0</v>
      </c>
      <c r="BF411" s="139">
        <f>IF(N411="snížená",J411,0)</f>
        <v>0</v>
      </c>
      <c r="BG411" s="139">
        <f>IF(N411="zákl. přenesená",J411,0)</f>
        <v>0</v>
      </c>
      <c r="BH411" s="139">
        <f>IF(N411="sníž. přenesená",J411,0)</f>
        <v>0</v>
      </c>
      <c r="BI411" s="139">
        <f>IF(N411="nulová",J411,0)</f>
        <v>0</v>
      </c>
      <c r="BJ411" s="17" t="s">
        <v>79</v>
      </c>
      <c r="BK411" s="139">
        <f>ROUND(I411*H411,2)</f>
        <v>0</v>
      </c>
      <c r="BL411" s="17" t="s">
        <v>239</v>
      </c>
      <c r="BM411" s="138" t="s">
        <v>637</v>
      </c>
    </row>
    <row r="412" spans="2:65" s="1" customFormat="1">
      <c r="B412" s="32"/>
      <c r="D412" s="140" t="s">
        <v>142</v>
      </c>
      <c r="F412" s="141" t="s">
        <v>638</v>
      </c>
      <c r="I412" s="142"/>
      <c r="L412" s="32"/>
      <c r="M412" s="143"/>
      <c r="T412" s="53"/>
      <c r="AT412" s="17" t="s">
        <v>142</v>
      </c>
      <c r="AU412" s="17" t="s">
        <v>81</v>
      </c>
    </row>
    <row r="413" spans="2:65" s="12" customFormat="1" ht="22.5">
      <c r="B413" s="144"/>
      <c r="D413" s="145" t="s">
        <v>144</v>
      </c>
      <c r="E413" s="146" t="s">
        <v>19</v>
      </c>
      <c r="F413" s="147" t="s">
        <v>639</v>
      </c>
      <c r="H413" s="148">
        <v>15.005000000000001</v>
      </c>
      <c r="I413" s="149"/>
      <c r="L413" s="144"/>
      <c r="M413" s="150"/>
      <c r="T413" s="151"/>
      <c r="AT413" s="146" t="s">
        <v>144</v>
      </c>
      <c r="AU413" s="146" t="s">
        <v>81</v>
      </c>
      <c r="AV413" s="12" t="s">
        <v>81</v>
      </c>
      <c r="AW413" s="12" t="s">
        <v>33</v>
      </c>
      <c r="AX413" s="12" t="s">
        <v>79</v>
      </c>
      <c r="AY413" s="146" t="s">
        <v>133</v>
      </c>
    </row>
    <row r="414" spans="2:65" s="1" customFormat="1" ht="16.5" customHeight="1">
      <c r="B414" s="32"/>
      <c r="C414" s="166" t="s">
        <v>640</v>
      </c>
      <c r="D414" s="166" t="s">
        <v>438</v>
      </c>
      <c r="E414" s="167" t="s">
        <v>641</v>
      </c>
      <c r="F414" s="168" t="s">
        <v>642</v>
      </c>
      <c r="G414" s="169" t="s">
        <v>193</v>
      </c>
      <c r="H414" s="170">
        <v>5.0000000000000001E-3</v>
      </c>
      <c r="I414" s="171"/>
      <c r="J414" s="172">
        <f>ROUND(I414*H414,2)</f>
        <v>0</v>
      </c>
      <c r="K414" s="168" t="s">
        <v>139</v>
      </c>
      <c r="L414" s="173"/>
      <c r="M414" s="174" t="s">
        <v>19</v>
      </c>
      <c r="N414" s="175" t="s">
        <v>42</v>
      </c>
      <c r="P414" s="136">
        <f>O414*H414</f>
        <v>0</v>
      </c>
      <c r="Q414" s="136">
        <v>1</v>
      </c>
      <c r="R414" s="136">
        <f>Q414*H414</f>
        <v>5.0000000000000001E-3</v>
      </c>
      <c r="S414" s="136">
        <v>0</v>
      </c>
      <c r="T414" s="137">
        <f>S414*H414</f>
        <v>0</v>
      </c>
      <c r="AR414" s="138" t="s">
        <v>342</v>
      </c>
      <c r="AT414" s="138" t="s">
        <v>438</v>
      </c>
      <c r="AU414" s="138" t="s">
        <v>81</v>
      </c>
      <c r="AY414" s="17" t="s">
        <v>133</v>
      </c>
      <c r="BE414" s="139">
        <f>IF(N414="základní",J414,0)</f>
        <v>0</v>
      </c>
      <c r="BF414" s="139">
        <f>IF(N414="snížená",J414,0)</f>
        <v>0</v>
      </c>
      <c r="BG414" s="139">
        <f>IF(N414="zákl. přenesená",J414,0)</f>
        <v>0</v>
      </c>
      <c r="BH414" s="139">
        <f>IF(N414="sníž. přenesená",J414,0)</f>
        <v>0</v>
      </c>
      <c r="BI414" s="139">
        <f>IF(N414="nulová",J414,0)</f>
        <v>0</v>
      </c>
      <c r="BJ414" s="17" t="s">
        <v>79</v>
      </c>
      <c r="BK414" s="139">
        <f>ROUND(I414*H414,2)</f>
        <v>0</v>
      </c>
      <c r="BL414" s="17" t="s">
        <v>239</v>
      </c>
      <c r="BM414" s="138" t="s">
        <v>643</v>
      </c>
    </row>
    <row r="415" spans="2:65" s="12" customFormat="1">
      <c r="B415" s="144"/>
      <c r="D415" s="145" t="s">
        <v>144</v>
      </c>
      <c r="F415" s="147" t="s">
        <v>644</v>
      </c>
      <c r="H415" s="148">
        <v>5.0000000000000001E-3</v>
      </c>
      <c r="I415" s="149"/>
      <c r="L415" s="144"/>
      <c r="M415" s="150"/>
      <c r="T415" s="151"/>
      <c r="AT415" s="146" t="s">
        <v>144</v>
      </c>
      <c r="AU415" s="146" t="s">
        <v>81</v>
      </c>
      <c r="AV415" s="12" t="s">
        <v>81</v>
      </c>
      <c r="AW415" s="12" t="s">
        <v>4</v>
      </c>
      <c r="AX415" s="12" t="s">
        <v>79</v>
      </c>
      <c r="AY415" s="146" t="s">
        <v>133</v>
      </c>
    </row>
    <row r="416" spans="2:65" s="1" customFormat="1" ht="33" customHeight="1">
      <c r="B416" s="32"/>
      <c r="C416" s="127" t="s">
        <v>645</v>
      </c>
      <c r="D416" s="127" t="s">
        <v>135</v>
      </c>
      <c r="E416" s="128" t="s">
        <v>646</v>
      </c>
      <c r="F416" s="129" t="s">
        <v>647</v>
      </c>
      <c r="G416" s="130" t="s">
        <v>155</v>
      </c>
      <c r="H416" s="131">
        <v>12.308</v>
      </c>
      <c r="I416" s="132"/>
      <c r="J416" s="133">
        <f>ROUND(I416*H416,2)</f>
        <v>0</v>
      </c>
      <c r="K416" s="129" t="s">
        <v>139</v>
      </c>
      <c r="L416" s="32"/>
      <c r="M416" s="134" t="s">
        <v>19</v>
      </c>
      <c r="N416" s="135" t="s">
        <v>42</v>
      </c>
      <c r="P416" s="136">
        <f>O416*H416</f>
        <v>0</v>
      </c>
      <c r="Q416" s="136">
        <v>0</v>
      </c>
      <c r="R416" s="136">
        <f>Q416*H416</f>
        <v>0</v>
      </c>
      <c r="S416" s="136">
        <v>0</v>
      </c>
      <c r="T416" s="137">
        <f>S416*H416</f>
        <v>0</v>
      </c>
      <c r="AR416" s="138" t="s">
        <v>239</v>
      </c>
      <c r="AT416" s="138" t="s">
        <v>135</v>
      </c>
      <c r="AU416" s="138" t="s">
        <v>81</v>
      </c>
      <c r="AY416" s="17" t="s">
        <v>133</v>
      </c>
      <c r="BE416" s="139">
        <f>IF(N416="základní",J416,0)</f>
        <v>0</v>
      </c>
      <c r="BF416" s="139">
        <f>IF(N416="snížená",J416,0)</f>
        <v>0</v>
      </c>
      <c r="BG416" s="139">
        <f>IF(N416="zákl. přenesená",J416,0)</f>
        <v>0</v>
      </c>
      <c r="BH416" s="139">
        <f>IF(N416="sníž. přenesená",J416,0)</f>
        <v>0</v>
      </c>
      <c r="BI416" s="139">
        <f>IF(N416="nulová",J416,0)</f>
        <v>0</v>
      </c>
      <c r="BJ416" s="17" t="s">
        <v>79</v>
      </c>
      <c r="BK416" s="139">
        <f>ROUND(I416*H416,2)</f>
        <v>0</v>
      </c>
      <c r="BL416" s="17" t="s">
        <v>239</v>
      </c>
      <c r="BM416" s="138" t="s">
        <v>648</v>
      </c>
    </row>
    <row r="417" spans="2:65" s="1" customFormat="1">
      <c r="B417" s="32"/>
      <c r="D417" s="140" t="s">
        <v>142</v>
      </c>
      <c r="F417" s="141" t="s">
        <v>649</v>
      </c>
      <c r="I417" s="142"/>
      <c r="L417" s="32"/>
      <c r="M417" s="143"/>
      <c r="T417" s="53"/>
      <c r="AT417" s="17" t="s">
        <v>142</v>
      </c>
      <c r="AU417" s="17" t="s">
        <v>81</v>
      </c>
    </row>
    <row r="418" spans="2:65" s="12" customFormat="1">
      <c r="B418" s="144"/>
      <c r="D418" s="145" t="s">
        <v>144</v>
      </c>
      <c r="E418" s="146" t="s">
        <v>19</v>
      </c>
      <c r="F418" s="147" t="s">
        <v>650</v>
      </c>
      <c r="H418" s="148">
        <v>12.308</v>
      </c>
      <c r="I418" s="149"/>
      <c r="L418" s="144"/>
      <c r="M418" s="150"/>
      <c r="T418" s="151"/>
      <c r="AT418" s="146" t="s">
        <v>144</v>
      </c>
      <c r="AU418" s="146" t="s">
        <v>81</v>
      </c>
      <c r="AV418" s="12" t="s">
        <v>81</v>
      </c>
      <c r="AW418" s="12" t="s">
        <v>33</v>
      </c>
      <c r="AX418" s="12" t="s">
        <v>79</v>
      </c>
      <c r="AY418" s="146" t="s">
        <v>133</v>
      </c>
    </row>
    <row r="419" spans="2:65" s="1" customFormat="1" ht="16.5" customHeight="1">
      <c r="B419" s="32"/>
      <c r="C419" s="166" t="s">
        <v>651</v>
      </c>
      <c r="D419" s="166" t="s">
        <v>438</v>
      </c>
      <c r="E419" s="167" t="s">
        <v>641</v>
      </c>
      <c r="F419" s="168" t="s">
        <v>642</v>
      </c>
      <c r="G419" s="169" t="s">
        <v>193</v>
      </c>
      <c r="H419" s="170">
        <v>4.0000000000000001E-3</v>
      </c>
      <c r="I419" s="171"/>
      <c r="J419" s="172">
        <f>ROUND(I419*H419,2)</f>
        <v>0</v>
      </c>
      <c r="K419" s="168" t="s">
        <v>139</v>
      </c>
      <c r="L419" s="173"/>
      <c r="M419" s="174" t="s">
        <v>19</v>
      </c>
      <c r="N419" s="175" t="s">
        <v>42</v>
      </c>
      <c r="P419" s="136">
        <f>O419*H419</f>
        <v>0</v>
      </c>
      <c r="Q419" s="136">
        <v>1</v>
      </c>
      <c r="R419" s="136">
        <f>Q419*H419</f>
        <v>4.0000000000000001E-3</v>
      </c>
      <c r="S419" s="136">
        <v>0</v>
      </c>
      <c r="T419" s="137">
        <f>S419*H419</f>
        <v>0</v>
      </c>
      <c r="AR419" s="138" t="s">
        <v>342</v>
      </c>
      <c r="AT419" s="138" t="s">
        <v>438</v>
      </c>
      <c r="AU419" s="138" t="s">
        <v>81</v>
      </c>
      <c r="AY419" s="17" t="s">
        <v>133</v>
      </c>
      <c r="BE419" s="139">
        <f>IF(N419="základní",J419,0)</f>
        <v>0</v>
      </c>
      <c r="BF419" s="139">
        <f>IF(N419="snížená",J419,0)</f>
        <v>0</v>
      </c>
      <c r="BG419" s="139">
        <f>IF(N419="zákl. přenesená",J419,0)</f>
        <v>0</v>
      </c>
      <c r="BH419" s="139">
        <f>IF(N419="sníž. přenesená",J419,0)</f>
        <v>0</v>
      </c>
      <c r="BI419" s="139">
        <f>IF(N419="nulová",J419,0)</f>
        <v>0</v>
      </c>
      <c r="BJ419" s="17" t="s">
        <v>79</v>
      </c>
      <c r="BK419" s="139">
        <f>ROUND(I419*H419,2)</f>
        <v>0</v>
      </c>
      <c r="BL419" s="17" t="s">
        <v>239</v>
      </c>
      <c r="BM419" s="138" t="s">
        <v>652</v>
      </c>
    </row>
    <row r="420" spans="2:65" s="12" customFormat="1">
      <c r="B420" s="144"/>
      <c r="D420" s="145" t="s">
        <v>144</v>
      </c>
      <c r="F420" s="147" t="s">
        <v>653</v>
      </c>
      <c r="H420" s="148">
        <v>4.0000000000000001E-3</v>
      </c>
      <c r="I420" s="149"/>
      <c r="L420" s="144"/>
      <c r="M420" s="150"/>
      <c r="T420" s="151"/>
      <c r="AT420" s="146" t="s">
        <v>144</v>
      </c>
      <c r="AU420" s="146" t="s">
        <v>81</v>
      </c>
      <c r="AV420" s="12" t="s">
        <v>81</v>
      </c>
      <c r="AW420" s="12" t="s">
        <v>4</v>
      </c>
      <c r="AX420" s="12" t="s">
        <v>79</v>
      </c>
      <c r="AY420" s="146" t="s">
        <v>133</v>
      </c>
    </row>
    <row r="421" spans="2:65" s="1" customFormat="1" ht="24.2" customHeight="1">
      <c r="B421" s="32"/>
      <c r="C421" s="127" t="s">
        <v>654</v>
      </c>
      <c r="D421" s="127" t="s">
        <v>135</v>
      </c>
      <c r="E421" s="128" t="s">
        <v>655</v>
      </c>
      <c r="F421" s="129" t="s">
        <v>656</v>
      </c>
      <c r="G421" s="130" t="s">
        <v>155</v>
      </c>
      <c r="H421" s="131">
        <v>15.005000000000001</v>
      </c>
      <c r="I421" s="132"/>
      <c r="J421" s="133">
        <f>ROUND(I421*H421,2)</f>
        <v>0</v>
      </c>
      <c r="K421" s="129" t="s">
        <v>139</v>
      </c>
      <c r="L421" s="32"/>
      <c r="M421" s="134" t="s">
        <v>19</v>
      </c>
      <c r="N421" s="135" t="s">
        <v>42</v>
      </c>
      <c r="P421" s="136">
        <f>O421*H421</f>
        <v>0</v>
      </c>
      <c r="Q421" s="136">
        <v>4.0000000000000002E-4</v>
      </c>
      <c r="R421" s="136">
        <f>Q421*H421</f>
        <v>6.0020000000000004E-3</v>
      </c>
      <c r="S421" s="136">
        <v>0</v>
      </c>
      <c r="T421" s="137">
        <f>S421*H421</f>
        <v>0</v>
      </c>
      <c r="AR421" s="138" t="s">
        <v>239</v>
      </c>
      <c r="AT421" s="138" t="s">
        <v>135</v>
      </c>
      <c r="AU421" s="138" t="s">
        <v>81</v>
      </c>
      <c r="AY421" s="17" t="s">
        <v>133</v>
      </c>
      <c r="BE421" s="139">
        <f>IF(N421="základní",J421,0)</f>
        <v>0</v>
      </c>
      <c r="BF421" s="139">
        <f>IF(N421="snížená",J421,0)</f>
        <v>0</v>
      </c>
      <c r="BG421" s="139">
        <f>IF(N421="zákl. přenesená",J421,0)</f>
        <v>0</v>
      </c>
      <c r="BH421" s="139">
        <f>IF(N421="sníž. přenesená",J421,0)</f>
        <v>0</v>
      </c>
      <c r="BI421" s="139">
        <f>IF(N421="nulová",J421,0)</f>
        <v>0</v>
      </c>
      <c r="BJ421" s="17" t="s">
        <v>79</v>
      </c>
      <c r="BK421" s="139">
        <f>ROUND(I421*H421,2)</f>
        <v>0</v>
      </c>
      <c r="BL421" s="17" t="s">
        <v>239</v>
      </c>
      <c r="BM421" s="138" t="s">
        <v>657</v>
      </c>
    </row>
    <row r="422" spans="2:65" s="1" customFormat="1">
      <c r="B422" s="32"/>
      <c r="D422" s="140" t="s">
        <v>142</v>
      </c>
      <c r="F422" s="141" t="s">
        <v>658</v>
      </c>
      <c r="I422" s="142"/>
      <c r="L422" s="32"/>
      <c r="M422" s="143"/>
      <c r="T422" s="53"/>
      <c r="AT422" s="17" t="s">
        <v>142</v>
      </c>
      <c r="AU422" s="17" t="s">
        <v>81</v>
      </c>
    </row>
    <row r="423" spans="2:65" s="12" customFormat="1" ht="22.5">
      <c r="B423" s="144"/>
      <c r="D423" s="145" t="s">
        <v>144</v>
      </c>
      <c r="E423" s="146" t="s">
        <v>19</v>
      </c>
      <c r="F423" s="147" t="s">
        <v>639</v>
      </c>
      <c r="H423" s="148">
        <v>15.005000000000001</v>
      </c>
      <c r="I423" s="149"/>
      <c r="L423" s="144"/>
      <c r="M423" s="150"/>
      <c r="T423" s="151"/>
      <c r="AT423" s="146" t="s">
        <v>144</v>
      </c>
      <c r="AU423" s="146" t="s">
        <v>81</v>
      </c>
      <c r="AV423" s="12" t="s">
        <v>81</v>
      </c>
      <c r="AW423" s="12" t="s">
        <v>33</v>
      </c>
      <c r="AX423" s="12" t="s">
        <v>79</v>
      </c>
      <c r="AY423" s="146" t="s">
        <v>133</v>
      </c>
    </row>
    <row r="424" spans="2:65" s="1" customFormat="1" ht="44.25" customHeight="1">
      <c r="B424" s="32"/>
      <c r="C424" s="166" t="s">
        <v>659</v>
      </c>
      <c r="D424" s="166" t="s">
        <v>438</v>
      </c>
      <c r="E424" s="167" t="s">
        <v>660</v>
      </c>
      <c r="F424" s="168" t="s">
        <v>661</v>
      </c>
      <c r="G424" s="169" t="s">
        <v>155</v>
      </c>
      <c r="H424" s="170">
        <v>17.488</v>
      </c>
      <c r="I424" s="171"/>
      <c r="J424" s="172">
        <f>ROUND(I424*H424,2)</f>
        <v>0</v>
      </c>
      <c r="K424" s="168" t="s">
        <v>139</v>
      </c>
      <c r="L424" s="173"/>
      <c r="M424" s="174" t="s">
        <v>19</v>
      </c>
      <c r="N424" s="175" t="s">
        <v>42</v>
      </c>
      <c r="P424" s="136">
        <f>O424*H424</f>
        <v>0</v>
      </c>
      <c r="Q424" s="136">
        <v>5.4000000000000003E-3</v>
      </c>
      <c r="R424" s="136">
        <f>Q424*H424</f>
        <v>9.4435199999999997E-2</v>
      </c>
      <c r="S424" s="136">
        <v>0</v>
      </c>
      <c r="T424" s="137">
        <f>S424*H424</f>
        <v>0</v>
      </c>
      <c r="AR424" s="138" t="s">
        <v>342</v>
      </c>
      <c r="AT424" s="138" t="s">
        <v>438</v>
      </c>
      <c r="AU424" s="138" t="s">
        <v>81</v>
      </c>
      <c r="AY424" s="17" t="s">
        <v>133</v>
      </c>
      <c r="BE424" s="139">
        <f>IF(N424="základní",J424,0)</f>
        <v>0</v>
      </c>
      <c r="BF424" s="139">
        <f>IF(N424="snížená",J424,0)</f>
        <v>0</v>
      </c>
      <c r="BG424" s="139">
        <f>IF(N424="zákl. přenesená",J424,0)</f>
        <v>0</v>
      </c>
      <c r="BH424" s="139">
        <f>IF(N424="sníž. přenesená",J424,0)</f>
        <v>0</v>
      </c>
      <c r="BI424" s="139">
        <f>IF(N424="nulová",J424,0)</f>
        <v>0</v>
      </c>
      <c r="BJ424" s="17" t="s">
        <v>79</v>
      </c>
      <c r="BK424" s="139">
        <f>ROUND(I424*H424,2)</f>
        <v>0</v>
      </c>
      <c r="BL424" s="17" t="s">
        <v>239</v>
      </c>
      <c r="BM424" s="138" t="s">
        <v>662</v>
      </c>
    </row>
    <row r="425" spans="2:65" s="12" customFormat="1">
      <c r="B425" s="144"/>
      <c r="D425" s="145" t="s">
        <v>144</v>
      </c>
      <c r="F425" s="147" t="s">
        <v>663</v>
      </c>
      <c r="H425" s="148">
        <v>17.488</v>
      </c>
      <c r="I425" s="149"/>
      <c r="L425" s="144"/>
      <c r="M425" s="150"/>
      <c r="T425" s="151"/>
      <c r="AT425" s="146" t="s">
        <v>144</v>
      </c>
      <c r="AU425" s="146" t="s">
        <v>81</v>
      </c>
      <c r="AV425" s="12" t="s">
        <v>81</v>
      </c>
      <c r="AW425" s="12" t="s">
        <v>4</v>
      </c>
      <c r="AX425" s="12" t="s">
        <v>79</v>
      </c>
      <c r="AY425" s="146" t="s">
        <v>133</v>
      </c>
    </row>
    <row r="426" spans="2:65" s="1" customFormat="1" ht="24.2" customHeight="1">
      <c r="B426" s="32"/>
      <c r="C426" s="127" t="s">
        <v>664</v>
      </c>
      <c r="D426" s="127" t="s">
        <v>135</v>
      </c>
      <c r="E426" s="128" t="s">
        <v>665</v>
      </c>
      <c r="F426" s="129" t="s">
        <v>666</v>
      </c>
      <c r="G426" s="130" t="s">
        <v>155</v>
      </c>
      <c r="H426" s="131">
        <v>12.308</v>
      </c>
      <c r="I426" s="132"/>
      <c r="J426" s="133">
        <f>ROUND(I426*H426,2)</f>
        <v>0</v>
      </c>
      <c r="K426" s="129" t="s">
        <v>139</v>
      </c>
      <c r="L426" s="32"/>
      <c r="M426" s="134" t="s">
        <v>19</v>
      </c>
      <c r="N426" s="135" t="s">
        <v>42</v>
      </c>
      <c r="P426" s="136">
        <f>O426*H426</f>
        <v>0</v>
      </c>
      <c r="Q426" s="136">
        <v>4.0000000000000002E-4</v>
      </c>
      <c r="R426" s="136">
        <f>Q426*H426</f>
        <v>4.9232E-3</v>
      </c>
      <c r="S426" s="136">
        <v>0</v>
      </c>
      <c r="T426" s="137">
        <f>S426*H426</f>
        <v>0</v>
      </c>
      <c r="AR426" s="138" t="s">
        <v>239</v>
      </c>
      <c r="AT426" s="138" t="s">
        <v>135</v>
      </c>
      <c r="AU426" s="138" t="s">
        <v>81</v>
      </c>
      <c r="AY426" s="17" t="s">
        <v>133</v>
      </c>
      <c r="BE426" s="139">
        <f>IF(N426="základní",J426,0)</f>
        <v>0</v>
      </c>
      <c r="BF426" s="139">
        <f>IF(N426="snížená",J426,0)</f>
        <v>0</v>
      </c>
      <c r="BG426" s="139">
        <f>IF(N426="zákl. přenesená",J426,0)</f>
        <v>0</v>
      </c>
      <c r="BH426" s="139">
        <f>IF(N426="sníž. přenesená",J426,0)</f>
        <v>0</v>
      </c>
      <c r="BI426" s="139">
        <f>IF(N426="nulová",J426,0)</f>
        <v>0</v>
      </c>
      <c r="BJ426" s="17" t="s">
        <v>79</v>
      </c>
      <c r="BK426" s="139">
        <f>ROUND(I426*H426,2)</f>
        <v>0</v>
      </c>
      <c r="BL426" s="17" t="s">
        <v>239</v>
      </c>
      <c r="BM426" s="138" t="s">
        <v>667</v>
      </c>
    </row>
    <row r="427" spans="2:65" s="1" customFormat="1">
      <c r="B427" s="32"/>
      <c r="D427" s="140" t="s">
        <v>142</v>
      </c>
      <c r="F427" s="141" t="s">
        <v>668</v>
      </c>
      <c r="I427" s="142"/>
      <c r="L427" s="32"/>
      <c r="M427" s="143"/>
      <c r="T427" s="53"/>
      <c r="AT427" s="17" t="s">
        <v>142</v>
      </c>
      <c r="AU427" s="17" t="s">
        <v>81</v>
      </c>
    </row>
    <row r="428" spans="2:65" s="12" customFormat="1">
      <c r="B428" s="144"/>
      <c r="D428" s="145" t="s">
        <v>144</v>
      </c>
      <c r="E428" s="146" t="s">
        <v>19</v>
      </c>
      <c r="F428" s="147" t="s">
        <v>650</v>
      </c>
      <c r="H428" s="148">
        <v>12.308</v>
      </c>
      <c r="I428" s="149"/>
      <c r="L428" s="144"/>
      <c r="M428" s="150"/>
      <c r="T428" s="151"/>
      <c r="AT428" s="146" t="s">
        <v>144</v>
      </c>
      <c r="AU428" s="146" t="s">
        <v>81</v>
      </c>
      <c r="AV428" s="12" t="s">
        <v>81</v>
      </c>
      <c r="AW428" s="12" t="s">
        <v>33</v>
      </c>
      <c r="AX428" s="12" t="s">
        <v>79</v>
      </c>
      <c r="AY428" s="146" t="s">
        <v>133</v>
      </c>
    </row>
    <row r="429" spans="2:65" s="1" customFormat="1" ht="44.25" customHeight="1">
      <c r="B429" s="32"/>
      <c r="C429" s="166" t="s">
        <v>669</v>
      </c>
      <c r="D429" s="166" t="s">
        <v>438</v>
      </c>
      <c r="E429" s="167" t="s">
        <v>660</v>
      </c>
      <c r="F429" s="168" t="s">
        <v>661</v>
      </c>
      <c r="G429" s="169" t="s">
        <v>155</v>
      </c>
      <c r="H429" s="170">
        <v>15.028</v>
      </c>
      <c r="I429" s="171"/>
      <c r="J429" s="172">
        <f>ROUND(I429*H429,2)</f>
        <v>0</v>
      </c>
      <c r="K429" s="168" t="s">
        <v>139</v>
      </c>
      <c r="L429" s="173"/>
      <c r="M429" s="174" t="s">
        <v>19</v>
      </c>
      <c r="N429" s="175" t="s">
        <v>42</v>
      </c>
      <c r="P429" s="136">
        <f>O429*H429</f>
        <v>0</v>
      </c>
      <c r="Q429" s="136">
        <v>5.4000000000000003E-3</v>
      </c>
      <c r="R429" s="136">
        <f>Q429*H429</f>
        <v>8.1151200000000007E-2</v>
      </c>
      <c r="S429" s="136">
        <v>0</v>
      </c>
      <c r="T429" s="137">
        <f>S429*H429</f>
        <v>0</v>
      </c>
      <c r="AR429" s="138" t="s">
        <v>342</v>
      </c>
      <c r="AT429" s="138" t="s">
        <v>438</v>
      </c>
      <c r="AU429" s="138" t="s">
        <v>81</v>
      </c>
      <c r="AY429" s="17" t="s">
        <v>133</v>
      </c>
      <c r="BE429" s="139">
        <f>IF(N429="základní",J429,0)</f>
        <v>0</v>
      </c>
      <c r="BF429" s="139">
        <f>IF(N429="snížená",J429,0)</f>
        <v>0</v>
      </c>
      <c r="BG429" s="139">
        <f>IF(N429="zákl. přenesená",J429,0)</f>
        <v>0</v>
      </c>
      <c r="BH429" s="139">
        <f>IF(N429="sníž. přenesená",J429,0)</f>
        <v>0</v>
      </c>
      <c r="BI429" s="139">
        <f>IF(N429="nulová",J429,0)</f>
        <v>0</v>
      </c>
      <c r="BJ429" s="17" t="s">
        <v>79</v>
      </c>
      <c r="BK429" s="139">
        <f>ROUND(I429*H429,2)</f>
        <v>0</v>
      </c>
      <c r="BL429" s="17" t="s">
        <v>239</v>
      </c>
      <c r="BM429" s="138" t="s">
        <v>670</v>
      </c>
    </row>
    <row r="430" spans="2:65" s="12" customFormat="1">
      <c r="B430" s="144"/>
      <c r="D430" s="145" t="s">
        <v>144</v>
      </c>
      <c r="F430" s="147" t="s">
        <v>671</v>
      </c>
      <c r="H430" s="148">
        <v>15.028</v>
      </c>
      <c r="I430" s="149"/>
      <c r="L430" s="144"/>
      <c r="M430" s="150"/>
      <c r="T430" s="151"/>
      <c r="AT430" s="146" t="s">
        <v>144</v>
      </c>
      <c r="AU430" s="146" t="s">
        <v>81</v>
      </c>
      <c r="AV430" s="12" t="s">
        <v>81</v>
      </c>
      <c r="AW430" s="12" t="s">
        <v>4</v>
      </c>
      <c r="AX430" s="12" t="s">
        <v>79</v>
      </c>
      <c r="AY430" s="146" t="s">
        <v>133</v>
      </c>
    </row>
    <row r="431" spans="2:65" s="1" customFormat="1" ht="24.2" customHeight="1">
      <c r="B431" s="32"/>
      <c r="C431" s="127" t="s">
        <v>672</v>
      </c>
      <c r="D431" s="127" t="s">
        <v>135</v>
      </c>
      <c r="E431" s="128" t="s">
        <v>673</v>
      </c>
      <c r="F431" s="129" t="s">
        <v>674</v>
      </c>
      <c r="G431" s="130" t="s">
        <v>155</v>
      </c>
      <c r="H431" s="131">
        <v>25.847000000000001</v>
      </c>
      <c r="I431" s="132"/>
      <c r="J431" s="133">
        <f>ROUND(I431*H431,2)</f>
        <v>0</v>
      </c>
      <c r="K431" s="129" t="s">
        <v>139</v>
      </c>
      <c r="L431" s="32"/>
      <c r="M431" s="134" t="s">
        <v>19</v>
      </c>
      <c r="N431" s="135" t="s">
        <v>42</v>
      </c>
      <c r="P431" s="136">
        <f>O431*H431</f>
        <v>0</v>
      </c>
      <c r="Q431" s="136">
        <v>4.0000000000000003E-5</v>
      </c>
      <c r="R431" s="136">
        <f>Q431*H431</f>
        <v>1.03388E-3</v>
      </c>
      <c r="S431" s="136">
        <v>0</v>
      </c>
      <c r="T431" s="137">
        <f>S431*H431</f>
        <v>0</v>
      </c>
      <c r="AR431" s="138" t="s">
        <v>239</v>
      </c>
      <c r="AT431" s="138" t="s">
        <v>135</v>
      </c>
      <c r="AU431" s="138" t="s">
        <v>81</v>
      </c>
      <c r="AY431" s="17" t="s">
        <v>133</v>
      </c>
      <c r="BE431" s="139">
        <f>IF(N431="základní",J431,0)</f>
        <v>0</v>
      </c>
      <c r="BF431" s="139">
        <f>IF(N431="snížená",J431,0)</f>
        <v>0</v>
      </c>
      <c r="BG431" s="139">
        <f>IF(N431="zákl. přenesená",J431,0)</f>
        <v>0</v>
      </c>
      <c r="BH431" s="139">
        <f>IF(N431="sníž. přenesená",J431,0)</f>
        <v>0</v>
      </c>
      <c r="BI431" s="139">
        <f>IF(N431="nulová",J431,0)</f>
        <v>0</v>
      </c>
      <c r="BJ431" s="17" t="s">
        <v>79</v>
      </c>
      <c r="BK431" s="139">
        <f>ROUND(I431*H431,2)</f>
        <v>0</v>
      </c>
      <c r="BL431" s="17" t="s">
        <v>239</v>
      </c>
      <c r="BM431" s="138" t="s">
        <v>675</v>
      </c>
    </row>
    <row r="432" spans="2:65" s="1" customFormat="1">
      <c r="B432" s="32"/>
      <c r="D432" s="140" t="s">
        <v>142</v>
      </c>
      <c r="F432" s="141" t="s">
        <v>676</v>
      </c>
      <c r="I432" s="142"/>
      <c r="L432" s="32"/>
      <c r="M432" s="143"/>
      <c r="T432" s="53"/>
      <c r="AT432" s="17" t="s">
        <v>142</v>
      </c>
      <c r="AU432" s="17" t="s">
        <v>81</v>
      </c>
    </row>
    <row r="433" spans="2:65" s="12" customFormat="1" ht="22.5">
      <c r="B433" s="144"/>
      <c r="D433" s="145" t="s">
        <v>144</v>
      </c>
      <c r="E433" s="146" t="s">
        <v>19</v>
      </c>
      <c r="F433" s="147" t="s">
        <v>677</v>
      </c>
      <c r="H433" s="148">
        <v>25.847000000000001</v>
      </c>
      <c r="I433" s="149"/>
      <c r="L433" s="144"/>
      <c r="M433" s="150"/>
      <c r="T433" s="151"/>
      <c r="AT433" s="146" t="s">
        <v>144</v>
      </c>
      <c r="AU433" s="146" t="s">
        <v>81</v>
      </c>
      <c r="AV433" s="12" t="s">
        <v>81</v>
      </c>
      <c r="AW433" s="12" t="s">
        <v>33</v>
      </c>
      <c r="AX433" s="12" t="s">
        <v>79</v>
      </c>
      <c r="AY433" s="146" t="s">
        <v>133</v>
      </c>
    </row>
    <row r="434" spans="2:65" s="1" customFormat="1" ht="33" customHeight="1">
      <c r="B434" s="32"/>
      <c r="C434" s="166" t="s">
        <v>678</v>
      </c>
      <c r="D434" s="166" t="s">
        <v>438</v>
      </c>
      <c r="E434" s="167" t="s">
        <v>679</v>
      </c>
      <c r="F434" s="168" t="s">
        <v>680</v>
      </c>
      <c r="G434" s="169" t="s">
        <v>155</v>
      </c>
      <c r="H434" s="170">
        <v>31.559000000000001</v>
      </c>
      <c r="I434" s="171"/>
      <c r="J434" s="172">
        <f>ROUND(I434*H434,2)</f>
        <v>0</v>
      </c>
      <c r="K434" s="168" t="s">
        <v>139</v>
      </c>
      <c r="L434" s="173"/>
      <c r="M434" s="174" t="s">
        <v>19</v>
      </c>
      <c r="N434" s="175" t="s">
        <v>42</v>
      </c>
      <c r="P434" s="136">
        <f>O434*H434</f>
        <v>0</v>
      </c>
      <c r="Q434" s="136">
        <v>6.3000000000000003E-4</v>
      </c>
      <c r="R434" s="136">
        <f>Q434*H434</f>
        <v>1.9882170000000001E-2</v>
      </c>
      <c r="S434" s="136">
        <v>0</v>
      </c>
      <c r="T434" s="137">
        <f>S434*H434</f>
        <v>0</v>
      </c>
      <c r="AR434" s="138" t="s">
        <v>342</v>
      </c>
      <c r="AT434" s="138" t="s">
        <v>438</v>
      </c>
      <c r="AU434" s="138" t="s">
        <v>81</v>
      </c>
      <c r="AY434" s="17" t="s">
        <v>133</v>
      </c>
      <c r="BE434" s="139">
        <f>IF(N434="základní",J434,0)</f>
        <v>0</v>
      </c>
      <c r="BF434" s="139">
        <f>IF(N434="snížená",J434,0)</f>
        <v>0</v>
      </c>
      <c r="BG434" s="139">
        <f>IF(N434="zákl. přenesená",J434,0)</f>
        <v>0</v>
      </c>
      <c r="BH434" s="139">
        <f>IF(N434="sníž. přenesená",J434,0)</f>
        <v>0</v>
      </c>
      <c r="BI434" s="139">
        <f>IF(N434="nulová",J434,0)</f>
        <v>0</v>
      </c>
      <c r="BJ434" s="17" t="s">
        <v>79</v>
      </c>
      <c r="BK434" s="139">
        <f>ROUND(I434*H434,2)</f>
        <v>0</v>
      </c>
      <c r="BL434" s="17" t="s">
        <v>239</v>
      </c>
      <c r="BM434" s="138" t="s">
        <v>681</v>
      </c>
    </row>
    <row r="435" spans="2:65" s="12" customFormat="1">
      <c r="B435" s="144"/>
      <c r="D435" s="145" t="s">
        <v>144</v>
      </c>
      <c r="F435" s="147" t="s">
        <v>682</v>
      </c>
      <c r="H435" s="148">
        <v>31.559000000000001</v>
      </c>
      <c r="I435" s="149"/>
      <c r="L435" s="144"/>
      <c r="M435" s="150"/>
      <c r="T435" s="151"/>
      <c r="AT435" s="146" t="s">
        <v>144</v>
      </c>
      <c r="AU435" s="146" t="s">
        <v>81</v>
      </c>
      <c r="AV435" s="12" t="s">
        <v>81</v>
      </c>
      <c r="AW435" s="12" t="s">
        <v>4</v>
      </c>
      <c r="AX435" s="12" t="s">
        <v>79</v>
      </c>
      <c r="AY435" s="146" t="s">
        <v>133</v>
      </c>
    </row>
    <row r="436" spans="2:65" s="1" customFormat="1" ht="33" customHeight="1">
      <c r="B436" s="32"/>
      <c r="C436" s="127" t="s">
        <v>683</v>
      </c>
      <c r="D436" s="127" t="s">
        <v>135</v>
      </c>
      <c r="E436" s="128" t="s">
        <v>684</v>
      </c>
      <c r="F436" s="129" t="s">
        <v>685</v>
      </c>
      <c r="G436" s="130" t="s">
        <v>155</v>
      </c>
      <c r="H436" s="131">
        <v>46.343000000000004</v>
      </c>
      <c r="I436" s="132"/>
      <c r="J436" s="133">
        <f>ROUND(I436*H436,2)</f>
        <v>0</v>
      </c>
      <c r="K436" s="129" t="s">
        <v>139</v>
      </c>
      <c r="L436" s="32"/>
      <c r="M436" s="134" t="s">
        <v>19</v>
      </c>
      <c r="N436" s="135" t="s">
        <v>42</v>
      </c>
      <c r="P436" s="136">
        <f>O436*H436</f>
        <v>0</v>
      </c>
      <c r="Q436" s="136">
        <v>3.5000000000000001E-3</v>
      </c>
      <c r="R436" s="136">
        <f>Q436*H436</f>
        <v>0.16220050000000003</v>
      </c>
      <c r="S436" s="136">
        <v>0</v>
      </c>
      <c r="T436" s="137">
        <f>S436*H436</f>
        <v>0</v>
      </c>
      <c r="AR436" s="138" t="s">
        <v>239</v>
      </c>
      <c r="AT436" s="138" t="s">
        <v>135</v>
      </c>
      <c r="AU436" s="138" t="s">
        <v>81</v>
      </c>
      <c r="AY436" s="17" t="s">
        <v>133</v>
      </c>
      <c r="BE436" s="139">
        <f>IF(N436="základní",J436,0)</f>
        <v>0</v>
      </c>
      <c r="BF436" s="139">
        <f>IF(N436="snížená",J436,0)</f>
        <v>0</v>
      </c>
      <c r="BG436" s="139">
        <f>IF(N436="zákl. přenesená",J436,0)</f>
        <v>0</v>
      </c>
      <c r="BH436" s="139">
        <f>IF(N436="sníž. přenesená",J436,0)</f>
        <v>0</v>
      </c>
      <c r="BI436" s="139">
        <f>IF(N436="nulová",J436,0)</f>
        <v>0</v>
      </c>
      <c r="BJ436" s="17" t="s">
        <v>79</v>
      </c>
      <c r="BK436" s="139">
        <f>ROUND(I436*H436,2)</f>
        <v>0</v>
      </c>
      <c r="BL436" s="17" t="s">
        <v>239</v>
      </c>
      <c r="BM436" s="138" t="s">
        <v>686</v>
      </c>
    </row>
    <row r="437" spans="2:65" s="1" customFormat="1">
      <c r="B437" s="32"/>
      <c r="D437" s="140" t="s">
        <v>142</v>
      </c>
      <c r="F437" s="141" t="s">
        <v>687</v>
      </c>
      <c r="I437" s="142"/>
      <c r="L437" s="32"/>
      <c r="M437" s="143"/>
      <c r="T437" s="53"/>
      <c r="AT437" s="17" t="s">
        <v>142</v>
      </c>
      <c r="AU437" s="17" t="s">
        <v>81</v>
      </c>
    </row>
    <row r="438" spans="2:65" s="12" customFormat="1" ht="22.5">
      <c r="B438" s="144"/>
      <c r="D438" s="145" t="s">
        <v>144</v>
      </c>
      <c r="E438" s="146" t="s">
        <v>19</v>
      </c>
      <c r="F438" s="147" t="s">
        <v>688</v>
      </c>
      <c r="H438" s="148">
        <v>46.343000000000004</v>
      </c>
      <c r="I438" s="149"/>
      <c r="L438" s="144"/>
      <c r="M438" s="150"/>
      <c r="T438" s="151"/>
      <c r="AT438" s="146" t="s">
        <v>144</v>
      </c>
      <c r="AU438" s="146" t="s">
        <v>81</v>
      </c>
      <c r="AV438" s="12" t="s">
        <v>81</v>
      </c>
      <c r="AW438" s="12" t="s">
        <v>33</v>
      </c>
      <c r="AX438" s="12" t="s">
        <v>79</v>
      </c>
      <c r="AY438" s="146" t="s">
        <v>133</v>
      </c>
    </row>
    <row r="439" spans="2:65" s="1" customFormat="1" ht="49.15" customHeight="1">
      <c r="B439" s="32"/>
      <c r="C439" s="127" t="s">
        <v>689</v>
      </c>
      <c r="D439" s="127" t="s">
        <v>135</v>
      </c>
      <c r="E439" s="128" t="s">
        <v>690</v>
      </c>
      <c r="F439" s="129" t="s">
        <v>691</v>
      </c>
      <c r="G439" s="130" t="s">
        <v>193</v>
      </c>
      <c r="H439" s="131">
        <v>0.379</v>
      </c>
      <c r="I439" s="132"/>
      <c r="J439" s="133">
        <f>ROUND(I439*H439,2)</f>
        <v>0</v>
      </c>
      <c r="K439" s="129" t="s">
        <v>139</v>
      </c>
      <c r="L439" s="32"/>
      <c r="M439" s="134" t="s">
        <v>19</v>
      </c>
      <c r="N439" s="135" t="s">
        <v>42</v>
      </c>
      <c r="P439" s="136">
        <f>O439*H439</f>
        <v>0</v>
      </c>
      <c r="Q439" s="136">
        <v>0</v>
      </c>
      <c r="R439" s="136">
        <f>Q439*H439</f>
        <v>0</v>
      </c>
      <c r="S439" s="136">
        <v>0</v>
      </c>
      <c r="T439" s="137">
        <f>S439*H439</f>
        <v>0</v>
      </c>
      <c r="AR439" s="138" t="s">
        <v>239</v>
      </c>
      <c r="AT439" s="138" t="s">
        <v>135</v>
      </c>
      <c r="AU439" s="138" t="s">
        <v>81</v>
      </c>
      <c r="AY439" s="17" t="s">
        <v>133</v>
      </c>
      <c r="BE439" s="139">
        <f>IF(N439="základní",J439,0)</f>
        <v>0</v>
      </c>
      <c r="BF439" s="139">
        <f>IF(N439="snížená",J439,0)</f>
        <v>0</v>
      </c>
      <c r="BG439" s="139">
        <f>IF(N439="zákl. přenesená",J439,0)</f>
        <v>0</v>
      </c>
      <c r="BH439" s="139">
        <f>IF(N439="sníž. přenesená",J439,0)</f>
        <v>0</v>
      </c>
      <c r="BI439" s="139">
        <f>IF(N439="nulová",J439,0)</f>
        <v>0</v>
      </c>
      <c r="BJ439" s="17" t="s">
        <v>79</v>
      </c>
      <c r="BK439" s="139">
        <f>ROUND(I439*H439,2)</f>
        <v>0</v>
      </c>
      <c r="BL439" s="17" t="s">
        <v>239</v>
      </c>
      <c r="BM439" s="138" t="s">
        <v>692</v>
      </c>
    </row>
    <row r="440" spans="2:65" s="1" customFormat="1">
      <c r="B440" s="32"/>
      <c r="D440" s="140" t="s">
        <v>142</v>
      </c>
      <c r="F440" s="141" t="s">
        <v>693</v>
      </c>
      <c r="I440" s="142"/>
      <c r="L440" s="32"/>
      <c r="M440" s="143"/>
      <c r="T440" s="53"/>
      <c r="AT440" s="17" t="s">
        <v>142</v>
      </c>
      <c r="AU440" s="17" t="s">
        <v>81</v>
      </c>
    </row>
    <row r="441" spans="2:65" s="1" customFormat="1" ht="66.75" customHeight="1">
      <c r="B441" s="32"/>
      <c r="C441" s="127" t="s">
        <v>694</v>
      </c>
      <c r="D441" s="127" t="s">
        <v>135</v>
      </c>
      <c r="E441" s="128" t="s">
        <v>695</v>
      </c>
      <c r="F441" s="129" t="s">
        <v>696</v>
      </c>
      <c r="G441" s="130" t="s">
        <v>193</v>
      </c>
      <c r="H441" s="131">
        <v>0.379</v>
      </c>
      <c r="I441" s="132"/>
      <c r="J441" s="133">
        <f>ROUND(I441*H441,2)</f>
        <v>0</v>
      </c>
      <c r="K441" s="129" t="s">
        <v>139</v>
      </c>
      <c r="L441" s="32"/>
      <c r="M441" s="134" t="s">
        <v>19</v>
      </c>
      <c r="N441" s="135" t="s">
        <v>42</v>
      </c>
      <c r="P441" s="136">
        <f>O441*H441</f>
        <v>0</v>
      </c>
      <c r="Q441" s="136">
        <v>0</v>
      </c>
      <c r="R441" s="136">
        <f>Q441*H441</f>
        <v>0</v>
      </c>
      <c r="S441" s="136">
        <v>0</v>
      </c>
      <c r="T441" s="137">
        <f>S441*H441</f>
        <v>0</v>
      </c>
      <c r="AR441" s="138" t="s">
        <v>239</v>
      </c>
      <c r="AT441" s="138" t="s">
        <v>135</v>
      </c>
      <c r="AU441" s="138" t="s">
        <v>81</v>
      </c>
      <c r="AY441" s="17" t="s">
        <v>133</v>
      </c>
      <c r="BE441" s="139">
        <f>IF(N441="základní",J441,0)</f>
        <v>0</v>
      </c>
      <c r="BF441" s="139">
        <f>IF(N441="snížená",J441,0)</f>
        <v>0</v>
      </c>
      <c r="BG441" s="139">
        <f>IF(N441="zákl. přenesená",J441,0)</f>
        <v>0</v>
      </c>
      <c r="BH441" s="139">
        <f>IF(N441="sníž. přenesená",J441,0)</f>
        <v>0</v>
      </c>
      <c r="BI441" s="139">
        <f>IF(N441="nulová",J441,0)</f>
        <v>0</v>
      </c>
      <c r="BJ441" s="17" t="s">
        <v>79</v>
      </c>
      <c r="BK441" s="139">
        <f>ROUND(I441*H441,2)</f>
        <v>0</v>
      </c>
      <c r="BL441" s="17" t="s">
        <v>239</v>
      </c>
      <c r="BM441" s="138" t="s">
        <v>697</v>
      </c>
    </row>
    <row r="442" spans="2:65" s="1" customFormat="1">
      <c r="B442" s="32"/>
      <c r="D442" s="140" t="s">
        <v>142</v>
      </c>
      <c r="F442" s="141" t="s">
        <v>698</v>
      </c>
      <c r="I442" s="142"/>
      <c r="L442" s="32"/>
      <c r="M442" s="143"/>
      <c r="T442" s="53"/>
      <c r="AT442" s="17" t="s">
        <v>142</v>
      </c>
      <c r="AU442" s="17" t="s">
        <v>81</v>
      </c>
    </row>
    <row r="443" spans="2:65" s="11" customFormat="1" ht="22.9" customHeight="1">
      <c r="B443" s="115"/>
      <c r="D443" s="116" t="s">
        <v>70</v>
      </c>
      <c r="E443" s="125" t="s">
        <v>699</v>
      </c>
      <c r="F443" s="125" t="s">
        <v>700</v>
      </c>
      <c r="I443" s="118"/>
      <c r="J443" s="126">
        <f>BK443</f>
        <v>0</v>
      </c>
      <c r="L443" s="115"/>
      <c r="M443" s="120"/>
      <c r="P443" s="121">
        <f>SUM(P444:P465)</f>
        <v>0</v>
      </c>
      <c r="R443" s="121">
        <f>SUM(R444:R465)</f>
        <v>1.8973286</v>
      </c>
      <c r="T443" s="122">
        <f>SUM(T444:T465)</f>
        <v>0</v>
      </c>
      <c r="AR443" s="116" t="s">
        <v>81</v>
      </c>
      <c r="AT443" s="123" t="s">
        <v>70</v>
      </c>
      <c r="AU443" s="123" t="s">
        <v>79</v>
      </c>
      <c r="AY443" s="116" t="s">
        <v>133</v>
      </c>
      <c r="BK443" s="124">
        <f>SUM(BK444:BK465)</f>
        <v>0</v>
      </c>
    </row>
    <row r="444" spans="2:65" s="1" customFormat="1" ht="37.9" customHeight="1">
      <c r="B444" s="32"/>
      <c r="C444" s="127" t="s">
        <v>701</v>
      </c>
      <c r="D444" s="127" t="s">
        <v>135</v>
      </c>
      <c r="E444" s="128" t="s">
        <v>702</v>
      </c>
      <c r="F444" s="129" t="s">
        <v>703</v>
      </c>
      <c r="G444" s="130" t="s">
        <v>155</v>
      </c>
      <c r="H444" s="131">
        <v>13.436999999999999</v>
      </c>
      <c r="I444" s="132"/>
      <c r="J444" s="133">
        <f>ROUND(I444*H444,2)</f>
        <v>0</v>
      </c>
      <c r="K444" s="129" t="s">
        <v>139</v>
      </c>
      <c r="L444" s="32"/>
      <c r="M444" s="134" t="s">
        <v>19</v>
      </c>
      <c r="N444" s="135" t="s">
        <v>42</v>
      </c>
      <c r="P444" s="136">
        <f>O444*H444</f>
        <v>0</v>
      </c>
      <c r="Q444" s="136">
        <v>0</v>
      </c>
      <c r="R444" s="136">
        <f>Q444*H444</f>
        <v>0</v>
      </c>
      <c r="S444" s="136">
        <v>0</v>
      </c>
      <c r="T444" s="137">
        <f>S444*H444</f>
        <v>0</v>
      </c>
      <c r="AR444" s="138" t="s">
        <v>239</v>
      </c>
      <c r="AT444" s="138" t="s">
        <v>135</v>
      </c>
      <c r="AU444" s="138" t="s">
        <v>81</v>
      </c>
      <c r="AY444" s="17" t="s">
        <v>133</v>
      </c>
      <c r="BE444" s="139">
        <f>IF(N444="základní",J444,0)</f>
        <v>0</v>
      </c>
      <c r="BF444" s="139">
        <f>IF(N444="snížená",J444,0)</f>
        <v>0</v>
      </c>
      <c r="BG444" s="139">
        <f>IF(N444="zákl. přenesená",J444,0)</f>
        <v>0</v>
      </c>
      <c r="BH444" s="139">
        <f>IF(N444="sníž. přenesená",J444,0)</f>
        <v>0</v>
      </c>
      <c r="BI444" s="139">
        <f>IF(N444="nulová",J444,0)</f>
        <v>0</v>
      </c>
      <c r="BJ444" s="17" t="s">
        <v>79</v>
      </c>
      <c r="BK444" s="139">
        <f>ROUND(I444*H444,2)</f>
        <v>0</v>
      </c>
      <c r="BL444" s="17" t="s">
        <v>239</v>
      </c>
      <c r="BM444" s="138" t="s">
        <v>704</v>
      </c>
    </row>
    <row r="445" spans="2:65" s="1" customFormat="1">
      <c r="B445" s="32"/>
      <c r="D445" s="140" t="s">
        <v>142</v>
      </c>
      <c r="F445" s="141" t="s">
        <v>705</v>
      </c>
      <c r="I445" s="142"/>
      <c r="L445" s="32"/>
      <c r="M445" s="143"/>
      <c r="T445" s="53"/>
      <c r="AT445" s="17" t="s">
        <v>142</v>
      </c>
      <c r="AU445" s="17" t="s">
        <v>81</v>
      </c>
    </row>
    <row r="446" spans="2:65" s="12" customFormat="1" ht="22.5">
      <c r="B446" s="144"/>
      <c r="D446" s="145" t="s">
        <v>144</v>
      </c>
      <c r="E446" s="146" t="s">
        <v>19</v>
      </c>
      <c r="F446" s="147" t="s">
        <v>706</v>
      </c>
      <c r="H446" s="148">
        <v>13.436999999999999</v>
      </c>
      <c r="I446" s="149"/>
      <c r="L446" s="144"/>
      <c r="M446" s="150"/>
      <c r="T446" s="151"/>
      <c r="AT446" s="146" t="s">
        <v>144</v>
      </c>
      <c r="AU446" s="146" t="s">
        <v>81</v>
      </c>
      <c r="AV446" s="12" t="s">
        <v>81</v>
      </c>
      <c r="AW446" s="12" t="s">
        <v>33</v>
      </c>
      <c r="AX446" s="12" t="s">
        <v>79</v>
      </c>
      <c r="AY446" s="146" t="s">
        <v>133</v>
      </c>
    </row>
    <row r="447" spans="2:65" s="1" customFormat="1" ht="16.5" customHeight="1">
      <c r="B447" s="32"/>
      <c r="C447" s="166" t="s">
        <v>707</v>
      </c>
      <c r="D447" s="166" t="s">
        <v>438</v>
      </c>
      <c r="E447" s="167" t="s">
        <v>641</v>
      </c>
      <c r="F447" s="168" t="s">
        <v>642</v>
      </c>
      <c r="G447" s="169" t="s">
        <v>193</v>
      </c>
      <c r="H447" s="170">
        <v>4.0000000000000001E-3</v>
      </c>
      <c r="I447" s="171"/>
      <c r="J447" s="172">
        <f>ROUND(I447*H447,2)</f>
        <v>0</v>
      </c>
      <c r="K447" s="168" t="s">
        <v>139</v>
      </c>
      <c r="L447" s="173"/>
      <c r="M447" s="174" t="s">
        <v>19</v>
      </c>
      <c r="N447" s="175" t="s">
        <v>42</v>
      </c>
      <c r="P447" s="136">
        <f>O447*H447</f>
        <v>0</v>
      </c>
      <c r="Q447" s="136">
        <v>1</v>
      </c>
      <c r="R447" s="136">
        <f>Q447*H447</f>
        <v>4.0000000000000001E-3</v>
      </c>
      <c r="S447" s="136">
        <v>0</v>
      </c>
      <c r="T447" s="137">
        <f>S447*H447</f>
        <v>0</v>
      </c>
      <c r="AR447" s="138" t="s">
        <v>342</v>
      </c>
      <c r="AT447" s="138" t="s">
        <v>438</v>
      </c>
      <c r="AU447" s="138" t="s">
        <v>81</v>
      </c>
      <c r="AY447" s="17" t="s">
        <v>133</v>
      </c>
      <c r="BE447" s="139">
        <f>IF(N447="základní",J447,0)</f>
        <v>0</v>
      </c>
      <c r="BF447" s="139">
        <f>IF(N447="snížená",J447,0)</f>
        <v>0</v>
      </c>
      <c r="BG447" s="139">
        <f>IF(N447="zákl. přenesená",J447,0)</f>
        <v>0</v>
      </c>
      <c r="BH447" s="139">
        <f>IF(N447="sníž. přenesená",J447,0)</f>
        <v>0</v>
      </c>
      <c r="BI447" s="139">
        <f>IF(N447="nulová",J447,0)</f>
        <v>0</v>
      </c>
      <c r="BJ447" s="17" t="s">
        <v>79</v>
      </c>
      <c r="BK447" s="139">
        <f>ROUND(I447*H447,2)</f>
        <v>0</v>
      </c>
      <c r="BL447" s="17" t="s">
        <v>239</v>
      </c>
      <c r="BM447" s="138" t="s">
        <v>708</v>
      </c>
    </row>
    <row r="448" spans="2:65" s="12" customFormat="1">
      <c r="B448" s="144"/>
      <c r="D448" s="145" t="s">
        <v>144</v>
      </c>
      <c r="F448" s="147" t="s">
        <v>709</v>
      </c>
      <c r="H448" s="148">
        <v>4.0000000000000001E-3</v>
      </c>
      <c r="I448" s="149"/>
      <c r="L448" s="144"/>
      <c r="M448" s="150"/>
      <c r="T448" s="151"/>
      <c r="AT448" s="146" t="s">
        <v>144</v>
      </c>
      <c r="AU448" s="146" t="s">
        <v>81</v>
      </c>
      <c r="AV448" s="12" t="s">
        <v>81</v>
      </c>
      <c r="AW448" s="12" t="s">
        <v>4</v>
      </c>
      <c r="AX448" s="12" t="s">
        <v>79</v>
      </c>
      <c r="AY448" s="146" t="s">
        <v>133</v>
      </c>
    </row>
    <row r="449" spans="2:65" s="1" customFormat="1" ht="24.2" customHeight="1">
      <c r="B449" s="32"/>
      <c r="C449" s="127" t="s">
        <v>710</v>
      </c>
      <c r="D449" s="127" t="s">
        <v>135</v>
      </c>
      <c r="E449" s="128" t="s">
        <v>711</v>
      </c>
      <c r="F449" s="129" t="s">
        <v>712</v>
      </c>
      <c r="G449" s="130" t="s">
        <v>155</v>
      </c>
      <c r="H449" s="131">
        <v>276.76</v>
      </c>
      <c r="I449" s="132"/>
      <c r="J449" s="133">
        <f>ROUND(I449*H449,2)</f>
        <v>0</v>
      </c>
      <c r="K449" s="129" t="s">
        <v>139</v>
      </c>
      <c r="L449" s="32"/>
      <c r="M449" s="134" t="s">
        <v>19</v>
      </c>
      <c r="N449" s="135" t="s">
        <v>42</v>
      </c>
      <c r="P449" s="136">
        <f>O449*H449</f>
        <v>0</v>
      </c>
      <c r="Q449" s="136">
        <v>8.8000000000000003E-4</v>
      </c>
      <c r="R449" s="136">
        <f>Q449*H449</f>
        <v>0.24354880000000001</v>
      </c>
      <c r="S449" s="136">
        <v>0</v>
      </c>
      <c r="T449" s="137">
        <f>S449*H449</f>
        <v>0</v>
      </c>
      <c r="AR449" s="138" t="s">
        <v>239</v>
      </c>
      <c r="AT449" s="138" t="s">
        <v>135</v>
      </c>
      <c r="AU449" s="138" t="s">
        <v>81</v>
      </c>
      <c r="AY449" s="17" t="s">
        <v>133</v>
      </c>
      <c r="BE449" s="139">
        <f>IF(N449="základní",J449,0)</f>
        <v>0</v>
      </c>
      <c r="BF449" s="139">
        <f>IF(N449="snížená",J449,0)</f>
        <v>0</v>
      </c>
      <c r="BG449" s="139">
        <f>IF(N449="zákl. přenesená",J449,0)</f>
        <v>0</v>
      </c>
      <c r="BH449" s="139">
        <f>IF(N449="sníž. přenesená",J449,0)</f>
        <v>0</v>
      </c>
      <c r="BI449" s="139">
        <f>IF(N449="nulová",J449,0)</f>
        <v>0</v>
      </c>
      <c r="BJ449" s="17" t="s">
        <v>79</v>
      </c>
      <c r="BK449" s="139">
        <f>ROUND(I449*H449,2)</f>
        <v>0</v>
      </c>
      <c r="BL449" s="17" t="s">
        <v>239</v>
      </c>
      <c r="BM449" s="138" t="s">
        <v>713</v>
      </c>
    </row>
    <row r="450" spans="2:65" s="1" customFormat="1">
      <c r="B450" s="32"/>
      <c r="D450" s="140" t="s">
        <v>142</v>
      </c>
      <c r="F450" s="141" t="s">
        <v>714</v>
      </c>
      <c r="I450" s="142"/>
      <c r="L450" s="32"/>
      <c r="M450" s="143"/>
      <c r="T450" s="53"/>
      <c r="AT450" s="17" t="s">
        <v>142</v>
      </c>
      <c r="AU450" s="17" t="s">
        <v>81</v>
      </c>
    </row>
    <row r="451" spans="2:65" s="12" customFormat="1" ht="22.5">
      <c r="B451" s="144"/>
      <c r="D451" s="145" t="s">
        <v>144</v>
      </c>
      <c r="E451" s="146" t="s">
        <v>19</v>
      </c>
      <c r="F451" s="147" t="s">
        <v>706</v>
      </c>
      <c r="H451" s="148">
        <v>13.436999999999999</v>
      </c>
      <c r="I451" s="149"/>
      <c r="L451" s="144"/>
      <c r="M451" s="150"/>
      <c r="T451" s="151"/>
      <c r="AT451" s="146" t="s">
        <v>144</v>
      </c>
      <c r="AU451" s="146" t="s">
        <v>81</v>
      </c>
      <c r="AV451" s="12" t="s">
        <v>81</v>
      </c>
      <c r="AW451" s="12" t="s">
        <v>33</v>
      </c>
      <c r="AX451" s="12" t="s">
        <v>71</v>
      </c>
      <c r="AY451" s="146" t="s">
        <v>133</v>
      </c>
    </row>
    <row r="452" spans="2:65" s="12" customFormat="1" ht="22.5">
      <c r="B452" s="144"/>
      <c r="D452" s="145" t="s">
        <v>144</v>
      </c>
      <c r="E452" s="146" t="s">
        <v>19</v>
      </c>
      <c r="F452" s="147" t="s">
        <v>715</v>
      </c>
      <c r="H452" s="148">
        <v>263.32299999999998</v>
      </c>
      <c r="I452" s="149"/>
      <c r="L452" s="144"/>
      <c r="M452" s="150"/>
      <c r="T452" s="151"/>
      <c r="AT452" s="146" t="s">
        <v>144</v>
      </c>
      <c r="AU452" s="146" t="s">
        <v>81</v>
      </c>
      <c r="AV452" s="12" t="s">
        <v>81</v>
      </c>
      <c r="AW452" s="12" t="s">
        <v>33</v>
      </c>
      <c r="AX452" s="12" t="s">
        <v>71</v>
      </c>
      <c r="AY452" s="146" t="s">
        <v>133</v>
      </c>
    </row>
    <row r="453" spans="2:65" s="13" customFormat="1">
      <c r="B453" s="152"/>
      <c r="D453" s="145" t="s">
        <v>144</v>
      </c>
      <c r="E453" s="153" t="s">
        <v>19</v>
      </c>
      <c r="F453" s="154" t="s">
        <v>166</v>
      </c>
      <c r="H453" s="155">
        <v>276.76</v>
      </c>
      <c r="I453" s="156"/>
      <c r="L453" s="152"/>
      <c r="M453" s="157"/>
      <c r="T453" s="158"/>
      <c r="AT453" s="153" t="s">
        <v>144</v>
      </c>
      <c r="AU453" s="153" t="s">
        <v>81</v>
      </c>
      <c r="AV453" s="13" t="s">
        <v>140</v>
      </c>
      <c r="AW453" s="13" t="s">
        <v>33</v>
      </c>
      <c r="AX453" s="13" t="s">
        <v>79</v>
      </c>
      <c r="AY453" s="153" t="s">
        <v>133</v>
      </c>
    </row>
    <row r="454" spans="2:65" s="1" customFormat="1" ht="44.25" customHeight="1">
      <c r="B454" s="32"/>
      <c r="C454" s="166" t="s">
        <v>716</v>
      </c>
      <c r="D454" s="166" t="s">
        <v>438</v>
      </c>
      <c r="E454" s="167" t="s">
        <v>660</v>
      </c>
      <c r="F454" s="168" t="s">
        <v>661</v>
      </c>
      <c r="G454" s="169" t="s">
        <v>155</v>
      </c>
      <c r="H454" s="170">
        <v>169.113</v>
      </c>
      <c r="I454" s="171"/>
      <c r="J454" s="172">
        <f>ROUND(I454*H454,2)</f>
        <v>0</v>
      </c>
      <c r="K454" s="168" t="s">
        <v>139</v>
      </c>
      <c r="L454" s="173"/>
      <c r="M454" s="174" t="s">
        <v>19</v>
      </c>
      <c r="N454" s="175" t="s">
        <v>42</v>
      </c>
      <c r="P454" s="136">
        <f>O454*H454</f>
        <v>0</v>
      </c>
      <c r="Q454" s="136">
        <v>5.4000000000000003E-3</v>
      </c>
      <c r="R454" s="136">
        <f>Q454*H454</f>
        <v>0.91321020000000008</v>
      </c>
      <c r="S454" s="136">
        <v>0</v>
      </c>
      <c r="T454" s="137">
        <f>S454*H454</f>
        <v>0</v>
      </c>
      <c r="AR454" s="138" t="s">
        <v>342</v>
      </c>
      <c r="AT454" s="138" t="s">
        <v>438</v>
      </c>
      <c r="AU454" s="138" t="s">
        <v>81</v>
      </c>
      <c r="AY454" s="17" t="s">
        <v>133</v>
      </c>
      <c r="BE454" s="139">
        <f>IF(N454="základní",J454,0)</f>
        <v>0</v>
      </c>
      <c r="BF454" s="139">
        <f>IF(N454="snížená",J454,0)</f>
        <v>0</v>
      </c>
      <c r="BG454" s="139">
        <f>IF(N454="zákl. přenesená",J454,0)</f>
        <v>0</v>
      </c>
      <c r="BH454" s="139">
        <f>IF(N454="sníž. přenesená",J454,0)</f>
        <v>0</v>
      </c>
      <c r="BI454" s="139">
        <f>IF(N454="nulová",J454,0)</f>
        <v>0</v>
      </c>
      <c r="BJ454" s="17" t="s">
        <v>79</v>
      </c>
      <c r="BK454" s="139">
        <f>ROUND(I454*H454,2)</f>
        <v>0</v>
      </c>
      <c r="BL454" s="17" t="s">
        <v>239</v>
      </c>
      <c r="BM454" s="138" t="s">
        <v>717</v>
      </c>
    </row>
    <row r="455" spans="2:65" s="12" customFormat="1" ht="22.5">
      <c r="B455" s="144"/>
      <c r="D455" s="145" t="s">
        <v>144</v>
      </c>
      <c r="E455" s="146" t="s">
        <v>19</v>
      </c>
      <c r="F455" s="147" t="s">
        <v>718</v>
      </c>
      <c r="H455" s="148">
        <v>13.436999999999999</v>
      </c>
      <c r="I455" s="149"/>
      <c r="L455" s="144"/>
      <c r="M455" s="150"/>
      <c r="T455" s="151"/>
      <c r="AT455" s="146" t="s">
        <v>144</v>
      </c>
      <c r="AU455" s="146" t="s">
        <v>81</v>
      </c>
      <c r="AV455" s="12" t="s">
        <v>81</v>
      </c>
      <c r="AW455" s="12" t="s">
        <v>33</v>
      </c>
      <c r="AX455" s="12" t="s">
        <v>71</v>
      </c>
      <c r="AY455" s="146" t="s">
        <v>133</v>
      </c>
    </row>
    <row r="456" spans="2:65" s="12" customFormat="1">
      <c r="B456" s="144"/>
      <c r="D456" s="145" t="s">
        <v>144</v>
      </c>
      <c r="E456" s="146" t="s">
        <v>19</v>
      </c>
      <c r="F456" s="147" t="s">
        <v>719</v>
      </c>
      <c r="H456" s="148">
        <v>131.66200000000001</v>
      </c>
      <c r="I456" s="149"/>
      <c r="L456" s="144"/>
      <c r="M456" s="150"/>
      <c r="T456" s="151"/>
      <c r="AT456" s="146" t="s">
        <v>144</v>
      </c>
      <c r="AU456" s="146" t="s">
        <v>81</v>
      </c>
      <c r="AV456" s="12" t="s">
        <v>81</v>
      </c>
      <c r="AW456" s="12" t="s">
        <v>33</v>
      </c>
      <c r="AX456" s="12" t="s">
        <v>71</v>
      </c>
      <c r="AY456" s="146" t="s">
        <v>133</v>
      </c>
    </row>
    <row r="457" spans="2:65" s="13" customFormat="1">
      <c r="B457" s="152"/>
      <c r="D457" s="145" t="s">
        <v>144</v>
      </c>
      <c r="E457" s="153" t="s">
        <v>19</v>
      </c>
      <c r="F457" s="154" t="s">
        <v>166</v>
      </c>
      <c r="H457" s="155">
        <v>145.09899999999999</v>
      </c>
      <c r="I457" s="156"/>
      <c r="L457" s="152"/>
      <c r="M457" s="157"/>
      <c r="T457" s="158"/>
      <c r="AT457" s="153" t="s">
        <v>144</v>
      </c>
      <c r="AU457" s="153" t="s">
        <v>81</v>
      </c>
      <c r="AV457" s="13" t="s">
        <v>140</v>
      </c>
      <c r="AW457" s="13" t="s">
        <v>33</v>
      </c>
      <c r="AX457" s="13" t="s">
        <v>79</v>
      </c>
      <c r="AY457" s="153" t="s">
        <v>133</v>
      </c>
    </row>
    <row r="458" spans="2:65" s="12" customFormat="1">
      <c r="B458" s="144"/>
      <c r="D458" s="145" t="s">
        <v>144</v>
      </c>
      <c r="F458" s="147" t="s">
        <v>720</v>
      </c>
      <c r="H458" s="148">
        <v>169.113</v>
      </c>
      <c r="I458" s="149"/>
      <c r="L458" s="144"/>
      <c r="M458" s="150"/>
      <c r="T458" s="151"/>
      <c r="AT458" s="146" t="s">
        <v>144</v>
      </c>
      <c r="AU458" s="146" t="s">
        <v>81</v>
      </c>
      <c r="AV458" s="12" t="s">
        <v>81</v>
      </c>
      <c r="AW458" s="12" t="s">
        <v>4</v>
      </c>
      <c r="AX458" s="12" t="s">
        <v>79</v>
      </c>
      <c r="AY458" s="146" t="s">
        <v>133</v>
      </c>
    </row>
    <row r="459" spans="2:65" s="1" customFormat="1" ht="49.15" customHeight="1">
      <c r="B459" s="32"/>
      <c r="C459" s="166" t="s">
        <v>721</v>
      </c>
      <c r="D459" s="166" t="s">
        <v>438</v>
      </c>
      <c r="E459" s="167" t="s">
        <v>722</v>
      </c>
      <c r="F459" s="168" t="s">
        <v>723</v>
      </c>
      <c r="G459" s="169" t="s">
        <v>155</v>
      </c>
      <c r="H459" s="170">
        <v>153.452</v>
      </c>
      <c r="I459" s="171"/>
      <c r="J459" s="172">
        <f>ROUND(I459*H459,2)</f>
        <v>0</v>
      </c>
      <c r="K459" s="168" t="s">
        <v>139</v>
      </c>
      <c r="L459" s="173"/>
      <c r="M459" s="174" t="s">
        <v>19</v>
      </c>
      <c r="N459" s="175" t="s">
        <v>42</v>
      </c>
      <c r="P459" s="136">
        <f>O459*H459</f>
        <v>0</v>
      </c>
      <c r="Q459" s="136">
        <v>4.7999999999999996E-3</v>
      </c>
      <c r="R459" s="136">
        <f>Q459*H459</f>
        <v>0.73656959999999994</v>
      </c>
      <c r="S459" s="136">
        <v>0</v>
      </c>
      <c r="T459" s="137">
        <f>S459*H459</f>
        <v>0</v>
      </c>
      <c r="AR459" s="138" t="s">
        <v>342</v>
      </c>
      <c r="AT459" s="138" t="s">
        <v>438</v>
      </c>
      <c r="AU459" s="138" t="s">
        <v>81</v>
      </c>
      <c r="AY459" s="17" t="s">
        <v>133</v>
      </c>
      <c r="BE459" s="139">
        <f>IF(N459="základní",J459,0)</f>
        <v>0</v>
      </c>
      <c r="BF459" s="139">
        <f>IF(N459="snížená",J459,0)</f>
        <v>0</v>
      </c>
      <c r="BG459" s="139">
        <f>IF(N459="zákl. přenesená",J459,0)</f>
        <v>0</v>
      </c>
      <c r="BH459" s="139">
        <f>IF(N459="sníž. přenesená",J459,0)</f>
        <v>0</v>
      </c>
      <c r="BI459" s="139">
        <f>IF(N459="nulová",J459,0)</f>
        <v>0</v>
      </c>
      <c r="BJ459" s="17" t="s">
        <v>79</v>
      </c>
      <c r="BK459" s="139">
        <f>ROUND(I459*H459,2)</f>
        <v>0</v>
      </c>
      <c r="BL459" s="17" t="s">
        <v>239</v>
      </c>
      <c r="BM459" s="138" t="s">
        <v>724</v>
      </c>
    </row>
    <row r="460" spans="2:65" s="12" customFormat="1">
      <c r="B460" s="144"/>
      <c r="D460" s="145" t="s">
        <v>144</v>
      </c>
      <c r="E460" s="146" t="s">
        <v>19</v>
      </c>
      <c r="F460" s="147" t="s">
        <v>725</v>
      </c>
      <c r="H460" s="148">
        <v>131.66200000000001</v>
      </c>
      <c r="I460" s="149"/>
      <c r="L460" s="144"/>
      <c r="M460" s="150"/>
      <c r="T460" s="151"/>
      <c r="AT460" s="146" t="s">
        <v>144</v>
      </c>
      <c r="AU460" s="146" t="s">
        <v>81</v>
      </c>
      <c r="AV460" s="12" t="s">
        <v>81</v>
      </c>
      <c r="AW460" s="12" t="s">
        <v>33</v>
      </c>
      <c r="AX460" s="12" t="s">
        <v>79</v>
      </c>
      <c r="AY460" s="146" t="s">
        <v>133</v>
      </c>
    </row>
    <row r="461" spans="2:65" s="12" customFormat="1">
      <c r="B461" s="144"/>
      <c r="D461" s="145" t="s">
        <v>144</v>
      </c>
      <c r="F461" s="147" t="s">
        <v>726</v>
      </c>
      <c r="H461" s="148">
        <v>153.452</v>
      </c>
      <c r="I461" s="149"/>
      <c r="L461" s="144"/>
      <c r="M461" s="150"/>
      <c r="T461" s="151"/>
      <c r="AT461" s="146" t="s">
        <v>144</v>
      </c>
      <c r="AU461" s="146" t="s">
        <v>81</v>
      </c>
      <c r="AV461" s="12" t="s">
        <v>81</v>
      </c>
      <c r="AW461" s="12" t="s">
        <v>4</v>
      </c>
      <c r="AX461" s="12" t="s">
        <v>79</v>
      </c>
      <c r="AY461" s="146" t="s">
        <v>133</v>
      </c>
    </row>
    <row r="462" spans="2:65" s="1" customFormat="1" ht="49.15" customHeight="1">
      <c r="B462" s="32"/>
      <c r="C462" s="127" t="s">
        <v>727</v>
      </c>
      <c r="D462" s="127" t="s">
        <v>135</v>
      </c>
      <c r="E462" s="128" t="s">
        <v>728</v>
      </c>
      <c r="F462" s="129" t="s">
        <v>729</v>
      </c>
      <c r="G462" s="130" t="s">
        <v>193</v>
      </c>
      <c r="H462" s="131">
        <v>1.897</v>
      </c>
      <c r="I462" s="132"/>
      <c r="J462" s="133">
        <f>ROUND(I462*H462,2)</f>
        <v>0</v>
      </c>
      <c r="K462" s="129" t="s">
        <v>139</v>
      </c>
      <c r="L462" s="32"/>
      <c r="M462" s="134" t="s">
        <v>19</v>
      </c>
      <c r="N462" s="135" t="s">
        <v>42</v>
      </c>
      <c r="P462" s="136">
        <f>O462*H462</f>
        <v>0</v>
      </c>
      <c r="Q462" s="136">
        <v>0</v>
      </c>
      <c r="R462" s="136">
        <f>Q462*H462</f>
        <v>0</v>
      </c>
      <c r="S462" s="136">
        <v>0</v>
      </c>
      <c r="T462" s="137">
        <f>S462*H462</f>
        <v>0</v>
      </c>
      <c r="AR462" s="138" t="s">
        <v>239</v>
      </c>
      <c r="AT462" s="138" t="s">
        <v>135</v>
      </c>
      <c r="AU462" s="138" t="s">
        <v>81</v>
      </c>
      <c r="AY462" s="17" t="s">
        <v>133</v>
      </c>
      <c r="BE462" s="139">
        <f>IF(N462="základní",J462,0)</f>
        <v>0</v>
      </c>
      <c r="BF462" s="139">
        <f>IF(N462="snížená",J462,0)</f>
        <v>0</v>
      </c>
      <c r="BG462" s="139">
        <f>IF(N462="zákl. přenesená",J462,0)</f>
        <v>0</v>
      </c>
      <c r="BH462" s="139">
        <f>IF(N462="sníž. přenesená",J462,0)</f>
        <v>0</v>
      </c>
      <c r="BI462" s="139">
        <f>IF(N462="nulová",J462,0)</f>
        <v>0</v>
      </c>
      <c r="BJ462" s="17" t="s">
        <v>79</v>
      </c>
      <c r="BK462" s="139">
        <f>ROUND(I462*H462,2)</f>
        <v>0</v>
      </c>
      <c r="BL462" s="17" t="s">
        <v>239</v>
      </c>
      <c r="BM462" s="138" t="s">
        <v>730</v>
      </c>
    </row>
    <row r="463" spans="2:65" s="1" customFormat="1">
      <c r="B463" s="32"/>
      <c r="D463" s="140" t="s">
        <v>142</v>
      </c>
      <c r="F463" s="141" t="s">
        <v>731</v>
      </c>
      <c r="I463" s="142"/>
      <c r="L463" s="32"/>
      <c r="M463" s="143"/>
      <c r="T463" s="53"/>
      <c r="AT463" s="17" t="s">
        <v>142</v>
      </c>
      <c r="AU463" s="17" t="s">
        <v>81</v>
      </c>
    </row>
    <row r="464" spans="2:65" s="1" customFormat="1" ht="62.65" customHeight="1">
      <c r="B464" s="32"/>
      <c r="C464" s="127" t="s">
        <v>732</v>
      </c>
      <c r="D464" s="127" t="s">
        <v>135</v>
      </c>
      <c r="E464" s="128" t="s">
        <v>733</v>
      </c>
      <c r="F464" s="129" t="s">
        <v>734</v>
      </c>
      <c r="G464" s="130" t="s">
        <v>193</v>
      </c>
      <c r="H464" s="131">
        <v>1.897</v>
      </c>
      <c r="I464" s="132"/>
      <c r="J464" s="133">
        <f>ROUND(I464*H464,2)</f>
        <v>0</v>
      </c>
      <c r="K464" s="129" t="s">
        <v>139</v>
      </c>
      <c r="L464" s="32"/>
      <c r="M464" s="134" t="s">
        <v>19</v>
      </c>
      <c r="N464" s="135" t="s">
        <v>42</v>
      </c>
      <c r="P464" s="136">
        <f>O464*H464</f>
        <v>0</v>
      </c>
      <c r="Q464" s="136">
        <v>0</v>
      </c>
      <c r="R464" s="136">
        <f>Q464*H464</f>
        <v>0</v>
      </c>
      <c r="S464" s="136">
        <v>0</v>
      </c>
      <c r="T464" s="137">
        <f>S464*H464</f>
        <v>0</v>
      </c>
      <c r="AR464" s="138" t="s">
        <v>239</v>
      </c>
      <c r="AT464" s="138" t="s">
        <v>135</v>
      </c>
      <c r="AU464" s="138" t="s">
        <v>81</v>
      </c>
      <c r="AY464" s="17" t="s">
        <v>133</v>
      </c>
      <c r="BE464" s="139">
        <f>IF(N464="základní",J464,0)</f>
        <v>0</v>
      </c>
      <c r="BF464" s="139">
        <f>IF(N464="snížená",J464,0)</f>
        <v>0</v>
      </c>
      <c r="BG464" s="139">
        <f>IF(N464="zákl. přenesená",J464,0)</f>
        <v>0</v>
      </c>
      <c r="BH464" s="139">
        <f>IF(N464="sníž. přenesená",J464,0)</f>
        <v>0</v>
      </c>
      <c r="BI464" s="139">
        <f>IF(N464="nulová",J464,0)</f>
        <v>0</v>
      </c>
      <c r="BJ464" s="17" t="s">
        <v>79</v>
      </c>
      <c r="BK464" s="139">
        <f>ROUND(I464*H464,2)</f>
        <v>0</v>
      </c>
      <c r="BL464" s="17" t="s">
        <v>239</v>
      </c>
      <c r="BM464" s="138" t="s">
        <v>735</v>
      </c>
    </row>
    <row r="465" spans="2:65" s="1" customFormat="1">
      <c r="B465" s="32"/>
      <c r="D465" s="140" t="s">
        <v>142</v>
      </c>
      <c r="F465" s="141" t="s">
        <v>736</v>
      </c>
      <c r="I465" s="142"/>
      <c r="L465" s="32"/>
      <c r="M465" s="143"/>
      <c r="T465" s="53"/>
      <c r="AT465" s="17" t="s">
        <v>142</v>
      </c>
      <c r="AU465" s="17" t="s">
        <v>81</v>
      </c>
    </row>
    <row r="466" spans="2:65" s="11" customFormat="1" ht="22.9" customHeight="1">
      <c r="B466" s="115"/>
      <c r="D466" s="116" t="s">
        <v>70</v>
      </c>
      <c r="E466" s="125" t="s">
        <v>737</v>
      </c>
      <c r="F466" s="125" t="s">
        <v>738</v>
      </c>
      <c r="I466" s="118"/>
      <c r="J466" s="126">
        <f>BK466</f>
        <v>0</v>
      </c>
      <c r="L466" s="115"/>
      <c r="M466" s="120"/>
      <c r="P466" s="121">
        <f>SUM(P467:P486)</f>
        <v>0</v>
      </c>
      <c r="R466" s="121">
        <f>SUM(R467:R486)</f>
        <v>1.0077419999999999</v>
      </c>
      <c r="T466" s="122">
        <f>SUM(T467:T486)</f>
        <v>0.60930800000000007</v>
      </c>
      <c r="AR466" s="116" t="s">
        <v>81</v>
      </c>
      <c r="AT466" s="123" t="s">
        <v>70</v>
      </c>
      <c r="AU466" s="123" t="s">
        <v>79</v>
      </c>
      <c r="AY466" s="116" t="s">
        <v>133</v>
      </c>
      <c r="BK466" s="124">
        <f>SUM(BK467:BK486)</f>
        <v>0</v>
      </c>
    </row>
    <row r="467" spans="2:65" s="1" customFormat="1" ht="49.15" customHeight="1">
      <c r="B467" s="32"/>
      <c r="C467" s="127" t="s">
        <v>739</v>
      </c>
      <c r="D467" s="127" t="s">
        <v>135</v>
      </c>
      <c r="E467" s="128" t="s">
        <v>740</v>
      </c>
      <c r="F467" s="129" t="s">
        <v>741</v>
      </c>
      <c r="G467" s="130" t="s">
        <v>155</v>
      </c>
      <c r="H467" s="131">
        <v>435.22</v>
      </c>
      <c r="I467" s="132"/>
      <c r="J467" s="133">
        <f>ROUND(I467*H467,2)</f>
        <v>0</v>
      </c>
      <c r="K467" s="129" t="s">
        <v>139</v>
      </c>
      <c r="L467" s="32"/>
      <c r="M467" s="134" t="s">
        <v>19</v>
      </c>
      <c r="N467" s="135" t="s">
        <v>42</v>
      </c>
      <c r="P467" s="136">
        <f>O467*H467</f>
        <v>0</v>
      </c>
      <c r="Q467" s="136">
        <v>0</v>
      </c>
      <c r="R467" s="136">
        <f>Q467*H467</f>
        <v>0</v>
      </c>
      <c r="S467" s="136">
        <v>1.4E-3</v>
      </c>
      <c r="T467" s="137">
        <f>S467*H467</f>
        <v>0.60930800000000007</v>
      </c>
      <c r="AR467" s="138" t="s">
        <v>239</v>
      </c>
      <c r="AT467" s="138" t="s">
        <v>135</v>
      </c>
      <c r="AU467" s="138" t="s">
        <v>81</v>
      </c>
      <c r="AY467" s="17" t="s">
        <v>133</v>
      </c>
      <c r="BE467" s="139">
        <f>IF(N467="základní",J467,0)</f>
        <v>0</v>
      </c>
      <c r="BF467" s="139">
        <f>IF(N467="snížená",J467,0)</f>
        <v>0</v>
      </c>
      <c r="BG467" s="139">
        <f>IF(N467="zákl. přenesená",J467,0)</f>
        <v>0</v>
      </c>
      <c r="BH467" s="139">
        <f>IF(N467="sníž. přenesená",J467,0)</f>
        <v>0</v>
      </c>
      <c r="BI467" s="139">
        <f>IF(N467="nulová",J467,0)</f>
        <v>0</v>
      </c>
      <c r="BJ467" s="17" t="s">
        <v>79</v>
      </c>
      <c r="BK467" s="139">
        <f>ROUND(I467*H467,2)</f>
        <v>0</v>
      </c>
      <c r="BL467" s="17" t="s">
        <v>239</v>
      </c>
      <c r="BM467" s="138" t="s">
        <v>742</v>
      </c>
    </row>
    <row r="468" spans="2:65" s="1" customFormat="1">
      <c r="B468" s="32"/>
      <c r="D468" s="140" t="s">
        <v>142</v>
      </c>
      <c r="F468" s="141" t="s">
        <v>743</v>
      </c>
      <c r="I468" s="142"/>
      <c r="L468" s="32"/>
      <c r="M468" s="143"/>
      <c r="T468" s="53"/>
      <c r="AT468" s="17" t="s">
        <v>142</v>
      </c>
      <c r="AU468" s="17" t="s">
        <v>81</v>
      </c>
    </row>
    <row r="469" spans="2:65" s="12" customFormat="1" ht="22.5">
      <c r="B469" s="144"/>
      <c r="D469" s="145" t="s">
        <v>144</v>
      </c>
      <c r="E469" s="146" t="s">
        <v>19</v>
      </c>
      <c r="F469" s="147" t="s">
        <v>744</v>
      </c>
      <c r="H469" s="148">
        <v>199.548</v>
      </c>
      <c r="I469" s="149"/>
      <c r="L469" s="144"/>
      <c r="M469" s="150"/>
      <c r="T469" s="151"/>
      <c r="AT469" s="146" t="s">
        <v>144</v>
      </c>
      <c r="AU469" s="146" t="s">
        <v>81</v>
      </c>
      <c r="AV469" s="12" t="s">
        <v>81</v>
      </c>
      <c r="AW469" s="12" t="s">
        <v>33</v>
      </c>
      <c r="AX469" s="12" t="s">
        <v>71</v>
      </c>
      <c r="AY469" s="146" t="s">
        <v>133</v>
      </c>
    </row>
    <row r="470" spans="2:65" s="12" customFormat="1" ht="22.5">
      <c r="B470" s="144"/>
      <c r="D470" s="145" t="s">
        <v>144</v>
      </c>
      <c r="E470" s="146" t="s">
        <v>19</v>
      </c>
      <c r="F470" s="147" t="s">
        <v>745</v>
      </c>
      <c r="H470" s="148">
        <v>235.672</v>
      </c>
      <c r="I470" s="149"/>
      <c r="L470" s="144"/>
      <c r="M470" s="150"/>
      <c r="T470" s="151"/>
      <c r="AT470" s="146" t="s">
        <v>144</v>
      </c>
      <c r="AU470" s="146" t="s">
        <v>81</v>
      </c>
      <c r="AV470" s="12" t="s">
        <v>81</v>
      </c>
      <c r="AW470" s="12" t="s">
        <v>33</v>
      </c>
      <c r="AX470" s="12" t="s">
        <v>71</v>
      </c>
      <c r="AY470" s="146" t="s">
        <v>133</v>
      </c>
    </row>
    <row r="471" spans="2:65" s="13" customFormat="1">
      <c r="B471" s="152"/>
      <c r="D471" s="145" t="s">
        <v>144</v>
      </c>
      <c r="E471" s="153" t="s">
        <v>19</v>
      </c>
      <c r="F471" s="154" t="s">
        <v>166</v>
      </c>
      <c r="H471" s="155">
        <v>435.22</v>
      </c>
      <c r="I471" s="156"/>
      <c r="L471" s="152"/>
      <c r="M471" s="157"/>
      <c r="T471" s="158"/>
      <c r="AT471" s="153" t="s">
        <v>144</v>
      </c>
      <c r="AU471" s="153" t="s">
        <v>81</v>
      </c>
      <c r="AV471" s="13" t="s">
        <v>140</v>
      </c>
      <c r="AW471" s="13" t="s">
        <v>33</v>
      </c>
      <c r="AX471" s="13" t="s">
        <v>79</v>
      </c>
      <c r="AY471" s="153" t="s">
        <v>133</v>
      </c>
    </row>
    <row r="472" spans="2:65" s="1" customFormat="1" ht="44.25" customHeight="1">
      <c r="B472" s="32"/>
      <c r="C472" s="127" t="s">
        <v>746</v>
      </c>
      <c r="D472" s="127" t="s">
        <v>135</v>
      </c>
      <c r="E472" s="128" t="s">
        <v>747</v>
      </c>
      <c r="F472" s="129" t="s">
        <v>748</v>
      </c>
      <c r="G472" s="130" t="s">
        <v>155</v>
      </c>
      <c r="H472" s="131">
        <v>20.923999999999999</v>
      </c>
      <c r="I472" s="132"/>
      <c r="J472" s="133">
        <f>ROUND(I472*H472,2)</f>
        <v>0</v>
      </c>
      <c r="K472" s="129" t="s">
        <v>139</v>
      </c>
      <c r="L472" s="32"/>
      <c r="M472" s="134" t="s">
        <v>19</v>
      </c>
      <c r="N472" s="135" t="s">
        <v>42</v>
      </c>
      <c r="P472" s="136">
        <f>O472*H472</f>
        <v>0</v>
      </c>
      <c r="Q472" s="136">
        <v>6.0000000000000001E-3</v>
      </c>
      <c r="R472" s="136">
        <f>Q472*H472</f>
        <v>0.12554399999999999</v>
      </c>
      <c r="S472" s="136">
        <v>0</v>
      </c>
      <c r="T472" s="137">
        <f>S472*H472</f>
        <v>0</v>
      </c>
      <c r="AR472" s="138" t="s">
        <v>239</v>
      </c>
      <c r="AT472" s="138" t="s">
        <v>135</v>
      </c>
      <c r="AU472" s="138" t="s">
        <v>81</v>
      </c>
      <c r="AY472" s="17" t="s">
        <v>133</v>
      </c>
      <c r="BE472" s="139">
        <f>IF(N472="základní",J472,0)</f>
        <v>0</v>
      </c>
      <c r="BF472" s="139">
        <f>IF(N472="snížená",J472,0)</f>
        <v>0</v>
      </c>
      <c r="BG472" s="139">
        <f>IF(N472="zákl. přenesená",J472,0)</f>
        <v>0</v>
      </c>
      <c r="BH472" s="139">
        <f>IF(N472="sníž. přenesená",J472,0)</f>
        <v>0</v>
      </c>
      <c r="BI472" s="139">
        <f>IF(N472="nulová",J472,0)</f>
        <v>0</v>
      </c>
      <c r="BJ472" s="17" t="s">
        <v>79</v>
      </c>
      <c r="BK472" s="139">
        <f>ROUND(I472*H472,2)</f>
        <v>0</v>
      </c>
      <c r="BL472" s="17" t="s">
        <v>239</v>
      </c>
      <c r="BM472" s="138" t="s">
        <v>749</v>
      </c>
    </row>
    <row r="473" spans="2:65" s="1" customFormat="1">
      <c r="B473" s="32"/>
      <c r="D473" s="140" t="s">
        <v>142</v>
      </c>
      <c r="F473" s="141" t="s">
        <v>750</v>
      </c>
      <c r="I473" s="142"/>
      <c r="L473" s="32"/>
      <c r="M473" s="143"/>
      <c r="T473" s="53"/>
      <c r="AT473" s="17" t="s">
        <v>142</v>
      </c>
      <c r="AU473" s="17" t="s">
        <v>81</v>
      </c>
    </row>
    <row r="474" spans="2:65" s="12" customFormat="1">
      <c r="B474" s="144"/>
      <c r="D474" s="145" t="s">
        <v>144</v>
      </c>
      <c r="E474" s="146" t="s">
        <v>19</v>
      </c>
      <c r="F474" s="147" t="s">
        <v>751</v>
      </c>
      <c r="H474" s="148">
        <v>20.923999999999999</v>
      </c>
      <c r="I474" s="149"/>
      <c r="L474" s="144"/>
      <c r="M474" s="150"/>
      <c r="T474" s="151"/>
      <c r="AT474" s="146" t="s">
        <v>144</v>
      </c>
      <c r="AU474" s="146" t="s">
        <v>81</v>
      </c>
      <c r="AV474" s="12" t="s">
        <v>81</v>
      </c>
      <c r="AW474" s="12" t="s">
        <v>33</v>
      </c>
      <c r="AX474" s="12" t="s">
        <v>79</v>
      </c>
      <c r="AY474" s="146" t="s">
        <v>133</v>
      </c>
    </row>
    <row r="475" spans="2:65" s="1" customFormat="1" ht="24.2" customHeight="1">
      <c r="B475" s="32"/>
      <c r="C475" s="166" t="s">
        <v>752</v>
      </c>
      <c r="D475" s="166" t="s">
        <v>438</v>
      </c>
      <c r="E475" s="167" t="s">
        <v>753</v>
      </c>
      <c r="F475" s="168" t="s">
        <v>754</v>
      </c>
      <c r="G475" s="169" t="s">
        <v>155</v>
      </c>
      <c r="H475" s="170">
        <v>21.97</v>
      </c>
      <c r="I475" s="171"/>
      <c r="J475" s="172">
        <f>ROUND(I475*H475,2)</f>
        <v>0</v>
      </c>
      <c r="K475" s="168" t="s">
        <v>139</v>
      </c>
      <c r="L475" s="173"/>
      <c r="M475" s="174" t="s">
        <v>19</v>
      </c>
      <c r="N475" s="175" t="s">
        <v>42</v>
      </c>
      <c r="P475" s="136">
        <f>O475*H475</f>
        <v>0</v>
      </c>
      <c r="Q475" s="136">
        <v>2.3999999999999998E-3</v>
      </c>
      <c r="R475" s="136">
        <f>Q475*H475</f>
        <v>5.272799999999999E-2</v>
      </c>
      <c r="S475" s="136">
        <v>0</v>
      </c>
      <c r="T475" s="137">
        <f>S475*H475</f>
        <v>0</v>
      </c>
      <c r="AR475" s="138" t="s">
        <v>342</v>
      </c>
      <c r="AT475" s="138" t="s">
        <v>438</v>
      </c>
      <c r="AU475" s="138" t="s">
        <v>81</v>
      </c>
      <c r="AY475" s="17" t="s">
        <v>133</v>
      </c>
      <c r="BE475" s="139">
        <f>IF(N475="základní",J475,0)</f>
        <v>0</v>
      </c>
      <c r="BF475" s="139">
        <f>IF(N475="snížená",J475,0)</f>
        <v>0</v>
      </c>
      <c r="BG475" s="139">
        <f>IF(N475="zákl. přenesená",J475,0)</f>
        <v>0</v>
      </c>
      <c r="BH475" s="139">
        <f>IF(N475="sníž. přenesená",J475,0)</f>
        <v>0</v>
      </c>
      <c r="BI475" s="139">
        <f>IF(N475="nulová",J475,0)</f>
        <v>0</v>
      </c>
      <c r="BJ475" s="17" t="s">
        <v>79</v>
      </c>
      <c r="BK475" s="139">
        <f>ROUND(I475*H475,2)</f>
        <v>0</v>
      </c>
      <c r="BL475" s="17" t="s">
        <v>239</v>
      </c>
      <c r="BM475" s="138" t="s">
        <v>755</v>
      </c>
    </row>
    <row r="476" spans="2:65" s="12" customFormat="1">
      <c r="B476" s="144"/>
      <c r="D476" s="145" t="s">
        <v>144</v>
      </c>
      <c r="E476" s="146" t="s">
        <v>19</v>
      </c>
      <c r="F476" s="147" t="s">
        <v>751</v>
      </c>
      <c r="H476" s="148">
        <v>20.923999999999999</v>
      </c>
      <c r="I476" s="149"/>
      <c r="L476" s="144"/>
      <c r="M476" s="150"/>
      <c r="T476" s="151"/>
      <c r="AT476" s="146" t="s">
        <v>144</v>
      </c>
      <c r="AU476" s="146" t="s">
        <v>81</v>
      </c>
      <c r="AV476" s="12" t="s">
        <v>81</v>
      </c>
      <c r="AW476" s="12" t="s">
        <v>33</v>
      </c>
      <c r="AX476" s="12" t="s">
        <v>79</v>
      </c>
      <c r="AY476" s="146" t="s">
        <v>133</v>
      </c>
    </row>
    <row r="477" spans="2:65" s="12" customFormat="1">
      <c r="B477" s="144"/>
      <c r="D477" s="145" t="s">
        <v>144</v>
      </c>
      <c r="F477" s="147" t="s">
        <v>756</v>
      </c>
      <c r="H477" s="148">
        <v>21.97</v>
      </c>
      <c r="I477" s="149"/>
      <c r="L477" s="144"/>
      <c r="M477" s="150"/>
      <c r="T477" s="151"/>
      <c r="AT477" s="146" t="s">
        <v>144</v>
      </c>
      <c r="AU477" s="146" t="s">
        <v>81</v>
      </c>
      <c r="AV477" s="12" t="s">
        <v>81</v>
      </c>
      <c r="AW477" s="12" t="s">
        <v>4</v>
      </c>
      <c r="AX477" s="12" t="s">
        <v>79</v>
      </c>
      <c r="AY477" s="146" t="s">
        <v>133</v>
      </c>
    </row>
    <row r="478" spans="2:65" s="1" customFormat="1" ht="44.25" customHeight="1">
      <c r="B478" s="32"/>
      <c r="C478" s="127" t="s">
        <v>757</v>
      </c>
      <c r="D478" s="127" t="s">
        <v>135</v>
      </c>
      <c r="E478" s="128" t="s">
        <v>758</v>
      </c>
      <c r="F478" s="129" t="s">
        <v>759</v>
      </c>
      <c r="G478" s="130" t="s">
        <v>155</v>
      </c>
      <c r="H478" s="131">
        <v>131.66200000000001</v>
      </c>
      <c r="I478" s="132"/>
      <c r="J478" s="133">
        <f>ROUND(I478*H478,2)</f>
        <v>0</v>
      </c>
      <c r="K478" s="129" t="s">
        <v>139</v>
      </c>
      <c r="L478" s="32"/>
      <c r="M478" s="134" t="s">
        <v>19</v>
      </c>
      <c r="N478" s="135" t="s">
        <v>42</v>
      </c>
      <c r="P478" s="136">
        <f>O478*H478</f>
        <v>0</v>
      </c>
      <c r="Q478" s="136">
        <v>0</v>
      </c>
      <c r="R478" s="136">
        <f>Q478*H478</f>
        <v>0</v>
      </c>
      <c r="S478" s="136">
        <v>0</v>
      </c>
      <c r="T478" s="137">
        <f>S478*H478</f>
        <v>0</v>
      </c>
      <c r="AR478" s="138" t="s">
        <v>239</v>
      </c>
      <c r="AT478" s="138" t="s">
        <v>135</v>
      </c>
      <c r="AU478" s="138" t="s">
        <v>81</v>
      </c>
      <c r="AY478" s="17" t="s">
        <v>133</v>
      </c>
      <c r="BE478" s="139">
        <f>IF(N478="základní",J478,0)</f>
        <v>0</v>
      </c>
      <c r="BF478" s="139">
        <f>IF(N478="snížená",J478,0)</f>
        <v>0</v>
      </c>
      <c r="BG478" s="139">
        <f>IF(N478="zákl. přenesená",J478,0)</f>
        <v>0</v>
      </c>
      <c r="BH478" s="139">
        <f>IF(N478="sníž. přenesená",J478,0)</f>
        <v>0</v>
      </c>
      <c r="BI478" s="139">
        <f>IF(N478="nulová",J478,0)</f>
        <v>0</v>
      </c>
      <c r="BJ478" s="17" t="s">
        <v>79</v>
      </c>
      <c r="BK478" s="139">
        <f>ROUND(I478*H478,2)</f>
        <v>0</v>
      </c>
      <c r="BL478" s="17" t="s">
        <v>239</v>
      </c>
      <c r="BM478" s="138" t="s">
        <v>760</v>
      </c>
    </row>
    <row r="479" spans="2:65" s="1" customFormat="1">
      <c r="B479" s="32"/>
      <c r="D479" s="140" t="s">
        <v>142</v>
      </c>
      <c r="F479" s="141" t="s">
        <v>761</v>
      </c>
      <c r="I479" s="142"/>
      <c r="L479" s="32"/>
      <c r="M479" s="143"/>
      <c r="T479" s="53"/>
      <c r="AT479" s="17" t="s">
        <v>142</v>
      </c>
      <c r="AU479" s="17" t="s">
        <v>81</v>
      </c>
    </row>
    <row r="480" spans="2:65" s="12" customFormat="1">
      <c r="B480" s="144"/>
      <c r="D480" s="145" t="s">
        <v>144</v>
      </c>
      <c r="E480" s="146" t="s">
        <v>19</v>
      </c>
      <c r="F480" s="147" t="s">
        <v>725</v>
      </c>
      <c r="H480" s="148">
        <v>131.66200000000001</v>
      </c>
      <c r="I480" s="149"/>
      <c r="L480" s="144"/>
      <c r="M480" s="150"/>
      <c r="T480" s="151"/>
      <c r="AT480" s="146" t="s">
        <v>144</v>
      </c>
      <c r="AU480" s="146" t="s">
        <v>81</v>
      </c>
      <c r="AV480" s="12" t="s">
        <v>81</v>
      </c>
      <c r="AW480" s="12" t="s">
        <v>33</v>
      </c>
      <c r="AX480" s="12" t="s">
        <v>79</v>
      </c>
      <c r="AY480" s="146" t="s">
        <v>133</v>
      </c>
    </row>
    <row r="481" spans="2:65" s="1" customFormat="1" ht="24.2" customHeight="1">
      <c r="B481" s="32"/>
      <c r="C481" s="166" t="s">
        <v>762</v>
      </c>
      <c r="D481" s="166" t="s">
        <v>438</v>
      </c>
      <c r="E481" s="167" t="s">
        <v>763</v>
      </c>
      <c r="F481" s="168" t="s">
        <v>764</v>
      </c>
      <c r="G481" s="169" t="s">
        <v>155</v>
      </c>
      <c r="H481" s="170">
        <v>138.245</v>
      </c>
      <c r="I481" s="171"/>
      <c r="J481" s="172">
        <f>ROUND(I481*H481,2)</f>
        <v>0</v>
      </c>
      <c r="K481" s="168" t="s">
        <v>139</v>
      </c>
      <c r="L481" s="173"/>
      <c r="M481" s="174" t="s">
        <v>19</v>
      </c>
      <c r="N481" s="175" t="s">
        <v>42</v>
      </c>
      <c r="P481" s="136">
        <f>O481*H481</f>
        <v>0</v>
      </c>
      <c r="Q481" s="136">
        <v>6.0000000000000001E-3</v>
      </c>
      <c r="R481" s="136">
        <f>Q481*H481</f>
        <v>0.82947000000000004</v>
      </c>
      <c r="S481" s="136">
        <v>0</v>
      </c>
      <c r="T481" s="137">
        <f>S481*H481</f>
        <v>0</v>
      </c>
      <c r="AR481" s="138" t="s">
        <v>342</v>
      </c>
      <c r="AT481" s="138" t="s">
        <v>438</v>
      </c>
      <c r="AU481" s="138" t="s">
        <v>81</v>
      </c>
      <c r="AY481" s="17" t="s">
        <v>133</v>
      </c>
      <c r="BE481" s="139">
        <f>IF(N481="základní",J481,0)</f>
        <v>0</v>
      </c>
      <c r="BF481" s="139">
        <f>IF(N481="snížená",J481,0)</f>
        <v>0</v>
      </c>
      <c r="BG481" s="139">
        <f>IF(N481="zákl. přenesená",J481,0)</f>
        <v>0</v>
      </c>
      <c r="BH481" s="139">
        <f>IF(N481="sníž. přenesená",J481,0)</f>
        <v>0</v>
      </c>
      <c r="BI481" s="139">
        <f>IF(N481="nulová",J481,0)</f>
        <v>0</v>
      </c>
      <c r="BJ481" s="17" t="s">
        <v>79</v>
      </c>
      <c r="BK481" s="139">
        <f>ROUND(I481*H481,2)</f>
        <v>0</v>
      </c>
      <c r="BL481" s="17" t="s">
        <v>239</v>
      </c>
      <c r="BM481" s="138" t="s">
        <v>765</v>
      </c>
    </row>
    <row r="482" spans="2:65" s="12" customFormat="1">
      <c r="B482" s="144"/>
      <c r="D482" s="145" t="s">
        <v>144</v>
      </c>
      <c r="F482" s="147" t="s">
        <v>766</v>
      </c>
      <c r="H482" s="148">
        <v>138.245</v>
      </c>
      <c r="I482" s="149"/>
      <c r="L482" s="144"/>
      <c r="M482" s="150"/>
      <c r="T482" s="151"/>
      <c r="AT482" s="146" t="s">
        <v>144</v>
      </c>
      <c r="AU482" s="146" t="s">
        <v>81</v>
      </c>
      <c r="AV482" s="12" t="s">
        <v>81</v>
      </c>
      <c r="AW482" s="12" t="s">
        <v>4</v>
      </c>
      <c r="AX482" s="12" t="s">
        <v>79</v>
      </c>
      <c r="AY482" s="146" t="s">
        <v>133</v>
      </c>
    </row>
    <row r="483" spans="2:65" s="1" customFormat="1" ht="55.5" customHeight="1">
      <c r="B483" s="32"/>
      <c r="C483" s="127" t="s">
        <v>767</v>
      </c>
      <c r="D483" s="127" t="s">
        <v>135</v>
      </c>
      <c r="E483" s="128" t="s">
        <v>768</v>
      </c>
      <c r="F483" s="129" t="s">
        <v>769</v>
      </c>
      <c r="G483" s="130" t="s">
        <v>193</v>
      </c>
      <c r="H483" s="131">
        <v>1.008</v>
      </c>
      <c r="I483" s="132"/>
      <c r="J483" s="133">
        <f>ROUND(I483*H483,2)</f>
        <v>0</v>
      </c>
      <c r="K483" s="129" t="s">
        <v>139</v>
      </c>
      <c r="L483" s="32"/>
      <c r="M483" s="134" t="s">
        <v>19</v>
      </c>
      <c r="N483" s="135" t="s">
        <v>42</v>
      </c>
      <c r="P483" s="136">
        <f>O483*H483</f>
        <v>0</v>
      </c>
      <c r="Q483" s="136">
        <v>0</v>
      </c>
      <c r="R483" s="136">
        <f>Q483*H483</f>
        <v>0</v>
      </c>
      <c r="S483" s="136">
        <v>0</v>
      </c>
      <c r="T483" s="137">
        <f>S483*H483</f>
        <v>0</v>
      </c>
      <c r="AR483" s="138" t="s">
        <v>239</v>
      </c>
      <c r="AT483" s="138" t="s">
        <v>135</v>
      </c>
      <c r="AU483" s="138" t="s">
        <v>81</v>
      </c>
      <c r="AY483" s="17" t="s">
        <v>133</v>
      </c>
      <c r="BE483" s="139">
        <f>IF(N483="základní",J483,0)</f>
        <v>0</v>
      </c>
      <c r="BF483" s="139">
        <f>IF(N483="snížená",J483,0)</f>
        <v>0</v>
      </c>
      <c r="BG483" s="139">
        <f>IF(N483="zákl. přenesená",J483,0)</f>
        <v>0</v>
      </c>
      <c r="BH483" s="139">
        <f>IF(N483="sníž. přenesená",J483,0)</f>
        <v>0</v>
      </c>
      <c r="BI483" s="139">
        <f>IF(N483="nulová",J483,0)</f>
        <v>0</v>
      </c>
      <c r="BJ483" s="17" t="s">
        <v>79</v>
      </c>
      <c r="BK483" s="139">
        <f>ROUND(I483*H483,2)</f>
        <v>0</v>
      </c>
      <c r="BL483" s="17" t="s">
        <v>239</v>
      </c>
      <c r="BM483" s="138" t="s">
        <v>770</v>
      </c>
    </row>
    <row r="484" spans="2:65" s="1" customFormat="1">
      <c r="B484" s="32"/>
      <c r="D484" s="140" t="s">
        <v>142</v>
      </c>
      <c r="F484" s="141" t="s">
        <v>771</v>
      </c>
      <c r="I484" s="142"/>
      <c r="L484" s="32"/>
      <c r="M484" s="143"/>
      <c r="T484" s="53"/>
      <c r="AT484" s="17" t="s">
        <v>142</v>
      </c>
      <c r="AU484" s="17" t="s">
        <v>81</v>
      </c>
    </row>
    <row r="485" spans="2:65" s="1" customFormat="1" ht="62.65" customHeight="1">
      <c r="B485" s="32"/>
      <c r="C485" s="127" t="s">
        <v>772</v>
      </c>
      <c r="D485" s="127" t="s">
        <v>135</v>
      </c>
      <c r="E485" s="128" t="s">
        <v>773</v>
      </c>
      <c r="F485" s="129" t="s">
        <v>774</v>
      </c>
      <c r="G485" s="130" t="s">
        <v>193</v>
      </c>
      <c r="H485" s="131">
        <v>1.008</v>
      </c>
      <c r="I485" s="132"/>
      <c r="J485" s="133">
        <f>ROUND(I485*H485,2)</f>
        <v>0</v>
      </c>
      <c r="K485" s="129" t="s">
        <v>139</v>
      </c>
      <c r="L485" s="32"/>
      <c r="M485" s="134" t="s">
        <v>19</v>
      </c>
      <c r="N485" s="135" t="s">
        <v>42</v>
      </c>
      <c r="P485" s="136">
        <f>O485*H485</f>
        <v>0</v>
      </c>
      <c r="Q485" s="136">
        <v>0</v>
      </c>
      <c r="R485" s="136">
        <f>Q485*H485</f>
        <v>0</v>
      </c>
      <c r="S485" s="136">
        <v>0</v>
      </c>
      <c r="T485" s="137">
        <f>S485*H485</f>
        <v>0</v>
      </c>
      <c r="AR485" s="138" t="s">
        <v>239</v>
      </c>
      <c r="AT485" s="138" t="s">
        <v>135</v>
      </c>
      <c r="AU485" s="138" t="s">
        <v>81</v>
      </c>
      <c r="AY485" s="17" t="s">
        <v>133</v>
      </c>
      <c r="BE485" s="139">
        <f>IF(N485="základní",J485,0)</f>
        <v>0</v>
      </c>
      <c r="BF485" s="139">
        <f>IF(N485="snížená",J485,0)</f>
        <v>0</v>
      </c>
      <c r="BG485" s="139">
        <f>IF(N485="zákl. přenesená",J485,0)</f>
        <v>0</v>
      </c>
      <c r="BH485" s="139">
        <f>IF(N485="sníž. přenesená",J485,0)</f>
        <v>0</v>
      </c>
      <c r="BI485" s="139">
        <f>IF(N485="nulová",J485,0)</f>
        <v>0</v>
      </c>
      <c r="BJ485" s="17" t="s">
        <v>79</v>
      </c>
      <c r="BK485" s="139">
        <f>ROUND(I485*H485,2)</f>
        <v>0</v>
      </c>
      <c r="BL485" s="17" t="s">
        <v>239</v>
      </c>
      <c r="BM485" s="138" t="s">
        <v>775</v>
      </c>
    </row>
    <row r="486" spans="2:65" s="1" customFormat="1">
      <c r="B486" s="32"/>
      <c r="D486" s="140" t="s">
        <v>142</v>
      </c>
      <c r="F486" s="141" t="s">
        <v>776</v>
      </c>
      <c r="I486" s="142"/>
      <c r="L486" s="32"/>
      <c r="M486" s="143"/>
      <c r="T486" s="53"/>
      <c r="AT486" s="17" t="s">
        <v>142</v>
      </c>
      <c r="AU486" s="17" t="s">
        <v>81</v>
      </c>
    </row>
    <row r="487" spans="2:65" s="11" customFormat="1" ht="22.9" customHeight="1">
      <c r="B487" s="115"/>
      <c r="D487" s="116" t="s">
        <v>70</v>
      </c>
      <c r="E487" s="125" t="s">
        <v>777</v>
      </c>
      <c r="F487" s="125" t="s">
        <v>778</v>
      </c>
      <c r="I487" s="118"/>
      <c r="J487" s="126">
        <f>BK487</f>
        <v>0</v>
      </c>
      <c r="L487" s="115"/>
      <c r="M487" s="120"/>
      <c r="P487" s="121">
        <f>SUM(P488:P490)</f>
        <v>0</v>
      </c>
      <c r="R487" s="121">
        <f>SUM(R488:R490)</f>
        <v>1.7850000000000001E-2</v>
      </c>
      <c r="T487" s="122">
        <f>SUM(T488:T490)</f>
        <v>0</v>
      </c>
      <c r="AR487" s="116" t="s">
        <v>81</v>
      </c>
      <c r="AT487" s="123" t="s">
        <v>70</v>
      </c>
      <c r="AU487" s="123" t="s">
        <v>79</v>
      </c>
      <c r="AY487" s="116" t="s">
        <v>133</v>
      </c>
      <c r="BK487" s="124">
        <f>SUM(BK488:BK490)</f>
        <v>0</v>
      </c>
    </row>
    <row r="488" spans="2:65" s="1" customFormat="1" ht="33" customHeight="1">
      <c r="B488" s="32"/>
      <c r="C488" s="127" t="s">
        <v>779</v>
      </c>
      <c r="D488" s="127" t="s">
        <v>135</v>
      </c>
      <c r="E488" s="128" t="s">
        <v>780</v>
      </c>
      <c r="F488" s="129" t="s">
        <v>781</v>
      </c>
      <c r="G488" s="130" t="s">
        <v>782</v>
      </c>
      <c r="H488" s="131">
        <v>1</v>
      </c>
      <c r="I488" s="132"/>
      <c r="J488" s="133">
        <f>ROUND(I488*H488,2)</f>
        <v>0</v>
      </c>
      <c r="K488" s="129" t="s">
        <v>139</v>
      </c>
      <c r="L488" s="32"/>
      <c r="M488" s="134" t="s">
        <v>19</v>
      </c>
      <c r="N488" s="135" t="s">
        <v>42</v>
      </c>
      <c r="P488" s="136">
        <f>O488*H488</f>
        <v>0</v>
      </c>
      <c r="Q488" s="136">
        <v>1.7850000000000001E-2</v>
      </c>
      <c r="R488" s="136">
        <f>Q488*H488</f>
        <v>1.7850000000000001E-2</v>
      </c>
      <c r="S488" s="136">
        <v>0</v>
      </c>
      <c r="T488" s="137">
        <f>S488*H488</f>
        <v>0</v>
      </c>
      <c r="AR488" s="138" t="s">
        <v>239</v>
      </c>
      <c r="AT488" s="138" t="s">
        <v>135</v>
      </c>
      <c r="AU488" s="138" t="s">
        <v>81</v>
      </c>
      <c r="AY488" s="17" t="s">
        <v>133</v>
      </c>
      <c r="BE488" s="139">
        <f>IF(N488="základní",J488,0)</f>
        <v>0</v>
      </c>
      <c r="BF488" s="139">
        <f>IF(N488="snížená",J488,0)</f>
        <v>0</v>
      </c>
      <c r="BG488" s="139">
        <f>IF(N488="zákl. přenesená",J488,0)</f>
        <v>0</v>
      </c>
      <c r="BH488" s="139">
        <f>IF(N488="sníž. přenesená",J488,0)</f>
        <v>0</v>
      </c>
      <c r="BI488" s="139">
        <f>IF(N488="nulová",J488,0)</f>
        <v>0</v>
      </c>
      <c r="BJ488" s="17" t="s">
        <v>79</v>
      </c>
      <c r="BK488" s="139">
        <f>ROUND(I488*H488,2)</f>
        <v>0</v>
      </c>
      <c r="BL488" s="17" t="s">
        <v>239</v>
      </c>
      <c r="BM488" s="138" t="s">
        <v>783</v>
      </c>
    </row>
    <row r="489" spans="2:65" s="1" customFormat="1">
      <c r="B489" s="32"/>
      <c r="D489" s="140" t="s">
        <v>142</v>
      </c>
      <c r="F489" s="141" t="s">
        <v>784</v>
      </c>
      <c r="I489" s="142"/>
      <c r="L489" s="32"/>
      <c r="M489" s="143"/>
      <c r="T489" s="53"/>
      <c r="AT489" s="17" t="s">
        <v>142</v>
      </c>
      <c r="AU489" s="17" t="s">
        <v>81</v>
      </c>
    </row>
    <row r="490" spans="2:65" s="12" customFormat="1">
      <c r="B490" s="144"/>
      <c r="D490" s="145" t="s">
        <v>144</v>
      </c>
      <c r="E490" s="146" t="s">
        <v>19</v>
      </c>
      <c r="F490" s="147" t="s">
        <v>785</v>
      </c>
      <c r="H490" s="148">
        <v>1</v>
      </c>
      <c r="I490" s="149"/>
      <c r="L490" s="144"/>
      <c r="M490" s="150"/>
      <c r="T490" s="151"/>
      <c r="AT490" s="146" t="s">
        <v>144</v>
      </c>
      <c r="AU490" s="146" t="s">
        <v>81</v>
      </c>
      <c r="AV490" s="12" t="s">
        <v>81</v>
      </c>
      <c r="AW490" s="12" t="s">
        <v>33</v>
      </c>
      <c r="AX490" s="12" t="s">
        <v>79</v>
      </c>
      <c r="AY490" s="146" t="s">
        <v>133</v>
      </c>
    </row>
    <row r="491" spans="2:65" s="11" customFormat="1" ht="22.9" customHeight="1">
      <c r="B491" s="115"/>
      <c r="D491" s="116" t="s">
        <v>70</v>
      </c>
      <c r="E491" s="125" t="s">
        <v>786</v>
      </c>
      <c r="F491" s="125" t="s">
        <v>787</v>
      </c>
      <c r="I491" s="118"/>
      <c r="J491" s="126">
        <f>BK491</f>
        <v>0</v>
      </c>
      <c r="L491" s="115"/>
      <c r="M491" s="120"/>
      <c r="P491" s="121">
        <f>SUM(P492:P564)</f>
        <v>0</v>
      </c>
      <c r="R491" s="121">
        <f>SUM(R492:R564)</f>
        <v>11.80476206</v>
      </c>
      <c r="T491" s="122">
        <f>SUM(T492:T564)</f>
        <v>0</v>
      </c>
      <c r="AR491" s="116" t="s">
        <v>81</v>
      </c>
      <c r="AT491" s="123" t="s">
        <v>70</v>
      </c>
      <c r="AU491" s="123" t="s">
        <v>79</v>
      </c>
      <c r="AY491" s="116" t="s">
        <v>133</v>
      </c>
      <c r="BK491" s="124">
        <f>SUM(BK492:BK564)</f>
        <v>0</v>
      </c>
    </row>
    <row r="492" spans="2:65" s="1" customFormat="1" ht="24.2" customHeight="1">
      <c r="B492" s="32"/>
      <c r="C492" s="127" t="s">
        <v>788</v>
      </c>
      <c r="D492" s="127" t="s">
        <v>135</v>
      </c>
      <c r="E492" s="128" t="s">
        <v>789</v>
      </c>
      <c r="F492" s="129" t="s">
        <v>790</v>
      </c>
      <c r="G492" s="130" t="s">
        <v>161</v>
      </c>
      <c r="H492" s="131">
        <v>9.7799999999999994</v>
      </c>
      <c r="I492" s="132"/>
      <c r="J492" s="133">
        <f>ROUND(I492*H492,2)</f>
        <v>0</v>
      </c>
      <c r="K492" s="129" t="s">
        <v>139</v>
      </c>
      <c r="L492" s="32"/>
      <c r="M492" s="134" t="s">
        <v>19</v>
      </c>
      <c r="N492" s="135" t="s">
        <v>42</v>
      </c>
      <c r="P492" s="136">
        <f>O492*H492</f>
        <v>0</v>
      </c>
      <c r="Q492" s="136">
        <v>0</v>
      </c>
      <c r="R492" s="136">
        <f>Q492*H492</f>
        <v>0</v>
      </c>
      <c r="S492" s="136">
        <v>0</v>
      </c>
      <c r="T492" s="137">
        <f>S492*H492</f>
        <v>0</v>
      </c>
      <c r="AR492" s="138" t="s">
        <v>239</v>
      </c>
      <c r="AT492" s="138" t="s">
        <v>135</v>
      </c>
      <c r="AU492" s="138" t="s">
        <v>81</v>
      </c>
      <c r="AY492" s="17" t="s">
        <v>133</v>
      </c>
      <c r="BE492" s="139">
        <f>IF(N492="základní",J492,0)</f>
        <v>0</v>
      </c>
      <c r="BF492" s="139">
        <f>IF(N492="snížená",J492,0)</f>
        <v>0</v>
      </c>
      <c r="BG492" s="139">
        <f>IF(N492="zákl. přenesená",J492,0)</f>
        <v>0</v>
      </c>
      <c r="BH492" s="139">
        <f>IF(N492="sníž. přenesená",J492,0)</f>
        <v>0</v>
      </c>
      <c r="BI492" s="139">
        <f>IF(N492="nulová",J492,0)</f>
        <v>0</v>
      </c>
      <c r="BJ492" s="17" t="s">
        <v>79</v>
      </c>
      <c r="BK492" s="139">
        <f>ROUND(I492*H492,2)</f>
        <v>0</v>
      </c>
      <c r="BL492" s="17" t="s">
        <v>239</v>
      </c>
      <c r="BM492" s="138" t="s">
        <v>791</v>
      </c>
    </row>
    <row r="493" spans="2:65" s="1" customFormat="1">
      <c r="B493" s="32"/>
      <c r="D493" s="140" t="s">
        <v>142</v>
      </c>
      <c r="F493" s="141" t="s">
        <v>792</v>
      </c>
      <c r="I493" s="142"/>
      <c r="L493" s="32"/>
      <c r="M493" s="143"/>
      <c r="T493" s="53"/>
      <c r="AT493" s="17" t="s">
        <v>142</v>
      </c>
      <c r="AU493" s="17" t="s">
        <v>81</v>
      </c>
    </row>
    <row r="494" spans="2:65" s="12" customFormat="1">
      <c r="B494" s="144"/>
      <c r="D494" s="145" t="s">
        <v>144</v>
      </c>
      <c r="E494" s="146" t="s">
        <v>19</v>
      </c>
      <c r="F494" s="147" t="s">
        <v>793</v>
      </c>
      <c r="H494" s="148">
        <v>9.7799999999999994</v>
      </c>
      <c r="I494" s="149"/>
      <c r="L494" s="144"/>
      <c r="M494" s="150"/>
      <c r="T494" s="151"/>
      <c r="AT494" s="146" t="s">
        <v>144</v>
      </c>
      <c r="AU494" s="146" t="s">
        <v>81</v>
      </c>
      <c r="AV494" s="12" t="s">
        <v>81</v>
      </c>
      <c r="AW494" s="12" t="s">
        <v>33</v>
      </c>
      <c r="AX494" s="12" t="s">
        <v>79</v>
      </c>
      <c r="AY494" s="146" t="s">
        <v>133</v>
      </c>
    </row>
    <row r="495" spans="2:65" s="1" customFormat="1" ht="33" customHeight="1">
      <c r="B495" s="32"/>
      <c r="C495" s="127" t="s">
        <v>794</v>
      </c>
      <c r="D495" s="127" t="s">
        <v>135</v>
      </c>
      <c r="E495" s="128" t="s">
        <v>795</v>
      </c>
      <c r="F495" s="129" t="s">
        <v>796</v>
      </c>
      <c r="G495" s="130" t="s">
        <v>280</v>
      </c>
      <c r="H495" s="131">
        <v>113.86</v>
      </c>
      <c r="I495" s="132"/>
      <c r="J495" s="133">
        <f>ROUND(I495*H495,2)</f>
        <v>0</v>
      </c>
      <c r="K495" s="129" t="s">
        <v>139</v>
      </c>
      <c r="L495" s="32"/>
      <c r="M495" s="134" t="s">
        <v>19</v>
      </c>
      <c r="N495" s="135" t="s">
        <v>42</v>
      </c>
      <c r="P495" s="136">
        <f>O495*H495</f>
        <v>0</v>
      </c>
      <c r="Q495" s="136">
        <v>0</v>
      </c>
      <c r="R495" s="136">
        <f>Q495*H495</f>
        <v>0</v>
      </c>
      <c r="S495" s="136">
        <v>0</v>
      </c>
      <c r="T495" s="137">
        <f>S495*H495</f>
        <v>0</v>
      </c>
      <c r="AR495" s="138" t="s">
        <v>239</v>
      </c>
      <c r="AT495" s="138" t="s">
        <v>135</v>
      </c>
      <c r="AU495" s="138" t="s">
        <v>81</v>
      </c>
      <c r="AY495" s="17" t="s">
        <v>133</v>
      </c>
      <c r="BE495" s="139">
        <f>IF(N495="základní",J495,0)</f>
        <v>0</v>
      </c>
      <c r="BF495" s="139">
        <f>IF(N495="snížená",J495,0)</f>
        <v>0</v>
      </c>
      <c r="BG495" s="139">
        <f>IF(N495="zákl. přenesená",J495,0)</f>
        <v>0</v>
      </c>
      <c r="BH495" s="139">
        <f>IF(N495="sníž. přenesená",J495,0)</f>
        <v>0</v>
      </c>
      <c r="BI495" s="139">
        <f>IF(N495="nulová",J495,0)</f>
        <v>0</v>
      </c>
      <c r="BJ495" s="17" t="s">
        <v>79</v>
      </c>
      <c r="BK495" s="139">
        <f>ROUND(I495*H495,2)</f>
        <v>0</v>
      </c>
      <c r="BL495" s="17" t="s">
        <v>239</v>
      </c>
      <c r="BM495" s="138" t="s">
        <v>797</v>
      </c>
    </row>
    <row r="496" spans="2:65" s="1" customFormat="1">
      <c r="B496" s="32"/>
      <c r="D496" s="140" t="s">
        <v>142</v>
      </c>
      <c r="F496" s="141" t="s">
        <v>798</v>
      </c>
      <c r="I496" s="142"/>
      <c r="L496" s="32"/>
      <c r="M496" s="143"/>
      <c r="T496" s="53"/>
      <c r="AT496" s="17" t="s">
        <v>142</v>
      </c>
      <c r="AU496" s="17" t="s">
        <v>81</v>
      </c>
    </row>
    <row r="497" spans="2:65" s="12" customFormat="1" ht="22.5">
      <c r="B497" s="144"/>
      <c r="D497" s="145" t="s">
        <v>144</v>
      </c>
      <c r="E497" s="146" t="s">
        <v>19</v>
      </c>
      <c r="F497" s="147" t="s">
        <v>799</v>
      </c>
      <c r="H497" s="148">
        <v>60.48</v>
      </c>
      <c r="I497" s="149"/>
      <c r="L497" s="144"/>
      <c r="M497" s="150"/>
      <c r="T497" s="151"/>
      <c r="AT497" s="146" t="s">
        <v>144</v>
      </c>
      <c r="AU497" s="146" t="s">
        <v>81</v>
      </c>
      <c r="AV497" s="12" t="s">
        <v>81</v>
      </c>
      <c r="AW497" s="12" t="s">
        <v>33</v>
      </c>
      <c r="AX497" s="12" t="s">
        <v>71</v>
      </c>
      <c r="AY497" s="146" t="s">
        <v>133</v>
      </c>
    </row>
    <row r="498" spans="2:65" s="12" customFormat="1" ht="33.75">
      <c r="B498" s="144"/>
      <c r="D498" s="145" t="s">
        <v>144</v>
      </c>
      <c r="E498" s="146" t="s">
        <v>19</v>
      </c>
      <c r="F498" s="147" t="s">
        <v>800</v>
      </c>
      <c r="H498" s="148">
        <v>53.38</v>
      </c>
      <c r="I498" s="149"/>
      <c r="L498" s="144"/>
      <c r="M498" s="150"/>
      <c r="T498" s="151"/>
      <c r="AT498" s="146" t="s">
        <v>144</v>
      </c>
      <c r="AU498" s="146" t="s">
        <v>81</v>
      </c>
      <c r="AV498" s="12" t="s">
        <v>81</v>
      </c>
      <c r="AW498" s="12" t="s">
        <v>33</v>
      </c>
      <c r="AX498" s="12" t="s">
        <v>71</v>
      </c>
      <c r="AY498" s="146" t="s">
        <v>133</v>
      </c>
    </row>
    <row r="499" spans="2:65" s="13" customFormat="1">
      <c r="B499" s="152"/>
      <c r="D499" s="145" t="s">
        <v>144</v>
      </c>
      <c r="E499" s="153" t="s">
        <v>19</v>
      </c>
      <c r="F499" s="154" t="s">
        <v>166</v>
      </c>
      <c r="H499" s="155">
        <v>113.86</v>
      </c>
      <c r="I499" s="156"/>
      <c r="L499" s="152"/>
      <c r="M499" s="157"/>
      <c r="T499" s="158"/>
      <c r="AT499" s="153" t="s">
        <v>144</v>
      </c>
      <c r="AU499" s="153" t="s">
        <v>81</v>
      </c>
      <c r="AV499" s="13" t="s">
        <v>140</v>
      </c>
      <c r="AW499" s="13" t="s">
        <v>33</v>
      </c>
      <c r="AX499" s="13" t="s">
        <v>79</v>
      </c>
      <c r="AY499" s="153" t="s">
        <v>133</v>
      </c>
    </row>
    <row r="500" spans="2:65" s="1" customFormat="1" ht="21.75" customHeight="1">
      <c r="B500" s="32"/>
      <c r="C500" s="166" t="s">
        <v>801</v>
      </c>
      <c r="D500" s="166" t="s">
        <v>438</v>
      </c>
      <c r="E500" s="167" t="s">
        <v>802</v>
      </c>
      <c r="F500" s="168" t="s">
        <v>803</v>
      </c>
      <c r="G500" s="169" t="s">
        <v>161</v>
      </c>
      <c r="H500" s="170">
        <v>1.016</v>
      </c>
      <c r="I500" s="171"/>
      <c r="J500" s="172">
        <f>ROUND(I500*H500,2)</f>
        <v>0</v>
      </c>
      <c r="K500" s="168" t="s">
        <v>139</v>
      </c>
      <c r="L500" s="173"/>
      <c r="M500" s="174" t="s">
        <v>19</v>
      </c>
      <c r="N500" s="175" t="s">
        <v>42</v>
      </c>
      <c r="P500" s="136">
        <f>O500*H500</f>
        <v>0</v>
      </c>
      <c r="Q500" s="136">
        <v>0.55000000000000004</v>
      </c>
      <c r="R500" s="136">
        <f>Q500*H500</f>
        <v>0.55880000000000007</v>
      </c>
      <c r="S500" s="136">
        <v>0</v>
      </c>
      <c r="T500" s="137">
        <f>S500*H500</f>
        <v>0</v>
      </c>
      <c r="AR500" s="138" t="s">
        <v>342</v>
      </c>
      <c r="AT500" s="138" t="s">
        <v>438</v>
      </c>
      <c r="AU500" s="138" t="s">
        <v>81</v>
      </c>
      <c r="AY500" s="17" t="s">
        <v>133</v>
      </c>
      <c r="BE500" s="139">
        <f>IF(N500="základní",J500,0)</f>
        <v>0</v>
      </c>
      <c r="BF500" s="139">
        <f>IF(N500="snížená",J500,0)</f>
        <v>0</v>
      </c>
      <c r="BG500" s="139">
        <f>IF(N500="zákl. přenesená",J500,0)</f>
        <v>0</v>
      </c>
      <c r="BH500" s="139">
        <f>IF(N500="sníž. přenesená",J500,0)</f>
        <v>0</v>
      </c>
      <c r="BI500" s="139">
        <f>IF(N500="nulová",J500,0)</f>
        <v>0</v>
      </c>
      <c r="BJ500" s="17" t="s">
        <v>79</v>
      </c>
      <c r="BK500" s="139">
        <f>ROUND(I500*H500,2)</f>
        <v>0</v>
      </c>
      <c r="BL500" s="17" t="s">
        <v>239</v>
      </c>
      <c r="BM500" s="138" t="s">
        <v>804</v>
      </c>
    </row>
    <row r="501" spans="2:65" s="12" customFormat="1" ht="22.5">
      <c r="B501" s="144"/>
      <c r="D501" s="145" t="s">
        <v>144</v>
      </c>
      <c r="E501" s="146" t="s">
        <v>19</v>
      </c>
      <c r="F501" s="147" t="s">
        <v>799</v>
      </c>
      <c r="H501" s="148">
        <v>60.48</v>
      </c>
      <c r="I501" s="149"/>
      <c r="L501" s="144"/>
      <c r="M501" s="150"/>
      <c r="T501" s="151"/>
      <c r="AT501" s="146" t="s">
        <v>144</v>
      </c>
      <c r="AU501" s="146" t="s">
        <v>81</v>
      </c>
      <c r="AV501" s="12" t="s">
        <v>81</v>
      </c>
      <c r="AW501" s="12" t="s">
        <v>33</v>
      </c>
      <c r="AX501" s="12" t="s">
        <v>71</v>
      </c>
      <c r="AY501" s="146" t="s">
        <v>133</v>
      </c>
    </row>
    <row r="502" spans="2:65" s="12" customFormat="1" ht="33.75">
      <c r="B502" s="144"/>
      <c r="D502" s="145" t="s">
        <v>144</v>
      </c>
      <c r="E502" s="146" t="s">
        <v>19</v>
      </c>
      <c r="F502" s="147" t="s">
        <v>800</v>
      </c>
      <c r="H502" s="148">
        <v>53.38</v>
      </c>
      <c r="I502" s="149"/>
      <c r="L502" s="144"/>
      <c r="M502" s="150"/>
      <c r="T502" s="151"/>
      <c r="AT502" s="146" t="s">
        <v>144</v>
      </c>
      <c r="AU502" s="146" t="s">
        <v>81</v>
      </c>
      <c r="AV502" s="12" t="s">
        <v>81</v>
      </c>
      <c r="AW502" s="12" t="s">
        <v>33</v>
      </c>
      <c r="AX502" s="12" t="s">
        <v>71</v>
      </c>
      <c r="AY502" s="146" t="s">
        <v>133</v>
      </c>
    </row>
    <row r="503" spans="2:65" s="14" customFormat="1">
      <c r="B503" s="159"/>
      <c r="D503" s="145" t="s">
        <v>144</v>
      </c>
      <c r="E503" s="160" t="s">
        <v>19</v>
      </c>
      <c r="F503" s="161" t="s">
        <v>408</v>
      </c>
      <c r="H503" s="162">
        <v>113.86</v>
      </c>
      <c r="I503" s="163"/>
      <c r="L503" s="159"/>
      <c r="M503" s="164"/>
      <c r="T503" s="165"/>
      <c r="AT503" s="160" t="s">
        <v>144</v>
      </c>
      <c r="AU503" s="160" t="s">
        <v>81</v>
      </c>
      <c r="AV503" s="14" t="s">
        <v>152</v>
      </c>
      <c r="AW503" s="14" t="s">
        <v>33</v>
      </c>
      <c r="AX503" s="14" t="s">
        <v>71</v>
      </c>
      <c r="AY503" s="160" t="s">
        <v>133</v>
      </c>
    </row>
    <row r="504" spans="2:65" s="12" customFormat="1">
      <c r="B504" s="144"/>
      <c r="D504" s="145" t="s">
        <v>144</v>
      </c>
      <c r="E504" s="146" t="s">
        <v>19</v>
      </c>
      <c r="F504" s="147" t="s">
        <v>805</v>
      </c>
      <c r="H504" s="148">
        <v>0.96799999999999997</v>
      </c>
      <c r="I504" s="149"/>
      <c r="L504" s="144"/>
      <c r="M504" s="150"/>
      <c r="T504" s="151"/>
      <c r="AT504" s="146" t="s">
        <v>144</v>
      </c>
      <c r="AU504" s="146" t="s">
        <v>81</v>
      </c>
      <c r="AV504" s="12" t="s">
        <v>81</v>
      </c>
      <c r="AW504" s="12" t="s">
        <v>33</v>
      </c>
      <c r="AX504" s="12" t="s">
        <v>79</v>
      </c>
      <c r="AY504" s="146" t="s">
        <v>133</v>
      </c>
    </row>
    <row r="505" spans="2:65" s="12" customFormat="1">
      <c r="B505" s="144"/>
      <c r="D505" s="145" t="s">
        <v>144</v>
      </c>
      <c r="F505" s="147" t="s">
        <v>806</v>
      </c>
      <c r="H505" s="148">
        <v>1.016</v>
      </c>
      <c r="I505" s="149"/>
      <c r="L505" s="144"/>
      <c r="M505" s="150"/>
      <c r="T505" s="151"/>
      <c r="AT505" s="146" t="s">
        <v>144</v>
      </c>
      <c r="AU505" s="146" t="s">
        <v>81</v>
      </c>
      <c r="AV505" s="12" t="s">
        <v>81</v>
      </c>
      <c r="AW505" s="12" t="s">
        <v>4</v>
      </c>
      <c r="AX505" s="12" t="s">
        <v>79</v>
      </c>
      <c r="AY505" s="146" t="s">
        <v>133</v>
      </c>
    </row>
    <row r="506" spans="2:65" s="1" customFormat="1" ht="55.5" customHeight="1">
      <c r="B506" s="32"/>
      <c r="C506" s="127" t="s">
        <v>807</v>
      </c>
      <c r="D506" s="127" t="s">
        <v>135</v>
      </c>
      <c r="E506" s="128" t="s">
        <v>808</v>
      </c>
      <c r="F506" s="129" t="s">
        <v>809</v>
      </c>
      <c r="G506" s="130" t="s">
        <v>280</v>
      </c>
      <c r="H506" s="131">
        <v>80.05</v>
      </c>
      <c r="I506" s="132"/>
      <c r="J506" s="133">
        <f>ROUND(I506*H506,2)</f>
        <v>0</v>
      </c>
      <c r="K506" s="129" t="s">
        <v>139</v>
      </c>
      <c r="L506" s="32"/>
      <c r="M506" s="134" t="s">
        <v>19</v>
      </c>
      <c r="N506" s="135" t="s">
        <v>42</v>
      </c>
      <c r="P506" s="136">
        <f>O506*H506</f>
        <v>0</v>
      </c>
      <c r="Q506" s="136">
        <v>0</v>
      </c>
      <c r="R506" s="136">
        <f>Q506*H506</f>
        <v>0</v>
      </c>
      <c r="S506" s="136">
        <v>0</v>
      </c>
      <c r="T506" s="137">
        <f>S506*H506</f>
        <v>0</v>
      </c>
      <c r="AR506" s="138" t="s">
        <v>239</v>
      </c>
      <c r="AT506" s="138" t="s">
        <v>135</v>
      </c>
      <c r="AU506" s="138" t="s">
        <v>81</v>
      </c>
      <c r="AY506" s="17" t="s">
        <v>133</v>
      </c>
      <c r="BE506" s="139">
        <f>IF(N506="základní",J506,0)</f>
        <v>0</v>
      </c>
      <c r="BF506" s="139">
        <f>IF(N506="snížená",J506,0)</f>
        <v>0</v>
      </c>
      <c r="BG506" s="139">
        <f>IF(N506="zákl. přenesená",J506,0)</f>
        <v>0</v>
      </c>
      <c r="BH506" s="139">
        <f>IF(N506="sníž. přenesená",J506,0)</f>
        <v>0</v>
      </c>
      <c r="BI506" s="139">
        <f>IF(N506="nulová",J506,0)</f>
        <v>0</v>
      </c>
      <c r="BJ506" s="17" t="s">
        <v>79</v>
      </c>
      <c r="BK506" s="139">
        <f>ROUND(I506*H506,2)</f>
        <v>0</v>
      </c>
      <c r="BL506" s="17" t="s">
        <v>239</v>
      </c>
      <c r="BM506" s="138" t="s">
        <v>810</v>
      </c>
    </row>
    <row r="507" spans="2:65" s="1" customFormat="1">
      <c r="B507" s="32"/>
      <c r="D507" s="140" t="s">
        <v>142</v>
      </c>
      <c r="F507" s="141" t="s">
        <v>811</v>
      </c>
      <c r="I507" s="142"/>
      <c r="L507" s="32"/>
      <c r="M507" s="143"/>
      <c r="T507" s="53"/>
      <c r="AT507" s="17" t="s">
        <v>142</v>
      </c>
      <c r="AU507" s="17" t="s">
        <v>81</v>
      </c>
    </row>
    <row r="508" spans="2:65" s="12" customFormat="1" ht="33.75">
      <c r="B508" s="144"/>
      <c r="D508" s="145" t="s">
        <v>144</v>
      </c>
      <c r="E508" s="146" t="s">
        <v>19</v>
      </c>
      <c r="F508" s="147" t="s">
        <v>812</v>
      </c>
      <c r="H508" s="148">
        <v>76.150000000000006</v>
      </c>
      <c r="I508" s="149"/>
      <c r="L508" s="144"/>
      <c r="M508" s="150"/>
      <c r="T508" s="151"/>
      <c r="AT508" s="146" t="s">
        <v>144</v>
      </c>
      <c r="AU508" s="146" t="s">
        <v>81</v>
      </c>
      <c r="AV508" s="12" t="s">
        <v>81</v>
      </c>
      <c r="AW508" s="12" t="s">
        <v>33</v>
      </c>
      <c r="AX508" s="12" t="s">
        <v>71</v>
      </c>
      <c r="AY508" s="146" t="s">
        <v>133</v>
      </c>
    </row>
    <row r="509" spans="2:65" s="12" customFormat="1">
      <c r="B509" s="144"/>
      <c r="D509" s="145" t="s">
        <v>144</v>
      </c>
      <c r="E509" s="146" t="s">
        <v>19</v>
      </c>
      <c r="F509" s="147" t="s">
        <v>813</v>
      </c>
      <c r="H509" s="148">
        <v>3.9</v>
      </c>
      <c r="I509" s="149"/>
      <c r="L509" s="144"/>
      <c r="M509" s="150"/>
      <c r="T509" s="151"/>
      <c r="AT509" s="146" t="s">
        <v>144</v>
      </c>
      <c r="AU509" s="146" t="s">
        <v>81</v>
      </c>
      <c r="AV509" s="12" t="s">
        <v>81</v>
      </c>
      <c r="AW509" s="12" t="s">
        <v>33</v>
      </c>
      <c r="AX509" s="12" t="s">
        <v>71</v>
      </c>
      <c r="AY509" s="146" t="s">
        <v>133</v>
      </c>
    </row>
    <row r="510" spans="2:65" s="13" customFormat="1">
      <c r="B510" s="152"/>
      <c r="D510" s="145" t="s">
        <v>144</v>
      </c>
      <c r="E510" s="153" t="s">
        <v>19</v>
      </c>
      <c r="F510" s="154" t="s">
        <v>166</v>
      </c>
      <c r="H510" s="155">
        <v>80.05</v>
      </c>
      <c r="I510" s="156"/>
      <c r="L510" s="152"/>
      <c r="M510" s="157"/>
      <c r="T510" s="158"/>
      <c r="AT510" s="153" t="s">
        <v>144</v>
      </c>
      <c r="AU510" s="153" t="s">
        <v>81</v>
      </c>
      <c r="AV510" s="13" t="s">
        <v>140</v>
      </c>
      <c r="AW510" s="13" t="s">
        <v>33</v>
      </c>
      <c r="AX510" s="13" t="s">
        <v>79</v>
      </c>
      <c r="AY510" s="153" t="s">
        <v>133</v>
      </c>
    </row>
    <row r="511" spans="2:65" s="1" customFormat="1" ht="21.75" customHeight="1">
      <c r="B511" s="32"/>
      <c r="C511" s="166" t="s">
        <v>814</v>
      </c>
      <c r="D511" s="166" t="s">
        <v>438</v>
      </c>
      <c r="E511" s="167" t="s">
        <v>802</v>
      </c>
      <c r="F511" s="168" t="s">
        <v>803</v>
      </c>
      <c r="G511" s="169" t="s">
        <v>161</v>
      </c>
      <c r="H511" s="170">
        <v>0.80900000000000005</v>
      </c>
      <c r="I511" s="171"/>
      <c r="J511" s="172">
        <f>ROUND(I511*H511,2)</f>
        <v>0</v>
      </c>
      <c r="K511" s="168" t="s">
        <v>139</v>
      </c>
      <c r="L511" s="173"/>
      <c r="M511" s="174" t="s">
        <v>19</v>
      </c>
      <c r="N511" s="175" t="s">
        <v>42</v>
      </c>
      <c r="P511" s="136">
        <f>O511*H511</f>
        <v>0</v>
      </c>
      <c r="Q511" s="136">
        <v>0.55000000000000004</v>
      </c>
      <c r="R511" s="136">
        <f>Q511*H511</f>
        <v>0.44495000000000007</v>
      </c>
      <c r="S511" s="136">
        <v>0</v>
      </c>
      <c r="T511" s="137">
        <f>S511*H511</f>
        <v>0</v>
      </c>
      <c r="AR511" s="138" t="s">
        <v>342</v>
      </c>
      <c r="AT511" s="138" t="s">
        <v>438</v>
      </c>
      <c r="AU511" s="138" t="s">
        <v>81</v>
      </c>
      <c r="AY511" s="17" t="s">
        <v>133</v>
      </c>
      <c r="BE511" s="139">
        <f>IF(N511="základní",J511,0)</f>
        <v>0</v>
      </c>
      <c r="BF511" s="139">
        <f>IF(N511="snížená",J511,0)</f>
        <v>0</v>
      </c>
      <c r="BG511" s="139">
        <f>IF(N511="zákl. přenesená",J511,0)</f>
        <v>0</v>
      </c>
      <c r="BH511" s="139">
        <f>IF(N511="sníž. přenesená",J511,0)</f>
        <v>0</v>
      </c>
      <c r="BI511" s="139">
        <f>IF(N511="nulová",J511,0)</f>
        <v>0</v>
      </c>
      <c r="BJ511" s="17" t="s">
        <v>79</v>
      </c>
      <c r="BK511" s="139">
        <f>ROUND(I511*H511,2)</f>
        <v>0</v>
      </c>
      <c r="BL511" s="17" t="s">
        <v>239</v>
      </c>
      <c r="BM511" s="138" t="s">
        <v>815</v>
      </c>
    </row>
    <row r="512" spans="2:65" s="12" customFormat="1" ht="33.75">
      <c r="B512" s="144"/>
      <c r="D512" s="145" t="s">
        <v>144</v>
      </c>
      <c r="E512" s="146" t="s">
        <v>19</v>
      </c>
      <c r="F512" s="147" t="s">
        <v>816</v>
      </c>
      <c r="H512" s="148">
        <v>0.73099999999999998</v>
      </c>
      <c r="I512" s="149"/>
      <c r="L512" s="144"/>
      <c r="M512" s="150"/>
      <c r="T512" s="151"/>
      <c r="AT512" s="146" t="s">
        <v>144</v>
      </c>
      <c r="AU512" s="146" t="s">
        <v>81</v>
      </c>
      <c r="AV512" s="12" t="s">
        <v>81</v>
      </c>
      <c r="AW512" s="12" t="s">
        <v>33</v>
      </c>
      <c r="AX512" s="12" t="s">
        <v>71</v>
      </c>
      <c r="AY512" s="146" t="s">
        <v>133</v>
      </c>
    </row>
    <row r="513" spans="2:65" s="12" customFormat="1">
      <c r="B513" s="144"/>
      <c r="D513" s="145" t="s">
        <v>144</v>
      </c>
      <c r="E513" s="146" t="s">
        <v>19</v>
      </c>
      <c r="F513" s="147" t="s">
        <v>817</v>
      </c>
      <c r="H513" s="148">
        <v>3.9E-2</v>
      </c>
      <c r="I513" s="149"/>
      <c r="L513" s="144"/>
      <c r="M513" s="150"/>
      <c r="T513" s="151"/>
      <c r="AT513" s="146" t="s">
        <v>144</v>
      </c>
      <c r="AU513" s="146" t="s">
        <v>81</v>
      </c>
      <c r="AV513" s="12" t="s">
        <v>81</v>
      </c>
      <c r="AW513" s="12" t="s">
        <v>33</v>
      </c>
      <c r="AX513" s="12" t="s">
        <v>71</v>
      </c>
      <c r="AY513" s="146" t="s">
        <v>133</v>
      </c>
    </row>
    <row r="514" spans="2:65" s="13" customFormat="1">
      <c r="B514" s="152"/>
      <c r="D514" s="145" t="s">
        <v>144</v>
      </c>
      <c r="E514" s="153" t="s">
        <v>19</v>
      </c>
      <c r="F514" s="154" t="s">
        <v>166</v>
      </c>
      <c r="H514" s="155">
        <v>0.77</v>
      </c>
      <c r="I514" s="156"/>
      <c r="L514" s="152"/>
      <c r="M514" s="157"/>
      <c r="T514" s="158"/>
      <c r="AT514" s="153" t="s">
        <v>144</v>
      </c>
      <c r="AU514" s="153" t="s">
        <v>81</v>
      </c>
      <c r="AV514" s="13" t="s">
        <v>140</v>
      </c>
      <c r="AW514" s="13" t="s">
        <v>33</v>
      </c>
      <c r="AX514" s="13" t="s">
        <v>79</v>
      </c>
      <c r="AY514" s="153" t="s">
        <v>133</v>
      </c>
    </row>
    <row r="515" spans="2:65" s="12" customFormat="1">
      <c r="B515" s="144"/>
      <c r="D515" s="145" t="s">
        <v>144</v>
      </c>
      <c r="F515" s="147" t="s">
        <v>818</v>
      </c>
      <c r="H515" s="148">
        <v>0.80900000000000005</v>
      </c>
      <c r="I515" s="149"/>
      <c r="L515" s="144"/>
      <c r="M515" s="150"/>
      <c r="T515" s="151"/>
      <c r="AT515" s="146" t="s">
        <v>144</v>
      </c>
      <c r="AU515" s="146" t="s">
        <v>81</v>
      </c>
      <c r="AV515" s="12" t="s">
        <v>81</v>
      </c>
      <c r="AW515" s="12" t="s">
        <v>4</v>
      </c>
      <c r="AX515" s="12" t="s">
        <v>79</v>
      </c>
      <c r="AY515" s="146" t="s">
        <v>133</v>
      </c>
    </row>
    <row r="516" spans="2:65" s="1" customFormat="1" ht="55.5" customHeight="1">
      <c r="B516" s="32"/>
      <c r="C516" s="127" t="s">
        <v>819</v>
      </c>
      <c r="D516" s="127" t="s">
        <v>135</v>
      </c>
      <c r="E516" s="128" t="s">
        <v>820</v>
      </c>
      <c r="F516" s="129" t="s">
        <v>821</v>
      </c>
      <c r="G516" s="130" t="s">
        <v>280</v>
      </c>
      <c r="H516" s="131">
        <v>18.66</v>
      </c>
      <c r="I516" s="132"/>
      <c r="J516" s="133">
        <f>ROUND(I516*H516,2)</f>
        <v>0</v>
      </c>
      <c r="K516" s="129" t="s">
        <v>139</v>
      </c>
      <c r="L516" s="32"/>
      <c r="M516" s="134" t="s">
        <v>19</v>
      </c>
      <c r="N516" s="135" t="s">
        <v>42</v>
      </c>
      <c r="P516" s="136">
        <f>O516*H516</f>
        <v>0</v>
      </c>
      <c r="Q516" s="136">
        <v>0</v>
      </c>
      <c r="R516" s="136">
        <f>Q516*H516</f>
        <v>0</v>
      </c>
      <c r="S516" s="136">
        <v>0</v>
      </c>
      <c r="T516" s="137">
        <f>S516*H516</f>
        <v>0</v>
      </c>
      <c r="AR516" s="138" t="s">
        <v>239</v>
      </c>
      <c r="AT516" s="138" t="s">
        <v>135</v>
      </c>
      <c r="AU516" s="138" t="s">
        <v>81</v>
      </c>
      <c r="AY516" s="17" t="s">
        <v>133</v>
      </c>
      <c r="BE516" s="139">
        <f>IF(N516="základní",J516,0)</f>
        <v>0</v>
      </c>
      <c r="BF516" s="139">
        <f>IF(N516="snížená",J516,0)</f>
        <v>0</v>
      </c>
      <c r="BG516" s="139">
        <f>IF(N516="zákl. přenesená",J516,0)</f>
        <v>0</v>
      </c>
      <c r="BH516" s="139">
        <f>IF(N516="sníž. přenesená",J516,0)</f>
        <v>0</v>
      </c>
      <c r="BI516" s="139">
        <f>IF(N516="nulová",J516,0)</f>
        <v>0</v>
      </c>
      <c r="BJ516" s="17" t="s">
        <v>79</v>
      </c>
      <c r="BK516" s="139">
        <f>ROUND(I516*H516,2)</f>
        <v>0</v>
      </c>
      <c r="BL516" s="17" t="s">
        <v>239</v>
      </c>
      <c r="BM516" s="138" t="s">
        <v>822</v>
      </c>
    </row>
    <row r="517" spans="2:65" s="1" customFormat="1">
      <c r="B517" s="32"/>
      <c r="D517" s="140" t="s">
        <v>142</v>
      </c>
      <c r="F517" s="141" t="s">
        <v>823</v>
      </c>
      <c r="I517" s="142"/>
      <c r="L517" s="32"/>
      <c r="M517" s="143"/>
      <c r="T517" s="53"/>
      <c r="AT517" s="17" t="s">
        <v>142</v>
      </c>
      <c r="AU517" s="17" t="s">
        <v>81</v>
      </c>
    </row>
    <row r="518" spans="2:65" s="12" customFormat="1">
      <c r="B518" s="144"/>
      <c r="D518" s="145" t="s">
        <v>144</v>
      </c>
      <c r="E518" s="146" t="s">
        <v>19</v>
      </c>
      <c r="F518" s="147" t="s">
        <v>824</v>
      </c>
      <c r="H518" s="148">
        <v>9.8559999999999999</v>
      </c>
      <c r="I518" s="149"/>
      <c r="L518" s="144"/>
      <c r="M518" s="150"/>
      <c r="T518" s="151"/>
      <c r="AT518" s="146" t="s">
        <v>144</v>
      </c>
      <c r="AU518" s="146" t="s">
        <v>81</v>
      </c>
      <c r="AV518" s="12" t="s">
        <v>81</v>
      </c>
      <c r="AW518" s="12" t="s">
        <v>33</v>
      </c>
      <c r="AX518" s="12" t="s">
        <v>71</v>
      </c>
      <c r="AY518" s="146" t="s">
        <v>133</v>
      </c>
    </row>
    <row r="519" spans="2:65" s="12" customFormat="1">
      <c r="B519" s="144"/>
      <c r="D519" s="145" t="s">
        <v>144</v>
      </c>
      <c r="E519" s="146" t="s">
        <v>19</v>
      </c>
      <c r="F519" s="147" t="s">
        <v>825</v>
      </c>
      <c r="H519" s="148">
        <v>8.8040000000000003</v>
      </c>
      <c r="I519" s="149"/>
      <c r="L519" s="144"/>
      <c r="M519" s="150"/>
      <c r="T519" s="151"/>
      <c r="AT519" s="146" t="s">
        <v>144</v>
      </c>
      <c r="AU519" s="146" t="s">
        <v>81</v>
      </c>
      <c r="AV519" s="12" t="s">
        <v>81</v>
      </c>
      <c r="AW519" s="12" t="s">
        <v>33</v>
      </c>
      <c r="AX519" s="12" t="s">
        <v>71</v>
      </c>
      <c r="AY519" s="146" t="s">
        <v>133</v>
      </c>
    </row>
    <row r="520" spans="2:65" s="13" customFormat="1">
      <c r="B520" s="152"/>
      <c r="D520" s="145" t="s">
        <v>144</v>
      </c>
      <c r="E520" s="153" t="s">
        <v>19</v>
      </c>
      <c r="F520" s="154" t="s">
        <v>166</v>
      </c>
      <c r="H520" s="155">
        <v>18.66</v>
      </c>
      <c r="I520" s="156"/>
      <c r="L520" s="152"/>
      <c r="M520" s="157"/>
      <c r="T520" s="158"/>
      <c r="AT520" s="153" t="s">
        <v>144</v>
      </c>
      <c r="AU520" s="153" t="s">
        <v>81</v>
      </c>
      <c r="AV520" s="13" t="s">
        <v>140</v>
      </c>
      <c r="AW520" s="13" t="s">
        <v>33</v>
      </c>
      <c r="AX520" s="13" t="s">
        <v>79</v>
      </c>
      <c r="AY520" s="153" t="s">
        <v>133</v>
      </c>
    </row>
    <row r="521" spans="2:65" s="1" customFormat="1" ht="21.75" customHeight="1">
      <c r="B521" s="32"/>
      <c r="C521" s="166" t="s">
        <v>826</v>
      </c>
      <c r="D521" s="166" t="s">
        <v>438</v>
      </c>
      <c r="E521" s="167" t="s">
        <v>827</v>
      </c>
      <c r="F521" s="168" t="s">
        <v>828</v>
      </c>
      <c r="G521" s="169" t="s">
        <v>161</v>
      </c>
      <c r="H521" s="170">
        <v>0.19800000000000001</v>
      </c>
      <c r="I521" s="171"/>
      <c r="J521" s="172">
        <f>ROUND(I521*H521,2)</f>
        <v>0</v>
      </c>
      <c r="K521" s="168" t="s">
        <v>139</v>
      </c>
      <c r="L521" s="173"/>
      <c r="M521" s="174" t="s">
        <v>19</v>
      </c>
      <c r="N521" s="175" t="s">
        <v>42</v>
      </c>
      <c r="P521" s="136">
        <f>O521*H521</f>
        <v>0</v>
      </c>
      <c r="Q521" s="136">
        <v>0.55000000000000004</v>
      </c>
      <c r="R521" s="136">
        <f>Q521*H521</f>
        <v>0.10890000000000001</v>
      </c>
      <c r="S521" s="136">
        <v>0</v>
      </c>
      <c r="T521" s="137">
        <f>S521*H521</f>
        <v>0</v>
      </c>
      <c r="AR521" s="138" t="s">
        <v>342</v>
      </c>
      <c r="AT521" s="138" t="s">
        <v>438</v>
      </c>
      <c r="AU521" s="138" t="s">
        <v>81</v>
      </c>
      <c r="AY521" s="17" t="s">
        <v>133</v>
      </c>
      <c r="BE521" s="139">
        <f>IF(N521="základní",J521,0)</f>
        <v>0</v>
      </c>
      <c r="BF521" s="139">
        <f>IF(N521="snížená",J521,0)</f>
        <v>0</v>
      </c>
      <c r="BG521" s="139">
        <f>IF(N521="zákl. přenesená",J521,0)</f>
        <v>0</v>
      </c>
      <c r="BH521" s="139">
        <f>IF(N521="sníž. přenesená",J521,0)</f>
        <v>0</v>
      </c>
      <c r="BI521" s="139">
        <f>IF(N521="nulová",J521,0)</f>
        <v>0</v>
      </c>
      <c r="BJ521" s="17" t="s">
        <v>79</v>
      </c>
      <c r="BK521" s="139">
        <f>ROUND(I521*H521,2)</f>
        <v>0</v>
      </c>
      <c r="BL521" s="17" t="s">
        <v>239</v>
      </c>
      <c r="BM521" s="138" t="s">
        <v>829</v>
      </c>
    </row>
    <row r="522" spans="2:65" s="12" customFormat="1" ht="22.5">
      <c r="B522" s="144"/>
      <c r="D522" s="145" t="s">
        <v>144</v>
      </c>
      <c r="E522" s="146" t="s">
        <v>19</v>
      </c>
      <c r="F522" s="147" t="s">
        <v>830</v>
      </c>
      <c r="H522" s="148">
        <v>0.189</v>
      </c>
      <c r="I522" s="149"/>
      <c r="L522" s="144"/>
      <c r="M522" s="150"/>
      <c r="T522" s="151"/>
      <c r="AT522" s="146" t="s">
        <v>144</v>
      </c>
      <c r="AU522" s="146" t="s">
        <v>81</v>
      </c>
      <c r="AV522" s="12" t="s">
        <v>81</v>
      </c>
      <c r="AW522" s="12" t="s">
        <v>33</v>
      </c>
      <c r="AX522" s="12" t="s">
        <v>79</v>
      </c>
      <c r="AY522" s="146" t="s">
        <v>133</v>
      </c>
    </row>
    <row r="523" spans="2:65" s="12" customFormat="1">
      <c r="B523" s="144"/>
      <c r="D523" s="145" t="s">
        <v>144</v>
      </c>
      <c r="F523" s="147" t="s">
        <v>831</v>
      </c>
      <c r="H523" s="148">
        <v>0.19800000000000001</v>
      </c>
      <c r="I523" s="149"/>
      <c r="L523" s="144"/>
      <c r="M523" s="150"/>
      <c r="T523" s="151"/>
      <c r="AT523" s="146" t="s">
        <v>144</v>
      </c>
      <c r="AU523" s="146" t="s">
        <v>81</v>
      </c>
      <c r="AV523" s="12" t="s">
        <v>81</v>
      </c>
      <c r="AW523" s="12" t="s">
        <v>4</v>
      </c>
      <c r="AX523" s="12" t="s">
        <v>79</v>
      </c>
      <c r="AY523" s="146" t="s">
        <v>133</v>
      </c>
    </row>
    <row r="524" spans="2:65" s="1" customFormat="1" ht="21.75" customHeight="1">
      <c r="B524" s="32"/>
      <c r="C524" s="166" t="s">
        <v>832</v>
      </c>
      <c r="D524" s="166" t="s">
        <v>438</v>
      </c>
      <c r="E524" s="167" t="s">
        <v>833</v>
      </c>
      <c r="F524" s="168" t="s">
        <v>834</v>
      </c>
      <c r="G524" s="169" t="s">
        <v>161</v>
      </c>
      <c r="H524" s="170">
        <v>0.185</v>
      </c>
      <c r="I524" s="171"/>
      <c r="J524" s="172">
        <f>ROUND(I524*H524,2)</f>
        <v>0</v>
      </c>
      <c r="K524" s="168" t="s">
        <v>139</v>
      </c>
      <c r="L524" s="173"/>
      <c r="M524" s="174" t="s">
        <v>19</v>
      </c>
      <c r="N524" s="175" t="s">
        <v>42</v>
      </c>
      <c r="P524" s="136">
        <f>O524*H524</f>
        <v>0</v>
      </c>
      <c r="Q524" s="136">
        <v>0.55000000000000004</v>
      </c>
      <c r="R524" s="136">
        <f>Q524*H524</f>
        <v>0.10175000000000001</v>
      </c>
      <c r="S524" s="136">
        <v>0</v>
      </c>
      <c r="T524" s="137">
        <f>S524*H524</f>
        <v>0</v>
      </c>
      <c r="AR524" s="138" t="s">
        <v>342</v>
      </c>
      <c r="AT524" s="138" t="s">
        <v>438</v>
      </c>
      <c r="AU524" s="138" t="s">
        <v>81</v>
      </c>
      <c r="AY524" s="17" t="s">
        <v>133</v>
      </c>
      <c r="BE524" s="139">
        <f>IF(N524="základní",J524,0)</f>
        <v>0</v>
      </c>
      <c r="BF524" s="139">
        <f>IF(N524="snížená",J524,0)</f>
        <v>0</v>
      </c>
      <c r="BG524" s="139">
        <f>IF(N524="zákl. přenesená",J524,0)</f>
        <v>0</v>
      </c>
      <c r="BH524" s="139">
        <f>IF(N524="sníž. přenesená",J524,0)</f>
        <v>0</v>
      </c>
      <c r="BI524" s="139">
        <f>IF(N524="nulová",J524,0)</f>
        <v>0</v>
      </c>
      <c r="BJ524" s="17" t="s">
        <v>79</v>
      </c>
      <c r="BK524" s="139">
        <f>ROUND(I524*H524,2)</f>
        <v>0</v>
      </c>
      <c r="BL524" s="17" t="s">
        <v>239</v>
      </c>
      <c r="BM524" s="138" t="s">
        <v>835</v>
      </c>
    </row>
    <row r="525" spans="2:65" s="12" customFormat="1">
      <c r="B525" s="144"/>
      <c r="D525" s="145" t="s">
        <v>144</v>
      </c>
      <c r="E525" s="146" t="s">
        <v>19</v>
      </c>
      <c r="F525" s="147" t="s">
        <v>836</v>
      </c>
      <c r="H525" s="148">
        <v>0.17599999999999999</v>
      </c>
      <c r="I525" s="149"/>
      <c r="L525" s="144"/>
      <c r="M525" s="150"/>
      <c r="T525" s="151"/>
      <c r="AT525" s="146" t="s">
        <v>144</v>
      </c>
      <c r="AU525" s="146" t="s">
        <v>81</v>
      </c>
      <c r="AV525" s="12" t="s">
        <v>81</v>
      </c>
      <c r="AW525" s="12" t="s">
        <v>33</v>
      </c>
      <c r="AX525" s="12" t="s">
        <v>79</v>
      </c>
      <c r="AY525" s="146" t="s">
        <v>133</v>
      </c>
    </row>
    <row r="526" spans="2:65" s="12" customFormat="1">
      <c r="B526" s="144"/>
      <c r="D526" s="145" t="s">
        <v>144</v>
      </c>
      <c r="F526" s="147" t="s">
        <v>837</v>
      </c>
      <c r="H526" s="148">
        <v>0.185</v>
      </c>
      <c r="I526" s="149"/>
      <c r="L526" s="144"/>
      <c r="M526" s="150"/>
      <c r="T526" s="151"/>
      <c r="AT526" s="146" t="s">
        <v>144</v>
      </c>
      <c r="AU526" s="146" t="s">
        <v>81</v>
      </c>
      <c r="AV526" s="12" t="s">
        <v>81</v>
      </c>
      <c r="AW526" s="12" t="s">
        <v>4</v>
      </c>
      <c r="AX526" s="12" t="s">
        <v>79</v>
      </c>
      <c r="AY526" s="146" t="s">
        <v>133</v>
      </c>
    </row>
    <row r="527" spans="2:65" s="1" customFormat="1" ht="55.5" customHeight="1">
      <c r="B527" s="32"/>
      <c r="C527" s="127" t="s">
        <v>838</v>
      </c>
      <c r="D527" s="127" t="s">
        <v>135</v>
      </c>
      <c r="E527" s="128" t="s">
        <v>839</v>
      </c>
      <c r="F527" s="129" t="s">
        <v>840</v>
      </c>
      <c r="G527" s="130" t="s">
        <v>280</v>
      </c>
      <c r="H527" s="131">
        <v>170.4</v>
      </c>
      <c r="I527" s="132"/>
      <c r="J527" s="133">
        <f>ROUND(I527*H527,2)</f>
        <v>0</v>
      </c>
      <c r="K527" s="129" t="s">
        <v>139</v>
      </c>
      <c r="L527" s="32"/>
      <c r="M527" s="134" t="s">
        <v>19</v>
      </c>
      <c r="N527" s="135" t="s">
        <v>42</v>
      </c>
      <c r="P527" s="136">
        <f>O527*H527</f>
        <v>0</v>
      </c>
      <c r="Q527" s="136">
        <v>0</v>
      </c>
      <c r="R527" s="136">
        <f>Q527*H527</f>
        <v>0</v>
      </c>
      <c r="S527" s="136">
        <v>0</v>
      </c>
      <c r="T527" s="137">
        <f>S527*H527</f>
        <v>0</v>
      </c>
      <c r="AR527" s="138" t="s">
        <v>239</v>
      </c>
      <c r="AT527" s="138" t="s">
        <v>135</v>
      </c>
      <c r="AU527" s="138" t="s">
        <v>81</v>
      </c>
      <c r="AY527" s="17" t="s">
        <v>133</v>
      </c>
      <c r="BE527" s="139">
        <f>IF(N527="základní",J527,0)</f>
        <v>0</v>
      </c>
      <c r="BF527" s="139">
        <f>IF(N527="snížená",J527,0)</f>
        <v>0</v>
      </c>
      <c r="BG527" s="139">
        <f>IF(N527="zákl. přenesená",J527,0)</f>
        <v>0</v>
      </c>
      <c r="BH527" s="139">
        <f>IF(N527="sníž. přenesená",J527,0)</f>
        <v>0</v>
      </c>
      <c r="BI527" s="139">
        <f>IF(N527="nulová",J527,0)</f>
        <v>0</v>
      </c>
      <c r="BJ527" s="17" t="s">
        <v>79</v>
      </c>
      <c r="BK527" s="139">
        <f>ROUND(I527*H527,2)</f>
        <v>0</v>
      </c>
      <c r="BL527" s="17" t="s">
        <v>239</v>
      </c>
      <c r="BM527" s="138" t="s">
        <v>841</v>
      </c>
    </row>
    <row r="528" spans="2:65" s="1" customFormat="1">
      <c r="B528" s="32"/>
      <c r="D528" s="140" t="s">
        <v>142</v>
      </c>
      <c r="F528" s="141" t="s">
        <v>842</v>
      </c>
      <c r="I528" s="142"/>
      <c r="L528" s="32"/>
      <c r="M528" s="143"/>
      <c r="T528" s="53"/>
      <c r="AT528" s="17" t="s">
        <v>142</v>
      </c>
      <c r="AU528" s="17" t="s">
        <v>81</v>
      </c>
    </row>
    <row r="529" spans="2:65" s="12" customFormat="1">
      <c r="B529" s="144"/>
      <c r="D529" s="145" t="s">
        <v>144</v>
      </c>
      <c r="E529" s="146" t="s">
        <v>19</v>
      </c>
      <c r="F529" s="147" t="s">
        <v>843</v>
      </c>
      <c r="H529" s="148">
        <v>170.4</v>
      </c>
      <c r="I529" s="149"/>
      <c r="L529" s="144"/>
      <c r="M529" s="150"/>
      <c r="T529" s="151"/>
      <c r="AT529" s="146" t="s">
        <v>144</v>
      </c>
      <c r="AU529" s="146" t="s">
        <v>81</v>
      </c>
      <c r="AV529" s="12" t="s">
        <v>81</v>
      </c>
      <c r="AW529" s="12" t="s">
        <v>33</v>
      </c>
      <c r="AX529" s="12" t="s">
        <v>79</v>
      </c>
      <c r="AY529" s="146" t="s">
        <v>133</v>
      </c>
    </row>
    <row r="530" spans="2:65" s="1" customFormat="1" ht="21.75" customHeight="1">
      <c r="B530" s="32"/>
      <c r="C530" s="166" t="s">
        <v>844</v>
      </c>
      <c r="D530" s="166" t="s">
        <v>438</v>
      </c>
      <c r="E530" s="167" t="s">
        <v>845</v>
      </c>
      <c r="F530" s="168" t="s">
        <v>846</v>
      </c>
      <c r="G530" s="169" t="s">
        <v>161</v>
      </c>
      <c r="H530" s="170">
        <v>8.5879999999999992</v>
      </c>
      <c r="I530" s="171"/>
      <c r="J530" s="172">
        <f>ROUND(I530*H530,2)</f>
        <v>0</v>
      </c>
      <c r="K530" s="168" t="s">
        <v>139</v>
      </c>
      <c r="L530" s="173"/>
      <c r="M530" s="174" t="s">
        <v>19</v>
      </c>
      <c r="N530" s="175" t="s">
        <v>42</v>
      </c>
      <c r="P530" s="136">
        <f>O530*H530</f>
        <v>0</v>
      </c>
      <c r="Q530" s="136">
        <v>0.55000000000000004</v>
      </c>
      <c r="R530" s="136">
        <f>Q530*H530</f>
        <v>4.7233999999999998</v>
      </c>
      <c r="S530" s="136">
        <v>0</v>
      </c>
      <c r="T530" s="137">
        <f>S530*H530</f>
        <v>0</v>
      </c>
      <c r="AR530" s="138" t="s">
        <v>342</v>
      </c>
      <c r="AT530" s="138" t="s">
        <v>438</v>
      </c>
      <c r="AU530" s="138" t="s">
        <v>81</v>
      </c>
      <c r="AY530" s="17" t="s">
        <v>133</v>
      </c>
      <c r="BE530" s="139">
        <f>IF(N530="základní",J530,0)</f>
        <v>0</v>
      </c>
      <c r="BF530" s="139">
        <f>IF(N530="snížená",J530,0)</f>
        <v>0</v>
      </c>
      <c r="BG530" s="139">
        <f>IF(N530="zákl. přenesená",J530,0)</f>
        <v>0</v>
      </c>
      <c r="BH530" s="139">
        <f>IF(N530="sníž. přenesená",J530,0)</f>
        <v>0</v>
      </c>
      <c r="BI530" s="139">
        <f>IF(N530="nulová",J530,0)</f>
        <v>0</v>
      </c>
      <c r="BJ530" s="17" t="s">
        <v>79</v>
      </c>
      <c r="BK530" s="139">
        <f>ROUND(I530*H530,2)</f>
        <v>0</v>
      </c>
      <c r="BL530" s="17" t="s">
        <v>239</v>
      </c>
      <c r="BM530" s="138" t="s">
        <v>847</v>
      </c>
    </row>
    <row r="531" spans="2:65" s="12" customFormat="1" ht="22.5">
      <c r="B531" s="144"/>
      <c r="D531" s="145" t="s">
        <v>144</v>
      </c>
      <c r="E531" s="146" t="s">
        <v>19</v>
      </c>
      <c r="F531" s="147" t="s">
        <v>848</v>
      </c>
      <c r="H531" s="148">
        <v>8.1790000000000003</v>
      </c>
      <c r="I531" s="149"/>
      <c r="L531" s="144"/>
      <c r="M531" s="150"/>
      <c r="T531" s="151"/>
      <c r="AT531" s="146" t="s">
        <v>144</v>
      </c>
      <c r="AU531" s="146" t="s">
        <v>81</v>
      </c>
      <c r="AV531" s="12" t="s">
        <v>81</v>
      </c>
      <c r="AW531" s="12" t="s">
        <v>33</v>
      </c>
      <c r="AX531" s="12" t="s">
        <v>79</v>
      </c>
      <c r="AY531" s="146" t="s">
        <v>133</v>
      </c>
    </row>
    <row r="532" spans="2:65" s="12" customFormat="1">
      <c r="B532" s="144"/>
      <c r="D532" s="145" t="s">
        <v>144</v>
      </c>
      <c r="F532" s="147" t="s">
        <v>849</v>
      </c>
      <c r="H532" s="148">
        <v>8.5879999999999992</v>
      </c>
      <c r="I532" s="149"/>
      <c r="L532" s="144"/>
      <c r="M532" s="150"/>
      <c r="T532" s="151"/>
      <c r="AT532" s="146" t="s">
        <v>144</v>
      </c>
      <c r="AU532" s="146" t="s">
        <v>81</v>
      </c>
      <c r="AV532" s="12" t="s">
        <v>81</v>
      </c>
      <c r="AW532" s="12" t="s">
        <v>4</v>
      </c>
      <c r="AX532" s="12" t="s">
        <v>79</v>
      </c>
      <c r="AY532" s="146" t="s">
        <v>133</v>
      </c>
    </row>
    <row r="533" spans="2:65" s="1" customFormat="1" ht="37.9" customHeight="1">
      <c r="B533" s="32"/>
      <c r="C533" s="127" t="s">
        <v>850</v>
      </c>
      <c r="D533" s="127" t="s">
        <v>135</v>
      </c>
      <c r="E533" s="128" t="s">
        <v>851</v>
      </c>
      <c r="F533" s="129" t="s">
        <v>852</v>
      </c>
      <c r="G533" s="130" t="s">
        <v>155</v>
      </c>
      <c r="H533" s="131">
        <v>263.32299999999998</v>
      </c>
      <c r="I533" s="132"/>
      <c r="J533" s="133">
        <f>ROUND(I533*H533,2)</f>
        <v>0</v>
      </c>
      <c r="K533" s="129" t="s">
        <v>139</v>
      </c>
      <c r="L533" s="32"/>
      <c r="M533" s="134" t="s">
        <v>19</v>
      </c>
      <c r="N533" s="135" t="s">
        <v>42</v>
      </c>
      <c r="P533" s="136">
        <f>O533*H533</f>
        <v>0</v>
      </c>
      <c r="Q533" s="136">
        <v>0</v>
      </c>
      <c r="R533" s="136">
        <f>Q533*H533</f>
        <v>0</v>
      </c>
      <c r="S533" s="136">
        <v>0</v>
      </c>
      <c r="T533" s="137">
        <f>S533*H533</f>
        <v>0</v>
      </c>
      <c r="AR533" s="138" t="s">
        <v>239</v>
      </c>
      <c r="AT533" s="138" t="s">
        <v>135</v>
      </c>
      <c r="AU533" s="138" t="s">
        <v>81</v>
      </c>
      <c r="AY533" s="17" t="s">
        <v>133</v>
      </c>
      <c r="BE533" s="139">
        <f>IF(N533="základní",J533,0)</f>
        <v>0</v>
      </c>
      <c r="BF533" s="139">
        <f>IF(N533="snížená",J533,0)</f>
        <v>0</v>
      </c>
      <c r="BG533" s="139">
        <f>IF(N533="zákl. přenesená",J533,0)</f>
        <v>0</v>
      </c>
      <c r="BH533" s="139">
        <f>IF(N533="sníž. přenesená",J533,0)</f>
        <v>0</v>
      </c>
      <c r="BI533" s="139">
        <f>IF(N533="nulová",J533,0)</f>
        <v>0</v>
      </c>
      <c r="BJ533" s="17" t="s">
        <v>79</v>
      </c>
      <c r="BK533" s="139">
        <f>ROUND(I533*H533,2)</f>
        <v>0</v>
      </c>
      <c r="BL533" s="17" t="s">
        <v>239</v>
      </c>
      <c r="BM533" s="138" t="s">
        <v>853</v>
      </c>
    </row>
    <row r="534" spans="2:65" s="1" customFormat="1">
      <c r="B534" s="32"/>
      <c r="D534" s="140" t="s">
        <v>142</v>
      </c>
      <c r="F534" s="141" t="s">
        <v>854</v>
      </c>
      <c r="I534" s="142"/>
      <c r="L534" s="32"/>
      <c r="M534" s="143"/>
      <c r="T534" s="53"/>
      <c r="AT534" s="17" t="s">
        <v>142</v>
      </c>
      <c r="AU534" s="17" t="s">
        <v>81</v>
      </c>
    </row>
    <row r="535" spans="2:65" s="12" customFormat="1" ht="22.5">
      <c r="B535" s="144"/>
      <c r="D535" s="145" t="s">
        <v>144</v>
      </c>
      <c r="E535" s="146" t="s">
        <v>19</v>
      </c>
      <c r="F535" s="147" t="s">
        <v>715</v>
      </c>
      <c r="H535" s="148">
        <v>263.32299999999998</v>
      </c>
      <c r="I535" s="149"/>
      <c r="L535" s="144"/>
      <c r="M535" s="150"/>
      <c r="T535" s="151"/>
      <c r="AT535" s="146" t="s">
        <v>144</v>
      </c>
      <c r="AU535" s="146" t="s">
        <v>81</v>
      </c>
      <c r="AV535" s="12" t="s">
        <v>81</v>
      </c>
      <c r="AW535" s="12" t="s">
        <v>33</v>
      </c>
      <c r="AX535" s="12" t="s">
        <v>79</v>
      </c>
      <c r="AY535" s="146" t="s">
        <v>133</v>
      </c>
    </row>
    <row r="536" spans="2:65" s="1" customFormat="1" ht="16.5" customHeight="1">
      <c r="B536" s="32"/>
      <c r="C536" s="166" t="s">
        <v>855</v>
      </c>
      <c r="D536" s="166" t="s">
        <v>438</v>
      </c>
      <c r="E536" s="167" t="s">
        <v>856</v>
      </c>
      <c r="F536" s="168" t="s">
        <v>857</v>
      </c>
      <c r="G536" s="169" t="s">
        <v>161</v>
      </c>
      <c r="H536" s="170">
        <v>6.9119999999999999</v>
      </c>
      <c r="I536" s="171"/>
      <c r="J536" s="172">
        <f>ROUND(I536*H536,2)</f>
        <v>0</v>
      </c>
      <c r="K536" s="168" t="s">
        <v>139</v>
      </c>
      <c r="L536" s="173"/>
      <c r="M536" s="174" t="s">
        <v>19</v>
      </c>
      <c r="N536" s="175" t="s">
        <v>42</v>
      </c>
      <c r="P536" s="136">
        <f>O536*H536</f>
        <v>0</v>
      </c>
      <c r="Q536" s="136">
        <v>0.55000000000000004</v>
      </c>
      <c r="R536" s="136">
        <f>Q536*H536</f>
        <v>3.8016000000000001</v>
      </c>
      <c r="S536" s="136">
        <v>0</v>
      </c>
      <c r="T536" s="137">
        <f>S536*H536</f>
        <v>0</v>
      </c>
      <c r="AR536" s="138" t="s">
        <v>342</v>
      </c>
      <c r="AT536" s="138" t="s">
        <v>438</v>
      </c>
      <c r="AU536" s="138" t="s">
        <v>81</v>
      </c>
      <c r="AY536" s="17" t="s">
        <v>133</v>
      </c>
      <c r="BE536" s="139">
        <f>IF(N536="základní",J536,0)</f>
        <v>0</v>
      </c>
      <c r="BF536" s="139">
        <f>IF(N536="snížená",J536,0)</f>
        <v>0</v>
      </c>
      <c r="BG536" s="139">
        <f>IF(N536="zákl. přenesená",J536,0)</f>
        <v>0</v>
      </c>
      <c r="BH536" s="139">
        <f>IF(N536="sníž. přenesená",J536,0)</f>
        <v>0</v>
      </c>
      <c r="BI536" s="139">
        <f>IF(N536="nulová",J536,0)</f>
        <v>0</v>
      </c>
      <c r="BJ536" s="17" t="s">
        <v>79</v>
      </c>
      <c r="BK536" s="139">
        <f>ROUND(I536*H536,2)</f>
        <v>0</v>
      </c>
      <c r="BL536" s="17" t="s">
        <v>239</v>
      </c>
      <c r="BM536" s="138" t="s">
        <v>858</v>
      </c>
    </row>
    <row r="537" spans="2:65" s="12" customFormat="1">
      <c r="B537" s="144"/>
      <c r="D537" s="145" t="s">
        <v>144</v>
      </c>
      <c r="E537" s="146" t="s">
        <v>19</v>
      </c>
      <c r="F537" s="147" t="s">
        <v>859</v>
      </c>
      <c r="H537" s="148">
        <v>263.32299999999998</v>
      </c>
      <c r="I537" s="149"/>
      <c r="L537" s="144"/>
      <c r="M537" s="150"/>
      <c r="T537" s="151"/>
      <c r="AT537" s="146" t="s">
        <v>144</v>
      </c>
      <c r="AU537" s="146" t="s">
        <v>81</v>
      </c>
      <c r="AV537" s="12" t="s">
        <v>81</v>
      </c>
      <c r="AW537" s="12" t="s">
        <v>33</v>
      </c>
      <c r="AX537" s="12" t="s">
        <v>71</v>
      </c>
      <c r="AY537" s="146" t="s">
        <v>133</v>
      </c>
    </row>
    <row r="538" spans="2:65" s="14" customFormat="1">
      <c r="B538" s="159"/>
      <c r="D538" s="145" t="s">
        <v>144</v>
      </c>
      <c r="E538" s="160" t="s">
        <v>19</v>
      </c>
      <c r="F538" s="161" t="s">
        <v>408</v>
      </c>
      <c r="H538" s="162">
        <v>263.32299999999998</v>
      </c>
      <c r="I538" s="163"/>
      <c r="L538" s="159"/>
      <c r="M538" s="164"/>
      <c r="T538" s="165"/>
      <c r="AT538" s="160" t="s">
        <v>144</v>
      </c>
      <c r="AU538" s="160" t="s">
        <v>81</v>
      </c>
      <c r="AV538" s="14" t="s">
        <v>152</v>
      </c>
      <c r="AW538" s="14" t="s">
        <v>33</v>
      </c>
      <c r="AX538" s="14" t="s">
        <v>71</v>
      </c>
      <c r="AY538" s="160" t="s">
        <v>133</v>
      </c>
    </row>
    <row r="539" spans="2:65" s="12" customFormat="1">
      <c r="B539" s="144"/>
      <c r="D539" s="145" t="s">
        <v>144</v>
      </c>
      <c r="E539" s="146" t="s">
        <v>19</v>
      </c>
      <c r="F539" s="147" t="s">
        <v>860</v>
      </c>
      <c r="H539" s="148">
        <v>6.5830000000000002</v>
      </c>
      <c r="I539" s="149"/>
      <c r="L539" s="144"/>
      <c r="M539" s="150"/>
      <c r="T539" s="151"/>
      <c r="AT539" s="146" t="s">
        <v>144</v>
      </c>
      <c r="AU539" s="146" t="s">
        <v>81</v>
      </c>
      <c r="AV539" s="12" t="s">
        <v>81</v>
      </c>
      <c r="AW539" s="12" t="s">
        <v>33</v>
      </c>
      <c r="AX539" s="12" t="s">
        <v>79</v>
      </c>
      <c r="AY539" s="146" t="s">
        <v>133</v>
      </c>
    </row>
    <row r="540" spans="2:65" s="12" customFormat="1">
      <c r="B540" s="144"/>
      <c r="D540" s="145" t="s">
        <v>144</v>
      </c>
      <c r="F540" s="147" t="s">
        <v>861</v>
      </c>
      <c r="H540" s="148">
        <v>6.9119999999999999</v>
      </c>
      <c r="I540" s="149"/>
      <c r="L540" s="144"/>
      <c r="M540" s="150"/>
      <c r="T540" s="151"/>
      <c r="AT540" s="146" t="s">
        <v>144</v>
      </c>
      <c r="AU540" s="146" t="s">
        <v>81</v>
      </c>
      <c r="AV540" s="12" t="s">
        <v>81</v>
      </c>
      <c r="AW540" s="12" t="s">
        <v>4</v>
      </c>
      <c r="AX540" s="12" t="s">
        <v>79</v>
      </c>
      <c r="AY540" s="146" t="s">
        <v>133</v>
      </c>
    </row>
    <row r="541" spans="2:65" s="1" customFormat="1" ht="24.2" customHeight="1">
      <c r="B541" s="32"/>
      <c r="C541" s="127" t="s">
        <v>862</v>
      </c>
      <c r="D541" s="127" t="s">
        <v>135</v>
      </c>
      <c r="E541" s="128" t="s">
        <v>863</v>
      </c>
      <c r="F541" s="129" t="s">
        <v>864</v>
      </c>
      <c r="G541" s="130" t="s">
        <v>280</v>
      </c>
      <c r="H541" s="131">
        <v>464.68799999999999</v>
      </c>
      <c r="I541" s="132"/>
      <c r="J541" s="133">
        <f>ROUND(I541*H541,2)</f>
        <v>0</v>
      </c>
      <c r="K541" s="129" t="s">
        <v>139</v>
      </c>
      <c r="L541" s="32"/>
      <c r="M541" s="134" t="s">
        <v>19</v>
      </c>
      <c r="N541" s="135" t="s">
        <v>42</v>
      </c>
      <c r="P541" s="136">
        <f>O541*H541</f>
        <v>0</v>
      </c>
      <c r="Q541" s="136">
        <v>2.0000000000000002E-5</v>
      </c>
      <c r="R541" s="136">
        <f>Q541*H541</f>
        <v>9.2937599999999999E-3</v>
      </c>
      <c r="S541" s="136">
        <v>0</v>
      </c>
      <c r="T541" s="137">
        <f>S541*H541</f>
        <v>0</v>
      </c>
      <c r="AR541" s="138" t="s">
        <v>239</v>
      </c>
      <c r="AT541" s="138" t="s">
        <v>135</v>
      </c>
      <c r="AU541" s="138" t="s">
        <v>81</v>
      </c>
      <c r="AY541" s="17" t="s">
        <v>133</v>
      </c>
      <c r="BE541" s="139">
        <f>IF(N541="základní",J541,0)</f>
        <v>0</v>
      </c>
      <c r="BF541" s="139">
        <f>IF(N541="snížená",J541,0)</f>
        <v>0</v>
      </c>
      <c r="BG541" s="139">
        <f>IF(N541="zákl. přenesená",J541,0)</f>
        <v>0</v>
      </c>
      <c r="BH541" s="139">
        <f>IF(N541="sníž. přenesená",J541,0)</f>
        <v>0</v>
      </c>
      <c r="BI541" s="139">
        <f>IF(N541="nulová",J541,0)</f>
        <v>0</v>
      </c>
      <c r="BJ541" s="17" t="s">
        <v>79</v>
      </c>
      <c r="BK541" s="139">
        <f>ROUND(I541*H541,2)</f>
        <v>0</v>
      </c>
      <c r="BL541" s="17" t="s">
        <v>239</v>
      </c>
      <c r="BM541" s="138" t="s">
        <v>865</v>
      </c>
    </row>
    <row r="542" spans="2:65" s="1" customFormat="1">
      <c r="B542" s="32"/>
      <c r="D542" s="140" t="s">
        <v>142</v>
      </c>
      <c r="F542" s="141" t="s">
        <v>866</v>
      </c>
      <c r="I542" s="142"/>
      <c r="L542" s="32"/>
      <c r="M542" s="143"/>
      <c r="T542" s="53"/>
      <c r="AT542" s="17" t="s">
        <v>142</v>
      </c>
      <c r="AU542" s="17" t="s">
        <v>81</v>
      </c>
    </row>
    <row r="543" spans="2:65" s="12" customFormat="1" ht="22.5">
      <c r="B543" s="144"/>
      <c r="D543" s="145" t="s">
        <v>144</v>
      </c>
      <c r="E543" s="146" t="s">
        <v>19</v>
      </c>
      <c r="F543" s="147" t="s">
        <v>867</v>
      </c>
      <c r="H543" s="148">
        <v>232.34399999999999</v>
      </c>
      <c r="I543" s="149"/>
      <c r="L543" s="144"/>
      <c r="M543" s="150"/>
      <c r="T543" s="151"/>
      <c r="AT543" s="146" t="s">
        <v>144</v>
      </c>
      <c r="AU543" s="146" t="s">
        <v>81</v>
      </c>
      <c r="AV543" s="12" t="s">
        <v>81</v>
      </c>
      <c r="AW543" s="12" t="s">
        <v>33</v>
      </c>
      <c r="AX543" s="12" t="s">
        <v>71</v>
      </c>
      <c r="AY543" s="146" t="s">
        <v>133</v>
      </c>
    </row>
    <row r="544" spans="2:65" s="14" customFormat="1">
      <c r="B544" s="159"/>
      <c r="D544" s="145" t="s">
        <v>144</v>
      </c>
      <c r="E544" s="160" t="s">
        <v>19</v>
      </c>
      <c r="F544" s="161" t="s">
        <v>868</v>
      </c>
      <c r="H544" s="162">
        <v>232.34399999999999</v>
      </c>
      <c r="I544" s="163"/>
      <c r="L544" s="159"/>
      <c r="M544" s="164"/>
      <c r="T544" s="165"/>
      <c r="AT544" s="160" t="s">
        <v>144</v>
      </c>
      <c r="AU544" s="160" t="s">
        <v>81</v>
      </c>
      <c r="AV544" s="14" t="s">
        <v>152</v>
      </c>
      <c r="AW544" s="14" t="s">
        <v>33</v>
      </c>
      <c r="AX544" s="14" t="s">
        <v>71</v>
      </c>
      <c r="AY544" s="160" t="s">
        <v>133</v>
      </c>
    </row>
    <row r="545" spans="2:65" s="12" customFormat="1" ht="22.5">
      <c r="B545" s="144"/>
      <c r="D545" s="145" t="s">
        <v>144</v>
      </c>
      <c r="E545" s="146" t="s">
        <v>19</v>
      </c>
      <c r="F545" s="147" t="s">
        <v>867</v>
      </c>
      <c r="H545" s="148">
        <v>232.34399999999999</v>
      </c>
      <c r="I545" s="149"/>
      <c r="L545" s="144"/>
      <c r="M545" s="150"/>
      <c r="T545" s="151"/>
      <c r="AT545" s="146" t="s">
        <v>144</v>
      </c>
      <c r="AU545" s="146" t="s">
        <v>81</v>
      </c>
      <c r="AV545" s="12" t="s">
        <v>81</v>
      </c>
      <c r="AW545" s="12" t="s">
        <v>33</v>
      </c>
      <c r="AX545" s="12" t="s">
        <v>71</v>
      </c>
      <c r="AY545" s="146" t="s">
        <v>133</v>
      </c>
    </row>
    <row r="546" spans="2:65" s="14" customFormat="1">
      <c r="B546" s="159"/>
      <c r="D546" s="145" t="s">
        <v>144</v>
      </c>
      <c r="E546" s="160" t="s">
        <v>19</v>
      </c>
      <c r="F546" s="161" t="s">
        <v>869</v>
      </c>
      <c r="H546" s="162">
        <v>232.34399999999999</v>
      </c>
      <c r="I546" s="163"/>
      <c r="L546" s="159"/>
      <c r="M546" s="164"/>
      <c r="T546" s="165"/>
      <c r="AT546" s="160" t="s">
        <v>144</v>
      </c>
      <c r="AU546" s="160" t="s">
        <v>81</v>
      </c>
      <c r="AV546" s="14" t="s">
        <v>152</v>
      </c>
      <c r="AW546" s="14" t="s">
        <v>33</v>
      </c>
      <c r="AX546" s="14" t="s">
        <v>71</v>
      </c>
      <c r="AY546" s="160" t="s">
        <v>133</v>
      </c>
    </row>
    <row r="547" spans="2:65" s="13" customFormat="1">
      <c r="B547" s="152"/>
      <c r="D547" s="145" t="s">
        <v>144</v>
      </c>
      <c r="E547" s="153" t="s">
        <v>19</v>
      </c>
      <c r="F547" s="154" t="s">
        <v>166</v>
      </c>
      <c r="H547" s="155">
        <v>464.68799999999999</v>
      </c>
      <c r="I547" s="156"/>
      <c r="L547" s="152"/>
      <c r="M547" s="157"/>
      <c r="T547" s="158"/>
      <c r="AT547" s="153" t="s">
        <v>144</v>
      </c>
      <c r="AU547" s="153" t="s">
        <v>81</v>
      </c>
      <c r="AV547" s="13" t="s">
        <v>140</v>
      </c>
      <c r="AW547" s="13" t="s">
        <v>33</v>
      </c>
      <c r="AX547" s="13" t="s">
        <v>79</v>
      </c>
      <c r="AY547" s="153" t="s">
        <v>133</v>
      </c>
    </row>
    <row r="548" spans="2:65" s="1" customFormat="1" ht="16.5" customHeight="1">
      <c r="B548" s="32"/>
      <c r="C548" s="166" t="s">
        <v>870</v>
      </c>
      <c r="D548" s="166" t="s">
        <v>438</v>
      </c>
      <c r="E548" s="167" t="s">
        <v>871</v>
      </c>
      <c r="F548" s="168" t="s">
        <v>872</v>
      </c>
      <c r="G548" s="169" t="s">
        <v>161</v>
      </c>
      <c r="H548" s="170">
        <v>2.927</v>
      </c>
      <c r="I548" s="171"/>
      <c r="J548" s="172">
        <f>ROUND(I548*H548,2)</f>
        <v>0</v>
      </c>
      <c r="K548" s="168" t="s">
        <v>139</v>
      </c>
      <c r="L548" s="173"/>
      <c r="M548" s="174" t="s">
        <v>19</v>
      </c>
      <c r="N548" s="175" t="s">
        <v>42</v>
      </c>
      <c r="P548" s="136">
        <f>O548*H548</f>
        <v>0</v>
      </c>
      <c r="Q548" s="136">
        <v>0.55000000000000004</v>
      </c>
      <c r="R548" s="136">
        <f>Q548*H548</f>
        <v>1.6098500000000002</v>
      </c>
      <c r="S548" s="136">
        <v>0</v>
      </c>
      <c r="T548" s="137">
        <f>S548*H548</f>
        <v>0</v>
      </c>
      <c r="AR548" s="138" t="s">
        <v>342</v>
      </c>
      <c r="AT548" s="138" t="s">
        <v>438</v>
      </c>
      <c r="AU548" s="138" t="s">
        <v>81</v>
      </c>
      <c r="AY548" s="17" t="s">
        <v>133</v>
      </c>
      <c r="BE548" s="139">
        <f>IF(N548="základní",J548,0)</f>
        <v>0</v>
      </c>
      <c r="BF548" s="139">
        <f>IF(N548="snížená",J548,0)</f>
        <v>0</v>
      </c>
      <c r="BG548" s="139">
        <f>IF(N548="zákl. přenesená",J548,0)</f>
        <v>0</v>
      </c>
      <c r="BH548" s="139">
        <f>IF(N548="sníž. přenesená",J548,0)</f>
        <v>0</v>
      </c>
      <c r="BI548" s="139">
        <f>IF(N548="nulová",J548,0)</f>
        <v>0</v>
      </c>
      <c r="BJ548" s="17" t="s">
        <v>79</v>
      </c>
      <c r="BK548" s="139">
        <f>ROUND(I548*H548,2)</f>
        <v>0</v>
      </c>
      <c r="BL548" s="17" t="s">
        <v>239</v>
      </c>
      <c r="BM548" s="138" t="s">
        <v>873</v>
      </c>
    </row>
    <row r="549" spans="2:65" s="12" customFormat="1" ht="22.5">
      <c r="B549" s="144"/>
      <c r="D549" s="145" t="s">
        <v>144</v>
      </c>
      <c r="E549" s="146" t="s">
        <v>19</v>
      </c>
      <c r="F549" s="147" t="s">
        <v>867</v>
      </c>
      <c r="H549" s="148">
        <v>232.34399999999999</v>
      </c>
      <c r="I549" s="149"/>
      <c r="L549" s="144"/>
      <c r="M549" s="150"/>
      <c r="T549" s="151"/>
      <c r="AT549" s="146" t="s">
        <v>144</v>
      </c>
      <c r="AU549" s="146" t="s">
        <v>81</v>
      </c>
      <c r="AV549" s="12" t="s">
        <v>81</v>
      </c>
      <c r="AW549" s="12" t="s">
        <v>33</v>
      </c>
      <c r="AX549" s="12" t="s">
        <v>71</v>
      </c>
      <c r="AY549" s="146" t="s">
        <v>133</v>
      </c>
    </row>
    <row r="550" spans="2:65" s="14" customFormat="1">
      <c r="B550" s="159"/>
      <c r="D550" s="145" t="s">
        <v>144</v>
      </c>
      <c r="E550" s="160" t="s">
        <v>19</v>
      </c>
      <c r="F550" s="161" t="s">
        <v>868</v>
      </c>
      <c r="H550" s="162">
        <v>232.34399999999999</v>
      </c>
      <c r="I550" s="163"/>
      <c r="L550" s="159"/>
      <c r="M550" s="164"/>
      <c r="T550" s="165"/>
      <c r="AT550" s="160" t="s">
        <v>144</v>
      </c>
      <c r="AU550" s="160" t="s">
        <v>81</v>
      </c>
      <c r="AV550" s="14" t="s">
        <v>152</v>
      </c>
      <c r="AW550" s="14" t="s">
        <v>33</v>
      </c>
      <c r="AX550" s="14" t="s">
        <v>71</v>
      </c>
      <c r="AY550" s="160" t="s">
        <v>133</v>
      </c>
    </row>
    <row r="551" spans="2:65" s="12" customFormat="1" ht="22.5">
      <c r="B551" s="144"/>
      <c r="D551" s="145" t="s">
        <v>144</v>
      </c>
      <c r="E551" s="146" t="s">
        <v>19</v>
      </c>
      <c r="F551" s="147" t="s">
        <v>867</v>
      </c>
      <c r="H551" s="148">
        <v>232.34399999999999</v>
      </c>
      <c r="I551" s="149"/>
      <c r="L551" s="144"/>
      <c r="M551" s="150"/>
      <c r="T551" s="151"/>
      <c r="AT551" s="146" t="s">
        <v>144</v>
      </c>
      <c r="AU551" s="146" t="s">
        <v>81</v>
      </c>
      <c r="AV551" s="12" t="s">
        <v>81</v>
      </c>
      <c r="AW551" s="12" t="s">
        <v>33</v>
      </c>
      <c r="AX551" s="12" t="s">
        <v>71</v>
      </c>
      <c r="AY551" s="146" t="s">
        <v>133</v>
      </c>
    </row>
    <row r="552" spans="2:65" s="14" customFormat="1">
      <c r="B552" s="159"/>
      <c r="D552" s="145" t="s">
        <v>144</v>
      </c>
      <c r="E552" s="160" t="s">
        <v>19</v>
      </c>
      <c r="F552" s="161" t="s">
        <v>869</v>
      </c>
      <c r="H552" s="162">
        <v>232.34399999999999</v>
      </c>
      <c r="I552" s="163"/>
      <c r="L552" s="159"/>
      <c r="M552" s="164"/>
      <c r="T552" s="165"/>
      <c r="AT552" s="160" t="s">
        <v>144</v>
      </c>
      <c r="AU552" s="160" t="s">
        <v>81</v>
      </c>
      <c r="AV552" s="14" t="s">
        <v>152</v>
      </c>
      <c r="AW552" s="14" t="s">
        <v>33</v>
      </c>
      <c r="AX552" s="14" t="s">
        <v>71</v>
      </c>
      <c r="AY552" s="160" t="s">
        <v>133</v>
      </c>
    </row>
    <row r="553" spans="2:65" s="12" customFormat="1">
      <c r="B553" s="144"/>
      <c r="D553" s="145" t="s">
        <v>144</v>
      </c>
      <c r="E553" s="146" t="s">
        <v>19</v>
      </c>
      <c r="F553" s="147" t="s">
        <v>874</v>
      </c>
      <c r="H553" s="148">
        <v>2.7879999999999998</v>
      </c>
      <c r="I553" s="149"/>
      <c r="L553" s="144"/>
      <c r="M553" s="150"/>
      <c r="T553" s="151"/>
      <c r="AT553" s="146" t="s">
        <v>144</v>
      </c>
      <c r="AU553" s="146" t="s">
        <v>81</v>
      </c>
      <c r="AV553" s="12" t="s">
        <v>81</v>
      </c>
      <c r="AW553" s="12" t="s">
        <v>33</v>
      </c>
      <c r="AX553" s="12" t="s">
        <v>79</v>
      </c>
      <c r="AY553" s="146" t="s">
        <v>133</v>
      </c>
    </row>
    <row r="554" spans="2:65" s="12" customFormat="1">
      <c r="B554" s="144"/>
      <c r="D554" s="145" t="s">
        <v>144</v>
      </c>
      <c r="F554" s="147" t="s">
        <v>875</v>
      </c>
      <c r="H554" s="148">
        <v>2.927</v>
      </c>
      <c r="I554" s="149"/>
      <c r="L554" s="144"/>
      <c r="M554" s="150"/>
      <c r="T554" s="151"/>
      <c r="AT554" s="146" t="s">
        <v>144</v>
      </c>
      <c r="AU554" s="146" t="s">
        <v>81</v>
      </c>
      <c r="AV554" s="12" t="s">
        <v>81</v>
      </c>
      <c r="AW554" s="12" t="s">
        <v>4</v>
      </c>
      <c r="AX554" s="12" t="s">
        <v>79</v>
      </c>
      <c r="AY554" s="146" t="s">
        <v>133</v>
      </c>
    </row>
    <row r="555" spans="2:65" s="1" customFormat="1" ht="37.9" customHeight="1">
      <c r="B555" s="32"/>
      <c r="C555" s="127" t="s">
        <v>876</v>
      </c>
      <c r="D555" s="127" t="s">
        <v>135</v>
      </c>
      <c r="E555" s="128" t="s">
        <v>877</v>
      </c>
      <c r="F555" s="129" t="s">
        <v>878</v>
      </c>
      <c r="G555" s="130" t="s">
        <v>161</v>
      </c>
      <c r="H555" s="131">
        <v>19.151</v>
      </c>
      <c r="I555" s="132"/>
      <c r="J555" s="133">
        <f>ROUND(I555*H555,2)</f>
        <v>0</v>
      </c>
      <c r="K555" s="129" t="s">
        <v>139</v>
      </c>
      <c r="L555" s="32"/>
      <c r="M555" s="134" t="s">
        <v>19</v>
      </c>
      <c r="N555" s="135" t="s">
        <v>42</v>
      </c>
      <c r="P555" s="136">
        <f>O555*H555</f>
        <v>0</v>
      </c>
      <c r="Q555" s="136">
        <v>2.3300000000000001E-2</v>
      </c>
      <c r="R555" s="136">
        <f>Q555*H555</f>
        <v>0.44621830000000001</v>
      </c>
      <c r="S555" s="136">
        <v>0</v>
      </c>
      <c r="T555" s="137">
        <f>S555*H555</f>
        <v>0</v>
      </c>
      <c r="AR555" s="138" t="s">
        <v>239</v>
      </c>
      <c r="AT555" s="138" t="s">
        <v>135</v>
      </c>
      <c r="AU555" s="138" t="s">
        <v>81</v>
      </c>
      <c r="AY555" s="17" t="s">
        <v>133</v>
      </c>
      <c r="BE555" s="139">
        <f>IF(N555="základní",J555,0)</f>
        <v>0</v>
      </c>
      <c r="BF555" s="139">
        <f>IF(N555="snížená",J555,0)</f>
        <v>0</v>
      </c>
      <c r="BG555" s="139">
        <f>IF(N555="zákl. přenesená",J555,0)</f>
        <v>0</v>
      </c>
      <c r="BH555" s="139">
        <f>IF(N555="sníž. přenesená",J555,0)</f>
        <v>0</v>
      </c>
      <c r="BI555" s="139">
        <f>IF(N555="nulová",J555,0)</f>
        <v>0</v>
      </c>
      <c r="BJ555" s="17" t="s">
        <v>79</v>
      </c>
      <c r="BK555" s="139">
        <f>ROUND(I555*H555,2)</f>
        <v>0</v>
      </c>
      <c r="BL555" s="17" t="s">
        <v>239</v>
      </c>
      <c r="BM555" s="138" t="s">
        <v>879</v>
      </c>
    </row>
    <row r="556" spans="2:65" s="1" customFormat="1">
      <c r="B556" s="32"/>
      <c r="D556" s="140" t="s">
        <v>142</v>
      </c>
      <c r="F556" s="141" t="s">
        <v>880</v>
      </c>
      <c r="I556" s="142"/>
      <c r="L556" s="32"/>
      <c r="M556" s="143"/>
      <c r="T556" s="53"/>
      <c r="AT556" s="17" t="s">
        <v>142</v>
      </c>
      <c r="AU556" s="17" t="s">
        <v>81</v>
      </c>
    </row>
    <row r="557" spans="2:65" s="12" customFormat="1" ht="22.5">
      <c r="B557" s="144"/>
      <c r="D557" s="145" t="s">
        <v>144</v>
      </c>
      <c r="E557" s="146" t="s">
        <v>19</v>
      </c>
      <c r="F557" s="147" t="s">
        <v>881</v>
      </c>
      <c r="H557" s="148">
        <v>9.7799999999999994</v>
      </c>
      <c r="I557" s="149"/>
      <c r="L557" s="144"/>
      <c r="M557" s="150"/>
      <c r="T557" s="151"/>
      <c r="AT557" s="146" t="s">
        <v>144</v>
      </c>
      <c r="AU557" s="146" t="s">
        <v>81</v>
      </c>
      <c r="AV557" s="12" t="s">
        <v>81</v>
      </c>
      <c r="AW557" s="12" t="s">
        <v>33</v>
      </c>
      <c r="AX557" s="12" t="s">
        <v>71</v>
      </c>
      <c r="AY557" s="146" t="s">
        <v>133</v>
      </c>
    </row>
    <row r="558" spans="2:65" s="12" customFormat="1">
      <c r="B558" s="144"/>
      <c r="D558" s="145" t="s">
        <v>144</v>
      </c>
      <c r="E558" s="146" t="s">
        <v>19</v>
      </c>
      <c r="F558" s="147" t="s">
        <v>882</v>
      </c>
      <c r="H558" s="148">
        <v>6.5830000000000002</v>
      </c>
      <c r="I558" s="149"/>
      <c r="L558" s="144"/>
      <c r="M558" s="150"/>
      <c r="T558" s="151"/>
      <c r="AT558" s="146" t="s">
        <v>144</v>
      </c>
      <c r="AU558" s="146" t="s">
        <v>81</v>
      </c>
      <c r="AV558" s="12" t="s">
        <v>81</v>
      </c>
      <c r="AW558" s="12" t="s">
        <v>33</v>
      </c>
      <c r="AX558" s="12" t="s">
        <v>71</v>
      </c>
      <c r="AY558" s="146" t="s">
        <v>133</v>
      </c>
    </row>
    <row r="559" spans="2:65" s="12" customFormat="1">
      <c r="B559" s="144"/>
      <c r="D559" s="145" t="s">
        <v>144</v>
      </c>
      <c r="E559" s="146" t="s">
        <v>19</v>
      </c>
      <c r="F559" s="147" t="s">
        <v>883</v>
      </c>
      <c r="H559" s="148">
        <v>2.7879999999999998</v>
      </c>
      <c r="I559" s="149"/>
      <c r="L559" s="144"/>
      <c r="M559" s="150"/>
      <c r="T559" s="151"/>
      <c r="AT559" s="146" t="s">
        <v>144</v>
      </c>
      <c r="AU559" s="146" t="s">
        <v>81</v>
      </c>
      <c r="AV559" s="12" t="s">
        <v>81</v>
      </c>
      <c r="AW559" s="12" t="s">
        <v>33</v>
      </c>
      <c r="AX559" s="12" t="s">
        <v>71</v>
      </c>
      <c r="AY559" s="146" t="s">
        <v>133</v>
      </c>
    </row>
    <row r="560" spans="2:65" s="13" customFormat="1">
      <c r="B560" s="152"/>
      <c r="D560" s="145" t="s">
        <v>144</v>
      </c>
      <c r="E560" s="153" t="s">
        <v>19</v>
      </c>
      <c r="F560" s="154" t="s">
        <v>166</v>
      </c>
      <c r="H560" s="155">
        <v>19.151</v>
      </c>
      <c r="I560" s="156"/>
      <c r="L560" s="152"/>
      <c r="M560" s="157"/>
      <c r="T560" s="158"/>
      <c r="AT560" s="153" t="s">
        <v>144</v>
      </c>
      <c r="AU560" s="153" t="s">
        <v>81</v>
      </c>
      <c r="AV560" s="13" t="s">
        <v>140</v>
      </c>
      <c r="AW560" s="13" t="s">
        <v>33</v>
      </c>
      <c r="AX560" s="13" t="s">
        <v>79</v>
      </c>
      <c r="AY560" s="153" t="s">
        <v>133</v>
      </c>
    </row>
    <row r="561" spans="2:65" s="1" customFormat="1" ht="49.15" customHeight="1">
      <c r="B561" s="32"/>
      <c r="C561" s="127" t="s">
        <v>884</v>
      </c>
      <c r="D561" s="127" t="s">
        <v>135</v>
      </c>
      <c r="E561" s="128" t="s">
        <v>885</v>
      </c>
      <c r="F561" s="129" t="s">
        <v>886</v>
      </c>
      <c r="G561" s="130" t="s">
        <v>193</v>
      </c>
      <c r="H561" s="131">
        <v>11.805</v>
      </c>
      <c r="I561" s="132"/>
      <c r="J561" s="133">
        <f>ROUND(I561*H561,2)</f>
        <v>0</v>
      </c>
      <c r="K561" s="129" t="s">
        <v>139</v>
      </c>
      <c r="L561" s="32"/>
      <c r="M561" s="134" t="s">
        <v>19</v>
      </c>
      <c r="N561" s="135" t="s">
        <v>42</v>
      </c>
      <c r="P561" s="136">
        <f>O561*H561</f>
        <v>0</v>
      </c>
      <c r="Q561" s="136">
        <v>0</v>
      </c>
      <c r="R561" s="136">
        <f>Q561*H561</f>
        <v>0</v>
      </c>
      <c r="S561" s="136">
        <v>0</v>
      </c>
      <c r="T561" s="137">
        <f>S561*H561</f>
        <v>0</v>
      </c>
      <c r="AR561" s="138" t="s">
        <v>239</v>
      </c>
      <c r="AT561" s="138" t="s">
        <v>135</v>
      </c>
      <c r="AU561" s="138" t="s">
        <v>81</v>
      </c>
      <c r="AY561" s="17" t="s">
        <v>133</v>
      </c>
      <c r="BE561" s="139">
        <f>IF(N561="základní",J561,0)</f>
        <v>0</v>
      </c>
      <c r="BF561" s="139">
        <f>IF(N561="snížená",J561,0)</f>
        <v>0</v>
      </c>
      <c r="BG561" s="139">
        <f>IF(N561="zákl. přenesená",J561,0)</f>
        <v>0</v>
      </c>
      <c r="BH561" s="139">
        <f>IF(N561="sníž. přenesená",J561,0)</f>
        <v>0</v>
      </c>
      <c r="BI561" s="139">
        <f>IF(N561="nulová",J561,0)</f>
        <v>0</v>
      </c>
      <c r="BJ561" s="17" t="s">
        <v>79</v>
      </c>
      <c r="BK561" s="139">
        <f>ROUND(I561*H561,2)</f>
        <v>0</v>
      </c>
      <c r="BL561" s="17" t="s">
        <v>239</v>
      </c>
      <c r="BM561" s="138" t="s">
        <v>887</v>
      </c>
    </row>
    <row r="562" spans="2:65" s="1" customFormat="1">
      <c r="B562" s="32"/>
      <c r="D562" s="140" t="s">
        <v>142</v>
      </c>
      <c r="F562" s="141" t="s">
        <v>888</v>
      </c>
      <c r="I562" s="142"/>
      <c r="L562" s="32"/>
      <c r="M562" s="143"/>
      <c r="T562" s="53"/>
      <c r="AT562" s="17" t="s">
        <v>142</v>
      </c>
      <c r="AU562" s="17" t="s">
        <v>81</v>
      </c>
    </row>
    <row r="563" spans="2:65" s="1" customFormat="1" ht="62.65" customHeight="1">
      <c r="B563" s="32"/>
      <c r="C563" s="127" t="s">
        <v>889</v>
      </c>
      <c r="D563" s="127" t="s">
        <v>135</v>
      </c>
      <c r="E563" s="128" t="s">
        <v>890</v>
      </c>
      <c r="F563" s="129" t="s">
        <v>891</v>
      </c>
      <c r="G563" s="130" t="s">
        <v>193</v>
      </c>
      <c r="H563" s="131">
        <v>11.805</v>
      </c>
      <c r="I563" s="132"/>
      <c r="J563" s="133">
        <f>ROUND(I563*H563,2)</f>
        <v>0</v>
      </c>
      <c r="K563" s="129" t="s">
        <v>139</v>
      </c>
      <c r="L563" s="32"/>
      <c r="M563" s="134" t="s">
        <v>19</v>
      </c>
      <c r="N563" s="135" t="s">
        <v>42</v>
      </c>
      <c r="P563" s="136">
        <f>O563*H563</f>
        <v>0</v>
      </c>
      <c r="Q563" s="136">
        <v>0</v>
      </c>
      <c r="R563" s="136">
        <f>Q563*H563</f>
        <v>0</v>
      </c>
      <c r="S563" s="136">
        <v>0</v>
      </c>
      <c r="T563" s="137">
        <f>S563*H563</f>
        <v>0</v>
      </c>
      <c r="AR563" s="138" t="s">
        <v>239</v>
      </c>
      <c r="AT563" s="138" t="s">
        <v>135</v>
      </c>
      <c r="AU563" s="138" t="s">
        <v>81</v>
      </c>
      <c r="AY563" s="17" t="s">
        <v>133</v>
      </c>
      <c r="BE563" s="139">
        <f>IF(N563="základní",J563,0)</f>
        <v>0</v>
      </c>
      <c r="BF563" s="139">
        <f>IF(N563="snížená",J563,0)</f>
        <v>0</v>
      </c>
      <c r="BG563" s="139">
        <f>IF(N563="zákl. přenesená",J563,0)</f>
        <v>0</v>
      </c>
      <c r="BH563" s="139">
        <f>IF(N563="sníž. přenesená",J563,0)</f>
        <v>0</v>
      </c>
      <c r="BI563" s="139">
        <f>IF(N563="nulová",J563,0)</f>
        <v>0</v>
      </c>
      <c r="BJ563" s="17" t="s">
        <v>79</v>
      </c>
      <c r="BK563" s="139">
        <f>ROUND(I563*H563,2)</f>
        <v>0</v>
      </c>
      <c r="BL563" s="17" t="s">
        <v>239</v>
      </c>
      <c r="BM563" s="138" t="s">
        <v>892</v>
      </c>
    </row>
    <row r="564" spans="2:65" s="1" customFormat="1">
      <c r="B564" s="32"/>
      <c r="D564" s="140" t="s">
        <v>142</v>
      </c>
      <c r="F564" s="141" t="s">
        <v>893</v>
      </c>
      <c r="I564" s="142"/>
      <c r="L564" s="32"/>
      <c r="M564" s="143"/>
      <c r="T564" s="53"/>
      <c r="AT564" s="17" t="s">
        <v>142</v>
      </c>
      <c r="AU564" s="17" t="s">
        <v>81</v>
      </c>
    </row>
    <row r="565" spans="2:65" s="11" customFormat="1" ht="22.9" customHeight="1">
      <c r="B565" s="115"/>
      <c r="D565" s="116" t="s">
        <v>70</v>
      </c>
      <c r="E565" s="125" t="s">
        <v>894</v>
      </c>
      <c r="F565" s="125" t="s">
        <v>895</v>
      </c>
      <c r="I565" s="118"/>
      <c r="J565" s="126">
        <f>BK565</f>
        <v>0</v>
      </c>
      <c r="L565" s="115"/>
      <c r="M565" s="120"/>
      <c r="P565" s="121">
        <f>SUM(P566:P595)</f>
        <v>0</v>
      </c>
      <c r="R565" s="121">
        <f>SUM(R566:R595)</f>
        <v>0.2370543</v>
      </c>
      <c r="T565" s="122">
        <f>SUM(T566:T595)</f>
        <v>0</v>
      </c>
      <c r="AR565" s="116" t="s">
        <v>81</v>
      </c>
      <c r="AT565" s="123" t="s">
        <v>70</v>
      </c>
      <c r="AU565" s="123" t="s">
        <v>79</v>
      </c>
      <c r="AY565" s="116" t="s">
        <v>133</v>
      </c>
      <c r="BK565" s="124">
        <f>SUM(BK566:BK595)</f>
        <v>0</v>
      </c>
    </row>
    <row r="566" spans="2:65" s="1" customFormat="1" ht="44.25" customHeight="1">
      <c r="B566" s="32"/>
      <c r="C566" s="127" t="s">
        <v>896</v>
      </c>
      <c r="D566" s="127" t="s">
        <v>135</v>
      </c>
      <c r="E566" s="128" t="s">
        <v>897</v>
      </c>
      <c r="F566" s="129" t="s">
        <v>898</v>
      </c>
      <c r="G566" s="130" t="s">
        <v>280</v>
      </c>
      <c r="H566" s="131">
        <v>10.17</v>
      </c>
      <c r="I566" s="132"/>
      <c r="J566" s="133">
        <f>ROUND(I566*H566,2)</f>
        <v>0</v>
      </c>
      <c r="K566" s="129" t="s">
        <v>139</v>
      </c>
      <c r="L566" s="32"/>
      <c r="M566" s="134" t="s">
        <v>19</v>
      </c>
      <c r="N566" s="135" t="s">
        <v>42</v>
      </c>
      <c r="P566" s="136">
        <f>O566*H566</f>
        <v>0</v>
      </c>
      <c r="Q566" s="136">
        <v>2.9099999999999998E-3</v>
      </c>
      <c r="R566" s="136">
        <f>Q566*H566</f>
        <v>2.9594699999999998E-2</v>
      </c>
      <c r="S566" s="136">
        <v>0</v>
      </c>
      <c r="T566" s="137">
        <f>S566*H566</f>
        <v>0</v>
      </c>
      <c r="AR566" s="138" t="s">
        <v>239</v>
      </c>
      <c r="AT566" s="138" t="s">
        <v>135</v>
      </c>
      <c r="AU566" s="138" t="s">
        <v>81</v>
      </c>
      <c r="AY566" s="17" t="s">
        <v>133</v>
      </c>
      <c r="BE566" s="139">
        <f>IF(N566="základní",J566,0)</f>
        <v>0</v>
      </c>
      <c r="BF566" s="139">
        <f>IF(N566="snížená",J566,0)</f>
        <v>0</v>
      </c>
      <c r="BG566" s="139">
        <f>IF(N566="zákl. přenesená",J566,0)</f>
        <v>0</v>
      </c>
      <c r="BH566" s="139">
        <f>IF(N566="sníž. přenesená",J566,0)</f>
        <v>0</v>
      </c>
      <c r="BI566" s="139">
        <f>IF(N566="nulová",J566,0)</f>
        <v>0</v>
      </c>
      <c r="BJ566" s="17" t="s">
        <v>79</v>
      </c>
      <c r="BK566" s="139">
        <f>ROUND(I566*H566,2)</f>
        <v>0</v>
      </c>
      <c r="BL566" s="17" t="s">
        <v>239</v>
      </c>
      <c r="BM566" s="138" t="s">
        <v>899</v>
      </c>
    </row>
    <row r="567" spans="2:65" s="1" customFormat="1">
      <c r="B567" s="32"/>
      <c r="D567" s="140" t="s">
        <v>142</v>
      </c>
      <c r="F567" s="141" t="s">
        <v>900</v>
      </c>
      <c r="I567" s="142"/>
      <c r="L567" s="32"/>
      <c r="M567" s="143"/>
      <c r="T567" s="53"/>
      <c r="AT567" s="17" t="s">
        <v>142</v>
      </c>
      <c r="AU567" s="17" t="s">
        <v>81</v>
      </c>
    </row>
    <row r="568" spans="2:65" s="12" customFormat="1">
      <c r="B568" s="144"/>
      <c r="D568" s="145" t="s">
        <v>144</v>
      </c>
      <c r="E568" s="146" t="s">
        <v>19</v>
      </c>
      <c r="F568" s="147" t="s">
        <v>901</v>
      </c>
      <c r="H568" s="148">
        <v>10.17</v>
      </c>
      <c r="I568" s="149"/>
      <c r="L568" s="144"/>
      <c r="M568" s="150"/>
      <c r="T568" s="151"/>
      <c r="AT568" s="146" t="s">
        <v>144</v>
      </c>
      <c r="AU568" s="146" t="s">
        <v>81</v>
      </c>
      <c r="AV568" s="12" t="s">
        <v>81</v>
      </c>
      <c r="AW568" s="12" t="s">
        <v>33</v>
      </c>
      <c r="AX568" s="12" t="s">
        <v>79</v>
      </c>
      <c r="AY568" s="146" t="s">
        <v>133</v>
      </c>
    </row>
    <row r="569" spans="2:65" s="1" customFormat="1" ht="37.9" customHeight="1">
      <c r="B569" s="32"/>
      <c r="C569" s="127" t="s">
        <v>902</v>
      </c>
      <c r="D569" s="127" t="s">
        <v>135</v>
      </c>
      <c r="E569" s="128" t="s">
        <v>903</v>
      </c>
      <c r="F569" s="129" t="s">
        <v>904</v>
      </c>
      <c r="G569" s="130" t="s">
        <v>280</v>
      </c>
      <c r="H569" s="131">
        <v>20.34</v>
      </c>
      <c r="I569" s="132"/>
      <c r="J569" s="133">
        <f>ROUND(I569*H569,2)</f>
        <v>0</v>
      </c>
      <c r="K569" s="129" t="s">
        <v>139</v>
      </c>
      <c r="L569" s="32"/>
      <c r="M569" s="134" t="s">
        <v>19</v>
      </c>
      <c r="N569" s="135" t="s">
        <v>42</v>
      </c>
      <c r="P569" s="136">
        <f>O569*H569</f>
        <v>0</v>
      </c>
      <c r="Q569" s="136">
        <v>2.97E-3</v>
      </c>
      <c r="R569" s="136">
        <f>Q569*H569</f>
        <v>6.04098E-2</v>
      </c>
      <c r="S569" s="136">
        <v>0</v>
      </c>
      <c r="T569" s="137">
        <f>S569*H569</f>
        <v>0</v>
      </c>
      <c r="AR569" s="138" t="s">
        <v>239</v>
      </c>
      <c r="AT569" s="138" t="s">
        <v>135</v>
      </c>
      <c r="AU569" s="138" t="s">
        <v>81</v>
      </c>
      <c r="AY569" s="17" t="s">
        <v>133</v>
      </c>
      <c r="BE569" s="139">
        <f>IF(N569="základní",J569,0)</f>
        <v>0</v>
      </c>
      <c r="BF569" s="139">
        <f>IF(N569="snížená",J569,0)</f>
        <v>0</v>
      </c>
      <c r="BG569" s="139">
        <f>IF(N569="zákl. přenesená",J569,0)</f>
        <v>0</v>
      </c>
      <c r="BH569" s="139">
        <f>IF(N569="sníž. přenesená",J569,0)</f>
        <v>0</v>
      </c>
      <c r="BI569" s="139">
        <f>IF(N569="nulová",J569,0)</f>
        <v>0</v>
      </c>
      <c r="BJ569" s="17" t="s">
        <v>79</v>
      </c>
      <c r="BK569" s="139">
        <f>ROUND(I569*H569,2)</f>
        <v>0</v>
      </c>
      <c r="BL569" s="17" t="s">
        <v>239</v>
      </c>
      <c r="BM569" s="138" t="s">
        <v>905</v>
      </c>
    </row>
    <row r="570" spans="2:65" s="1" customFormat="1">
      <c r="B570" s="32"/>
      <c r="D570" s="140" t="s">
        <v>142</v>
      </c>
      <c r="F570" s="141" t="s">
        <v>906</v>
      </c>
      <c r="I570" s="142"/>
      <c r="L570" s="32"/>
      <c r="M570" s="143"/>
      <c r="T570" s="53"/>
      <c r="AT570" s="17" t="s">
        <v>142</v>
      </c>
      <c r="AU570" s="17" t="s">
        <v>81</v>
      </c>
    </row>
    <row r="571" spans="2:65" s="12" customFormat="1">
      <c r="B571" s="144"/>
      <c r="D571" s="145" t="s">
        <v>144</v>
      </c>
      <c r="E571" s="146" t="s">
        <v>19</v>
      </c>
      <c r="F571" s="147" t="s">
        <v>907</v>
      </c>
      <c r="H571" s="148">
        <v>20.34</v>
      </c>
      <c r="I571" s="149"/>
      <c r="L571" s="144"/>
      <c r="M571" s="150"/>
      <c r="T571" s="151"/>
      <c r="AT571" s="146" t="s">
        <v>144</v>
      </c>
      <c r="AU571" s="146" t="s">
        <v>81</v>
      </c>
      <c r="AV571" s="12" t="s">
        <v>81</v>
      </c>
      <c r="AW571" s="12" t="s">
        <v>33</v>
      </c>
      <c r="AX571" s="12" t="s">
        <v>79</v>
      </c>
      <c r="AY571" s="146" t="s">
        <v>133</v>
      </c>
    </row>
    <row r="572" spans="2:65" s="1" customFormat="1" ht="37.9" customHeight="1">
      <c r="B572" s="32"/>
      <c r="C572" s="127" t="s">
        <v>908</v>
      </c>
      <c r="D572" s="127" t="s">
        <v>135</v>
      </c>
      <c r="E572" s="128" t="s">
        <v>909</v>
      </c>
      <c r="F572" s="129" t="s">
        <v>910</v>
      </c>
      <c r="G572" s="130" t="s">
        <v>280</v>
      </c>
      <c r="H572" s="131">
        <v>6.5</v>
      </c>
      <c r="I572" s="132"/>
      <c r="J572" s="133">
        <f>ROUND(I572*H572,2)</f>
        <v>0</v>
      </c>
      <c r="K572" s="129" t="s">
        <v>139</v>
      </c>
      <c r="L572" s="32"/>
      <c r="M572" s="134" t="s">
        <v>19</v>
      </c>
      <c r="N572" s="135" t="s">
        <v>42</v>
      </c>
      <c r="P572" s="136">
        <f>O572*H572</f>
        <v>0</v>
      </c>
      <c r="Q572" s="136">
        <v>2.16E-3</v>
      </c>
      <c r="R572" s="136">
        <f>Q572*H572</f>
        <v>1.404E-2</v>
      </c>
      <c r="S572" s="136">
        <v>0</v>
      </c>
      <c r="T572" s="137">
        <f>S572*H572</f>
        <v>0</v>
      </c>
      <c r="AR572" s="138" t="s">
        <v>239</v>
      </c>
      <c r="AT572" s="138" t="s">
        <v>135</v>
      </c>
      <c r="AU572" s="138" t="s">
        <v>81</v>
      </c>
      <c r="AY572" s="17" t="s">
        <v>133</v>
      </c>
      <c r="BE572" s="139">
        <f>IF(N572="základní",J572,0)</f>
        <v>0</v>
      </c>
      <c r="BF572" s="139">
        <f>IF(N572="snížená",J572,0)</f>
        <v>0</v>
      </c>
      <c r="BG572" s="139">
        <f>IF(N572="zákl. přenesená",J572,0)</f>
        <v>0</v>
      </c>
      <c r="BH572" s="139">
        <f>IF(N572="sníž. přenesená",J572,0)</f>
        <v>0</v>
      </c>
      <c r="BI572" s="139">
        <f>IF(N572="nulová",J572,0)</f>
        <v>0</v>
      </c>
      <c r="BJ572" s="17" t="s">
        <v>79</v>
      </c>
      <c r="BK572" s="139">
        <f>ROUND(I572*H572,2)</f>
        <v>0</v>
      </c>
      <c r="BL572" s="17" t="s">
        <v>239</v>
      </c>
      <c r="BM572" s="138" t="s">
        <v>911</v>
      </c>
    </row>
    <row r="573" spans="2:65" s="1" customFormat="1">
      <c r="B573" s="32"/>
      <c r="D573" s="140" t="s">
        <v>142</v>
      </c>
      <c r="F573" s="141" t="s">
        <v>912</v>
      </c>
      <c r="I573" s="142"/>
      <c r="L573" s="32"/>
      <c r="M573" s="143"/>
      <c r="T573" s="53"/>
      <c r="AT573" s="17" t="s">
        <v>142</v>
      </c>
      <c r="AU573" s="17" t="s">
        <v>81</v>
      </c>
    </row>
    <row r="574" spans="2:65" s="12" customFormat="1">
      <c r="B574" s="144"/>
      <c r="D574" s="145" t="s">
        <v>144</v>
      </c>
      <c r="E574" s="146" t="s">
        <v>19</v>
      </c>
      <c r="F574" s="147" t="s">
        <v>913</v>
      </c>
      <c r="H574" s="148">
        <v>6.5</v>
      </c>
      <c r="I574" s="149"/>
      <c r="L574" s="144"/>
      <c r="M574" s="150"/>
      <c r="T574" s="151"/>
      <c r="AT574" s="146" t="s">
        <v>144</v>
      </c>
      <c r="AU574" s="146" t="s">
        <v>81</v>
      </c>
      <c r="AV574" s="12" t="s">
        <v>81</v>
      </c>
      <c r="AW574" s="12" t="s">
        <v>33</v>
      </c>
      <c r="AX574" s="12" t="s">
        <v>79</v>
      </c>
      <c r="AY574" s="146" t="s">
        <v>133</v>
      </c>
    </row>
    <row r="575" spans="2:65" s="1" customFormat="1" ht="33" customHeight="1">
      <c r="B575" s="32"/>
      <c r="C575" s="127" t="s">
        <v>914</v>
      </c>
      <c r="D575" s="127" t="s">
        <v>135</v>
      </c>
      <c r="E575" s="128" t="s">
        <v>915</v>
      </c>
      <c r="F575" s="129" t="s">
        <v>916</v>
      </c>
      <c r="G575" s="130" t="s">
        <v>288</v>
      </c>
      <c r="H575" s="131">
        <v>100</v>
      </c>
      <c r="I575" s="132"/>
      <c r="J575" s="133">
        <f>ROUND(I575*H575,2)</f>
        <v>0</v>
      </c>
      <c r="K575" s="129" t="s">
        <v>139</v>
      </c>
      <c r="L575" s="32"/>
      <c r="M575" s="134" t="s">
        <v>19</v>
      </c>
      <c r="N575" s="135" t="s">
        <v>42</v>
      </c>
      <c r="P575" s="136">
        <f>O575*H575</f>
        <v>0</v>
      </c>
      <c r="Q575" s="136">
        <v>8.0000000000000007E-5</v>
      </c>
      <c r="R575" s="136">
        <f>Q575*H575</f>
        <v>8.0000000000000002E-3</v>
      </c>
      <c r="S575" s="136">
        <v>0</v>
      </c>
      <c r="T575" s="137">
        <f>S575*H575</f>
        <v>0</v>
      </c>
      <c r="AR575" s="138" t="s">
        <v>239</v>
      </c>
      <c r="AT575" s="138" t="s">
        <v>135</v>
      </c>
      <c r="AU575" s="138" t="s">
        <v>81</v>
      </c>
      <c r="AY575" s="17" t="s">
        <v>133</v>
      </c>
      <c r="BE575" s="139">
        <f>IF(N575="základní",J575,0)</f>
        <v>0</v>
      </c>
      <c r="BF575" s="139">
        <f>IF(N575="snížená",J575,0)</f>
        <v>0</v>
      </c>
      <c r="BG575" s="139">
        <f>IF(N575="zákl. přenesená",J575,0)</f>
        <v>0</v>
      </c>
      <c r="BH575" s="139">
        <f>IF(N575="sníž. přenesená",J575,0)</f>
        <v>0</v>
      </c>
      <c r="BI575" s="139">
        <f>IF(N575="nulová",J575,0)</f>
        <v>0</v>
      </c>
      <c r="BJ575" s="17" t="s">
        <v>79</v>
      </c>
      <c r="BK575" s="139">
        <f>ROUND(I575*H575,2)</f>
        <v>0</v>
      </c>
      <c r="BL575" s="17" t="s">
        <v>239</v>
      </c>
      <c r="BM575" s="138" t="s">
        <v>917</v>
      </c>
    </row>
    <row r="576" spans="2:65" s="1" customFormat="1">
      <c r="B576" s="32"/>
      <c r="D576" s="140" t="s">
        <v>142</v>
      </c>
      <c r="F576" s="141" t="s">
        <v>918</v>
      </c>
      <c r="I576" s="142"/>
      <c r="L576" s="32"/>
      <c r="M576" s="143"/>
      <c r="T576" s="53"/>
      <c r="AT576" s="17" t="s">
        <v>142</v>
      </c>
      <c r="AU576" s="17" t="s">
        <v>81</v>
      </c>
    </row>
    <row r="577" spans="2:65" s="12" customFormat="1" ht="22.5">
      <c r="B577" s="144"/>
      <c r="D577" s="145" t="s">
        <v>144</v>
      </c>
      <c r="E577" s="146" t="s">
        <v>19</v>
      </c>
      <c r="F577" s="147" t="s">
        <v>919</v>
      </c>
      <c r="H577" s="148">
        <v>100</v>
      </c>
      <c r="I577" s="149"/>
      <c r="L577" s="144"/>
      <c r="M577" s="150"/>
      <c r="T577" s="151"/>
      <c r="AT577" s="146" t="s">
        <v>144</v>
      </c>
      <c r="AU577" s="146" t="s">
        <v>81</v>
      </c>
      <c r="AV577" s="12" t="s">
        <v>81</v>
      </c>
      <c r="AW577" s="12" t="s">
        <v>33</v>
      </c>
      <c r="AX577" s="12" t="s">
        <v>79</v>
      </c>
      <c r="AY577" s="146" t="s">
        <v>133</v>
      </c>
    </row>
    <row r="578" spans="2:65" s="1" customFormat="1" ht="44.25" customHeight="1">
      <c r="B578" s="32"/>
      <c r="C578" s="127" t="s">
        <v>920</v>
      </c>
      <c r="D578" s="127" t="s">
        <v>135</v>
      </c>
      <c r="E578" s="128" t="s">
        <v>921</v>
      </c>
      <c r="F578" s="129" t="s">
        <v>922</v>
      </c>
      <c r="G578" s="130" t="s">
        <v>280</v>
      </c>
      <c r="H578" s="131">
        <v>13</v>
      </c>
      <c r="I578" s="132"/>
      <c r="J578" s="133">
        <f>ROUND(I578*H578,2)</f>
        <v>0</v>
      </c>
      <c r="K578" s="129" t="s">
        <v>139</v>
      </c>
      <c r="L578" s="32"/>
      <c r="M578" s="134" t="s">
        <v>19</v>
      </c>
      <c r="N578" s="135" t="s">
        <v>42</v>
      </c>
      <c r="P578" s="136">
        <f>O578*H578</f>
        <v>0</v>
      </c>
      <c r="Q578" s="136">
        <v>2.2000000000000001E-3</v>
      </c>
      <c r="R578" s="136">
        <f>Q578*H578</f>
        <v>2.86E-2</v>
      </c>
      <c r="S578" s="136">
        <v>0</v>
      </c>
      <c r="T578" s="137">
        <f>S578*H578</f>
        <v>0</v>
      </c>
      <c r="AR578" s="138" t="s">
        <v>239</v>
      </c>
      <c r="AT578" s="138" t="s">
        <v>135</v>
      </c>
      <c r="AU578" s="138" t="s">
        <v>81</v>
      </c>
      <c r="AY578" s="17" t="s">
        <v>133</v>
      </c>
      <c r="BE578" s="139">
        <f>IF(N578="základní",J578,0)</f>
        <v>0</v>
      </c>
      <c r="BF578" s="139">
        <f>IF(N578="snížená",J578,0)</f>
        <v>0</v>
      </c>
      <c r="BG578" s="139">
        <f>IF(N578="zákl. přenesená",J578,0)</f>
        <v>0</v>
      </c>
      <c r="BH578" s="139">
        <f>IF(N578="sníž. přenesená",J578,0)</f>
        <v>0</v>
      </c>
      <c r="BI578" s="139">
        <f>IF(N578="nulová",J578,0)</f>
        <v>0</v>
      </c>
      <c r="BJ578" s="17" t="s">
        <v>79</v>
      </c>
      <c r="BK578" s="139">
        <f>ROUND(I578*H578,2)</f>
        <v>0</v>
      </c>
      <c r="BL578" s="17" t="s">
        <v>239</v>
      </c>
      <c r="BM578" s="138" t="s">
        <v>923</v>
      </c>
    </row>
    <row r="579" spans="2:65" s="1" customFormat="1">
      <c r="B579" s="32"/>
      <c r="D579" s="140" t="s">
        <v>142</v>
      </c>
      <c r="F579" s="141" t="s">
        <v>924</v>
      </c>
      <c r="I579" s="142"/>
      <c r="L579" s="32"/>
      <c r="M579" s="143"/>
      <c r="T579" s="53"/>
      <c r="AT579" s="17" t="s">
        <v>142</v>
      </c>
      <c r="AU579" s="17" t="s">
        <v>81</v>
      </c>
    </row>
    <row r="580" spans="2:65" s="12" customFormat="1">
      <c r="B580" s="144"/>
      <c r="D580" s="145" t="s">
        <v>144</v>
      </c>
      <c r="E580" s="146" t="s">
        <v>19</v>
      </c>
      <c r="F580" s="147" t="s">
        <v>925</v>
      </c>
      <c r="H580" s="148">
        <v>13</v>
      </c>
      <c r="I580" s="149"/>
      <c r="L580" s="144"/>
      <c r="M580" s="150"/>
      <c r="T580" s="151"/>
      <c r="AT580" s="146" t="s">
        <v>144</v>
      </c>
      <c r="AU580" s="146" t="s">
        <v>81</v>
      </c>
      <c r="AV580" s="12" t="s">
        <v>81</v>
      </c>
      <c r="AW580" s="12" t="s">
        <v>33</v>
      </c>
      <c r="AX580" s="12" t="s">
        <v>79</v>
      </c>
      <c r="AY580" s="146" t="s">
        <v>133</v>
      </c>
    </row>
    <row r="581" spans="2:65" s="1" customFormat="1" ht="44.25" customHeight="1">
      <c r="B581" s="32"/>
      <c r="C581" s="127" t="s">
        <v>926</v>
      </c>
      <c r="D581" s="127" t="s">
        <v>135</v>
      </c>
      <c r="E581" s="128" t="s">
        <v>927</v>
      </c>
      <c r="F581" s="129" t="s">
        <v>928</v>
      </c>
      <c r="G581" s="130" t="s">
        <v>280</v>
      </c>
      <c r="H581" s="131">
        <v>13</v>
      </c>
      <c r="I581" s="132"/>
      <c r="J581" s="133">
        <f>ROUND(I581*H581,2)</f>
        <v>0</v>
      </c>
      <c r="K581" s="129" t="s">
        <v>139</v>
      </c>
      <c r="L581" s="32"/>
      <c r="M581" s="134" t="s">
        <v>19</v>
      </c>
      <c r="N581" s="135" t="s">
        <v>42</v>
      </c>
      <c r="P581" s="136">
        <f>O581*H581</f>
        <v>0</v>
      </c>
      <c r="Q581" s="136">
        <v>2.8900000000000002E-3</v>
      </c>
      <c r="R581" s="136">
        <f>Q581*H581</f>
        <v>3.7570000000000006E-2</v>
      </c>
      <c r="S581" s="136">
        <v>0</v>
      </c>
      <c r="T581" s="137">
        <f>S581*H581</f>
        <v>0</v>
      </c>
      <c r="AR581" s="138" t="s">
        <v>239</v>
      </c>
      <c r="AT581" s="138" t="s">
        <v>135</v>
      </c>
      <c r="AU581" s="138" t="s">
        <v>81</v>
      </c>
      <c r="AY581" s="17" t="s">
        <v>133</v>
      </c>
      <c r="BE581" s="139">
        <f>IF(N581="základní",J581,0)</f>
        <v>0</v>
      </c>
      <c r="BF581" s="139">
        <f>IF(N581="snížená",J581,0)</f>
        <v>0</v>
      </c>
      <c r="BG581" s="139">
        <f>IF(N581="zákl. přenesená",J581,0)</f>
        <v>0</v>
      </c>
      <c r="BH581" s="139">
        <f>IF(N581="sníž. přenesená",J581,0)</f>
        <v>0</v>
      </c>
      <c r="BI581" s="139">
        <f>IF(N581="nulová",J581,0)</f>
        <v>0</v>
      </c>
      <c r="BJ581" s="17" t="s">
        <v>79</v>
      </c>
      <c r="BK581" s="139">
        <f>ROUND(I581*H581,2)</f>
        <v>0</v>
      </c>
      <c r="BL581" s="17" t="s">
        <v>239</v>
      </c>
      <c r="BM581" s="138" t="s">
        <v>929</v>
      </c>
    </row>
    <row r="582" spans="2:65" s="1" customFormat="1">
      <c r="B582" s="32"/>
      <c r="D582" s="140" t="s">
        <v>142</v>
      </c>
      <c r="F582" s="141" t="s">
        <v>930</v>
      </c>
      <c r="I582" s="142"/>
      <c r="L582" s="32"/>
      <c r="M582" s="143"/>
      <c r="T582" s="53"/>
      <c r="AT582" s="17" t="s">
        <v>142</v>
      </c>
      <c r="AU582" s="17" t="s">
        <v>81</v>
      </c>
    </row>
    <row r="583" spans="2:65" s="12" customFormat="1">
      <c r="B583" s="144"/>
      <c r="D583" s="145" t="s">
        <v>144</v>
      </c>
      <c r="E583" s="146" t="s">
        <v>19</v>
      </c>
      <c r="F583" s="147" t="s">
        <v>931</v>
      </c>
      <c r="H583" s="148">
        <v>13</v>
      </c>
      <c r="I583" s="149"/>
      <c r="L583" s="144"/>
      <c r="M583" s="150"/>
      <c r="T583" s="151"/>
      <c r="AT583" s="146" t="s">
        <v>144</v>
      </c>
      <c r="AU583" s="146" t="s">
        <v>81</v>
      </c>
      <c r="AV583" s="12" t="s">
        <v>81</v>
      </c>
      <c r="AW583" s="12" t="s">
        <v>33</v>
      </c>
      <c r="AX583" s="12" t="s">
        <v>79</v>
      </c>
      <c r="AY583" s="146" t="s">
        <v>133</v>
      </c>
    </row>
    <row r="584" spans="2:65" s="1" customFormat="1" ht="33" customHeight="1">
      <c r="B584" s="32"/>
      <c r="C584" s="127" t="s">
        <v>932</v>
      </c>
      <c r="D584" s="127" t="s">
        <v>135</v>
      </c>
      <c r="E584" s="128" t="s">
        <v>933</v>
      </c>
      <c r="F584" s="129" t="s">
        <v>934</v>
      </c>
      <c r="G584" s="130" t="s">
        <v>280</v>
      </c>
      <c r="H584" s="131">
        <v>20.34</v>
      </c>
      <c r="I584" s="132"/>
      <c r="J584" s="133">
        <f>ROUND(I584*H584,2)</f>
        <v>0</v>
      </c>
      <c r="K584" s="129" t="s">
        <v>139</v>
      </c>
      <c r="L584" s="32"/>
      <c r="M584" s="134" t="s">
        <v>19</v>
      </c>
      <c r="N584" s="135" t="s">
        <v>42</v>
      </c>
      <c r="P584" s="136">
        <f>O584*H584</f>
        <v>0</v>
      </c>
      <c r="Q584" s="136">
        <v>1.6199999999999999E-3</v>
      </c>
      <c r="R584" s="136">
        <f>Q584*H584</f>
        <v>3.2950799999999995E-2</v>
      </c>
      <c r="S584" s="136">
        <v>0</v>
      </c>
      <c r="T584" s="137">
        <f>S584*H584</f>
        <v>0</v>
      </c>
      <c r="AR584" s="138" t="s">
        <v>239</v>
      </c>
      <c r="AT584" s="138" t="s">
        <v>135</v>
      </c>
      <c r="AU584" s="138" t="s">
        <v>81</v>
      </c>
      <c r="AY584" s="17" t="s">
        <v>133</v>
      </c>
      <c r="BE584" s="139">
        <f>IF(N584="základní",J584,0)</f>
        <v>0</v>
      </c>
      <c r="BF584" s="139">
        <f>IF(N584="snížená",J584,0)</f>
        <v>0</v>
      </c>
      <c r="BG584" s="139">
        <f>IF(N584="zákl. přenesená",J584,0)</f>
        <v>0</v>
      </c>
      <c r="BH584" s="139">
        <f>IF(N584="sníž. přenesená",J584,0)</f>
        <v>0</v>
      </c>
      <c r="BI584" s="139">
        <f>IF(N584="nulová",J584,0)</f>
        <v>0</v>
      </c>
      <c r="BJ584" s="17" t="s">
        <v>79</v>
      </c>
      <c r="BK584" s="139">
        <f>ROUND(I584*H584,2)</f>
        <v>0</v>
      </c>
      <c r="BL584" s="17" t="s">
        <v>239</v>
      </c>
      <c r="BM584" s="138" t="s">
        <v>935</v>
      </c>
    </row>
    <row r="585" spans="2:65" s="1" customFormat="1">
      <c r="B585" s="32"/>
      <c r="D585" s="140" t="s">
        <v>142</v>
      </c>
      <c r="F585" s="141" t="s">
        <v>936</v>
      </c>
      <c r="I585" s="142"/>
      <c r="L585" s="32"/>
      <c r="M585" s="143"/>
      <c r="T585" s="53"/>
      <c r="AT585" s="17" t="s">
        <v>142</v>
      </c>
      <c r="AU585" s="17" t="s">
        <v>81</v>
      </c>
    </row>
    <row r="586" spans="2:65" s="12" customFormat="1">
      <c r="B586" s="144"/>
      <c r="D586" s="145" t="s">
        <v>144</v>
      </c>
      <c r="E586" s="146" t="s">
        <v>19</v>
      </c>
      <c r="F586" s="147" t="s">
        <v>937</v>
      </c>
      <c r="H586" s="148">
        <v>20.34</v>
      </c>
      <c r="I586" s="149"/>
      <c r="L586" s="144"/>
      <c r="M586" s="150"/>
      <c r="T586" s="151"/>
      <c r="AT586" s="146" t="s">
        <v>144</v>
      </c>
      <c r="AU586" s="146" t="s">
        <v>81</v>
      </c>
      <c r="AV586" s="12" t="s">
        <v>81</v>
      </c>
      <c r="AW586" s="12" t="s">
        <v>33</v>
      </c>
      <c r="AX586" s="12" t="s">
        <v>79</v>
      </c>
      <c r="AY586" s="146" t="s">
        <v>133</v>
      </c>
    </row>
    <row r="587" spans="2:65" s="1" customFormat="1" ht="24.2" customHeight="1">
      <c r="B587" s="32"/>
      <c r="C587" s="127" t="s">
        <v>938</v>
      </c>
      <c r="D587" s="127" t="s">
        <v>135</v>
      </c>
      <c r="E587" s="128" t="s">
        <v>939</v>
      </c>
      <c r="F587" s="129" t="s">
        <v>940</v>
      </c>
      <c r="G587" s="130" t="s">
        <v>288</v>
      </c>
      <c r="H587" s="131">
        <v>2</v>
      </c>
      <c r="I587" s="132"/>
      <c r="J587" s="133">
        <f>ROUND(I587*H587,2)</f>
        <v>0</v>
      </c>
      <c r="K587" s="129" t="s">
        <v>19</v>
      </c>
      <c r="L587" s="32"/>
      <c r="M587" s="134" t="s">
        <v>19</v>
      </c>
      <c r="N587" s="135" t="s">
        <v>42</v>
      </c>
      <c r="P587" s="136">
        <f>O587*H587</f>
        <v>0</v>
      </c>
      <c r="Q587" s="136">
        <v>2.5000000000000001E-4</v>
      </c>
      <c r="R587" s="136">
        <f>Q587*H587</f>
        <v>5.0000000000000001E-4</v>
      </c>
      <c r="S587" s="136">
        <v>0</v>
      </c>
      <c r="T587" s="137">
        <f>S587*H587</f>
        <v>0</v>
      </c>
      <c r="AR587" s="138" t="s">
        <v>239</v>
      </c>
      <c r="AT587" s="138" t="s">
        <v>135</v>
      </c>
      <c r="AU587" s="138" t="s">
        <v>81</v>
      </c>
      <c r="AY587" s="17" t="s">
        <v>133</v>
      </c>
      <c r="BE587" s="139">
        <f>IF(N587="základní",J587,0)</f>
        <v>0</v>
      </c>
      <c r="BF587" s="139">
        <f>IF(N587="snížená",J587,0)</f>
        <v>0</v>
      </c>
      <c r="BG587" s="139">
        <f>IF(N587="zákl. přenesená",J587,0)</f>
        <v>0</v>
      </c>
      <c r="BH587" s="139">
        <f>IF(N587="sníž. přenesená",J587,0)</f>
        <v>0</v>
      </c>
      <c r="BI587" s="139">
        <f>IF(N587="nulová",J587,0)</f>
        <v>0</v>
      </c>
      <c r="BJ587" s="17" t="s">
        <v>79</v>
      </c>
      <c r="BK587" s="139">
        <f>ROUND(I587*H587,2)</f>
        <v>0</v>
      </c>
      <c r="BL587" s="17" t="s">
        <v>239</v>
      </c>
      <c r="BM587" s="138" t="s">
        <v>941</v>
      </c>
    </row>
    <row r="588" spans="2:65" s="12" customFormat="1">
      <c r="B588" s="144"/>
      <c r="D588" s="145" t="s">
        <v>144</v>
      </c>
      <c r="E588" s="146" t="s">
        <v>19</v>
      </c>
      <c r="F588" s="147" t="s">
        <v>942</v>
      </c>
      <c r="H588" s="148">
        <v>2</v>
      </c>
      <c r="I588" s="149"/>
      <c r="L588" s="144"/>
      <c r="M588" s="150"/>
      <c r="T588" s="151"/>
      <c r="AT588" s="146" t="s">
        <v>144</v>
      </c>
      <c r="AU588" s="146" t="s">
        <v>81</v>
      </c>
      <c r="AV588" s="12" t="s">
        <v>81</v>
      </c>
      <c r="AW588" s="12" t="s">
        <v>33</v>
      </c>
      <c r="AX588" s="12" t="s">
        <v>79</v>
      </c>
      <c r="AY588" s="146" t="s">
        <v>133</v>
      </c>
    </row>
    <row r="589" spans="2:65" s="1" customFormat="1" ht="37.9" customHeight="1">
      <c r="B589" s="32"/>
      <c r="C589" s="127" t="s">
        <v>943</v>
      </c>
      <c r="D589" s="127" t="s">
        <v>135</v>
      </c>
      <c r="E589" s="128" t="s">
        <v>944</v>
      </c>
      <c r="F589" s="129" t="s">
        <v>945</v>
      </c>
      <c r="G589" s="130" t="s">
        <v>280</v>
      </c>
      <c r="H589" s="131">
        <v>11.7</v>
      </c>
      <c r="I589" s="132"/>
      <c r="J589" s="133">
        <f>ROUND(I589*H589,2)</f>
        <v>0</v>
      </c>
      <c r="K589" s="129" t="s">
        <v>139</v>
      </c>
      <c r="L589" s="32"/>
      <c r="M589" s="134" t="s">
        <v>19</v>
      </c>
      <c r="N589" s="135" t="s">
        <v>42</v>
      </c>
      <c r="P589" s="136">
        <f>O589*H589</f>
        <v>0</v>
      </c>
      <c r="Q589" s="136">
        <v>2.1700000000000001E-3</v>
      </c>
      <c r="R589" s="136">
        <f>Q589*H589</f>
        <v>2.5388999999999998E-2</v>
      </c>
      <c r="S589" s="136">
        <v>0</v>
      </c>
      <c r="T589" s="137">
        <f>S589*H589</f>
        <v>0</v>
      </c>
      <c r="AR589" s="138" t="s">
        <v>239</v>
      </c>
      <c r="AT589" s="138" t="s">
        <v>135</v>
      </c>
      <c r="AU589" s="138" t="s">
        <v>81</v>
      </c>
      <c r="AY589" s="17" t="s">
        <v>133</v>
      </c>
      <c r="BE589" s="139">
        <f>IF(N589="základní",J589,0)</f>
        <v>0</v>
      </c>
      <c r="BF589" s="139">
        <f>IF(N589="snížená",J589,0)</f>
        <v>0</v>
      </c>
      <c r="BG589" s="139">
        <f>IF(N589="zákl. přenesená",J589,0)</f>
        <v>0</v>
      </c>
      <c r="BH589" s="139">
        <f>IF(N589="sníž. přenesená",J589,0)</f>
        <v>0</v>
      </c>
      <c r="BI589" s="139">
        <f>IF(N589="nulová",J589,0)</f>
        <v>0</v>
      </c>
      <c r="BJ589" s="17" t="s">
        <v>79</v>
      </c>
      <c r="BK589" s="139">
        <f>ROUND(I589*H589,2)</f>
        <v>0</v>
      </c>
      <c r="BL589" s="17" t="s">
        <v>239</v>
      </c>
      <c r="BM589" s="138" t="s">
        <v>946</v>
      </c>
    </row>
    <row r="590" spans="2:65" s="1" customFormat="1">
      <c r="B590" s="32"/>
      <c r="D590" s="140" t="s">
        <v>142</v>
      </c>
      <c r="F590" s="141" t="s">
        <v>947</v>
      </c>
      <c r="I590" s="142"/>
      <c r="L590" s="32"/>
      <c r="M590" s="143"/>
      <c r="T590" s="53"/>
      <c r="AT590" s="17" t="s">
        <v>142</v>
      </c>
      <c r="AU590" s="17" t="s">
        <v>81</v>
      </c>
    </row>
    <row r="591" spans="2:65" s="12" customFormat="1">
      <c r="B591" s="144"/>
      <c r="D591" s="145" t="s">
        <v>144</v>
      </c>
      <c r="E591" s="146" t="s">
        <v>19</v>
      </c>
      <c r="F591" s="147" t="s">
        <v>948</v>
      </c>
      <c r="H591" s="148">
        <v>11.7</v>
      </c>
      <c r="I591" s="149"/>
      <c r="L591" s="144"/>
      <c r="M591" s="150"/>
      <c r="T591" s="151"/>
      <c r="AT591" s="146" t="s">
        <v>144</v>
      </c>
      <c r="AU591" s="146" t="s">
        <v>81</v>
      </c>
      <c r="AV591" s="12" t="s">
        <v>81</v>
      </c>
      <c r="AW591" s="12" t="s">
        <v>33</v>
      </c>
      <c r="AX591" s="12" t="s">
        <v>79</v>
      </c>
      <c r="AY591" s="146" t="s">
        <v>133</v>
      </c>
    </row>
    <row r="592" spans="2:65" s="1" customFormat="1" ht="49.15" customHeight="1">
      <c r="B592" s="32"/>
      <c r="C592" s="127" t="s">
        <v>949</v>
      </c>
      <c r="D592" s="127" t="s">
        <v>135</v>
      </c>
      <c r="E592" s="128" t="s">
        <v>950</v>
      </c>
      <c r="F592" s="129" t="s">
        <v>951</v>
      </c>
      <c r="G592" s="130" t="s">
        <v>193</v>
      </c>
      <c r="H592" s="131">
        <v>0.23699999999999999</v>
      </c>
      <c r="I592" s="132"/>
      <c r="J592" s="133">
        <f>ROUND(I592*H592,2)</f>
        <v>0</v>
      </c>
      <c r="K592" s="129" t="s">
        <v>139</v>
      </c>
      <c r="L592" s="32"/>
      <c r="M592" s="134" t="s">
        <v>19</v>
      </c>
      <c r="N592" s="135" t="s">
        <v>42</v>
      </c>
      <c r="P592" s="136">
        <f>O592*H592</f>
        <v>0</v>
      </c>
      <c r="Q592" s="136">
        <v>0</v>
      </c>
      <c r="R592" s="136">
        <f>Q592*H592</f>
        <v>0</v>
      </c>
      <c r="S592" s="136">
        <v>0</v>
      </c>
      <c r="T592" s="137">
        <f>S592*H592</f>
        <v>0</v>
      </c>
      <c r="AR592" s="138" t="s">
        <v>239</v>
      </c>
      <c r="AT592" s="138" t="s">
        <v>135</v>
      </c>
      <c r="AU592" s="138" t="s">
        <v>81</v>
      </c>
      <c r="AY592" s="17" t="s">
        <v>133</v>
      </c>
      <c r="BE592" s="139">
        <f>IF(N592="základní",J592,0)</f>
        <v>0</v>
      </c>
      <c r="BF592" s="139">
        <f>IF(N592="snížená",J592,0)</f>
        <v>0</v>
      </c>
      <c r="BG592" s="139">
        <f>IF(N592="zákl. přenesená",J592,0)</f>
        <v>0</v>
      </c>
      <c r="BH592" s="139">
        <f>IF(N592="sníž. přenesená",J592,0)</f>
        <v>0</v>
      </c>
      <c r="BI592" s="139">
        <f>IF(N592="nulová",J592,0)</f>
        <v>0</v>
      </c>
      <c r="BJ592" s="17" t="s">
        <v>79</v>
      </c>
      <c r="BK592" s="139">
        <f>ROUND(I592*H592,2)</f>
        <v>0</v>
      </c>
      <c r="BL592" s="17" t="s">
        <v>239</v>
      </c>
      <c r="BM592" s="138" t="s">
        <v>952</v>
      </c>
    </row>
    <row r="593" spans="2:65" s="1" customFormat="1">
      <c r="B593" s="32"/>
      <c r="D593" s="140" t="s">
        <v>142</v>
      </c>
      <c r="F593" s="141" t="s">
        <v>953</v>
      </c>
      <c r="I593" s="142"/>
      <c r="L593" s="32"/>
      <c r="M593" s="143"/>
      <c r="T593" s="53"/>
      <c r="AT593" s="17" t="s">
        <v>142</v>
      </c>
      <c r="AU593" s="17" t="s">
        <v>81</v>
      </c>
    </row>
    <row r="594" spans="2:65" s="1" customFormat="1" ht="66.75" customHeight="1">
      <c r="B594" s="32"/>
      <c r="C594" s="127" t="s">
        <v>954</v>
      </c>
      <c r="D594" s="127" t="s">
        <v>135</v>
      </c>
      <c r="E594" s="128" t="s">
        <v>955</v>
      </c>
      <c r="F594" s="129" t="s">
        <v>956</v>
      </c>
      <c r="G594" s="130" t="s">
        <v>193</v>
      </c>
      <c r="H594" s="131">
        <v>0.23699999999999999</v>
      </c>
      <c r="I594" s="132"/>
      <c r="J594" s="133">
        <f>ROUND(I594*H594,2)</f>
        <v>0</v>
      </c>
      <c r="K594" s="129" t="s">
        <v>139</v>
      </c>
      <c r="L594" s="32"/>
      <c r="M594" s="134" t="s">
        <v>19</v>
      </c>
      <c r="N594" s="135" t="s">
        <v>42</v>
      </c>
      <c r="P594" s="136">
        <f>O594*H594</f>
        <v>0</v>
      </c>
      <c r="Q594" s="136">
        <v>0</v>
      </c>
      <c r="R594" s="136">
        <f>Q594*H594</f>
        <v>0</v>
      </c>
      <c r="S594" s="136">
        <v>0</v>
      </c>
      <c r="T594" s="137">
        <f>S594*H594</f>
        <v>0</v>
      </c>
      <c r="AR594" s="138" t="s">
        <v>239</v>
      </c>
      <c r="AT594" s="138" t="s">
        <v>135</v>
      </c>
      <c r="AU594" s="138" t="s">
        <v>81</v>
      </c>
      <c r="AY594" s="17" t="s">
        <v>133</v>
      </c>
      <c r="BE594" s="139">
        <f>IF(N594="základní",J594,0)</f>
        <v>0</v>
      </c>
      <c r="BF594" s="139">
        <f>IF(N594="snížená",J594,0)</f>
        <v>0</v>
      </c>
      <c r="BG594" s="139">
        <f>IF(N594="zákl. přenesená",J594,0)</f>
        <v>0</v>
      </c>
      <c r="BH594" s="139">
        <f>IF(N594="sníž. přenesená",J594,0)</f>
        <v>0</v>
      </c>
      <c r="BI594" s="139">
        <f>IF(N594="nulová",J594,0)</f>
        <v>0</v>
      </c>
      <c r="BJ594" s="17" t="s">
        <v>79</v>
      </c>
      <c r="BK594" s="139">
        <f>ROUND(I594*H594,2)</f>
        <v>0</v>
      </c>
      <c r="BL594" s="17" t="s">
        <v>239</v>
      </c>
      <c r="BM594" s="138" t="s">
        <v>957</v>
      </c>
    </row>
    <row r="595" spans="2:65" s="1" customFormat="1">
      <c r="B595" s="32"/>
      <c r="D595" s="140" t="s">
        <v>142</v>
      </c>
      <c r="F595" s="141" t="s">
        <v>958</v>
      </c>
      <c r="I595" s="142"/>
      <c r="L595" s="32"/>
      <c r="M595" s="143"/>
      <c r="T595" s="53"/>
      <c r="AT595" s="17" t="s">
        <v>142</v>
      </c>
      <c r="AU595" s="17" t="s">
        <v>81</v>
      </c>
    </row>
    <row r="596" spans="2:65" s="11" customFormat="1" ht="22.9" customHeight="1">
      <c r="B596" s="115"/>
      <c r="D596" s="116" t="s">
        <v>70</v>
      </c>
      <c r="E596" s="125" t="s">
        <v>959</v>
      </c>
      <c r="F596" s="125" t="s">
        <v>960</v>
      </c>
      <c r="I596" s="118"/>
      <c r="J596" s="126">
        <f>BK596</f>
        <v>0</v>
      </c>
      <c r="L596" s="115"/>
      <c r="M596" s="120"/>
      <c r="P596" s="121">
        <f>SUM(P597:P618)</f>
        <v>0</v>
      </c>
      <c r="R596" s="121">
        <f>SUM(R597:R618)</f>
        <v>16.311295079999997</v>
      </c>
      <c r="T596" s="122">
        <f>SUM(T597:T618)</f>
        <v>0</v>
      </c>
      <c r="AR596" s="116" t="s">
        <v>81</v>
      </c>
      <c r="AT596" s="123" t="s">
        <v>70</v>
      </c>
      <c r="AU596" s="123" t="s">
        <v>79</v>
      </c>
      <c r="AY596" s="116" t="s">
        <v>133</v>
      </c>
      <c r="BK596" s="124">
        <f>SUM(BK597:BK618)</f>
        <v>0</v>
      </c>
    </row>
    <row r="597" spans="2:65" s="1" customFormat="1" ht="37.9" customHeight="1">
      <c r="B597" s="32"/>
      <c r="C597" s="127" t="s">
        <v>961</v>
      </c>
      <c r="D597" s="127" t="s">
        <v>135</v>
      </c>
      <c r="E597" s="128" t="s">
        <v>962</v>
      </c>
      <c r="F597" s="129" t="s">
        <v>963</v>
      </c>
      <c r="G597" s="130" t="s">
        <v>280</v>
      </c>
      <c r="H597" s="131">
        <v>20.399999999999999</v>
      </c>
      <c r="I597" s="132"/>
      <c r="J597" s="133">
        <f>ROUND(I597*H597,2)</f>
        <v>0</v>
      </c>
      <c r="K597" s="129" t="s">
        <v>139</v>
      </c>
      <c r="L597" s="32"/>
      <c r="M597" s="134" t="s">
        <v>19</v>
      </c>
      <c r="N597" s="135" t="s">
        <v>42</v>
      </c>
      <c r="P597" s="136">
        <f>O597*H597</f>
        <v>0</v>
      </c>
      <c r="Q597" s="136">
        <v>3.6000000000000002E-4</v>
      </c>
      <c r="R597" s="136">
        <f>Q597*H597</f>
        <v>7.3439999999999998E-3</v>
      </c>
      <c r="S597" s="136">
        <v>0</v>
      </c>
      <c r="T597" s="137">
        <f>S597*H597</f>
        <v>0</v>
      </c>
      <c r="AR597" s="138" t="s">
        <v>239</v>
      </c>
      <c r="AT597" s="138" t="s">
        <v>135</v>
      </c>
      <c r="AU597" s="138" t="s">
        <v>81</v>
      </c>
      <c r="AY597" s="17" t="s">
        <v>133</v>
      </c>
      <c r="BE597" s="139">
        <f>IF(N597="základní",J597,0)</f>
        <v>0</v>
      </c>
      <c r="BF597" s="139">
        <f>IF(N597="snížená",J597,0)</f>
        <v>0</v>
      </c>
      <c r="BG597" s="139">
        <f>IF(N597="zákl. přenesená",J597,0)</f>
        <v>0</v>
      </c>
      <c r="BH597" s="139">
        <f>IF(N597="sníž. přenesená",J597,0)</f>
        <v>0</v>
      </c>
      <c r="BI597" s="139">
        <f>IF(N597="nulová",J597,0)</f>
        <v>0</v>
      </c>
      <c r="BJ597" s="17" t="s">
        <v>79</v>
      </c>
      <c r="BK597" s="139">
        <f>ROUND(I597*H597,2)</f>
        <v>0</v>
      </c>
      <c r="BL597" s="17" t="s">
        <v>239</v>
      </c>
      <c r="BM597" s="138" t="s">
        <v>964</v>
      </c>
    </row>
    <row r="598" spans="2:65" s="1" customFormat="1">
      <c r="B598" s="32"/>
      <c r="D598" s="140" t="s">
        <v>142</v>
      </c>
      <c r="F598" s="141" t="s">
        <v>965</v>
      </c>
      <c r="I598" s="142"/>
      <c r="L598" s="32"/>
      <c r="M598" s="143"/>
      <c r="T598" s="53"/>
      <c r="AT598" s="17" t="s">
        <v>142</v>
      </c>
      <c r="AU598" s="17" t="s">
        <v>81</v>
      </c>
    </row>
    <row r="599" spans="2:65" s="12" customFormat="1">
      <c r="B599" s="144"/>
      <c r="D599" s="145" t="s">
        <v>144</v>
      </c>
      <c r="E599" s="146" t="s">
        <v>19</v>
      </c>
      <c r="F599" s="147" t="s">
        <v>966</v>
      </c>
      <c r="H599" s="148">
        <v>20.399999999999999</v>
      </c>
      <c r="I599" s="149"/>
      <c r="L599" s="144"/>
      <c r="M599" s="150"/>
      <c r="T599" s="151"/>
      <c r="AT599" s="146" t="s">
        <v>144</v>
      </c>
      <c r="AU599" s="146" t="s">
        <v>81</v>
      </c>
      <c r="AV599" s="12" t="s">
        <v>81</v>
      </c>
      <c r="AW599" s="12" t="s">
        <v>33</v>
      </c>
      <c r="AX599" s="12" t="s">
        <v>79</v>
      </c>
      <c r="AY599" s="146" t="s">
        <v>133</v>
      </c>
    </row>
    <row r="600" spans="2:65" s="1" customFormat="1" ht="37.9" customHeight="1">
      <c r="B600" s="32"/>
      <c r="C600" s="127" t="s">
        <v>967</v>
      </c>
      <c r="D600" s="127" t="s">
        <v>135</v>
      </c>
      <c r="E600" s="128" t="s">
        <v>968</v>
      </c>
      <c r="F600" s="129" t="s">
        <v>969</v>
      </c>
      <c r="G600" s="130" t="s">
        <v>155</v>
      </c>
      <c r="H600" s="131">
        <v>131.66200000000001</v>
      </c>
      <c r="I600" s="132"/>
      <c r="J600" s="133">
        <f>ROUND(I600*H600,2)</f>
        <v>0</v>
      </c>
      <c r="K600" s="129" t="s">
        <v>19</v>
      </c>
      <c r="L600" s="32"/>
      <c r="M600" s="134" t="s">
        <v>19</v>
      </c>
      <c r="N600" s="135" t="s">
        <v>42</v>
      </c>
      <c r="P600" s="136">
        <f>O600*H600</f>
        <v>0</v>
      </c>
      <c r="Q600" s="136">
        <v>1.8000000000000001E-4</v>
      </c>
      <c r="R600" s="136">
        <f>Q600*H600</f>
        <v>2.3699160000000004E-2</v>
      </c>
      <c r="S600" s="136">
        <v>0</v>
      </c>
      <c r="T600" s="137">
        <f>S600*H600</f>
        <v>0</v>
      </c>
      <c r="AR600" s="138" t="s">
        <v>239</v>
      </c>
      <c r="AT600" s="138" t="s">
        <v>135</v>
      </c>
      <c r="AU600" s="138" t="s">
        <v>81</v>
      </c>
      <c r="AY600" s="17" t="s">
        <v>133</v>
      </c>
      <c r="BE600" s="139">
        <f>IF(N600="základní",J600,0)</f>
        <v>0</v>
      </c>
      <c r="BF600" s="139">
        <f>IF(N600="snížená",J600,0)</f>
        <v>0</v>
      </c>
      <c r="BG600" s="139">
        <f>IF(N600="zákl. přenesená",J600,0)</f>
        <v>0</v>
      </c>
      <c r="BH600" s="139">
        <f>IF(N600="sníž. přenesená",J600,0)</f>
        <v>0</v>
      </c>
      <c r="BI600" s="139">
        <f>IF(N600="nulová",J600,0)</f>
        <v>0</v>
      </c>
      <c r="BJ600" s="17" t="s">
        <v>79</v>
      </c>
      <c r="BK600" s="139">
        <f>ROUND(I600*H600,2)</f>
        <v>0</v>
      </c>
      <c r="BL600" s="17" t="s">
        <v>239</v>
      </c>
      <c r="BM600" s="138" t="s">
        <v>970</v>
      </c>
    </row>
    <row r="601" spans="2:65" s="12" customFormat="1">
      <c r="B601" s="144"/>
      <c r="D601" s="145" t="s">
        <v>144</v>
      </c>
      <c r="E601" s="146" t="s">
        <v>19</v>
      </c>
      <c r="F601" s="147" t="s">
        <v>725</v>
      </c>
      <c r="H601" s="148">
        <v>131.66200000000001</v>
      </c>
      <c r="I601" s="149"/>
      <c r="L601" s="144"/>
      <c r="M601" s="150"/>
      <c r="T601" s="151"/>
      <c r="AT601" s="146" t="s">
        <v>144</v>
      </c>
      <c r="AU601" s="146" t="s">
        <v>81</v>
      </c>
      <c r="AV601" s="12" t="s">
        <v>81</v>
      </c>
      <c r="AW601" s="12" t="s">
        <v>33</v>
      </c>
      <c r="AX601" s="12" t="s">
        <v>71</v>
      </c>
      <c r="AY601" s="146" t="s">
        <v>133</v>
      </c>
    </row>
    <row r="602" spans="2:65" s="13" customFormat="1" ht="33.75">
      <c r="B602" s="152"/>
      <c r="D602" s="145" t="s">
        <v>144</v>
      </c>
      <c r="E602" s="153" t="s">
        <v>19</v>
      </c>
      <c r="F602" s="154" t="s">
        <v>971</v>
      </c>
      <c r="H602" s="155">
        <v>131.66200000000001</v>
      </c>
      <c r="I602" s="156"/>
      <c r="L602" s="152"/>
      <c r="M602" s="157"/>
      <c r="T602" s="158"/>
      <c r="AT602" s="153" t="s">
        <v>144</v>
      </c>
      <c r="AU602" s="153" t="s">
        <v>81</v>
      </c>
      <c r="AV602" s="13" t="s">
        <v>140</v>
      </c>
      <c r="AW602" s="13" t="s">
        <v>33</v>
      </c>
      <c r="AX602" s="13" t="s">
        <v>79</v>
      </c>
      <c r="AY602" s="153" t="s">
        <v>133</v>
      </c>
    </row>
    <row r="603" spans="2:65" s="1" customFormat="1" ht="24.2" customHeight="1">
      <c r="B603" s="32"/>
      <c r="C603" s="166" t="s">
        <v>972</v>
      </c>
      <c r="D603" s="166" t="s">
        <v>438</v>
      </c>
      <c r="E603" s="167" t="s">
        <v>973</v>
      </c>
      <c r="F603" s="168" t="s">
        <v>974</v>
      </c>
      <c r="G603" s="169" t="s">
        <v>288</v>
      </c>
      <c r="H603" s="170">
        <v>1369.68</v>
      </c>
      <c r="I603" s="171"/>
      <c r="J603" s="172">
        <f>ROUND(I603*H603,2)</f>
        <v>0</v>
      </c>
      <c r="K603" s="168" t="s">
        <v>19</v>
      </c>
      <c r="L603" s="173"/>
      <c r="M603" s="174" t="s">
        <v>19</v>
      </c>
      <c r="N603" s="175" t="s">
        <v>42</v>
      </c>
      <c r="P603" s="136">
        <f>O603*H603</f>
        <v>0</v>
      </c>
      <c r="Q603" s="136">
        <v>1.187E-2</v>
      </c>
      <c r="R603" s="136">
        <f>Q603*H603</f>
        <v>16.2581016</v>
      </c>
      <c r="S603" s="136">
        <v>0</v>
      </c>
      <c r="T603" s="137">
        <f>S603*H603</f>
        <v>0</v>
      </c>
      <c r="AR603" s="138" t="s">
        <v>342</v>
      </c>
      <c r="AT603" s="138" t="s">
        <v>438</v>
      </c>
      <c r="AU603" s="138" t="s">
        <v>81</v>
      </c>
      <c r="AY603" s="17" t="s">
        <v>133</v>
      </c>
      <c r="BE603" s="139">
        <f>IF(N603="základní",J603,0)</f>
        <v>0</v>
      </c>
      <c r="BF603" s="139">
        <f>IF(N603="snížená",J603,0)</f>
        <v>0</v>
      </c>
      <c r="BG603" s="139">
        <f>IF(N603="zákl. přenesená",J603,0)</f>
        <v>0</v>
      </c>
      <c r="BH603" s="139">
        <f>IF(N603="sníž. přenesená",J603,0)</f>
        <v>0</v>
      </c>
      <c r="BI603" s="139">
        <f>IF(N603="nulová",J603,0)</f>
        <v>0</v>
      </c>
      <c r="BJ603" s="17" t="s">
        <v>79</v>
      </c>
      <c r="BK603" s="139">
        <f>ROUND(I603*H603,2)</f>
        <v>0</v>
      </c>
      <c r="BL603" s="17" t="s">
        <v>239</v>
      </c>
      <c r="BM603" s="138" t="s">
        <v>975</v>
      </c>
    </row>
    <row r="604" spans="2:65" s="12" customFormat="1">
      <c r="B604" s="144"/>
      <c r="D604" s="145" t="s">
        <v>144</v>
      </c>
      <c r="F604" s="147" t="s">
        <v>976</v>
      </c>
      <c r="H604" s="148">
        <v>1369.68</v>
      </c>
      <c r="I604" s="149"/>
      <c r="L604" s="144"/>
      <c r="M604" s="150"/>
      <c r="T604" s="151"/>
      <c r="AT604" s="146" t="s">
        <v>144</v>
      </c>
      <c r="AU604" s="146" t="s">
        <v>81</v>
      </c>
      <c r="AV604" s="12" t="s">
        <v>81</v>
      </c>
      <c r="AW604" s="12" t="s">
        <v>4</v>
      </c>
      <c r="AX604" s="12" t="s">
        <v>79</v>
      </c>
      <c r="AY604" s="146" t="s">
        <v>133</v>
      </c>
    </row>
    <row r="605" spans="2:65" s="1" customFormat="1" ht="33" customHeight="1">
      <c r="B605" s="32"/>
      <c r="C605" s="127" t="s">
        <v>977</v>
      </c>
      <c r="D605" s="127" t="s">
        <v>135</v>
      </c>
      <c r="E605" s="128" t="s">
        <v>978</v>
      </c>
      <c r="F605" s="129" t="s">
        <v>979</v>
      </c>
      <c r="G605" s="130" t="s">
        <v>155</v>
      </c>
      <c r="H605" s="131">
        <v>131.66200000000001</v>
      </c>
      <c r="I605" s="132"/>
      <c r="J605" s="133">
        <f>ROUND(I605*H605,2)</f>
        <v>0</v>
      </c>
      <c r="K605" s="129" t="s">
        <v>139</v>
      </c>
      <c r="L605" s="32"/>
      <c r="M605" s="134" t="s">
        <v>19</v>
      </c>
      <c r="N605" s="135" t="s">
        <v>42</v>
      </c>
      <c r="P605" s="136">
        <f>O605*H605</f>
        <v>0</v>
      </c>
      <c r="Q605" s="136">
        <v>0</v>
      </c>
      <c r="R605" s="136">
        <f>Q605*H605</f>
        <v>0</v>
      </c>
      <c r="S605" s="136">
        <v>0</v>
      </c>
      <c r="T605" s="137">
        <f>S605*H605</f>
        <v>0</v>
      </c>
      <c r="AR605" s="138" t="s">
        <v>239</v>
      </c>
      <c r="AT605" s="138" t="s">
        <v>135</v>
      </c>
      <c r="AU605" s="138" t="s">
        <v>81</v>
      </c>
      <c r="AY605" s="17" t="s">
        <v>133</v>
      </c>
      <c r="BE605" s="139">
        <f>IF(N605="základní",J605,0)</f>
        <v>0</v>
      </c>
      <c r="BF605" s="139">
        <f>IF(N605="snížená",J605,0)</f>
        <v>0</v>
      </c>
      <c r="BG605" s="139">
        <f>IF(N605="zákl. přenesená",J605,0)</f>
        <v>0</v>
      </c>
      <c r="BH605" s="139">
        <f>IF(N605="sníž. přenesená",J605,0)</f>
        <v>0</v>
      </c>
      <c r="BI605" s="139">
        <f>IF(N605="nulová",J605,0)</f>
        <v>0</v>
      </c>
      <c r="BJ605" s="17" t="s">
        <v>79</v>
      </c>
      <c r="BK605" s="139">
        <f>ROUND(I605*H605,2)</f>
        <v>0</v>
      </c>
      <c r="BL605" s="17" t="s">
        <v>239</v>
      </c>
      <c r="BM605" s="138" t="s">
        <v>980</v>
      </c>
    </row>
    <row r="606" spans="2:65" s="1" customFormat="1">
      <c r="B606" s="32"/>
      <c r="D606" s="140" t="s">
        <v>142</v>
      </c>
      <c r="F606" s="141" t="s">
        <v>981</v>
      </c>
      <c r="I606" s="142"/>
      <c r="L606" s="32"/>
      <c r="M606" s="143"/>
      <c r="T606" s="53"/>
      <c r="AT606" s="17" t="s">
        <v>142</v>
      </c>
      <c r="AU606" s="17" t="s">
        <v>81</v>
      </c>
    </row>
    <row r="607" spans="2:65" s="12" customFormat="1">
      <c r="B607" s="144"/>
      <c r="D607" s="145" t="s">
        <v>144</v>
      </c>
      <c r="E607" s="146" t="s">
        <v>19</v>
      </c>
      <c r="F607" s="147" t="s">
        <v>725</v>
      </c>
      <c r="H607" s="148">
        <v>131.66200000000001</v>
      </c>
      <c r="I607" s="149"/>
      <c r="L607" s="144"/>
      <c r="M607" s="150"/>
      <c r="T607" s="151"/>
      <c r="AT607" s="146" t="s">
        <v>144</v>
      </c>
      <c r="AU607" s="146" t="s">
        <v>81</v>
      </c>
      <c r="AV607" s="12" t="s">
        <v>81</v>
      </c>
      <c r="AW607" s="12" t="s">
        <v>33</v>
      </c>
      <c r="AX607" s="12" t="s">
        <v>79</v>
      </c>
      <c r="AY607" s="146" t="s">
        <v>133</v>
      </c>
    </row>
    <row r="608" spans="2:65" s="1" customFormat="1" ht="33" customHeight="1">
      <c r="B608" s="32"/>
      <c r="C608" s="166" t="s">
        <v>982</v>
      </c>
      <c r="D608" s="166" t="s">
        <v>438</v>
      </c>
      <c r="E608" s="167" t="s">
        <v>983</v>
      </c>
      <c r="F608" s="168" t="s">
        <v>984</v>
      </c>
      <c r="G608" s="169" t="s">
        <v>155</v>
      </c>
      <c r="H608" s="170">
        <v>144.828</v>
      </c>
      <c r="I608" s="171"/>
      <c r="J608" s="172">
        <f>ROUND(I608*H608,2)</f>
        <v>0</v>
      </c>
      <c r="K608" s="168" t="s">
        <v>139</v>
      </c>
      <c r="L608" s="173"/>
      <c r="M608" s="174" t="s">
        <v>19</v>
      </c>
      <c r="N608" s="175" t="s">
        <v>42</v>
      </c>
      <c r="P608" s="136">
        <f>O608*H608</f>
        <v>0</v>
      </c>
      <c r="Q608" s="136">
        <v>1.3999999999999999E-4</v>
      </c>
      <c r="R608" s="136">
        <f>Q608*H608</f>
        <v>2.0275919999999999E-2</v>
      </c>
      <c r="S608" s="136">
        <v>0</v>
      </c>
      <c r="T608" s="137">
        <f>S608*H608</f>
        <v>0</v>
      </c>
      <c r="AR608" s="138" t="s">
        <v>342</v>
      </c>
      <c r="AT608" s="138" t="s">
        <v>438</v>
      </c>
      <c r="AU608" s="138" t="s">
        <v>81</v>
      </c>
      <c r="AY608" s="17" t="s">
        <v>133</v>
      </c>
      <c r="BE608" s="139">
        <f>IF(N608="základní",J608,0)</f>
        <v>0</v>
      </c>
      <c r="BF608" s="139">
        <f>IF(N608="snížená",J608,0)</f>
        <v>0</v>
      </c>
      <c r="BG608" s="139">
        <f>IF(N608="zákl. přenesená",J608,0)</f>
        <v>0</v>
      </c>
      <c r="BH608" s="139">
        <f>IF(N608="sníž. přenesená",J608,0)</f>
        <v>0</v>
      </c>
      <c r="BI608" s="139">
        <f>IF(N608="nulová",J608,0)</f>
        <v>0</v>
      </c>
      <c r="BJ608" s="17" t="s">
        <v>79</v>
      </c>
      <c r="BK608" s="139">
        <f>ROUND(I608*H608,2)</f>
        <v>0</v>
      </c>
      <c r="BL608" s="17" t="s">
        <v>239</v>
      </c>
      <c r="BM608" s="138" t="s">
        <v>985</v>
      </c>
    </row>
    <row r="609" spans="2:65" s="12" customFormat="1">
      <c r="B609" s="144"/>
      <c r="D609" s="145" t="s">
        <v>144</v>
      </c>
      <c r="F609" s="147" t="s">
        <v>986</v>
      </c>
      <c r="H609" s="148">
        <v>144.828</v>
      </c>
      <c r="I609" s="149"/>
      <c r="L609" s="144"/>
      <c r="M609" s="150"/>
      <c r="T609" s="151"/>
      <c r="AT609" s="146" t="s">
        <v>144</v>
      </c>
      <c r="AU609" s="146" t="s">
        <v>81</v>
      </c>
      <c r="AV609" s="12" t="s">
        <v>81</v>
      </c>
      <c r="AW609" s="12" t="s">
        <v>4</v>
      </c>
      <c r="AX609" s="12" t="s">
        <v>79</v>
      </c>
      <c r="AY609" s="146" t="s">
        <v>133</v>
      </c>
    </row>
    <row r="610" spans="2:65" s="1" customFormat="1" ht="24.2" customHeight="1">
      <c r="B610" s="32"/>
      <c r="C610" s="127" t="s">
        <v>987</v>
      </c>
      <c r="D610" s="127" t="s">
        <v>135</v>
      </c>
      <c r="E610" s="128" t="s">
        <v>988</v>
      </c>
      <c r="F610" s="129" t="s">
        <v>989</v>
      </c>
      <c r="G610" s="130" t="s">
        <v>280</v>
      </c>
      <c r="H610" s="131">
        <v>170.4</v>
      </c>
      <c r="I610" s="132"/>
      <c r="J610" s="133">
        <f>ROUND(I610*H610,2)</f>
        <v>0</v>
      </c>
      <c r="K610" s="129" t="s">
        <v>139</v>
      </c>
      <c r="L610" s="32"/>
      <c r="M610" s="134" t="s">
        <v>19</v>
      </c>
      <c r="N610" s="135" t="s">
        <v>42</v>
      </c>
      <c r="P610" s="136">
        <f>O610*H610</f>
        <v>0</v>
      </c>
      <c r="Q610" s="136">
        <v>0</v>
      </c>
      <c r="R610" s="136">
        <f>Q610*H610</f>
        <v>0</v>
      </c>
      <c r="S610" s="136">
        <v>0</v>
      </c>
      <c r="T610" s="137">
        <f>S610*H610</f>
        <v>0</v>
      </c>
      <c r="AR610" s="138" t="s">
        <v>239</v>
      </c>
      <c r="AT610" s="138" t="s">
        <v>135</v>
      </c>
      <c r="AU610" s="138" t="s">
        <v>81</v>
      </c>
      <c r="AY610" s="17" t="s">
        <v>133</v>
      </c>
      <c r="BE610" s="139">
        <f>IF(N610="základní",J610,0)</f>
        <v>0</v>
      </c>
      <c r="BF610" s="139">
        <f>IF(N610="snížená",J610,0)</f>
        <v>0</v>
      </c>
      <c r="BG610" s="139">
        <f>IF(N610="zákl. přenesená",J610,0)</f>
        <v>0</v>
      </c>
      <c r="BH610" s="139">
        <f>IF(N610="sníž. přenesená",J610,0)</f>
        <v>0</v>
      </c>
      <c r="BI610" s="139">
        <f>IF(N610="nulová",J610,0)</f>
        <v>0</v>
      </c>
      <c r="BJ610" s="17" t="s">
        <v>79</v>
      </c>
      <c r="BK610" s="139">
        <f>ROUND(I610*H610,2)</f>
        <v>0</v>
      </c>
      <c r="BL610" s="17" t="s">
        <v>239</v>
      </c>
      <c r="BM610" s="138" t="s">
        <v>990</v>
      </c>
    </row>
    <row r="611" spans="2:65" s="1" customFormat="1">
      <c r="B611" s="32"/>
      <c r="D611" s="140" t="s">
        <v>142</v>
      </c>
      <c r="F611" s="141" t="s">
        <v>991</v>
      </c>
      <c r="I611" s="142"/>
      <c r="L611" s="32"/>
      <c r="M611" s="143"/>
      <c r="T611" s="53"/>
      <c r="AT611" s="17" t="s">
        <v>142</v>
      </c>
      <c r="AU611" s="17" t="s">
        <v>81</v>
      </c>
    </row>
    <row r="612" spans="2:65" s="12" customFormat="1" ht="22.5">
      <c r="B612" s="144"/>
      <c r="D612" s="145" t="s">
        <v>144</v>
      </c>
      <c r="E612" s="146" t="s">
        <v>19</v>
      </c>
      <c r="F612" s="147" t="s">
        <v>992</v>
      </c>
      <c r="H612" s="148">
        <v>170.4</v>
      </c>
      <c r="I612" s="149"/>
      <c r="L612" s="144"/>
      <c r="M612" s="150"/>
      <c r="T612" s="151"/>
      <c r="AT612" s="146" t="s">
        <v>144</v>
      </c>
      <c r="AU612" s="146" t="s">
        <v>81</v>
      </c>
      <c r="AV612" s="12" t="s">
        <v>81</v>
      </c>
      <c r="AW612" s="12" t="s">
        <v>33</v>
      </c>
      <c r="AX612" s="12" t="s">
        <v>79</v>
      </c>
      <c r="AY612" s="146" t="s">
        <v>133</v>
      </c>
    </row>
    <row r="613" spans="2:65" s="1" customFormat="1" ht="24.2" customHeight="1">
      <c r="B613" s="32"/>
      <c r="C613" s="166" t="s">
        <v>993</v>
      </c>
      <c r="D613" s="166" t="s">
        <v>438</v>
      </c>
      <c r="E613" s="167" t="s">
        <v>994</v>
      </c>
      <c r="F613" s="168" t="s">
        <v>995</v>
      </c>
      <c r="G613" s="169" t="s">
        <v>280</v>
      </c>
      <c r="H613" s="170">
        <v>187.44</v>
      </c>
      <c r="I613" s="171"/>
      <c r="J613" s="172">
        <f>ROUND(I613*H613,2)</f>
        <v>0</v>
      </c>
      <c r="K613" s="168" t="s">
        <v>139</v>
      </c>
      <c r="L613" s="173"/>
      <c r="M613" s="174" t="s">
        <v>19</v>
      </c>
      <c r="N613" s="175" t="s">
        <v>42</v>
      </c>
      <c r="P613" s="136">
        <f>O613*H613</f>
        <v>0</v>
      </c>
      <c r="Q613" s="136">
        <v>1.0000000000000001E-5</v>
      </c>
      <c r="R613" s="136">
        <f>Q613*H613</f>
        <v>1.8744E-3</v>
      </c>
      <c r="S613" s="136">
        <v>0</v>
      </c>
      <c r="T613" s="137">
        <f>S613*H613</f>
        <v>0</v>
      </c>
      <c r="AR613" s="138" t="s">
        <v>342</v>
      </c>
      <c r="AT613" s="138" t="s">
        <v>438</v>
      </c>
      <c r="AU613" s="138" t="s">
        <v>81</v>
      </c>
      <c r="AY613" s="17" t="s">
        <v>133</v>
      </c>
      <c r="BE613" s="139">
        <f>IF(N613="základní",J613,0)</f>
        <v>0</v>
      </c>
      <c r="BF613" s="139">
        <f>IF(N613="snížená",J613,0)</f>
        <v>0</v>
      </c>
      <c r="BG613" s="139">
        <f>IF(N613="zákl. přenesená",J613,0)</f>
        <v>0</v>
      </c>
      <c r="BH613" s="139">
        <f>IF(N613="sníž. přenesená",J613,0)</f>
        <v>0</v>
      </c>
      <c r="BI613" s="139">
        <f>IF(N613="nulová",J613,0)</f>
        <v>0</v>
      </c>
      <c r="BJ613" s="17" t="s">
        <v>79</v>
      </c>
      <c r="BK613" s="139">
        <f>ROUND(I613*H613,2)</f>
        <v>0</v>
      </c>
      <c r="BL613" s="17" t="s">
        <v>239</v>
      </c>
      <c r="BM613" s="138" t="s">
        <v>996</v>
      </c>
    </row>
    <row r="614" spans="2:65" s="12" customFormat="1">
      <c r="B614" s="144"/>
      <c r="D614" s="145" t="s">
        <v>144</v>
      </c>
      <c r="F614" s="147" t="s">
        <v>997</v>
      </c>
      <c r="H614" s="148">
        <v>187.44</v>
      </c>
      <c r="I614" s="149"/>
      <c r="L614" s="144"/>
      <c r="M614" s="150"/>
      <c r="T614" s="151"/>
      <c r="AT614" s="146" t="s">
        <v>144</v>
      </c>
      <c r="AU614" s="146" t="s">
        <v>81</v>
      </c>
      <c r="AV614" s="12" t="s">
        <v>81</v>
      </c>
      <c r="AW614" s="12" t="s">
        <v>4</v>
      </c>
      <c r="AX614" s="12" t="s">
        <v>79</v>
      </c>
      <c r="AY614" s="146" t="s">
        <v>133</v>
      </c>
    </row>
    <row r="615" spans="2:65" s="1" customFormat="1" ht="49.15" customHeight="1">
      <c r="B615" s="32"/>
      <c r="C615" s="127" t="s">
        <v>998</v>
      </c>
      <c r="D615" s="127" t="s">
        <v>135</v>
      </c>
      <c r="E615" s="128" t="s">
        <v>999</v>
      </c>
      <c r="F615" s="129" t="s">
        <v>1000</v>
      </c>
      <c r="G615" s="130" t="s">
        <v>193</v>
      </c>
      <c r="H615" s="131">
        <v>16.311</v>
      </c>
      <c r="I615" s="132"/>
      <c r="J615" s="133">
        <f>ROUND(I615*H615,2)</f>
        <v>0</v>
      </c>
      <c r="K615" s="129" t="s">
        <v>139</v>
      </c>
      <c r="L615" s="32"/>
      <c r="M615" s="134" t="s">
        <v>19</v>
      </c>
      <c r="N615" s="135" t="s">
        <v>42</v>
      </c>
      <c r="P615" s="136">
        <f>O615*H615</f>
        <v>0</v>
      </c>
      <c r="Q615" s="136">
        <v>0</v>
      </c>
      <c r="R615" s="136">
        <f>Q615*H615</f>
        <v>0</v>
      </c>
      <c r="S615" s="136">
        <v>0</v>
      </c>
      <c r="T615" s="137">
        <f>S615*H615</f>
        <v>0</v>
      </c>
      <c r="AR615" s="138" t="s">
        <v>239</v>
      </c>
      <c r="AT615" s="138" t="s">
        <v>135</v>
      </c>
      <c r="AU615" s="138" t="s">
        <v>81</v>
      </c>
      <c r="AY615" s="17" t="s">
        <v>133</v>
      </c>
      <c r="BE615" s="139">
        <f>IF(N615="základní",J615,0)</f>
        <v>0</v>
      </c>
      <c r="BF615" s="139">
        <f>IF(N615="snížená",J615,0)</f>
        <v>0</v>
      </c>
      <c r="BG615" s="139">
        <f>IF(N615="zákl. přenesená",J615,0)</f>
        <v>0</v>
      </c>
      <c r="BH615" s="139">
        <f>IF(N615="sníž. přenesená",J615,0)</f>
        <v>0</v>
      </c>
      <c r="BI615" s="139">
        <f>IF(N615="nulová",J615,0)</f>
        <v>0</v>
      </c>
      <c r="BJ615" s="17" t="s">
        <v>79</v>
      </c>
      <c r="BK615" s="139">
        <f>ROUND(I615*H615,2)</f>
        <v>0</v>
      </c>
      <c r="BL615" s="17" t="s">
        <v>239</v>
      </c>
      <c r="BM615" s="138" t="s">
        <v>1001</v>
      </c>
    </row>
    <row r="616" spans="2:65" s="1" customFormat="1">
      <c r="B616" s="32"/>
      <c r="D616" s="140" t="s">
        <v>142</v>
      </c>
      <c r="F616" s="141" t="s">
        <v>1002</v>
      </c>
      <c r="I616" s="142"/>
      <c r="L616" s="32"/>
      <c r="M616" s="143"/>
      <c r="T616" s="53"/>
      <c r="AT616" s="17" t="s">
        <v>142</v>
      </c>
      <c r="AU616" s="17" t="s">
        <v>81</v>
      </c>
    </row>
    <row r="617" spans="2:65" s="1" customFormat="1" ht="62.65" customHeight="1">
      <c r="B617" s="32"/>
      <c r="C617" s="127" t="s">
        <v>1003</v>
      </c>
      <c r="D617" s="127" t="s">
        <v>135</v>
      </c>
      <c r="E617" s="128" t="s">
        <v>1004</v>
      </c>
      <c r="F617" s="129" t="s">
        <v>1005</v>
      </c>
      <c r="G617" s="130" t="s">
        <v>193</v>
      </c>
      <c r="H617" s="131">
        <v>16.311</v>
      </c>
      <c r="I617" s="132"/>
      <c r="J617" s="133">
        <f>ROUND(I617*H617,2)</f>
        <v>0</v>
      </c>
      <c r="K617" s="129" t="s">
        <v>139</v>
      </c>
      <c r="L617" s="32"/>
      <c r="M617" s="134" t="s">
        <v>19</v>
      </c>
      <c r="N617" s="135" t="s">
        <v>42</v>
      </c>
      <c r="P617" s="136">
        <f>O617*H617</f>
        <v>0</v>
      </c>
      <c r="Q617" s="136">
        <v>0</v>
      </c>
      <c r="R617" s="136">
        <f>Q617*H617</f>
        <v>0</v>
      </c>
      <c r="S617" s="136">
        <v>0</v>
      </c>
      <c r="T617" s="137">
        <f>S617*H617</f>
        <v>0</v>
      </c>
      <c r="AR617" s="138" t="s">
        <v>239</v>
      </c>
      <c r="AT617" s="138" t="s">
        <v>135</v>
      </c>
      <c r="AU617" s="138" t="s">
        <v>81</v>
      </c>
      <c r="AY617" s="17" t="s">
        <v>133</v>
      </c>
      <c r="BE617" s="139">
        <f>IF(N617="základní",J617,0)</f>
        <v>0</v>
      </c>
      <c r="BF617" s="139">
        <f>IF(N617="snížená",J617,0)</f>
        <v>0</v>
      </c>
      <c r="BG617" s="139">
        <f>IF(N617="zákl. přenesená",J617,0)</f>
        <v>0</v>
      </c>
      <c r="BH617" s="139">
        <f>IF(N617="sníž. přenesená",J617,0)</f>
        <v>0</v>
      </c>
      <c r="BI617" s="139">
        <f>IF(N617="nulová",J617,0)</f>
        <v>0</v>
      </c>
      <c r="BJ617" s="17" t="s">
        <v>79</v>
      </c>
      <c r="BK617" s="139">
        <f>ROUND(I617*H617,2)</f>
        <v>0</v>
      </c>
      <c r="BL617" s="17" t="s">
        <v>239</v>
      </c>
      <c r="BM617" s="138" t="s">
        <v>1006</v>
      </c>
    </row>
    <row r="618" spans="2:65" s="1" customFormat="1">
      <c r="B618" s="32"/>
      <c r="D618" s="140" t="s">
        <v>142</v>
      </c>
      <c r="F618" s="141" t="s">
        <v>1007</v>
      </c>
      <c r="I618" s="142"/>
      <c r="L618" s="32"/>
      <c r="M618" s="143"/>
      <c r="T618" s="53"/>
      <c r="AT618" s="17" t="s">
        <v>142</v>
      </c>
      <c r="AU618" s="17" t="s">
        <v>81</v>
      </c>
    </row>
    <row r="619" spans="2:65" s="11" customFormat="1" ht="22.9" customHeight="1">
      <c r="B619" s="115"/>
      <c r="D619" s="116" t="s">
        <v>70</v>
      </c>
      <c r="E619" s="125" t="s">
        <v>1008</v>
      </c>
      <c r="F619" s="125" t="s">
        <v>1009</v>
      </c>
      <c r="I619" s="118"/>
      <c r="J619" s="126">
        <f>BK619</f>
        <v>0</v>
      </c>
      <c r="L619" s="115"/>
      <c r="M619" s="120"/>
      <c r="P619" s="121">
        <f>SUM(P620:P650)</f>
        <v>0</v>
      </c>
      <c r="R619" s="121">
        <f>SUM(R620:R650)</f>
        <v>3.18214</v>
      </c>
      <c r="T619" s="122">
        <f>SUM(T620:T650)</f>
        <v>0.54670399999999997</v>
      </c>
      <c r="AR619" s="116" t="s">
        <v>81</v>
      </c>
      <c r="AT619" s="123" t="s">
        <v>70</v>
      </c>
      <c r="AU619" s="123" t="s">
        <v>79</v>
      </c>
      <c r="AY619" s="116" t="s">
        <v>133</v>
      </c>
      <c r="BK619" s="124">
        <f>SUM(BK620:BK650)</f>
        <v>0</v>
      </c>
    </row>
    <row r="620" spans="2:65" s="1" customFormat="1" ht="24.2" customHeight="1">
      <c r="B620" s="32"/>
      <c r="C620" s="127" t="s">
        <v>1010</v>
      </c>
      <c r="D620" s="127" t="s">
        <v>135</v>
      </c>
      <c r="E620" s="128" t="s">
        <v>1011</v>
      </c>
      <c r="F620" s="129" t="s">
        <v>1012</v>
      </c>
      <c r="G620" s="130" t="s">
        <v>155</v>
      </c>
      <c r="H620" s="131">
        <v>86.363</v>
      </c>
      <c r="I620" s="132"/>
      <c r="J620" s="133">
        <f>ROUND(I620*H620,2)</f>
        <v>0</v>
      </c>
      <c r="K620" s="129" t="s">
        <v>19</v>
      </c>
      <c r="L620" s="32"/>
      <c r="M620" s="134" t="s">
        <v>19</v>
      </c>
      <c r="N620" s="135" t="s">
        <v>42</v>
      </c>
      <c r="P620" s="136">
        <f>O620*H620</f>
        <v>0</v>
      </c>
      <c r="Q620" s="136">
        <v>0.03</v>
      </c>
      <c r="R620" s="136">
        <f>Q620*H620</f>
        <v>2.5908899999999999</v>
      </c>
      <c r="S620" s="136">
        <v>0</v>
      </c>
      <c r="T620" s="137">
        <f>S620*H620</f>
        <v>0</v>
      </c>
      <c r="AR620" s="138" t="s">
        <v>239</v>
      </c>
      <c r="AT620" s="138" t="s">
        <v>135</v>
      </c>
      <c r="AU620" s="138" t="s">
        <v>81</v>
      </c>
      <c r="AY620" s="17" t="s">
        <v>133</v>
      </c>
      <c r="BE620" s="139">
        <f>IF(N620="základní",J620,0)</f>
        <v>0</v>
      </c>
      <c r="BF620" s="139">
        <f>IF(N620="snížená",J620,0)</f>
        <v>0</v>
      </c>
      <c r="BG620" s="139">
        <f>IF(N620="zákl. přenesená",J620,0)</f>
        <v>0</v>
      </c>
      <c r="BH620" s="139">
        <f>IF(N620="sníž. přenesená",J620,0)</f>
        <v>0</v>
      </c>
      <c r="BI620" s="139">
        <f>IF(N620="nulová",J620,0)</f>
        <v>0</v>
      </c>
      <c r="BJ620" s="17" t="s">
        <v>79</v>
      </c>
      <c r="BK620" s="139">
        <f>ROUND(I620*H620,2)</f>
        <v>0</v>
      </c>
      <c r="BL620" s="17" t="s">
        <v>239</v>
      </c>
      <c r="BM620" s="138" t="s">
        <v>1013</v>
      </c>
    </row>
    <row r="621" spans="2:65" s="12" customFormat="1">
      <c r="B621" s="144"/>
      <c r="D621" s="145" t="s">
        <v>144</v>
      </c>
      <c r="E621" s="146" t="s">
        <v>19</v>
      </c>
      <c r="F621" s="147" t="s">
        <v>1014</v>
      </c>
      <c r="H621" s="148">
        <v>34.545000000000002</v>
      </c>
      <c r="I621" s="149"/>
      <c r="L621" s="144"/>
      <c r="M621" s="150"/>
      <c r="T621" s="151"/>
      <c r="AT621" s="146" t="s">
        <v>144</v>
      </c>
      <c r="AU621" s="146" t="s">
        <v>81</v>
      </c>
      <c r="AV621" s="12" t="s">
        <v>81</v>
      </c>
      <c r="AW621" s="12" t="s">
        <v>33</v>
      </c>
      <c r="AX621" s="12" t="s">
        <v>71</v>
      </c>
      <c r="AY621" s="146" t="s">
        <v>133</v>
      </c>
    </row>
    <row r="622" spans="2:65" s="12" customFormat="1">
      <c r="B622" s="144"/>
      <c r="D622" s="145" t="s">
        <v>144</v>
      </c>
      <c r="E622" s="146" t="s">
        <v>19</v>
      </c>
      <c r="F622" s="147" t="s">
        <v>1015</v>
      </c>
      <c r="H622" s="148">
        <v>51.817999999999998</v>
      </c>
      <c r="I622" s="149"/>
      <c r="L622" s="144"/>
      <c r="M622" s="150"/>
      <c r="T622" s="151"/>
      <c r="AT622" s="146" t="s">
        <v>144</v>
      </c>
      <c r="AU622" s="146" t="s">
        <v>81</v>
      </c>
      <c r="AV622" s="12" t="s">
        <v>81</v>
      </c>
      <c r="AW622" s="12" t="s">
        <v>33</v>
      </c>
      <c r="AX622" s="12" t="s">
        <v>71</v>
      </c>
      <c r="AY622" s="146" t="s">
        <v>133</v>
      </c>
    </row>
    <row r="623" spans="2:65" s="13" customFormat="1">
      <c r="B623" s="152"/>
      <c r="D623" s="145" t="s">
        <v>144</v>
      </c>
      <c r="E623" s="153" t="s">
        <v>19</v>
      </c>
      <c r="F623" s="154" t="s">
        <v>166</v>
      </c>
      <c r="H623" s="155">
        <v>86.363</v>
      </c>
      <c r="I623" s="156"/>
      <c r="L623" s="152"/>
      <c r="M623" s="157"/>
      <c r="T623" s="158"/>
      <c r="AT623" s="153" t="s">
        <v>144</v>
      </c>
      <c r="AU623" s="153" t="s">
        <v>81</v>
      </c>
      <c r="AV623" s="13" t="s">
        <v>140</v>
      </c>
      <c r="AW623" s="13" t="s">
        <v>33</v>
      </c>
      <c r="AX623" s="13" t="s">
        <v>79</v>
      </c>
      <c r="AY623" s="153" t="s">
        <v>133</v>
      </c>
    </row>
    <row r="624" spans="2:65" s="1" customFormat="1" ht="16.5" customHeight="1">
      <c r="B624" s="32"/>
      <c r="C624" s="127" t="s">
        <v>1016</v>
      </c>
      <c r="D624" s="127" t="s">
        <v>135</v>
      </c>
      <c r="E624" s="128" t="s">
        <v>1017</v>
      </c>
      <c r="F624" s="129" t="s">
        <v>1018</v>
      </c>
      <c r="G624" s="130" t="s">
        <v>155</v>
      </c>
      <c r="H624" s="131">
        <v>28.8</v>
      </c>
      <c r="I624" s="132"/>
      <c r="J624" s="133">
        <f>ROUND(I624*H624,2)</f>
        <v>0</v>
      </c>
      <c r="K624" s="129" t="s">
        <v>139</v>
      </c>
      <c r="L624" s="32"/>
      <c r="M624" s="134" t="s">
        <v>19</v>
      </c>
      <c r="N624" s="135" t="s">
        <v>42</v>
      </c>
      <c r="P624" s="136">
        <f>O624*H624</f>
        <v>0</v>
      </c>
      <c r="Q624" s="136">
        <v>0</v>
      </c>
      <c r="R624" s="136">
        <f>Q624*H624</f>
        <v>0</v>
      </c>
      <c r="S624" s="136">
        <v>1.098E-2</v>
      </c>
      <c r="T624" s="137">
        <f>S624*H624</f>
        <v>0.31622400000000001</v>
      </c>
      <c r="AR624" s="138" t="s">
        <v>239</v>
      </c>
      <c r="AT624" s="138" t="s">
        <v>135</v>
      </c>
      <c r="AU624" s="138" t="s">
        <v>81</v>
      </c>
      <c r="AY624" s="17" t="s">
        <v>133</v>
      </c>
      <c r="BE624" s="139">
        <f>IF(N624="základní",J624,0)</f>
        <v>0</v>
      </c>
      <c r="BF624" s="139">
        <f>IF(N624="snížená",J624,0)</f>
        <v>0</v>
      </c>
      <c r="BG624" s="139">
        <f>IF(N624="zákl. přenesená",J624,0)</f>
        <v>0</v>
      </c>
      <c r="BH624" s="139">
        <f>IF(N624="sníž. přenesená",J624,0)</f>
        <v>0</v>
      </c>
      <c r="BI624" s="139">
        <f>IF(N624="nulová",J624,0)</f>
        <v>0</v>
      </c>
      <c r="BJ624" s="17" t="s">
        <v>79</v>
      </c>
      <c r="BK624" s="139">
        <f>ROUND(I624*H624,2)</f>
        <v>0</v>
      </c>
      <c r="BL624" s="17" t="s">
        <v>239</v>
      </c>
      <c r="BM624" s="138" t="s">
        <v>1019</v>
      </c>
    </row>
    <row r="625" spans="2:65" s="1" customFormat="1">
      <c r="B625" s="32"/>
      <c r="D625" s="140" t="s">
        <v>142</v>
      </c>
      <c r="F625" s="141" t="s">
        <v>1020</v>
      </c>
      <c r="I625" s="142"/>
      <c r="L625" s="32"/>
      <c r="M625" s="143"/>
      <c r="T625" s="53"/>
      <c r="AT625" s="17" t="s">
        <v>142</v>
      </c>
      <c r="AU625" s="17" t="s">
        <v>81</v>
      </c>
    </row>
    <row r="626" spans="2:65" s="12" customFormat="1" ht="22.5">
      <c r="B626" s="144"/>
      <c r="D626" s="145" t="s">
        <v>144</v>
      </c>
      <c r="E626" s="146" t="s">
        <v>19</v>
      </c>
      <c r="F626" s="147" t="s">
        <v>1021</v>
      </c>
      <c r="H626" s="148">
        <v>28.8</v>
      </c>
      <c r="I626" s="149"/>
      <c r="L626" s="144"/>
      <c r="M626" s="150"/>
      <c r="T626" s="151"/>
      <c r="AT626" s="146" t="s">
        <v>144</v>
      </c>
      <c r="AU626" s="146" t="s">
        <v>81</v>
      </c>
      <c r="AV626" s="12" t="s">
        <v>81</v>
      </c>
      <c r="AW626" s="12" t="s">
        <v>33</v>
      </c>
      <c r="AX626" s="12" t="s">
        <v>79</v>
      </c>
      <c r="AY626" s="146" t="s">
        <v>133</v>
      </c>
    </row>
    <row r="627" spans="2:65" s="1" customFormat="1" ht="16.5" customHeight="1">
      <c r="B627" s="32"/>
      <c r="C627" s="127" t="s">
        <v>1022</v>
      </c>
      <c r="D627" s="127" t="s">
        <v>135</v>
      </c>
      <c r="E627" s="128" t="s">
        <v>1023</v>
      </c>
      <c r="F627" s="129" t="s">
        <v>1024</v>
      </c>
      <c r="G627" s="130" t="s">
        <v>155</v>
      </c>
      <c r="H627" s="131">
        <v>28.81</v>
      </c>
      <c r="I627" s="132"/>
      <c r="J627" s="133">
        <f>ROUND(I627*H627,2)</f>
        <v>0</v>
      </c>
      <c r="K627" s="129" t="s">
        <v>139</v>
      </c>
      <c r="L627" s="32"/>
      <c r="M627" s="134" t="s">
        <v>19</v>
      </c>
      <c r="N627" s="135" t="s">
        <v>42</v>
      </c>
      <c r="P627" s="136">
        <f>O627*H627</f>
        <v>0</v>
      </c>
      <c r="Q627" s="136">
        <v>0</v>
      </c>
      <c r="R627" s="136">
        <f>Q627*H627</f>
        <v>0</v>
      </c>
      <c r="S627" s="136">
        <v>8.0000000000000002E-3</v>
      </c>
      <c r="T627" s="137">
        <f>S627*H627</f>
        <v>0.23047999999999999</v>
      </c>
      <c r="AR627" s="138" t="s">
        <v>239</v>
      </c>
      <c r="AT627" s="138" t="s">
        <v>135</v>
      </c>
      <c r="AU627" s="138" t="s">
        <v>81</v>
      </c>
      <c r="AY627" s="17" t="s">
        <v>133</v>
      </c>
      <c r="BE627" s="139">
        <f>IF(N627="základní",J627,0)</f>
        <v>0</v>
      </c>
      <c r="BF627" s="139">
        <f>IF(N627="snížená",J627,0)</f>
        <v>0</v>
      </c>
      <c r="BG627" s="139">
        <f>IF(N627="zákl. přenesená",J627,0)</f>
        <v>0</v>
      </c>
      <c r="BH627" s="139">
        <f>IF(N627="sníž. přenesená",J627,0)</f>
        <v>0</v>
      </c>
      <c r="BI627" s="139">
        <f>IF(N627="nulová",J627,0)</f>
        <v>0</v>
      </c>
      <c r="BJ627" s="17" t="s">
        <v>79</v>
      </c>
      <c r="BK627" s="139">
        <f>ROUND(I627*H627,2)</f>
        <v>0</v>
      </c>
      <c r="BL627" s="17" t="s">
        <v>239</v>
      </c>
      <c r="BM627" s="138" t="s">
        <v>1025</v>
      </c>
    </row>
    <row r="628" spans="2:65" s="1" customFormat="1">
      <c r="B628" s="32"/>
      <c r="D628" s="140" t="s">
        <v>142</v>
      </c>
      <c r="F628" s="141" t="s">
        <v>1026</v>
      </c>
      <c r="I628" s="142"/>
      <c r="L628" s="32"/>
      <c r="M628" s="143"/>
      <c r="T628" s="53"/>
      <c r="AT628" s="17" t="s">
        <v>142</v>
      </c>
      <c r="AU628" s="17" t="s">
        <v>81</v>
      </c>
    </row>
    <row r="629" spans="2:65" s="12" customFormat="1" ht="22.5">
      <c r="B629" s="144"/>
      <c r="D629" s="145" t="s">
        <v>144</v>
      </c>
      <c r="E629" s="146" t="s">
        <v>19</v>
      </c>
      <c r="F629" s="147" t="s">
        <v>1027</v>
      </c>
      <c r="H629" s="148">
        <v>28.81</v>
      </c>
      <c r="I629" s="149"/>
      <c r="L629" s="144"/>
      <c r="M629" s="150"/>
      <c r="T629" s="151"/>
      <c r="AT629" s="146" t="s">
        <v>144</v>
      </c>
      <c r="AU629" s="146" t="s">
        <v>81</v>
      </c>
      <c r="AV629" s="12" t="s">
        <v>81</v>
      </c>
      <c r="AW629" s="12" t="s">
        <v>33</v>
      </c>
      <c r="AX629" s="12" t="s">
        <v>79</v>
      </c>
      <c r="AY629" s="146" t="s">
        <v>133</v>
      </c>
    </row>
    <row r="630" spans="2:65" s="1" customFormat="1" ht="37.9" customHeight="1">
      <c r="B630" s="32"/>
      <c r="C630" s="127" t="s">
        <v>1028</v>
      </c>
      <c r="D630" s="127" t="s">
        <v>135</v>
      </c>
      <c r="E630" s="128" t="s">
        <v>1029</v>
      </c>
      <c r="F630" s="129" t="s">
        <v>1030</v>
      </c>
      <c r="G630" s="130" t="s">
        <v>155</v>
      </c>
      <c r="H630" s="131">
        <v>28.8</v>
      </c>
      <c r="I630" s="132"/>
      <c r="J630" s="133">
        <f>ROUND(I630*H630,2)</f>
        <v>0</v>
      </c>
      <c r="K630" s="129" t="s">
        <v>139</v>
      </c>
      <c r="L630" s="32"/>
      <c r="M630" s="134" t="s">
        <v>19</v>
      </c>
      <c r="N630" s="135" t="s">
        <v>42</v>
      </c>
      <c r="P630" s="136">
        <f>O630*H630</f>
        <v>0</v>
      </c>
      <c r="Q630" s="136">
        <v>0</v>
      </c>
      <c r="R630" s="136">
        <f>Q630*H630</f>
        <v>0</v>
      </c>
      <c r="S630" s="136">
        <v>0</v>
      </c>
      <c r="T630" s="137">
        <f>S630*H630</f>
        <v>0</v>
      </c>
      <c r="AR630" s="138" t="s">
        <v>239</v>
      </c>
      <c r="AT630" s="138" t="s">
        <v>135</v>
      </c>
      <c r="AU630" s="138" t="s">
        <v>81</v>
      </c>
      <c r="AY630" s="17" t="s">
        <v>133</v>
      </c>
      <c r="BE630" s="139">
        <f>IF(N630="základní",J630,0)</f>
        <v>0</v>
      </c>
      <c r="BF630" s="139">
        <f>IF(N630="snížená",J630,0)</f>
        <v>0</v>
      </c>
      <c r="BG630" s="139">
        <f>IF(N630="zákl. přenesená",J630,0)</f>
        <v>0</v>
      </c>
      <c r="BH630" s="139">
        <f>IF(N630="sníž. přenesená",J630,0)</f>
        <v>0</v>
      </c>
      <c r="BI630" s="139">
        <f>IF(N630="nulová",J630,0)</f>
        <v>0</v>
      </c>
      <c r="BJ630" s="17" t="s">
        <v>79</v>
      </c>
      <c r="BK630" s="139">
        <f>ROUND(I630*H630,2)</f>
        <v>0</v>
      </c>
      <c r="BL630" s="17" t="s">
        <v>239</v>
      </c>
      <c r="BM630" s="138" t="s">
        <v>1031</v>
      </c>
    </row>
    <row r="631" spans="2:65" s="1" customFormat="1">
      <c r="B631" s="32"/>
      <c r="D631" s="140" t="s">
        <v>142</v>
      </c>
      <c r="F631" s="141" t="s">
        <v>1032</v>
      </c>
      <c r="I631" s="142"/>
      <c r="L631" s="32"/>
      <c r="M631" s="143"/>
      <c r="T631" s="53"/>
      <c r="AT631" s="17" t="s">
        <v>142</v>
      </c>
      <c r="AU631" s="17" t="s">
        <v>81</v>
      </c>
    </row>
    <row r="632" spans="2:65" s="12" customFormat="1">
      <c r="B632" s="144"/>
      <c r="D632" s="145" t="s">
        <v>144</v>
      </c>
      <c r="E632" s="146" t="s">
        <v>19</v>
      </c>
      <c r="F632" s="147" t="s">
        <v>1033</v>
      </c>
      <c r="H632" s="148">
        <v>28.8</v>
      </c>
      <c r="I632" s="149"/>
      <c r="L632" s="144"/>
      <c r="M632" s="150"/>
      <c r="T632" s="151"/>
      <c r="AT632" s="146" t="s">
        <v>144</v>
      </c>
      <c r="AU632" s="146" t="s">
        <v>81</v>
      </c>
      <c r="AV632" s="12" t="s">
        <v>81</v>
      </c>
      <c r="AW632" s="12" t="s">
        <v>33</v>
      </c>
      <c r="AX632" s="12" t="s">
        <v>79</v>
      </c>
      <c r="AY632" s="146" t="s">
        <v>133</v>
      </c>
    </row>
    <row r="633" spans="2:65" s="1" customFormat="1" ht="16.5" customHeight="1">
      <c r="B633" s="32"/>
      <c r="C633" s="166" t="s">
        <v>1034</v>
      </c>
      <c r="D633" s="166" t="s">
        <v>438</v>
      </c>
      <c r="E633" s="167" t="s">
        <v>856</v>
      </c>
      <c r="F633" s="168" t="s">
        <v>857</v>
      </c>
      <c r="G633" s="169" t="s">
        <v>161</v>
      </c>
      <c r="H633" s="170">
        <v>0.72599999999999998</v>
      </c>
      <c r="I633" s="171"/>
      <c r="J633" s="172">
        <f>ROUND(I633*H633,2)</f>
        <v>0</v>
      </c>
      <c r="K633" s="168" t="s">
        <v>139</v>
      </c>
      <c r="L633" s="173"/>
      <c r="M633" s="174" t="s">
        <v>19</v>
      </c>
      <c r="N633" s="175" t="s">
        <v>42</v>
      </c>
      <c r="P633" s="136">
        <f>O633*H633</f>
        <v>0</v>
      </c>
      <c r="Q633" s="136">
        <v>0.55000000000000004</v>
      </c>
      <c r="R633" s="136">
        <f>Q633*H633</f>
        <v>0.39930000000000004</v>
      </c>
      <c r="S633" s="136">
        <v>0</v>
      </c>
      <c r="T633" s="137">
        <f>S633*H633</f>
        <v>0</v>
      </c>
      <c r="AR633" s="138" t="s">
        <v>342</v>
      </c>
      <c r="AT633" s="138" t="s">
        <v>438</v>
      </c>
      <c r="AU633" s="138" t="s">
        <v>81</v>
      </c>
      <c r="AY633" s="17" t="s">
        <v>133</v>
      </c>
      <c r="BE633" s="139">
        <f>IF(N633="základní",J633,0)</f>
        <v>0</v>
      </c>
      <c r="BF633" s="139">
        <f>IF(N633="snížená",J633,0)</f>
        <v>0</v>
      </c>
      <c r="BG633" s="139">
        <f>IF(N633="zákl. přenesená",J633,0)</f>
        <v>0</v>
      </c>
      <c r="BH633" s="139">
        <f>IF(N633="sníž. přenesená",J633,0)</f>
        <v>0</v>
      </c>
      <c r="BI633" s="139">
        <f>IF(N633="nulová",J633,0)</f>
        <v>0</v>
      </c>
      <c r="BJ633" s="17" t="s">
        <v>79</v>
      </c>
      <c r="BK633" s="139">
        <f>ROUND(I633*H633,2)</f>
        <v>0</v>
      </c>
      <c r="BL633" s="17" t="s">
        <v>239</v>
      </c>
      <c r="BM633" s="138" t="s">
        <v>1035</v>
      </c>
    </row>
    <row r="634" spans="2:65" s="12" customFormat="1">
      <c r="B634" s="144"/>
      <c r="D634" s="145" t="s">
        <v>144</v>
      </c>
      <c r="E634" s="146" t="s">
        <v>19</v>
      </c>
      <c r="F634" s="147" t="s">
        <v>1036</v>
      </c>
      <c r="H634" s="148">
        <v>0.69099999999999995</v>
      </c>
      <c r="I634" s="149"/>
      <c r="L634" s="144"/>
      <c r="M634" s="150"/>
      <c r="T634" s="151"/>
      <c r="AT634" s="146" t="s">
        <v>144</v>
      </c>
      <c r="AU634" s="146" t="s">
        <v>81</v>
      </c>
      <c r="AV634" s="12" t="s">
        <v>81</v>
      </c>
      <c r="AW634" s="12" t="s">
        <v>33</v>
      </c>
      <c r="AX634" s="12" t="s">
        <v>79</v>
      </c>
      <c r="AY634" s="146" t="s">
        <v>133</v>
      </c>
    </row>
    <row r="635" spans="2:65" s="12" customFormat="1">
      <c r="B635" s="144"/>
      <c r="D635" s="145" t="s">
        <v>144</v>
      </c>
      <c r="F635" s="147" t="s">
        <v>1037</v>
      </c>
      <c r="H635" s="148">
        <v>0.72599999999999998</v>
      </c>
      <c r="I635" s="149"/>
      <c r="L635" s="144"/>
      <c r="M635" s="150"/>
      <c r="T635" s="151"/>
      <c r="AT635" s="146" t="s">
        <v>144</v>
      </c>
      <c r="AU635" s="146" t="s">
        <v>81</v>
      </c>
      <c r="AV635" s="12" t="s">
        <v>81</v>
      </c>
      <c r="AW635" s="12" t="s">
        <v>4</v>
      </c>
      <c r="AX635" s="12" t="s">
        <v>79</v>
      </c>
      <c r="AY635" s="146" t="s">
        <v>133</v>
      </c>
    </row>
    <row r="636" spans="2:65" s="1" customFormat="1" ht="16.5" customHeight="1">
      <c r="B636" s="32"/>
      <c r="C636" s="127" t="s">
        <v>1038</v>
      </c>
      <c r="D636" s="127" t="s">
        <v>135</v>
      </c>
      <c r="E636" s="128" t="s">
        <v>1039</v>
      </c>
      <c r="F636" s="129" t="s">
        <v>1040</v>
      </c>
      <c r="G636" s="130" t="s">
        <v>280</v>
      </c>
      <c r="H636" s="131">
        <v>138.52799999999999</v>
      </c>
      <c r="I636" s="132"/>
      <c r="J636" s="133">
        <f>ROUND(I636*H636,2)</f>
        <v>0</v>
      </c>
      <c r="K636" s="129" t="s">
        <v>139</v>
      </c>
      <c r="L636" s="32"/>
      <c r="M636" s="134" t="s">
        <v>19</v>
      </c>
      <c r="N636" s="135" t="s">
        <v>42</v>
      </c>
      <c r="P636" s="136">
        <f>O636*H636</f>
        <v>0</v>
      </c>
      <c r="Q636" s="136">
        <v>0</v>
      </c>
      <c r="R636" s="136">
        <f>Q636*H636</f>
        <v>0</v>
      </c>
      <c r="S636" s="136">
        <v>0</v>
      </c>
      <c r="T636" s="137">
        <f>S636*H636</f>
        <v>0</v>
      </c>
      <c r="AR636" s="138" t="s">
        <v>239</v>
      </c>
      <c r="AT636" s="138" t="s">
        <v>135</v>
      </c>
      <c r="AU636" s="138" t="s">
        <v>81</v>
      </c>
      <c r="AY636" s="17" t="s">
        <v>133</v>
      </c>
      <c r="BE636" s="139">
        <f>IF(N636="základní",J636,0)</f>
        <v>0</v>
      </c>
      <c r="BF636" s="139">
        <f>IF(N636="snížená",J636,0)</f>
        <v>0</v>
      </c>
      <c r="BG636" s="139">
        <f>IF(N636="zákl. přenesená",J636,0)</f>
        <v>0</v>
      </c>
      <c r="BH636" s="139">
        <f>IF(N636="sníž. přenesená",J636,0)</f>
        <v>0</v>
      </c>
      <c r="BI636" s="139">
        <f>IF(N636="nulová",J636,0)</f>
        <v>0</v>
      </c>
      <c r="BJ636" s="17" t="s">
        <v>79</v>
      </c>
      <c r="BK636" s="139">
        <f>ROUND(I636*H636,2)</f>
        <v>0</v>
      </c>
      <c r="BL636" s="17" t="s">
        <v>239</v>
      </c>
      <c r="BM636" s="138" t="s">
        <v>1041</v>
      </c>
    </row>
    <row r="637" spans="2:65" s="1" customFormat="1">
      <c r="B637" s="32"/>
      <c r="D637" s="140" t="s">
        <v>142</v>
      </c>
      <c r="F637" s="141" t="s">
        <v>1042</v>
      </c>
      <c r="I637" s="142"/>
      <c r="L637" s="32"/>
      <c r="M637" s="143"/>
      <c r="T637" s="53"/>
      <c r="AT637" s="17" t="s">
        <v>142</v>
      </c>
      <c r="AU637" s="17" t="s">
        <v>81</v>
      </c>
    </row>
    <row r="638" spans="2:65" s="15" customFormat="1" ht="22.5">
      <c r="B638" s="176"/>
      <c r="D638" s="145" t="s">
        <v>144</v>
      </c>
      <c r="E638" s="177" t="s">
        <v>19</v>
      </c>
      <c r="F638" s="178" t="s">
        <v>1043</v>
      </c>
      <c r="H638" s="177" t="s">
        <v>19</v>
      </c>
      <c r="I638" s="179"/>
      <c r="L638" s="176"/>
      <c r="M638" s="180"/>
      <c r="T638" s="181"/>
      <c r="AT638" s="177" t="s">
        <v>144</v>
      </c>
      <c r="AU638" s="177" t="s">
        <v>81</v>
      </c>
      <c r="AV638" s="15" t="s">
        <v>79</v>
      </c>
      <c r="AW638" s="15" t="s">
        <v>33</v>
      </c>
      <c r="AX638" s="15" t="s">
        <v>71</v>
      </c>
      <c r="AY638" s="177" t="s">
        <v>133</v>
      </c>
    </row>
    <row r="639" spans="2:65" s="12" customFormat="1">
      <c r="B639" s="144"/>
      <c r="D639" s="145" t="s">
        <v>144</v>
      </c>
      <c r="E639" s="146" t="s">
        <v>19</v>
      </c>
      <c r="F639" s="147" t="s">
        <v>1044</v>
      </c>
      <c r="H639" s="148">
        <v>138.52799999999999</v>
      </c>
      <c r="I639" s="149"/>
      <c r="L639" s="144"/>
      <c r="M639" s="150"/>
      <c r="T639" s="151"/>
      <c r="AT639" s="146" t="s">
        <v>144</v>
      </c>
      <c r="AU639" s="146" t="s">
        <v>81</v>
      </c>
      <c r="AV639" s="12" t="s">
        <v>81</v>
      </c>
      <c r="AW639" s="12" t="s">
        <v>33</v>
      </c>
      <c r="AX639" s="12" t="s">
        <v>71</v>
      </c>
      <c r="AY639" s="146" t="s">
        <v>133</v>
      </c>
    </row>
    <row r="640" spans="2:65" s="13" customFormat="1">
      <c r="B640" s="152"/>
      <c r="D640" s="145" t="s">
        <v>144</v>
      </c>
      <c r="E640" s="153" t="s">
        <v>19</v>
      </c>
      <c r="F640" s="154" t="s">
        <v>166</v>
      </c>
      <c r="H640" s="155">
        <v>138.52799999999999</v>
      </c>
      <c r="I640" s="156"/>
      <c r="L640" s="152"/>
      <c r="M640" s="157"/>
      <c r="T640" s="158"/>
      <c r="AT640" s="153" t="s">
        <v>144</v>
      </c>
      <c r="AU640" s="153" t="s">
        <v>81</v>
      </c>
      <c r="AV640" s="13" t="s">
        <v>140</v>
      </c>
      <c r="AW640" s="13" t="s">
        <v>33</v>
      </c>
      <c r="AX640" s="13" t="s">
        <v>79</v>
      </c>
      <c r="AY640" s="153" t="s">
        <v>133</v>
      </c>
    </row>
    <row r="641" spans="2:65" s="1" customFormat="1" ht="16.5" customHeight="1">
      <c r="B641" s="32"/>
      <c r="C641" s="166" t="s">
        <v>1045</v>
      </c>
      <c r="D641" s="166" t="s">
        <v>438</v>
      </c>
      <c r="E641" s="167" t="s">
        <v>871</v>
      </c>
      <c r="F641" s="168" t="s">
        <v>872</v>
      </c>
      <c r="G641" s="169" t="s">
        <v>161</v>
      </c>
      <c r="H641" s="170">
        <v>0.34899999999999998</v>
      </c>
      <c r="I641" s="171"/>
      <c r="J641" s="172">
        <f>ROUND(I641*H641,2)</f>
        <v>0</v>
      </c>
      <c r="K641" s="168" t="s">
        <v>139</v>
      </c>
      <c r="L641" s="173"/>
      <c r="M641" s="174" t="s">
        <v>19</v>
      </c>
      <c r="N641" s="175" t="s">
        <v>42</v>
      </c>
      <c r="P641" s="136">
        <f>O641*H641</f>
        <v>0</v>
      </c>
      <c r="Q641" s="136">
        <v>0.55000000000000004</v>
      </c>
      <c r="R641" s="136">
        <f>Q641*H641</f>
        <v>0.19195000000000001</v>
      </c>
      <c r="S641" s="136">
        <v>0</v>
      </c>
      <c r="T641" s="137">
        <f>S641*H641</f>
        <v>0</v>
      </c>
      <c r="AR641" s="138" t="s">
        <v>342</v>
      </c>
      <c r="AT641" s="138" t="s">
        <v>438</v>
      </c>
      <c r="AU641" s="138" t="s">
        <v>81</v>
      </c>
      <c r="AY641" s="17" t="s">
        <v>133</v>
      </c>
      <c r="BE641" s="139">
        <f>IF(N641="základní",J641,0)</f>
        <v>0</v>
      </c>
      <c r="BF641" s="139">
        <f>IF(N641="snížená",J641,0)</f>
        <v>0</v>
      </c>
      <c r="BG641" s="139">
        <f>IF(N641="zákl. přenesená",J641,0)</f>
        <v>0</v>
      </c>
      <c r="BH641" s="139">
        <f>IF(N641="sníž. přenesená",J641,0)</f>
        <v>0</v>
      </c>
      <c r="BI641" s="139">
        <f>IF(N641="nulová",J641,0)</f>
        <v>0</v>
      </c>
      <c r="BJ641" s="17" t="s">
        <v>79</v>
      </c>
      <c r="BK641" s="139">
        <f>ROUND(I641*H641,2)</f>
        <v>0</v>
      </c>
      <c r="BL641" s="17" t="s">
        <v>239</v>
      </c>
      <c r="BM641" s="138" t="s">
        <v>1046</v>
      </c>
    </row>
    <row r="642" spans="2:65" s="15" customFormat="1" ht="22.5">
      <c r="B642" s="176"/>
      <c r="D642" s="145" t="s">
        <v>144</v>
      </c>
      <c r="E642" s="177" t="s">
        <v>19</v>
      </c>
      <c r="F642" s="178" t="s">
        <v>1043</v>
      </c>
      <c r="H642" s="177" t="s">
        <v>19</v>
      </c>
      <c r="I642" s="179"/>
      <c r="L642" s="176"/>
      <c r="M642" s="180"/>
      <c r="T642" s="181"/>
      <c r="AT642" s="177" t="s">
        <v>144</v>
      </c>
      <c r="AU642" s="177" t="s">
        <v>81</v>
      </c>
      <c r="AV642" s="15" t="s">
        <v>79</v>
      </c>
      <c r="AW642" s="15" t="s">
        <v>33</v>
      </c>
      <c r="AX642" s="15" t="s">
        <v>71</v>
      </c>
      <c r="AY642" s="177" t="s">
        <v>133</v>
      </c>
    </row>
    <row r="643" spans="2:65" s="12" customFormat="1">
      <c r="B643" s="144"/>
      <c r="D643" s="145" t="s">
        <v>144</v>
      </c>
      <c r="E643" s="146" t="s">
        <v>19</v>
      </c>
      <c r="F643" s="147" t="s">
        <v>1047</v>
      </c>
      <c r="H643" s="148">
        <v>138.52799999999999</v>
      </c>
      <c r="I643" s="149"/>
      <c r="L643" s="144"/>
      <c r="M643" s="150"/>
      <c r="T643" s="151"/>
      <c r="AT643" s="146" t="s">
        <v>144</v>
      </c>
      <c r="AU643" s="146" t="s">
        <v>81</v>
      </c>
      <c r="AV643" s="12" t="s">
        <v>81</v>
      </c>
      <c r="AW643" s="12" t="s">
        <v>33</v>
      </c>
      <c r="AX643" s="12" t="s">
        <v>71</v>
      </c>
      <c r="AY643" s="146" t="s">
        <v>133</v>
      </c>
    </row>
    <row r="644" spans="2:65" s="14" customFormat="1">
      <c r="B644" s="159"/>
      <c r="D644" s="145" t="s">
        <v>144</v>
      </c>
      <c r="E644" s="160" t="s">
        <v>19</v>
      </c>
      <c r="F644" s="161" t="s">
        <v>408</v>
      </c>
      <c r="H644" s="162">
        <v>138.52799999999999</v>
      </c>
      <c r="I644" s="163"/>
      <c r="L644" s="159"/>
      <c r="M644" s="164"/>
      <c r="T644" s="165"/>
      <c r="AT644" s="160" t="s">
        <v>144</v>
      </c>
      <c r="AU644" s="160" t="s">
        <v>81</v>
      </c>
      <c r="AV644" s="14" t="s">
        <v>152</v>
      </c>
      <c r="AW644" s="14" t="s">
        <v>33</v>
      </c>
      <c r="AX644" s="14" t="s">
        <v>71</v>
      </c>
      <c r="AY644" s="160" t="s">
        <v>133</v>
      </c>
    </row>
    <row r="645" spans="2:65" s="12" customFormat="1">
      <c r="B645" s="144"/>
      <c r="D645" s="145" t="s">
        <v>144</v>
      </c>
      <c r="E645" s="146" t="s">
        <v>19</v>
      </c>
      <c r="F645" s="147" t="s">
        <v>1048</v>
      </c>
      <c r="H645" s="148">
        <v>0.33200000000000002</v>
      </c>
      <c r="I645" s="149"/>
      <c r="L645" s="144"/>
      <c r="M645" s="150"/>
      <c r="T645" s="151"/>
      <c r="AT645" s="146" t="s">
        <v>144</v>
      </c>
      <c r="AU645" s="146" t="s">
        <v>81</v>
      </c>
      <c r="AV645" s="12" t="s">
        <v>81</v>
      </c>
      <c r="AW645" s="12" t="s">
        <v>33</v>
      </c>
      <c r="AX645" s="12" t="s">
        <v>79</v>
      </c>
      <c r="AY645" s="146" t="s">
        <v>133</v>
      </c>
    </row>
    <row r="646" spans="2:65" s="12" customFormat="1">
      <c r="B646" s="144"/>
      <c r="D646" s="145" t="s">
        <v>144</v>
      </c>
      <c r="F646" s="147" t="s">
        <v>1049</v>
      </c>
      <c r="H646" s="148">
        <v>0.34899999999999998</v>
      </c>
      <c r="I646" s="149"/>
      <c r="L646" s="144"/>
      <c r="M646" s="150"/>
      <c r="T646" s="151"/>
      <c r="AT646" s="146" t="s">
        <v>144</v>
      </c>
      <c r="AU646" s="146" t="s">
        <v>81</v>
      </c>
      <c r="AV646" s="12" t="s">
        <v>81</v>
      </c>
      <c r="AW646" s="12" t="s">
        <v>4</v>
      </c>
      <c r="AX646" s="12" t="s">
        <v>79</v>
      </c>
      <c r="AY646" s="146" t="s">
        <v>133</v>
      </c>
    </row>
    <row r="647" spans="2:65" s="1" customFormat="1" ht="49.15" customHeight="1">
      <c r="B647" s="32"/>
      <c r="C647" s="127" t="s">
        <v>1050</v>
      </c>
      <c r="D647" s="127" t="s">
        <v>135</v>
      </c>
      <c r="E647" s="128" t="s">
        <v>1051</v>
      </c>
      <c r="F647" s="129" t="s">
        <v>1052</v>
      </c>
      <c r="G647" s="130" t="s">
        <v>193</v>
      </c>
      <c r="H647" s="131">
        <v>3.1819999999999999</v>
      </c>
      <c r="I647" s="132"/>
      <c r="J647" s="133">
        <f>ROUND(I647*H647,2)</f>
        <v>0</v>
      </c>
      <c r="K647" s="129" t="s">
        <v>139</v>
      </c>
      <c r="L647" s="32"/>
      <c r="M647" s="134" t="s">
        <v>19</v>
      </c>
      <c r="N647" s="135" t="s">
        <v>42</v>
      </c>
      <c r="P647" s="136">
        <f>O647*H647</f>
        <v>0</v>
      </c>
      <c r="Q647" s="136">
        <v>0</v>
      </c>
      <c r="R647" s="136">
        <f>Q647*H647</f>
        <v>0</v>
      </c>
      <c r="S647" s="136">
        <v>0</v>
      </c>
      <c r="T647" s="137">
        <f>S647*H647</f>
        <v>0</v>
      </c>
      <c r="AR647" s="138" t="s">
        <v>239</v>
      </c>
      <c r="AT647" s="138" t="s">
        <v>135</v>
      </c>
      <c r="AU647" s="138" t="s">
        <v>81</v>
      </c>
      <c r="AY647" s="17" t="s">
        <v>133</v>
      </c>
      <c r="BE647" s="139">
        <f>IF(N647="základní",J647,0)</f>
        <v>0</v>
      </c>
      <c r="BF647" s="139">
        <f>IF(N647="snížená",J647,0)</f>
        <v>0</v>
      </c>
      <c r="BG647" s="139">
        <f>IF(N647="zákl. přenesená",J647,0)</f>
        <v>0</v>
      </c>
      <c r="BH647" s="139">
        <f>IF(N647="sníž. přenesená",J647,0)</f>
        <v>0</v>
      </c>
      <c r="BI647" s="139">
        <f>IF(N647="nulová",J647,0)</f>
        <v>0</v>
      </c>
      <c r="BJ647" s="17" t="s">
        <v>79</v>
      </c>
      <c r="BK647" s="139">
        <f>ROUND(I647*H647,2)</f>
        <v>0</v>
      </c>
      <c r="BL647" s="17" t="s">
        <v>239</v>
      </c>
      <c r="BM647" s="138" t="s">
        <v>1053</v>
      </c>
    </row>
    <row r="648" spans="2:65" s="1" customFormat="1">
      <c r="B648" s="32"/>
      <c r="D648" s="140" t="s">
        <v>142</v>
      </c>
      <c r="F648" s="141" t="s">
        <v>1054</v>
      </c>
      <c r="I648" s="142"/>
      <c r="L648" s="32"/>
      <c r="M648" s="143"/>
      <c r="T648" s="53"/>
      <c r="AT648" s="17" t="s">
        <v>142</v>
      </c>
      <c r="AU648" s="17" t="s">
        <v>81</v>
      </c>
    </row>
    <row r="649" spans="2:65" s="1" customFormat="1" ht="62.65" customHeight="1">
      <c r="B649" s="32"/>
      <c r="C649" s="127" t="s">
        <v>1055</v>
      </c>
      <c r="D649" s="127" t="s">
        <v>135</v>
      </c>
      <c r="E649" s="128" t="s">
        <v>1056</v>
      </c>
      <c r="F649" s="129" t="s">
        <v>1057</v>
      </c>
      <c r="G649" s="130" t="s">
        <v>193</v>
      </c>
      <c r="H649" s="131">
        <v>3.1819999999999999</v>
      </c>
      <c r="I649" s="132"/>
      <c r="J649" s="133">
        <f>ROUND(I649*H649,2)</f>
        <v>0</v>
      </c>
      <c r="K649" s="129" t="s">
        <v>139</v>
      </c>
      <c r="L649" s="32"/>
      <c r="M649" s="134" t="s">
        <v>19</v>
      </c>
      <c r="N649" s="135" t="s">
        <v>42</v>
      </c>
      <c r="P649" s="136">
        <f>O649*H649</f>
        <v>0</v>
      </c>
      <c r="Q649" s="136">
        <v>0</v>
      </c>
      <c r="R649" s="136">
        <f>Q649*H649</f>
        <v>0</v>
      </c>
      <c r="S649" s="136">
        <v>0</v>
      </c>
      <c r="T649" s="137">
        <f>S649*H649</f>
        <v>0</v>
      </c>
      <c r="AR649" s="138" t="s">
        <v>239</v>
      </c>
      <c r="AT649" s="138" t="s">
        <v>135</v>
      </c>
      <c r="AU649" s="138" t="s">
        <v>81</v>
      </c>
      <c r="AY649" s="17" t="s">
        <v>133</v>
      </c>
      <c r="BE649" s="139">
        <f>IF(N649="základní",J649,0)</f>
        <v>0</v>
      </c>
      <c r="BF649" s="139">
        <f>IF(N649="snížená",J649,0)</f>
        <v>0</v>
      </c>
      <c r="BG649" s="139">
        <f>IF(N649="zákl. přenesená",J649,0)</f>
        <v>0</v>
      </c>
      <c r="BH649" s="139">
        <f>IF(N649="sníž. přenesená",J649,0)</f>
        <v>0</v>
      </c>
      <c r="BI649" s="139">
        <f>IF(N649="nulová",J649,0)</f>
        <v>0</v>
      </c>
      <c r="BJ649" s="17" t="s">
        <v>79</v>
      </c>
      <c r="BK649" s="139">
        <f>ROUND(I649*H649,2)</f>
        <v>0</v>
      </c>
      <c r="BL649" s="17" t="s">
        <v>239</v>
      </c>
      <c r="BM649" s="138" t="s">
        <v>1058</v>
      </c>
    </row>
    <row r="650" spans="2:65" s="1" customFormat="1">
      <c r="B650" s="32"/>
      <c r="D650" s="140" t="s">
        <v>142</v>
      </c>
      <c r="F650" s="141" t="s">
        <v>1059</v>
      </c>
      <c r="I650" s="142"/>
      <c r="L650" s="32"/>
      <c r="M650" s="143"/>
      <c r="T650" s="53"/>
      <c r="AT650" s="17" t="s">
        <v>142</v>
      </c>
      <c r="AU650" s="17" t="s">
        <v>81</v>
      </c>
    </row>
    <row r="651" spans="2:65" s="11" customFormat="1" ht="22.9" customHeight="1">
      <c r="B651" s="115"/>
      <c r="D651" s="116" t="s">
        <v>70</v>
      </c>
      <c r="E651" s="125" t="s">
        <v>1060</v>
      </c>
      <c r="F651" s="125" t="s">
        <v>1061</v>
      </c>
      <c r="I651" s="118"/>
      <c r="J651" s="126">
        <f>BK651</f>
        <v>0</v>
      </c>
      <c r="L651" s="115"/>
      <c r="M651" s="120"/>
      <c r="P651" s="121">
        <f>SUM(P652:P688)</f>
        <v>0</v>
      </c>
      <c r="R651" s="121">
        <f>SUM(R652:R688)</f>
        <v>4.8091817299999988</v>
      </c>
      <c r="T651" s="122">
        <f>SUM(T652:T688)</f>
        <v>0</v>
      </c>
      <c r="AR651" s="116" t="s">
        <v>81</v>
      </c>
      <c r="AT651" s="123" t="s">
        <v>70</v>
      </c>
      <c r="AU651" s="123" t="s">
        <v>79</v>
      </c>
      <c r="AY651" s="116" t="s">
        <v>133</v>
      </c>
      <c r="BK651" s="124">
        <f>SUM(BK652:BK688)</f>
        <v>0</v>
      </c>
    </row>
    <row r="652" spans="2:65" s="1" customFormat="1" ht="24.2" customHeight="1">
      <c r="B652" s="32"/>
      <c r="C652" s="127" t="s">
        <v>1062</v>
      </c>
      <c r="D652" s="127" t="s">
        <v>135</v>
      </c>
      <c r="E652" s="128" t="s">
        <v>1063</v>
      </c>
      <c r="F652" s="129" t="s">
        <v>1064</v>
      </c>
      <c r="G652" s="130" t="s">
        <v>1065</v>
      </c>
      <c r="H652" s="131">
        <v>132</v>
      </c>
      <c r="I652" s="132"/>
      <c r="J652" s="133">
        <f>ROUND(I652*H652,2)</f>
        <v>0</v>
      </c>
      <c r="K652" s="129" t="s">
        <v>19</v>
      </c>
      <c r="L652" s="32"/>
      <c r="M652" s="134" t="s">
        <v>19</v>
      </c>
      <c r="N652" s="135" t="s">
        <v>42</v>
      </c>
      <c r="P652" s="136">
        <f>O652*H652</f>
        <v>0</v>
      </c>
      <c r="Q652" s="136">
        <v>3.0000000000000001E-3</v>
      </c>
      <c r="R652" s="136">
        <f>Q652*H652</f>
        <v>0.39600000000000002</v>
      </c>
      <c r="S652" s="136">
        <v>0</v>
      </c>
      <c r="T652" s="137">
        <f>S652*H652</f>
        <v>0</v>
      </c>
      <c r="AR652" s="138" t="s">
        <v>239</v>
      </c>
      <c r="AT652" s="138" t="s">
        <v>135</v>
      </c>
      <c r="AU652" s="138" t="s">
        <v>81</v>
      </c>
      <c r="AY652" s="17" t="s">
        <v>133</v>
      </c>
      <c r="BE652" s="139">
        <f>IF(N652="základní",J652,0)</f>
        <v>0</v>
      </c>
      <c r="BF652" s="139">
        <f>IF(N652="snížená",J652,0)</f>
        <v>0</v>
      </c>
      <c r="BG652" s="139">
        <f>IF(N652="zákl. přenesená",J652,0)</f>
        <v>0</v>
      </c>
      <c r="BH652" s="139">
        <f>IF(N652="sníž. přenesená",J652,0)</f>
        <v>0</v>
      </c>
      <c r="BI652" s="139">
        <f>IF(N652="nulová",J652,0)</f>
        <v>0</v>
      </c>
      <c r="BJ652" s="17" t="s">
        <v>79</v>
      </c>
      <c r="BK652" s="139">
        <f>ROUND(I652*H652,2)</f>
        <v>0</v>
      </c>
      <c r="BL652" s="17" t="s">
        <v>239</v>
      </c>
      <c r="BM652" s="138" t="s">
        <v>1066</v>
      </c>
    </row>
    <row r="653" spans="2:65" s="12" customFormat="1">
      <c r="B653" s="144"/>
      <c r="D653" s="145" t="s">
        <v>144</v>
      </c>
      <c r="E653" s="146" t="s">
        <v>19</v>
      </c>
      <c r="F653" s="147" t="s">
        <v>1067</v>
      </c>
      <c r="H653" s="148">
        <v>132</v>
      </c>
      <c r="I653" s="149"/>
      <c r="L653" s="144"/>
      <c r="M653" s="150"/>
      <c r="T653" s="151"/>
      <c r="AT653" s="146" t="s">
        <v>144</v>
      </c>
      <c r="AU653" s="146" t="s">
        <v>81</v>
      </c>
      <c r="AV653" s="12" t="s">
        <v>81</v>
      </c>
      <c r="AW653" s="12" t="s">
        <v>33</v>
      </c>
      <c r="AX653" s="12" t="s">
        <v>79</v>
      </c>
      <c r="AY653" s="146" t="s">
        <v>133</v>
      </c>
    </row>
    <row r="654" spans="2:65" s="1" customFormat="1" ht="24.2" customHeight="1">
      <c r="B654" s="32"/>
      <c r="C654" s="127" t="s">
        <v>1068</v>
      </c>
      <c r="D654" s="127" t="s">
        <v>135</v>
      </c>
      <c r="E654" s="128" t="s">
        <v>1069</v>
      </c>
      <c r="F654" s="129" t="s">
        <v>1070</v>
      </c>
      <c r="G654" s="130" t="s">
        <v>280</v>
      </c>
      <c r="H654" s="131">
        <v>56.86</v>
      </c>
      <c r="I654" s="132"/>
      <c r="J654" s="133">
        <f>ROUND(I654*H654,2)</f>
        <v>0</v>
      </c>
      <c r="K654" s="129" t="s">
        <v>19</v>
      </c>
      <c r="L654" s="32"/>
      <c r="M654" s="134" t="s">
        <v>19</v>
      </c>
      <c r="N654" s="135" t="s">
        <v>42</v>
      </c>
      <c r="P654" s="136">
        <f>O654*H654</f>
        <v>0</v>
      </c>
      <c r="Q654" s="136">
        <v>8.0000000000000007E-5</v>
      </c>
      <c r="R654" s="136">
        <f>Q654*H654</f>
        <v>4.5488000000000004E-3</v>
      </c>
      <c r="S654" s="136">
        <v>0</v>
      </c>
      <c r="T654" s="137">
        <f>S654*H654</f>
        <v>0</v>
      </c>
      <c r="AR654" s="138" t="s">
        <v>239</v>
      </c>
      <c r="AT654" s="138" t="s">
        <v>135</v>
      </c>
      <c r="AU654" s="138" t="s">
        <v>81</v>
      </c>
      <c r="AY654" s="17" t="s">
        <v>133</v>
      </c>
      <c r="BE654" s="139">
        <f>IF(N654="základní",J654,0)</f>
        <v>0</v>
      </c>
      <c r="BF654" s="139">
        <f>IF(N654="snížená",J654,0)</f>
        <v>0</v>
      </c>
      <c r="BG654" s="139">
        <f>IF(N654="zákl. přenesená",J654,0)</f>
        <v>0</v>
      </c>
      <c r="BH654" s="139">
        <f>IF(N654="sníž. přenesená",J654,0)</f>
        <v>0</v>
      </c>
      <c r="BI654" s="139">
        <f>IF(N654="nulová",J654,0)</f>
        <v>0</v>
      </c>
      <c r="BJ654" s="17" t="s">
        <v>79</v>
      </c>
      <c r="BK654" s="139">
        <f>ROUND(I654*H654,2)</f>
        <v>0</v>
      </c>
      <c r="BL654" s="17" t="s">
        <v>239</v>
      </c>
      <c r="BM654" s="138" t="s">
        <v>1071</v>
      </c>
    </row>
    <row r="655" spans="2:65" s="12" customFormat="1" ht="22.5">
      <c r="B655" s="144"/>
      <c r="D655" s="145" t="s">
        <v>144</v>
      </c>
      <c r="E655" s="146" t="s">
        <v>19</v>
      </c>
      <c r="F655" s="147" t="s">
        <v>1072</v>
      </c>
      <c r="H655" s="148">
        <v>56.86</v>
      </c>
      <c r="I655" s="149"/>
      <c r="L655" s="144"/>
      <c r="M655" s="150"/>
      <c r="T655" s="151"/>
      <c r="AT655" s="146" t="s">
        <v>144</v>
      </c>
      <c r="AU655" s="146" t="s">
        <v>81</v>
      </c>
      <c r="AV655" s="12" t="s">
        <v>81</v>
      </c>
      <c r="AW655" s="12" t="s">
        <v>33</v>
      </c>
      <c r="AX655" s="12" t="s">
        <v>79</v>
      </c>
      <c r="AY655" s="146" t="s">
        <v>133</v>
      </c>
    </row>
    <row r="656" spans="2:65" s="1" customFormat="1" ht="24.2" customHeight="1">
      <c r="B656" s="32"/>
      <c r="C656" s="166" t="s">
        <v>1073</v>
      </c>
      <c r="D656" s="166" t="s">
        <v>438</v>
      </c>
      <c r="E656" s="167" t="s">
        <v>1074</v>
      </c>
      <c r="F656" s="168" t="s">
        <v>1075</v>
      </c>
      <c r="G656" s="169" t="s">
        <v>193</v>
      </c>
      <c r="H656" s="170">
        <v>0.113</v>
      </c>
      <c r="I656" s="171"/>
      <c r="J656" s="172">
        <f>ROUND(I656*H656,2)</f>
        <v>0</v>
      </c>
      <c r="K656" s="168" t="s">
        <v>139</v>
      </c>
      <c r="L656" s="173"/>
      <c r="M656" s="174" t="s">
        <v>19</v>
      </c>
      <c r="N656" s="175" t="s">
        <v>42</v>
      </c>
      <c r="P656" s="136">
        <f>O656*H656</f>
        <v>0</v>
      </c>
      <c r="Q656" s="136">
        <v>1</v>
      </c>
      <c r="R656" s="136">
        <f>Q656*H656</f>
        <v>0.113</v>
      </c>
      <c r="S656" s="136">
        <v>0</v>
      </c>
      <c r="T656" s="137">
        <f>S656*H656</f>
        <v>0</v>
      </c>
      <c r="AR656" s="138" t="s">
        <v>342</v>
      </c>
      <c r="AT656" s="138" t="s">
        <v>438</v>
      </c>
      <c r="AU656" s="138" t="s">
        <v>81</v>
      </c>
      <c r="AY656" s="17" t="s">
        <v>133</v>
      </c>
      <c r="BE656" s="139">
        <f>IF(N656="základní",J656,0)</f>
        <v>0</v>
      </c>
      <c r="BF656" s="139">
        <f>IF(N656="snížená",J656,0)</f>
        <v>0</v>
      </c>
      <c r="BG656" s="139">
        <f>IF(N656="zákl. přenesená",J656,0)</f>
        <v>0</v>
      </c>
      <c r="BH656" s="139">
        <f>IF(N656="sníž. přenesená",J656,0)</f>
        <v>0</v>
      </c>
      <c r="BI656" s="139">
        <f>IF(N656="nulová",J656,0)</f>
        <v>0</v>
      </c>
      <c r="BJ656" s="17" t="s">
        <v>79</v>
      </c>
      <c r="BK656" s="139">
        <f>ROUND(I656*H656,2)</f>
        <v>0</v>
      </c>
      <c r="BL656" s="17" t="s">
        <v>239</v>
      </c>
      <c r="BM656" s="138" t="s">
        <v>1076</v>
      </c>
    </row>
    <row r="657" spans="2:65" s="12" customFormat="1">
      <c r="B657" s="144"/>
      <c r="D657" s="145" t="s">
        <v>144</v>
      </c>
      <c r="E657" s="146" t="s">
        <v>19</v>
      </c>
      <c r="F657" s="147" t="s">
        <v>1077</v>
      </c>
      <c r="H657" s="148">
        <v>110.4</v>
      </c>
      <c r="I657" s="149"/>
      <c r="L657" s="144"/>
      <c r="M657" s="150"/>
      <c r="T657" s="151"/>
      <c r="AT657" s="146" t="s">
        <v>144</v>
      </c>
      <c r="AU657" s="146" t="s">
        <v>81</v>
      </c>
      <c r="AV657" s="12" t="s">
        <v>81</v>
      </c>
      <c r="AW657" s="12" t="s">
        <v>33</v>
      </c>
      <c r="AX657" s="12" t="s">
        <v>79</v>
      </c>
      <c r="AY657" s="146" t="s">
        <v>133</v>
      </c>
    </row>
    <row r="658" spans="2:65" s="12" customFormat="1">
      <c r="B658" s="144"/>
      <c r="D658" s="145" t="s">
        <v>144</v>
      </c>
      <c r="F658" s="147" t="s">
        <v>1078</v>
      </c>
      <c r="H658" s="148">
        <v>0.113</v>
      </c>
      <c r="I658" s="149"/>
      <c r="L658" s="144"/>
      <c r="M658" s="150"/>
      <c r="T658" s="151"/>
      <c r="AT658" s="146" t="s">
        <v>144</v>
      </c>
      <c r="AU658" s="146" t="s">
        <v>81</v>
      </c>
      <c r="AV658" s="12" t="s">
        <v>81</v>
      </c>
      <c r="AW658" s="12" t="s">
        <v>4</v>
      </c>
      <c r="AX658" s="12" t="s">
        <v>79</v>
      </c>
      <c r="AY658" s="146" t="s">
        <v>133</v>
      </c>
    </row>
    <row r="659" spans="2:65" s="1" customFormat="1" ht="16.5" customHeight="1">
      <c r="B659" s="32"/>
      <c r="C659" s="127" t="s">
        <v>1079</v>
      </c>
      <c r="D659" s="127" t="s">
        <v>135</v>
      </c>
      <c r="E659" s="128" t="s">
        <v>1080</v>
      </c>
      <c r="F659" s="129" t="s">
        <v>1081</v>
      </c>
      <c r="G659" s="130" t="s">
        <v>1082</v>
      </c>
      <c r="H659" s="131">
        <v>1588.7660000000001</v>
      </c>
      <c r="I659" s="132"/>
      <c r="J659" s="133">
        <f>ROUND(I659*H659,2)</f>
        <v>0</v>
      </c>
      <c r="K659" s="129" t="s">
        <v>139</v>
      </c>
      <c r="L659" s="32"/>
      <c r="M659" s="134" t="s">
        <v>19</v>
      </c>
      <c r="N659" s="135" t="s">
        <v>42</v>
      </c>
      <c r="P659" s="136">
        <f>O659*H659</f>
        <v>0</v>
      </c>
      <c r="Q659" s="136">
        <v>5.0000000000000002E-5</v>
      </c>
      <c r="R659" s="136">
        <f>Q659*H659</f>
        <v>7.9438300000000003E-2</v>
      </c>
      <c r="S659" s="136">
        <v>0</v>
      </c>
      <c r="T659" s="137">
        <f>S659*H659</f>
        <v>0</v>
      </c>
      <c r="AR659" s="138" t="s">
        <v>239</v>
      </c>
      <c r="AT659" s="138" t="s">
        <v>135</v>
      </c>
      <c r="AU659" s="138" t="s">
        <v>81</v>
      </c>
      <c r="AY659" s="17" t="s">
        <v>133</v>
      </c>
      <c r="BE659" s="139">
        <f>IF(N659="základní",J659,0)</f>
        <v>0</v>
      </c>
      <c r="BF659" s="139">
        <f>IF(N659="snížená",J659,0)</f>
        <v>0</v>
      </c>
      <c r="BG659" s="139">
        <f>IF(N659="zákl. přenesená",J659,0)</f>
        <v>0</v>
      </c>
      <c r="BH659" s="139">
        <f>IF(N659="sníž. přenesená",J659,0)</f>
        <v>0</v>
      </c>
      <c r="BI659" s="139">
        <f>IF(N659="nulová",J659,0)</f>
        <v>0</v>
      </c>
      <c r="BJ659" s="17" t="s">
        <v>79</v>
      </c>
      <c r="BK659" s="139">
        <f>ROUND(I659*H659,2)</f>
        <v>0</v>
      </c>
      <c r="BL659" s="17" t="s">
        <v>239</v>
      </c>
      <c r="BM659" s="138" t="s">
        <v>1083</v>
      </c>
    </row>
    <row r="660" spans="2:65" s="1" customFormat="1">
      <c r="B660" s="32"/>
      <c r="D660" s="140" t="s">
        <v>142</v>
      </c>
      <c r="F660" s="141" t="s">
        <v>1084</v>
      </c>
      <c r="I660" s="142"/>
      <c r="L660" s="32"/>
      <c r="M660" s="143"/>
      <c r="T660" s="53"/>
      <c r="AT660" s="17" t="s">
        <v>142</v>
      </c>
      <c r="AU660" s="17" t="s">
        <v>81</v>
      </c>
    </row>
    <row r="661" spans="2:65" s="12" customFormat="1">
      <c r="B661" s="144"/>
      <c r="D661" s="145" t="s">
        <v>144</v>
      </c>
      <c r="E661" s="146" t="s">
        <v>19</v>
      </c>
      <c r="F661" s="147" t="s">
        <v>1085</v>
      </c>
      <c r="H661" s="148">
        <v>814.75199999999995</v>
      </c>
      <c r="I661" s="149"/>
      <c r="L661" s="144"/>
      <c r="M661" s="150"/>
      <c r="T661" s="151"/>
      <c r="AT661" s="146" t="s">
        <v>144</v>
      </c>
      <c r="AU661" s="146" t="s">
        <v>81</v>
      </c>
      <c r="AV661" s="12" t="s">
        <v>81</v>
      </c>
      <c r="AW661" s="12" t="s">
        <v>33</v>
      </c>
      <c r="AX661" s="12" t="s">
        <v>71</v>
      </c>
      <c r="AY661" s="146" t="s">
        <v>133</v>
      </c>
    </row>
    <row r="662" spans="2:65" s="12" customFormat="1">
      <c r="B662" s="144"/>
      <c r="D662" s="145" t="s">
        <v>144</v>
      </c>
      <c r="E662" s="146" t="s">
        <v>19</v>
      </c>
      <c r="F662" s="147" t="s">
        <v>1086</v>
      </c>
      <c r="H662" s="148">
        <v>774.01400000000001</v>
      </c>
      <c r="I662" s="149"/>
      <c r="L662" s="144"/>
      <c r="M662" s="150"/>
      <c r="T662" s="151"/>
      <c r="AT662" s="146" t="s">
        <v>144</v>
      </c>
      <c r="AU662" s="146" t="s">
        <v>81</v>
      </c>
      <c r="AV662" s="12" t="s">
        <v>81</v>
      </c>
      <c r="AW662" s="12" t="s">
        <v>33</v>
      </c>
      <c r="AX662" s="12" t="s">
        <v>71</v>
      </c>
      <c r="AY662" s="146" t="s">
        <v>133</v>
      </c>
    </row>
    <row r="663" spans="2:65" s="13" customFormat="1">
      <c r="B663" s="152"/>
      <c r="D663" s="145" t="s">
        <v>144</v>
      </c>
      <c r="E663" s="153" t="s">
        <v>19</v>
      </c>
      <c r="F663" s="154" t="s">
        <v>166</v>
      </c>
      <c r="H663" s="155">
        <v>1588.7660000000001</v>
      </c>
      <c r="I663" s="156"/>
      <c r="L663" s="152"/>
      <c r="M663" s="157"/>
      <c r="T663" s="158"/>
      <c r="AT663" s="153" t="s">
        <v>144</v>
      </c>
      <c r="AU663" s="153" t="s">
        <v>81</v>
      </c>
      <c r="AV663" s="13" t="s">
        <v>140</v>
      </c>
      <c r="AW663" s="13" t="s">
        <v>33</v>
      </c>
      <c r="AX663" s="13" t="s">
        <v>79</v>
      </c>
      <c r="AY663" s="153" t="s">
        <v>133</v>
      </c>
    </row>
    <row r="664" spans="2:65" s="1" customFormat="1" ht="24.2" customHeight="1">
      <c r="B664" s="32"/>
      <c r="C664" s="166" t="s">
        <v>1087</v>
      </c>
      <c r="D664" s="166" t="s">
        <v>438</v>
      </c>
      <c r="E664" s="167" t="s">
        <v>1088</v>
      </c>
      <c r="F664" s="168" t="s">
        <v>1089</v>
      </c>
      <c r="G664" s="169" t="s">
        <v>288</v>
      </c>
      <c r="H664" s="170">
        <v>78</v>
      </c>
      <c r="I664" s="171"/>
      <c r="J664" s="172">
        <f>ROUND(I664*H664,2)</f>
        <v>0</v>
      </c>
      <c r="K664" s="168" t="s">
        <v>19</v>
      </c>
      <c r="L664" s="173"/>
      <c r="M664" s="174" t="s">
        <v>19</v>
      </c>
      <c r="N664" s="175" t="s">
        <v>42</v>
      </c>
      <c r="P664" s="136">
        <f>O664*H664</f>
        <v>0</v>
      </c>
      <c r="Q664" s="136">
        <v>4.6489999999999997E-2</v>
      </c>
      <c r="R664" s="136">
        <f>Q664*H664</f>
        <v>3.6262199999999996</v>
      </c>
      <c r="S664" s="136">
        <v>0</v>
      </c>
      <c r="T664" s="137">
        <f>S664*H664</f>
        <v>0</v>
      </c>
      <c r="AR664" s="138" t="s">
        <v>342</v>
      </c>
      <c r="AT664" s="138" t="s">
        <v>438</v>
      </c>
      <c r="AU664" s="138" t="s">
        <v>81</v>
      </c>
      <c r="AY664" s="17" t="s">
        <v>133</v>
      </c>
      <c r="BE664" s="139">
        <f>IF(N664="základní",J664,0)</f>
        <v>0</v>
      </c>
      <c r="BF664" s="139">
        <f>IF(N664="snížená",J664,0)</f>
        <v>0</v>
      </c>
      <c r="BG664" s="139">
        <f>IF(N664="zákl. přenesená",J664,0)</f>
        <v>0</v>
      </c>
      <c r="BH664" s="139">
        <f>IF(N664="sníž. přenesená",J664,0)</f>
        <v>0</v>
      </c>
      <c r="BI664" s="139">
        <f>IF(N664="nulová",J664,0)</f>
        <v>0</v>
      </c>
      <c r="BJ664" s="17" t="s">
        <v>79</v>
      </c>
      <c r="BK664" s="139">
        <f>ROUND(I664*H664,2)</f>
        <v>0</v>
      </c>
      <c r="BL664" s="17" t="s">
        <v>239</v>
      </c>
      <c r="BM664" s="138" t="s">
        <v>1090</v>
      </c>
    </row>
    <row r="665" spans="2:65" s="12" customFormat="1">
      <c r="B665" s="144"/>
      <c r="D665" s="145" t="s">
        <v>144</v>
      </c>
      <c r="E665" s="146" t="s">
        <v>19</v>
      </c>
      <c r="F665" s="147" t="s">
        <v>1091</v>
      </c>
      <c r="H665" s="148">
        <v>40</v>
      </c>
      <c r="I665" s="149"/>
      <c r="L665" s="144"/>
      <c r="M665" s="150"/>
      <c r="T665" s="151"/>
      <c r="AT665" s="146" t="s">
        <v>144</v>
      </c>
      <c r="AU665" s="146" t="s">
        <v>81</v>
      </c>
      <c r="AV665" s="12" t="s">
        <v>81</v>
      </c>
      <c r="AW665" s="12" t="s">
        <v>33</v>
      </c>
      <c r="AX665" s="12" t="s">
        <v>71</v>
      </c>
      <c r="AY665" s="146" t="s">
        <v>133</v>
      </c>
    </row>
    <row r="666" spans="2:65" s="12" customFormat="1">
      <c r="B666" s="144"/>
      <c r="D666" s="145" t="s">
        <v>144</v>
      </c>
      <c r="E666" s="146" t="s">
        <v>19</v>
      </c>
      <c r="F666" s="147" t="s">
        <v>1092</v>
      </c>
      <c r="H666" s="148">
        <v>38</v>
      </c>
      <c r="I666" s="149"/>
      <c r="L666" s="144"/>
      <c r="M666" s="150"/>
      <c r="T666" s="151"/>
      <c r="AT666" s="146" t="s">
        <v>144</v>
      </c>
      <c r="AU666" s="146" t="s">
        <v>81</v>
      </c>
      <c r="AV666" s="12" t="s">
        <v>81</v>
      </c>
      <c r="AW666" s="12" t="s">
        <v>33</v>
      </c>
      <c r="AX666" s="12" t="s">
        <v>71</v>
      </c>
      <c r="AY666" s="146" t="s">
        <v>133</v>
      </c>
    </row>
    <row r="667" spans="2:65" s="13" customFormat="1">
      <c r="B667" s="152"/>
      <c r="D667" s="145" t="s">
        <v>144</v>
      </c>
      <c r="E667" s="153" t="s">
        <v>19</v>
      </c>
      <c r="F667" s="154" t="s">
        <v>166</v>
      </c>
      <c r="H667" s="155">
        <v>78</v>
      </c>
      <c r="I667" s="156"/>
      <c r="L667" s="152"/>
      <c r="M667" s="157"/>
      <c r="T667" s="158"/>
      <c r="AT667" s="153" t="s">
        <v>144</v>
      </c>
      <c r="AU667" s="153" t="s">
        <v>81</v>
      </c>
      <c r="AV667" s="13" t="s">
        <v>140</v>
      </c>
      <c r="AW667" s="13" t="s">
        <v>33</v>
      </c>
      <c r="AX667" s="13" t="s">
        <v>79</v>
      </c>
      <c r="AY667" s="153" t="s">
        <v>133</v>
      </c>
    </row>
    <row r="668" spans="2:65" s="1" customFormat="1" ht="37.9" customHeight="1">
      <c r="B668" s="32"/>
      <c r="C668" s="127" t="s">
        <v>1093</v>
      </c>
      <c r="D668" s="127" t="s">
        <v>135</v>
      </c>
      <c r="E668" s="128" t="s">
        <v>1094</v>
      </c>
      <c r="F668" s="129" t="s">
        <v>1095</v>
      </c>
      <c r="G668" s="130" t="s">
        <v>155</v>
      </c>
      <c r="H668" s="131">
        <v>18.131</v>
      </c>
      <c r="I668" s="132"/>
      <c r="J668" s="133">
        <f>ROUND(I668*H668,2)</f>
        <v>0</v>
      </c>
      <c r="K668" s="129" t="s">
        <v>139</v>
      </c>
      <c r="L668" s="32"/>
      <c r="M668" s="134" t="s">
        <v>19</v>
      </c>
      <c r="N668" s="135" t="s">
        <v>42</v>
      </c>
      <c r="P668" s="136">
        <f>O668*H668</f>
        <v>0</v>
      </c>
      <c r="Q668" s="136">
        <v>2.7E-4</v>
      </c>
      <c r="R668" s="136">
        <f>Q668*H668</f>
        <v>4.8953700000000005E-3</v>
      </c>
      <c r="S668" s="136">
        <v>0</v>
      </c>
      <c r="T668" s="137">
        <f>S668*H668</f>
        <v>0</v>
      </c>
      <c r="AR668" s="138" t="s">
        <v>1096</v>
      </c>
      <c r="AT668" s="138" t="s">
        <v>135</v>
      </c>
      <c r="AU668" s="138" t="s">
        <v>81</v>
      </c>
      <c r="AY668" s="17" t="s">
        <v>133</v>
      </c>
      <c r="BE668" s="139">
        <f>IF(N668="základní",J668,0)</f>
        <v>0</v>
      </c>
      <c r="BF668" s="139">
        <f>IF(N668="snížená",J668,0)</f>
        <v>0</v>
      </c>
      <c r="BG668" s="139">
        <f>IF(N668="zákl. přenesená",J668,0)</f>
        <v>0</v>
      </c>
      <c r="BH668" s="139">
        <f>IF(N668="sníž. přenesená",J668,0)</f>
        <v>0</v>
      </c>
      <c r="BI668" s="139">
        <f>IF(N668="nulová",J668,0)</f>
        <v>0</v>
      </c>
      <c r="BJ668" s="17" t="s">
        <v>79</v>
      </c>
      <c r="BK668" s="139">
        <f>ROUND(I668*H668,2)</f>
        <v>0</v>
      </c>
      <c r="BL668" s="17" t="s">
        <v>1096</v>
      </c>
      <c r="BM668" s="138" t="s">
        <v>1097</v>
      </c>
    </row>
    <row r="669" spans="2:65" s="1" customFormat="1">
      <c r="B669" s="32"/>
      <c r="D669" s="140" t="s">
        <v>142</v>
      </c>
      <c r="F669" s="141" t="s">
        <v>1098</v>
      </c>
      <c r="I669" s="142"/>
      <c r="L669" s="32"/>
      <c r="M669" s="143"/>
      <c r="T669" s="53"/>
      <c r="AT669" s="17" t="s">
        <v>142</v>
      </c>
      <c r="AU669" s="17" t="s">
        <v>81</v>
      </c>
    </row>
    <row r="670" spans="2:65" s="12" customFormat="1">
      <c r="B670" s="144"/>
      <c r="D670" s="145" t="s">
        <v>144</v>
      </c>
      <c r="E670" s="146" t="s">
        <v>19</v>
      </c>
      <c r="F670" s="147" t="s">
        <v>1099</v>
      </c>
      <c r="H670" s="148">
        <v>15.625</v>
      </c>
      <c r="I670" s="149"/>
      <c r="L670" s="144"/>
      <c r="M670" s="150"/>
      <c r="T670" s="151"/>
      <c r="AT670" s="146" t="s">
        <v>144</v>
      </c>
      <c r="AU670" s="146" t="s">
        <v>81</v>
      </c>
      <c r="AV670" s="12" t="s">
        <v>81</v>
      </c>
      <c r="AW670" s="12" t="s">
        <v>33</v>
      </c>
      <c r="AX670" s="12" t="s">
        <v>71</v>
      </c>
      <c r="AY670" s="146" t="s">
        <v>133</v>
      </c>
    </row>
    <row r="671" spans="2:65" s="12" customFormat="1">
      <c r="B671" s="144"/>
      <c r="D671" s="145" t="s">
        <v>144</v>
      </c>
      <c r="E671" s="146" t="s">
        <v>19</v>
      </c>
      <c r="F671" s="147" t="s">
        <v>1100</v>
      </c>
      <c r="H671" s="148">
        <v>2.5059999999999998</v>
      </c>
      <c r="I671" s="149"/>
      <c r="L671" s="144"/>
      <c r="M671" s="150"/>
      <c r="T671" s="151"/>
      <c r="AT671" s="146" t="s">
        <v>144</v>
      </c>
      <c r="AU671" s="146" t="s">
        <v>81</v>
      </c>
      <c r="AV671" s="12" t="s">
        <v>81</v>
      </c>
      <c r="AW671" s="12" t="s">
        <v>33</v>
      </c>
      <c r="AX671" s="12" t="s">
        <v>71</v>
      </c>
      <c r="AY671" s="146" t="s">
        <v>133</v>
      </c>
    </row>
    <row r="672" spans="2:65" s="13" customFormat="1">
      <c r="B672" s="152"/>
      <c r="D672" s="145" t="s">
        <v>144</v>
      </c>
      <c r="E672" s="153" t="s">
        <v>19</v>
      </c>
      <c r="F672" s="154" t="s">
        <v>166</v>
      </c>
      <c r="H672" s="155">
        <v>18.131</v>
      </c>
      <c r="I672" s="156"/>
      <c r="L672" s="152"/>
      <c r="M672" s="157"/>
      <c r="T672" s="158"/>
      <c r="AT672" s="153" t="s">
        <v>144</v>
      </c>
      <c r="AU672" s="153" t="s">
        <v>81</v>
      </c>
      <c r="AV672" s="13" t="s">
        <v>140</v>
      </c>
      <c r="AW672" s="13" t="s">
        <v>33</v>
      </c>
      <c r="AX672" s="13" t="s">
        <v>79</v>
      </c>
      <c r="AY672" s="153" t="s">
        <v>133</v>
      </c>
    </row>
    <row r="673" spans="2:65" s="1" customFormat="1" ht="21.75" customHeight="1">
      <c r="B673" s="32"/>
      <c r="C673" s="166" t="s">
        <v>1101</v>
      </c>
      <c r="D673" s="166" t="s">
        <v>438</v>
      </c>
      <c r="E673" s="167" t="s">
        <v>1102</v>
      </c>
      <c r="F673" s="168" t="s">
        <v>1103</v>
      </c>
      <c r="G673" s="169" t="s">
        <v>155</v>
      </c>
      <c r="H673" s="170">
        <v>18.131</v>
      </c>
      <c r="I673" s="171"/>
      <c r="J673" s="172">
        <f>ROUND(I673*H673,2)</f>
        <v>0</v>
      </c>
      <c r="K673" s="168" t="s">
        <v>19</v>
      </c>
      <c r="L673" s="173"/>
      <c r="M673" s="174" t="s">
        <v>19</v>
      </c>
      <c r="N673" s="175" t="s">
        <v>42</v>
      </c>
      <c r="P673" s="136">
        <f>O673*H673</f>
        <v>0</v>
      </c>
      <c r="Q673" s="136">
        <v>1.9439999999999999E-2</v>
      </c>
      <c r="R673" s="136">
        <f>Q673*H673</f>
        <v>0.35246664</v>
      </c>
      <c r="S673" s="136">
        <v>0</v>
      </c>
      <c r="T673" s="137">
        <f>S673*H673</f>
        <v>0</v>
      </c>
      <c r="AR673" s="138" t="s">
        <v>1096</v>
      </c>
      <c r="AT673" s="138" t="s">
        <v>438</v>
      </c>
      <c r="AU673" s="138" t="s">
        <v>81</v>
      </c>
      <c r="AY673" s="17" t="s">
        <v>133</v>
      </c>
      <c r="BE673" s="139">
        <f>IF(N673="základní",J673,0)</f>
        <v>0</v>
      </c>
      <c r="BF673" s="139">
        <f>IF(N673="snížená",J673,0)</f>
        <v>0</v>
      </c>
      <c r="BG673" s="139">
        <f>IF(N673="zákl. přenesená",J673,0)</f>
        <v>0</v>
      </c>
      <c r="BH673" s="139">
        <f>IF(N673="sníž. přenesená",J673,0)</f>
        <v>0</v>
      </c>
      <c r="BI673" s="139">
        <f>IF(N673="nulová",J673,0)</f>
        <v>0</v>
      </c>
      <c r="BJ673" s="17" t="s">
        <v>79</v>
      </c>
      <c r="BK673" s="139">
        <f>ROUND(I673*H673,2)</f>
        <v>0</v>
      </c>
      <c r="BL673" s="17" t="s">
        <v>1096</v>
      </c>
      <c r="BM673" s="138" t="s">
        <v>1104</v>
      </c>
    </row>
    <row r="674" spans="2:65" s="1" customFormat="1" ht="24.2" customHeight="1">
      <c r="B674" s="32"/>
      <c r="C674" s="127" t="s">
        <v>1105</v>
      </c>
      <c r="D674" s="127" t="s">
        <v>135</v>
      </c>
      <c r="E674" s="128" t="s">
        <v>1106</v>
      </c>
      <c r="F674" s="129" t="s">
        <v>1107</v>
      </c>
      <c r="G674" s="130" t="s">
        <v>288</v>
      </c>
      <c r="H674" s="131">
        <v>1</v>
      </c>
      <c r="I674" s="132"/>
      <c r="J674" s="133">
        <f>ROUND(I674*H674,2)</f>
        <v>0</v>
      </c>
      <c r="K674" s="129" t="s">
        <v>139</v>
      </c>
      <c r="L674" s="32"/>
      <c r="M674" s="134" t="s">
        <v>19</v>
      </c>
      <c r="N674" s="135" t="s">
        <v>42</v>
      </c>
      <c r="P674" s="136">
        <f>O674*H674</f>
        <v>0</v>
      </c>
      <c r="Q674" s="136">
        <v>0</v>
      </c>
      <c r="R674" s="136">
        <f>Q674*H674</f>
        <v>0</v>
      </c>
      <c r="S674" s="136">
        <v>0</v>
      </c>
      <c r="T674" s="137">
        <f>S674*H674</f>
        <v>0</v>
      </c>
      <c r="AR674" s="138" t="s">
        <v>239</v>
      </c>
      <c r="AT674" s="138" t="s">
        <v>135</v>
      </c>
      <c r="AU674" s="138" t="s">
        <v>81</v>
      </c>
      <c r="AY674" s="17" t="s">
        <v>133</v>
      </c>
      <c r="BE674" s="139">
        <f>IF(N674="základní",J674,0)</f>
        <v>0</v>
      </c>
      <c r="BF674" s="139">
        <f>IF(N674="snížená",J674,0)</f>
        <v>0</v>
      </c>
      <c r="BG674" s="139">
        <f>IF(N674="zákl. přenesená",J674,0)</f>
        <v>0</v>
      </c>
      <c r="BH674" s="139">
        <f>IF(N674="sníž. přenesená",J674,0)</f>
        <v>0</v>
      </c>
      <c r="BI674" s="139">
        <f>IF(N674="nulová",J674,0)</f>
        <v>0</v>
      </c>
      <c r="BJ674" s="17" t="s">
        <v>79</v>
      </c>
      <c r="BK674" s="139">
        <f>ROUND(I674*H674,2)</f>
        <v>0</v>
      </c>
      <c r="BL674" s="17" t="s">
        <v>239</v>
      </c>
      <c r="BM674" s="138" t="s">
        <v>1108</v>
      </c>
    </row>
    <row r="675" spans="2:65" s="1" customFormat="1">
      <c r="B675" s="32"/>
      <c r="D675" s="140" t="s">
        <v>142</v>
      </c>
      <c r="F675" s="141" t="s">
        <v>1109</v>
      </c>
      <c r="I675" s="142"/>
      <c r="L675" s="32"/>
      <c r="M675" s="143"/>
      <c r="T675" s="53"/>
      <c r="AT675" s="17" t="s">
        <v>142</v>
      </c>
      <c r="AU675" s="17" t="s">
        <v>81</v>
      </c>
    </row>
    <row r="676" spans="2:65" s="12" customFormat="1">
      <c r="B676" s="144"/>
      <c r="D676" s="145" t="s">
        <v>144</v>
      </c>
      <c r="E676" s="146" t="s">
        <v>19</v>
      </c>
      <c r="F676" s="147" t="s">
        <v>1110</v>
      </c>
      <c r="H676" s="148">
        <v>1</v>
      </c>
      <c r="I676" s="149"/>
      <c r="L676" s="144"/>
      <c r="M676" s="150"/>
      <c r="T676" s="151"/>
      <c r="AT676" s="146" t="s">
        <v>144</v>
      </c>
      <c r="AU676" s="146" t="s">
        <v>81</v>
      </c>
      <c r="AV676" s="12" t="s">
        <v>81</v>
      </c>
      <c r="AW676" s="12" t="s">
        <v>33</v>
      </c>
      <c r="AX676" s="12" t="s">
        <v>79</v>
      </c>
      <c r="AY676" s="146" t="s">
        <v>133</v>
      </c>
    </row>
    <row r="677" spans="2:65" s="1" customFormat="1" ht="24.2" customHeight="1">
      <c r="B677" s="32"/>
      <c r="C677" s="166" t="s">
        <v>1111</v>
      </c>
      <c r="D677" s="166" t="s">
        <v>438</v>
      </c>
      <c r="E677" s="167" t="s">
        <v>1112</v>
      </c>
      <c r="F677" s="168" t="s">
        <v>1113</v>
      </c>
      <c r="G677" s="169" t="s">
        <v>288</v>
      </c>
      <c r="H677" s="170">
        <v>1</v>
      </c>
      <c r="I677" s="171"/>
      <c r="J677" s="172">
        <f>ROUND(I677*H677,2)</f>
        <v>0</v>
      </c>
      <c r="K677" s="168" t="s">
        <v>139</v>
      </c>
      <c r="L677" s="173"/>
      <c r="M677" s="174" t="s">
        <v>19</v>
      </c>
      <c r="N677" s="175" t="s">
        <v>42</v>
      </c>
      <c r="P677" s="136">
        <f>O677*H677</f>
        <v>0</v>
      </c>
      <c r="Q677" s="136">
        <v>7.5999999999999998E-2</v>
      </c>
      <c r="R677" s="136">
        <f>Q677*H677</f>
        <v>7.5999999999999998E-2</v>
      </c>
      <c r="S677" s="136">
        <v>0</v>
      </c>
      <c r="T677" s="137">
        <f>S677*H677</f>
        <v>0</v>
      </c>
      <c r="AR677" s="138" t="s">
        <v>342</v>
      </c>
      <c r="AT677" s="138" t="s">
        <v>438</v>
      </c>
      <c r="AU677" s="138" t="s">
        <v>81</v>
      </c>
      <c r="AY677" s="17" t="s">
        <v>133</v>
      </c>
      <c r="BE677" s="139">
        <f>IF(N677="základní",J677,0)</f>
        <v>0</v>
      </c>
      <c r="BF677" s="139">
        <f>IF(N677="snížená",J677,0)</f>
        <v>0</v>
      </c>
      <c r="BG677" s="139">
        <f>IF(N677="zákl. přenesená",J677,0)</f>
        <v>0</v>
      </c>
      <c r="BH677" s="139">
        <f>IF(N677="sníž. přenesená",J677,0)</f>
        <v>0</v>
      </c>
      <c r="BI677" s="139">
        <f>IF(N677="nulová",J677,0)</f>
        <v>0</v>
      </c>
      <c r="BJ677" s="17" t="s">
        <v>79</v>
      </c>
      <c r="BK677" s="139">
        <f>ROUND(I677*H677,2)</f>
        <v>0</v>
      </c>
      <c r="BL677" s="17" t="s">
        <v>239</v>
      </c>
      <c r="BM677" s="138" t="s">
        <v>1114</v>
      </c>
    </row>
    <row r="678" spans="2:65" s="1" customFormat="1" ht="16.5" customHeight="1">
      <c r="B678" s="32"/>
      <c r="C678" s="127" t="s">
        <v>1115</v>
      </c>
      <c r="D678" s="127" t="s">
        <v>135</v>
      </c>
      <c r="E678" s="128" t="s">
        <v>1116</v>
      </c>
      <c r="F678" s="129" t="s">
        <v>1117</v>
      </c>
      <c r="G678" s="130" t="s">
        <v>155</v>
      </c>
      <c r="H678" s="131">
        <v>18.131</v>
      </c>
      <c r="I678" s="132"/>
      <c r="J678" s="133">
        <f>ROUND(I678*H678,2)</f>
        <v>0</v>
      </c>
      <c r="K678" s="129" t="s">
        <v>139</v>
      </c>
      <c r="L678" s="32"/>
      <c r="M678" s="134" t="s">
        <v>19</v>
      </c>
      <c r="N678" s="135" t="s">
        <v>42</v>
      </c>
      <c r="P678" s="136">
        <f>O678*H678</f>
        <v>0</v>
      </c>
      <c r="Q678" s="136">
        <v>2.0000000000000002E-5</v>
      </c>
      <c r="R678" s="136">
        <f>Q678*H678</f>
        <v>3.6262000000000002E-4</v>
      </c>
      <c r="S678" s="136">
        <v>0</v>
      </c>
      <c r="T678" s="137">
        <f>S678*H678</f>
        <v>0</v>
      </c>
      <c r="AR678" s="138" t="s">
        <v>239</v>
      </c>
      <c r="AT678" s="138" t="s">
        <v>135</v>
      </c>
      <c r="AU678" s="138" t="s">
        <v>81</v>
      </c>
      <c r="AY678" s="17" t="s">
        <v>133</v>
      </c>
      <c r="BE678" s="139">
        <f>IF(N678="základní",J678,0)</f>
        <v>0</v>
      </c>
      <c r="BF678" s="139">
        <f>IF(N678="snížená",J678,0)</f>
        <v>0</v>
      </c>
      <c r="BG678" s="139">
        <f>IF(N678="zákl. přenesená",J678,0)</f>
        <v>0</v>
      </c>
      <c r="BH678" s="139">
        <f>IF(N678="sníž. přenesená",J678,0)</f>
        <v>0</v>
      </c>
      <c r="BI678" s="139">
        <f>IF(N678="nulová",J678,0)</f>
        <v>0</v>
      </c>
      <c r="BJ678" s="17" t="s">
        <v>79</v>
      </c>
      <c r="BK678" s="139">
        <f>ROUND(I678*H678,2)</f>
        <v>0</v>
      </c>
      <c r="BL678" s="17" t="s">
        <v>239</v>
      </c>
      <c r="BM678" s="138" t="s">
        <v>1118</v>
      </c>
    </row>
    <row r="679" spans="2:65" s="1" customFormat="1">
      <c r="B679" s="32"/>
      <c r="D679" s="140" t="s">
        <v>142</v>
      </c>
      <c r="F679" s="141" t="s">
        <v>1119</v>
      </c>
      <c r="I679" s="142"/>
      <c r="L679" s="32"/>
      <c r="M679" s="143"/>
      <c r="T679" s="53"/>
      <c r="AT679" s="17" t="s">
        <v>142</v>
      </c>
      <c r="AU679" s="17" t="s">
        <v>81</v>
      </c>
    </row>
    <row r="680" spans="2:65" s="12" customFormat="1">
      <c r="B680" s="144"/>
      <c r="D680" s="145" t="s">
        <v>144</v>
      </c>
      <c r="E680" s="146" t="s">
        <v>19</v>
      </c>
      <c r="F680" s="147" t="s">
        <v>1120</v>
      </c>
      <c r="H680" s="148">
        <v>15.625</v>
      </c>
      <c r="I680" s="149"/>
      <c r="L680" s="144"/>
      <c r="M680" s="150"/>
      <c r="T680" s="151"/>
      <c r="AT680" s="146" t="s">
        <v>144</v>
      </c>
      <c r="AU680" s="146" t="s">
        <v>81</v>
      </c>
      <c r="AV680" s="12" t="s">
        <v>81</v>
      </c>
      <c r="AW680" s="12" t="s">
        <v>33</v>
      </c>
      <c r="AX680" s="12" t="s">
        <v>71</v>
      </c>
      <c r="AY680" s="146" t="s">
        <v>133</v>
      </c>
    </row>
    <row r="681" spans="2:65" s="12" customFormat="1">
      <c r="B681" s="144"/>
      <c r="D681" s="145" t="s">
        <v>144</v>
      </c>
      <c r="E681" s="146" t="s">
        <v>19</v>
      </c>
      <c r="F681" s="147" t="s">
        <v>1100</v>
      </c>
      <c r="H681" s="148">
        <v>2.5059999999999998</v>
      </c>
      <c r="I681" s="149"/>
      <c r="L681" s="144"/>
      <c r="M681" s="150"/>
      <c r="T681" s="151"/>
      <c r="AT681" s="146" t="s">
        <v>144</v>
      </c>
      <c r="AU681" s="146" t="s">
        <v>81</v>
      </c>
      <c r="AV681" s="12" t="s">
        <v>81</v>
      </c>
      <c r="AW681" s="12" t="s">
        <v>33</v>
      </c>
      <c r="AX681" s="12" t="s">
        <v>71</v>
      </c>
      <c r="AY681" s="146" t="s">
        <v>133</v>
      </c>
    </row>
    <row r="682" spans="2:65" s="13" customFormat="1">
      <c r="B682" s="152"/>
      <c r="D682" s="145" t="s">
        <v>144</v>
      </c>
      <c r="E682" s="153" t="s">
        <v>19</v>
      </c>
      <c r="F682" s="154" t="s">
        <v>166</v>
      </c>
      <c r="H682" s="155">
        <v>18.131</v>
      </c>
      <c r="I682" s="156"/>
      <c r="L682" s="152"/>
      <c r="M682" s="157"/>
      <c r="T682" s="158"/>
      <c r="AT682" s="153" t="s">
        <v>144</v>
      </c>
      <c r="AU682" s="153" t="s">
        <v>81</v>
      </c>
      <c r="AV682" s="13" t="s">
        <v>140</v>
      </c>
      <c r="AW682" s="13" t="s">
        <v>33</v>
      </c>
      <c r="AX682" s="13" t="s">
        <v>79</v>
      </c>
      <c r="AY682" s="153" t="s">
        <v>133</v>
      </c>
    </row>
    <row r="683" spans="2:65" s="1" customFormat="1" ht="16.5" customHeight="1">
      <c r="B683" s="32"/>
      <c r="C683" s="166" t="s">
        <v>1121</v>
      </c>
      <c r="D683" s="166" t="s">
        <v>438</v>
      </c>
      <c r="E683" s="167" t="s">
        <v>1122</v>
      </c>
      <c r="F683" s="168" t="s">
        <v>1123</v>
      </c>
      <c r="G683" s="169" t="s">
        <v>155</v>
      </c>
      <c r="H683" s="170">
        <v>15.625</v>
      </c>
      <c r="I683" s="171"/>
      <c r="J683" s="172">
        <f>ROUND(I683*H683,2)</f>
        <v>0</v>
      </c>
      <c r="K683" s="168" t="s">
        <v>139</v>
      </c>
      <c r="L683" s="173"/>
      <c r="M683" s="174" t="s">
        <v>19</v>
      </c>
      <c r="N683" s="175" t="s">
        <v>42</v>
      </c>
      <c r="P683" s="136">
        <f>O683*H683</f>
        <v>0</v>
      </c>
      <c r="Q683" s="136">
        <v>0.01</v>
      </c>
      <c r="R683" s="136">
        <f>Q683*H683</f>
        <v>0.15625</v>
      </c>
      <c r="S683" s="136">
        <v>0</v>
      </c>
      <c r="T683" s="137">
        <f>S683*H683</f>
        <v>0</v>
      </c>
      <c r="AR683" s="138" t="s">
        <v>342</v>
      </c>
      <c r="AT683" s="138" t="s">
        <v>438</v>
      </c>
      <c r="AU683" s="138" t="s">
        <v>81</v>
      </c>
      <c r="AY683" s="17" t="s">
        <v>133</v>
      </c>
      <c r="BE683" s="139">
        <f>IF(N683="základní",J683,0)</f>
        <v>0</v>
      </c>
      <c r="BF683" s="139">
        <f>IF(N683="snížená",J683,0)</f>
        <v>0</v>
      </c>
      <c r="BG683" s="139">
        <f>IF(N683="zákl. přenesená",J683,0)</f>
        <v>0</v>
      </c>
      <c r="BH683" s="139">
        <f>IF(N683="sníž. přenesená",J683,0)</f>
        <v>0</v>
      </c>
      <c r="BI683" s="139">
        <f>IF(N683="nulová",J683,0)</f>
        <v>0</v>
      </c>
      <c r="BJ683" s="17" t="s">
        <v>79</v>
      </c>
      <c r="BK683" s="139">
        <f>ROUND(I683*H683,2)</f>
        <v>0</v>
      </c>
      <c r="BL683" s="17" t="s">
        <v>239</v>
      </c>
      <c r="BM683" s="138" t="s">
        <v>1124</v>
      </c>
    </row>
    <row r="684" spans="2:65" s="12" customFormat="1">
      <c r="B684" s="144"/>
      <c r="D684" s="145" t="s">
        <v>144</v>
      </c>
      <c r="E684" s="146" t="s">
        <v>19</v>
      </c>
      <c r="F684" s="147" t="s">
        <v>1120</v>
      </c>
      <c r="H684" s="148">
        <v>15.625</v>
      </c>
      <c r="I684" s="149"/>
      <c r="L684" s="144"/>
      <c r="M684" s="150"/>
      <c r="T684" s="151"/>
      <c r="AT684" s="146" t="s">
        <v>144</v>
      </c>
      <c r="AU684" s="146" t="s">
        <v>81</v>
      </c>
      <c r="AV684" s="12" t="s">
        <v>81</v>
      </c>
      <c r="AW684" s="12" t="s">
        <v>33</v>
      </c>
      <c r="AX684" s="12" t="s">
        <v>79</v>
      </c>
      <c r="AY684" s="146" t="s">
        <v>133</v>
      </c>
    </row>
    <row r="685" spans="2:65" s="1" customFormat="1" ht="49.15" customHeight="1">
      <c r="B685" s="32"/>
      <c r="C685" s="127" t="s">
        <v>1125</v>
      </c>
      <c r="D685" s="127" t="s">
        <v>135</v>
      </c>
      <c r="E685" s="128" t="s">
        <v>1126</v>
      </c>
      <c r="F685" s="129" t="s">
        <v>1127</v>
      </c>
      <c r="G685" s="130" t="s">
        <v>193</v>
      </c>
      <c r="H685" s="131">
        <v>4.452</v>
      </c>
      <c r="I685" s="132"/>
      <c r="J685" s="133">
        <f>ROUND(I685*H685,2)</f>
        <v>0</v>
      </c>
      <c r="K685" s="129" t="s">
        <v>139</v>
      </c>
      <c r="L685" s="32"/>
      <c r="M685" s="134" t="s">
        <v>19</v>
      </c>
      <c r="N685" s="135" t="s">
        <v>42</v>
      </c>
      <c r="P685" s="136">
        <f>O685*H685</f>
        <v>0</v>
      </c>
      <c r="Q685" s="136">
        <v>0</v>
      </c>
      <c r="R685" s="136">
        <f>Q685*H685</f>
        <v>0</v>
      </c>
      <c r="S685" s="136">
        <v>0</v>
      </c>
      <c r="T685" s="137">
        <f>S685*H685</f>
        <v>0</v>
      </c>
      <c r="AR685" s="138" t="s">
        <v>239</v>
      </c>
      <c r="AT685" s="138" t="s">
        <v>135</v>
      </c>
      <c r="AU685" s="138" t="s">
        <v>81</v>
      </c>
      <c r="AY685" s="17" t="s">
        <v>133</v>
      </c>
      <c r="BE685" s="139">
        <f>IF(N685="základní",J685,0)</f>
        <v>0</v>
      </c>
      <c r="BF685" s="139">
        <f>IF(N685="snížená",J685,0)</f>
        <v>0</v>
      </c>
      <c r="BG685" s="139">
        <f>IF(N685="zákl. přenesená",J685,0)</f>
        <v>0</v>
      </c>
      <c r="BH685" s="139">
        <f>IF(N685="sníž. přenesená",J685,0)</f>
        <v>0</v>
      </c>
      <c r="BI685" s="139">
        <f>IF(N685="nulová",J685,0)</f>
        <v>0</v>
      </c>
      <c r="BJ685" s="17" t="s">
        <v>79</v>
      </c>
      <c r="BK685" s="139">
        <f>ROUND(I685*H685,2)</f>
        <v>0</v>
      </c>
      <c r="BL685" s="17" t="s">
        <v>239</v>
      </c>
      <c r="BM685" s="138" t="s">
        <v>1128</v>
      </c>
    </row>
    <row r="686" spans="2:65" s="1" customFormat="1">
      <c r="B686" s="32"/>
      <c r="D686" s="140" t="s">
        <v>142</v>
      </c>
      <c r="F686" s="141" t="s">
        <v>1129</v>
      </c>
      <c r="I686" s="142"/>
      <c r="L686" s="32"/>
      <c r="M686" s="143"/>
      <c r="T686" s="53"/>
      <c r="AT686" s="17" t="s">
        <v>142</v>
      </c>
      <c r="AU686" s="17" t="s">
        <v>81</v>
      </c>
    </row>
    <row r="687" spans="2:65" s="1" customFormat="1" ht="66.75" customHeight="1">
      <c r="B687" s="32"/>
      <c r="C687" s="127" t="s">
        <v>1130</v>
      </c>
      <c r="D687" s="127" t="s">
        <v>135</v>
      </c>
      <c r="E687" s="128" t="s">
        <v>1131</v>
      </c>
      <c r="F687" s="129" t="s">
        <v>1132</v>
      </c>
      <c r="G687" s="130" t="s">
        <v>193</v>
      </c>
      <c r="H687" s="131">
        <v>4.452</v>
      </c>
      <c r="I687" s="132"/>
      <c r="J687" s="133">
        <f>ROUND(I687*H687,2)</f>
        <v>0</v>
      </c>
      <c r="K687" s="129" t="s">
        <v>139</v>
      </c>
      <c r="L687" s="32"/>
      <c r="M687" s="134" t="s">
        <v>19</v>
      </c>
      <c r="N687" s="135" t="s">
        <v>42</v>
      </c>
      <c r="P687" s="136">
        <f>O687*H687</f>
        <v>0</v>
      </c>
      <c r="Q687" s="136">
        <v>0</v>
      </c>
      <c r="R687" s="136">
        <f>Q687*H687</f>
        <v>0</v>
      </c>
      <c r="S687" s="136">
        <v>0</v>
      </c>
      <c r="T687" s="137">
        <f>S687*H687</f>
        <v>0</v>
      </c>
      <c r="AR687" s="138" t="s">
        <v>239</v>
      </c>
      <c r="AT687" s="138" t="s">
        <v>135</v>
      </c>
      <c r="AU687" s="138" t="s">
        <v>81</v>
      </c>
      <c r="AY687" s="17" t="s">
        <v>133</v>
      </c>
      <c r="BE687" s="139">
        <f>IF(N687="základní",J687,0)</f>
        <v>0</v>
      </c>
      <c r="BF687" s="139">
        <f>IF(N687="snížená",J687,0)</f>
        <v>0</v>
      </c>
      <c r="BG687" s="139">
        <f>IF(N687="zákl. přenesená",J687,0)</f>
        <v>0</v>
      </c>
      <c r="BH687" s="139">
        <f>IF(N687="sníž. přenesená",J687,0)</f>
        <v>0</v>
      </c>
      <c r="BI687" s="139">
        <f>IF(N687="nulová",J687,0)</f>
        <v>0</v>
      </c>
      <c r="BJ687" s="17" t="s">
        <v>79</v>
      </c>
      <c r="BK687" s="139">
        <f>ROUND(I687*H687,2)</f>
        <v>0</v>
      </c>
      <c r="BL687" s="17" t="s">
        <v>239</v>
      </c>
      <c r="BM687" s="138" t="s">
        <v>1133</v>
      </c>
    </row>
    <row r="688" spans="2:65" s="1" customFormat="1">
      <c r="B688" s="32"/>
      <c r="D688" s="140" t="s">
        <v>142</v>
      </c>
      <c r="F688" s="141" t="s">
        <v>1134</v>
      </c>
      <c r="I688" s="142"/>
      <c r="L688" s="32"/>
      <c r="M688" s="143"/>
      <c r="T688" s="53"/>
      <c r="AT688" s="17" t="s">
        <v>142</v>
      </c>
      <c r="AU688" s="17" t="s">
        <v>81</v>
      </c>
    </row>
    <row r="689" spans="2:65" s="11" customFormat="1" ht="25.9" customHeight="1">
      <c r="B689" s="115"/>
      <c r="D689" s="116" t="s">
        <v>70</v>
      </c>
      <c r="E689" s="117" t="s">
        <v>1135</v>
      </c>
      <c r="F689" s="117" t="s">
        <v>1136</v>
      </c>
      <c r="I689" s="118"/>
      <c r="J689" s="119">
        <f>BK689</f>
        <v>0</v>
      </c>
      <c r="L689" s="115"/>
      <c r="M689" s="120"/>
      <c r="P689" s="121">
        <f>P690</f>
        <v>0</v>
      </c>
      <c r="R689" s="121">
        <f>R690</f>
        <v>0</v>
      </c>
      <c r="T689" s="122">
        <f>T690</f>
        <v>0</v>
      </c>
      <c r="AR689" s="116" t="s">
        <v>140</v>
      </c>
      <c r="AT689" s="123" t="s">
        <v>70</v>
      </c>
      <c r="AU689" s="123" t="s">
        <v>71</v>
      </c>
      <c r="AY689" s="116" t="s">
        <v>133</v>
      </c>
      <c r="BK689" s="124">
        <f>BK690</f>
        <v>0</v>
      </c>
    </row>
    <row r="690" spans="2:65" s="11" customFormat="1" ht="22.9" customHeight="1">
      <c r="B690" s="115"/>
      <c r="D690" s="116" t="s">
        <v>70</v>
      </c>
      <c r="E690" s="125" t="s">
        <v>1137</v>
      </c>
      <c r="F690" s="125" t="s">
        <v>1138</v>
      </c>
      <c r="I690" s="118"/>
      <c r="J690" s="126">
        <f>BK690</f>
        <v>0</v>
      </c>
      <c r="L690" s="115"/>
      <c r="M690" s="120"/>
      <c r="P690" s="121">
        <f>SUM(P691:P694)</f>
        <v>0</v>
      </c>
      <c r="R690" s="121">
        <f>SUM(R691:R694)</f>
        <v>0</v>
      </c>
      <c r="T690" s="122">
        <f>SUM(T691:T694)</f>
        <v>0</v>
      </c>
      <c r="AR690" s="116" t="s">
        <v>140</v>
      </c>
      <c r="AT690" s="123" t="s">
        <v>70</v>
      </c>
      <c r="AU690" s="123" t="s">
        <v>79</v>
      </c>
      <c r="AY690" s="116" t="s">
        <v>133</v>
      </c>
      <c r="BK690" s="124">
        <f>SUM(BK691:BK694)</f>
        <v>0</v>
      </c>
    </row>
    <row r="691" spans="2:65" s="1" customFormat="1" ht="24.2" customHeight="1">
      <c r="B691" s="32"/>
      <c r="C691" s="127" t="s">
        <v>1139</v>
      </c>
      <c r="D691" s="127" t="s">
        <v>135</v>
      </c>
      <c r="E691" s="128" t="s">
        <v>1140</v>
      </c>
      <c r="F691" s="129" t="s">
        <v>1141</v>
      </c>
      <c r="G691" s="130" t="s">
        <v>1142</v>
      </c>
      <c r="H691" s="131">
        <v>1</v>
      </c>
      <c r="I691" s="132"/>
      <c r="J691" s="133">
        <f>ROUND(I691*H691,2)</f>
        <v>0</v>
      </c>
      <c r="K691" s="129" t="s">
        <v>19</v>
      </c>
      <c r="L691" s="32"/>
      <c r="M691" s="134" t="s">
        <v>19</v>
      </c>
      <c r="N691" s="135" t="s">
        <v>42</v>
      </c>
      <c r="P691" s="136">
        <f>O691*H691</f>
        <v>0</v>
      </c>
      <c r="Q691" s="136">
        <v>0</v>
      </c>
      <c r="R691" s="136">
        <f>Q691*H691</f>
        <v>0</v>
      </c>
      <c r="S691" s="136">
        <v>0</v>
      </c>
      <c r="T691" s="137">
        <f>S691*H691</f>
        <v>0</v>
      </c>
      <c r="AR691" s="138" t="s">
        <v>1096</v>
      </c>
      <c r="AT691" s="138" t="s">
        <v>135</v>
      </c>
      <c r="AU691" s="138" t="s">
        <v>81</v>
      </c>
      <c r="AY691" s="17" t="s">
        <v>133</v>
      </c>
      <c r="BE691" s="139">
        <f>IF(N691="základní",J691,0)</f>
        <v>0</v>
      </c>
      <c r="BF691" s="139">
        <f>IF(N691="snížená",J691,0)</f>
        <v>0</v>
      </c>
      <c r="BG691" s="139">
        <f>IF(N691="zákl. přenesená",J691,0)</f>
        <v>0</v>
      </c>
      <c r="BH691" s="139">
        <f>IF(N691="sníž. přenesená",J691,0)</f>
        <v>0</v>
      </c>
      <c r="BI691" s="139">
        <f>IF(N691="nulová",J691,0)</f>
        <v>0</v>
      </c>
      <c r="BJ691" s="17" t="s">
        <v>79</v>
      </c>
      <c r="BK691" s="139">
        <f>ROUND(I691*H691,2)</f>
        <v>0</v>
      </c>
      <c r="BL691" s="17" t="s">
        <v>1096</v>
      </c>
      <c r="BM691" s="138" t="s">
        <v>1143</v>
      </c>
    </row>
    <row r="692" spans="2:65" s="1" customFormat="1" ht="16.5" customHeight="1">
      <c r="B692" s="32"/>
      <c r="C692" s="127" t="s">
        <v>1144</v>
      </c>
      <c r="D692" s="127" t="s">
        <v>135</v>
      </c>
      <c r="E692" s="128" t="s">
        <v>1145</v>
      </c>
      <c r="F692" s="129" t="s">
        <v>1146</v>
      </c>
      <c r="G692" s="130" t="s">
        <v>1147</v>
      </c>
      <c r="H692" s="131">
        <v>1</v>
      </c>
      <c r="I692" s="132"/>
      <c r="J692" s="133">
        <f>ROUND(I692*H692,2)</f>
        <v>0</v>
      </c>
      <c r="K692" s="129" t="s">
        <v>19</v>
      </c>
      <c r="L692" s="32"/>
      <c r="M692" s="134" t="s">
        <v>19</v>
      </c>
      <c r="N692" s="135" t="s">
        <v>42</v>
      </c>
      <c r="P692" s="136">
        <f>O692*H692</f>
        <v>0</v>
      </c>
      <c r="Q692" s="136">
        <v>0</v>
      </c>
      <c r="R692" s="136">
        <f>Q692*H692</f>
        <v>0</v>
      </c>
      <c r="S692" s="136">
        <v>0</v>
      </c>
      <c r="T692" s="137">
        <f>S692*H692</f>
        <v>0</v>
      </c>
      <c r="AR692" s="138" t="s">
        <v>1096</v>
      </c>
      <c r="AT692" s="138" t="s">
        <v>135</v>
      </c>
      <c r="AU692" s="138" t="s">
        <v>81</v>
      </c>
      <c r="AY692" s="17" t="s">
        <v>133</v>
      </c>
      <c r="BE692" s="139">
        <f>IF(N692="základní",J692,0)</f>
        <v>0</v>
      </c>
      <c r="BF692" s="139">
        <f>IF(N692="snížená",J692,0)</f>
        <v>0</v>
      </c>
      <c r="BG692" s="139">
        <f>IF(N692="zákl. přenesená",J692,0)</f>
        <v>0</v>
      </c>
      <c r="BH692" s="139">
        <f>IF(N692="sníž. přenesená",J692,0)</f>
        <v>0</v>
      </c>
      <c r="BI692" s="139">
        <f>IF(N692="nulová",J692,0)</f>
        <v>0</v>
      </c>
      <c r="BJ692" s="17" t="s">
        <v>79</v>
      </c>
      <c r="BK692" s="139">
        <f>ROUND(I692*H692,2)</f>
        <v>0</v>
      </c>
      <c r="BL692" s="17" t="s">
        <v>1096</v>
      </c>
      <c r="BM692" s="138" t="s">
        <v>1148</v>
      </c>
    </row>
    <row r="693" spans="2:65" s="1" customFormat="1" ht="16.5" customHeight="1">
      <c r="B693" s="32"/>
      <c r="C693" s="127" t="s">
        <v>1149</v>
      </c>
      <c r="D693" s="127" t="s">
        <v>135</v>
      </c>
      <c r="E693" s="128" t="s">
        <v>1150</v>
      </c>
      <c r="F693" s="129" t="s">
        <v>1151</v>
      </c>
      <c r="G693" s="130" t="s">
        <v>1142</v>
      </c>
      <c r="H693" s="131">
        <v>8</v>
      </c>
      <c r="I693" s="132"/>
      <c r="J693" s="133">
        <f>ROUND(I693*H693,2)</f>
        <v>0</v>
      </c>
      <c r="K693" s="129" t="s">
        <v>19</v>
      </c>
      <c r="L693" s="32"/>
      <c r="M693" s="134" t="s">
        <v>19</v>
      </c>
      <c r="N693" s="135" t="s">
        <v>42</v>
      </c>
      <c r="P693" s="136">
        <f>O693*H693</f>
        <v>0</v>
      </c>
      <c r="Q693" s="136">
        <v>0</v>
      </c>
      <c r="R693" s="136">
        <f>Q693*H693</f>
        <v>0</v>
      </c>
      <c r="S693" s="136">
        <v>0</v>
      </c>
      <c r="T693" s="137">
        <f>S693*H693</f>
        <v>0</v>
      </c>
      <c r="AR693" s="138" t="s">
        <v>1096</v>
      </c>
      <c r="AT693" s="138" t="s">
        <v>135</v>
      </c>
      <c r="AU693" s="138" t="s">
        <v>81</v>
      </c>
      <c r="AY693" s="17" t="s">
        <v>133</v>
      </c>
      <c r="BE693" s="139">
        <f>IF(N693="základní",J693,0)</f>
        <v>0</v>
      </c>
      <c r="BF693" s="139">
        <f>IF(N693="snížená",J693,0)</f>
        <v>0</v>
      </c>
      <c r="BG693" s="139">
        <f>IF(N693="zákl. přenesená",J693,0)</f>
        <v>0</v>
      </c>
      <c r="BH693" s="139">
        <f>IF(N693="sníž. přenesená",J693,0)</f>
        <v>0</v>
      </c>
      <c r="BI693" s="139">
        <f>IF(N693="nulová",J693,0)</f>
        <v>0</v>
      </c>
      <c r="BJ693" s="17" t="s">
        <v>79</v>
      </c>
      <c r="BK693" s="139">
        <f>ROUND(I693*H693,2)</f>
        <v>0</v>
      </c>
      <c r="BL693" s="17" t="s">
        <v>1096</v>
      </c>
      <c r="BM693" s="138" t="s">
        <v>1152</v>
      </c>
    </row>
    <row r="694" spans="2:65" s="1" customFormat="1" ht="33" customHeight="1">
      <c r="B694" s="32"/>
      <c r="C694" s="127" t="s">
        <v>1153</v>
      </c>
      <c r="D694" s="127" t="s">
        <v>135</v>
      </c>
      <c r="E694" s="128" t="s">
        <v>1154</v>
      </c>
      <c r="F694" s="129" t="s">
        <v>1155</v>
      </c>
      <c r="G694" s="130" t="s">
        <v>1147</v>
      </c>
      <c r="H694" s="131">
        <v>1</v>
      </c>
      <c r="I694" s="132"/>
      <c r="J694" s="133">
        <f>ROUND(I694*H694,2)</f>
        <v>0</v>
      </c>
      <c r="K694" s="129" t="s">
        <v>19</v>
      </c>
      <c r="L694" s="32"/>
      <c r="M694" s="134" t="s">
        <v>19</v>
      </c>
      <c r="N694" s="135" t="s">
        <v>42</v>
      </c>
      <c r="P694" s="136">
        <f>O694*H694</f>
        <v>0</v>
      </c>
      <c r="Q694" s="136">
        <v>0</v>
      </c>
      <c r="R694" s="136">
        <f>Q694*H694</f>
        <v>0</v>
      </c>
      <c r="S694" s="136">
        <v>0</v>
      </c>
      <c r="T694" s="137">
        <f>S694*H694</f>
        <v>0</v>
      </c>
      <c r="AR694" s="138" t="s">
        <v>1096</v>
      </c>
      <c r="AT694" s="138" t="s">
        <v>135</v>
      </c>
      <c r="AU694" s="138" t="s">
        <v>81</v>
      </c>
      <c r="AY694" s="17" t="s">
        <v>133</v>
      </c>
      <c r="BE694" s="139">
        <f>IF(N694="základní",J694,0)</f>
        <v>0</v>
      </c>
      <c r="BF694" s="139">
        <f>IF(N694="snížená",J694,0)</f>
        <v>0</v>
      </c>
      <c r="BG694" s="139">
        <f>IF(N694="zákl. přenesená",J694,0)</f>
        <v>0</v>
      </c>
      <c r="BH694" s="139">
        <f>IF(N694="sníž. přenesená",J694,0)</f>
        <v>0</v>
      </c>
      <c r="BI694" s="139">
        <f>IF(N694="nulová",J694,0)</f>
        <v>0</v>
      </c>
      <c r="BJ694" s="17" t="s">
        <v>79</v>
      </c>
      <c r="BK694" s="139">
        <f>ROUND(I694*H694,2)</f>
        <v>0</v>
      </c>
      <c r="BL694" s="17" t="s">
        <v>1096</v>
      </c>
      <c r="BM694" s="138" t="s">
        <v>1156</v>
      </c>
    </row>
    <row r="695" spans="2:65" s="11" customFormat="1" ht="25.9" customHeight="1">
      <c r="B695" s="115"/>
      <c r="D695" s="116" t="s">
        <v>70</v>
      </c>
      <c r="E695" s="117" t="s">
        <v>1157</v>
      </c>
      <c r="F695" s="117" t="s">
        <v>1158</v>
      </c>
      <c r="I695" s="118"/>
      <c r="J695" s="119">
        <f>BK695</f>
        <v>0</v>
      </c>
      <c r="L695" s="115"/>
      <c r="M695" s="120"/>
      <c r="P695" s="121">
        <f>P696+P703+P710</f>
        <v>0</v>
      </c>
      <c r="R695" s="121">
        <f>R696+R703+R710</f>
        <v>0</v>
      </c>
      <c r="T695" s="122">
        <f>T696+T703+T710</f>
        <v>0</v>
      </c>
      <c r="AR695" s="116" t="s">
        <v>167</v>
      </c>
      <c r="AT695" s="123" t="s">
        <v>70</v>
      </c>
      <c r="AU695" s="123" t="s">
        <v>71</v>
      </c>
      <c r="AY695" s="116" t="s">
        <v>133</v>
      </c>
      <c r="BK695" s="124">
        <f>BK696+BK703+BK710</f>
        <v>0</v>
      </c>
    </row>
    <row r="696" spans="2:65" s="11" customFormat="1" ht="22.9" customHeight="1">
      <c r="B696" s="115"/>
      <c r="D696" s="116" t="s">
        <v>70</v>
      </c>
      <c r="E696" s="125" t="s">
        <v>1159</v>
      </c>
      <c r="F696" s="125" t="s">
        <v>1160</v>
      </c>
      <c r="I696" s="118"/>
      <c r="J696" s="126">
        <f>BK696</f>
        <v>0</v>
      </c>
      <c r="L696" s="115"/>
      <c r="M696" s="120"/>
      <c r="P696" s="121">
        <f>SUM(P697:P702)</f>
        <v>0</v>
      </c>
      <c r="R696" s="121">
        <f>SUM(R697:R702)</f>
        <v>0</v>
      </c>
      <c r="T696" s="122">
        <f>SUM(T697:T702)</f>
        <v>0</v>
      </c>
      <c r="AR696" s="116" t="s">
        <v>167</v>
      </c>
      <c r="AT696" s="123" t="s">
        <v>70</v>
      </c>
      <c r="AU696" s="123" t="s">
        <v>79</v>
      </c>
      <c r="AY696" s="116" t="s">
        <v>133</v>
      </c>
      <c r="BK696" s="124">
        <f>SUM(BK697:BK702)</f>
        <v>0</v>
      </c>
    </row>
    <row r="697" spans="2:65" s="1" customFormat="1" ht="16.5" customHeight="1">
      <c r="B697" s="32"/>
      <c r="C697" s="127" t="s">
        <v>1161</v>
      </c>
      <c r="D697" s="127" t="s">
        <v>135</v>
      </c>
      <c r="E697" s="128" t="s">
        <v>1162</v>
      </c>
      <c r="F697" s="129" t="s">
        <v>1163</v>
      </c>
      <c r="G697" s="130" t="s">
        <v>1147</v>
      </c>
      <c r="H697" s="131">
        <v>1</v>
      </c>
      <c r="I697" s="132"/>
      <c r="J697" s="133">
        <f>ROUND(I697*H697,2)</f>
        <v>0</v>
      </c>
      <c r="K697" s="129" t="s">
        <v>139</v>
      </c>
      <c r="L697" s="32"/>
      <c r="M697" s="134" t="s">
        <v>19</v>
      </c>
      <c r="N697" s="135" t="s">
        <v>42</v>
      </c>
      <c r="P697" s="136">
        <f>O697*H697</f>
        <v>0</v>
      </c>
      <c r="Q697" s="136">
        <v>0</v>
      </c>
      <c r="R697" s="136">
        <f>Q697*H697</f>
        <v>0</v>
      </c>
      <c r="S697" s="136">
        <v>0</v>
      </c>
      <c r="T697" s="137">
        <f>S697*H697</f>
        <v>0</v>
      </c>
      <c r="AR697" s="138" t="s">
        <v>1164</v>
      </c>
      <c r="AT697" s="138" t="s">
        <v>135</v>
      </c>
      <c r="AU697" s="138" t="s">
        <v>81</v>
      </c>
      <c r="AY697" s="17" t="s">
        <v>133</v>
      </c>
      <c r="BE697" s="139">
        <f>IF(N697="základní",J697,0)</f>
        <v>0</v>
      </c>
      <c r="BF697" s="139">
        <f>IF(N697="snížená",J697,0)</f>
        <v>0</v>
      </c>
      <c r="BG697" s="139">
        <f>IF(N697="zákl. přenesená",J697,0)</f>
        <v>0</v>
      </c>
      <c r="BH697" s="139">
        <f>IF(N697="sníž. přenesená",J697,0)</f>
        <v>0</v>
      </c>
      <c r="BI697" s="139">
        <f>IF(N697="nulová",J697,0)</f>
        <v>0</v>
      </c>
      <c r="BJ697" s="17" t="s">
        <v>79</v>
      </c>
      <c r="BK697" s="139">
        <f>ROUND(I697*H697,2)</f>
        <v>0</v>
      </c>
      <c r="BL697" s="17" t="s">
        <v>1164</v>
      </c>
      <c r="BM697" s="138" t="s">
        <v>1165</v>
      </c>
    </row>
    <row r="698" spans="2:65" s="1" customFormat="1">
      <c r="B698" s="32"/>
      <c r="D698" s="140" t="s">
        <v>142</v>
      </c>
      <c r="F698" s="141" t="s">
        <v>1166</v>
      </c>
      <c r="I698" s="142"/>
      <c r="L698" s="32"/>
      <c r="M698" s="143"/>
      <c r="T698" s="53"/>
      <c r="AT698" s="17" t="s">
        <v>142</v>
      </c>
      <c r="AU698" s="17" t="s">
        <v>81</v>
      </c>
    </row>
    <row r="699" spans="2:65" s="1" customFormat="1" ht="16.5" customHeight="1">
      <c r="B699" s="32"/>
      <c r="C699" s="127" t="s">
        <v>1167</v>
      </c>
      <c r="D699" s="127" t="s">
        <v>135</v>
      </c>
      <c r="E699" s="128" t="s">
        <v>1168</v>
      </c>
      <c r="F699" s="129" t="s">
        <v>1169</v>
      </c>
      <c r="G699" s="130" t="s">
        <v>1147</v>
      </c>
      <c r="H699" s="131">
        <v>1</v>
      </c>
      <c r="I699" s="132"/>
      <c r="J699" s="133">
        <f>ROUND(I699*H699,2)</f>
        <v>0</v>
      </c>
      <c r="K699" s="129" t="s">
        <v>139</v>
      </c>
      <c r="L699" s="32"/>
      <c r="M699" s="134" t="s">
        <v>19</v>
      </c>
      <c r="N699" s="135" t="s">
        <v>42</v>
      </c>
      <c r="P699" s="136">
        <f>O699*H699</f>
        <v>0</v>
      </c>
      <c r="Q699" s="136">
        <v>0</v>
      </c>
      <c r="R699" s="136">
        <f>Q699*H699</f>
        <v>0</v>
      </c>
      <c r="S699" s="136">
        <v>0</v>
      </c>
      <c r="T699" s="137">
        <f>S699*H699</f>
        <v>0</v>
      </c>
      <c r="AR699" s="138" t="s">
        <v>1164</v>
      </c>
      <c r="AT699" s="138" t="s">
        <v>135</v>
      </c>
      <c r="AU699" s="138" t="s">
        <v>81</v>
      </c>
      <c r="AY699" s="17" t="s">
        <v>133</v>
      </c>
      <c r="BE699" s="139">
        <f>IF(N699="základní",J699,0)</f>
        <v>0</v>
      </c>
      <c r="BF699" s="139">
        <f>IF(N699="snížená",J699,0)</f>
        <v>0</v>
      </c>
      <c r="BG699" s="139">
        <f>IF(N699="zákl. přenesená",J699,0)</f>
        <v>0</v>
      </c>
      <c r="BH699" s="139">
        <f>IF(N699="sníž. přenesená",J699,0)</f>
        <v>0</v>
      </c>
      <c r="BI699" s="139">
        <f>IF(N699="nulová",J699,0)</f>
        <v>0</v>
      </c>
      <c r="BJ699" s="17" t="s">
        <v>79</v>
      </c>
      <c r="BK699" s="139">
        <f>ROUND(I699*H699,2)</f>
        <v>0</v>
      </c>
      <c r="BL699" s="17" t="s">
        <v>1164</v>
      </c>
      <c r="BM699" s="138" t="s">
        <v>1170</v>
      </c>
    </row>
    <row r="700" spans="2:65" s="1" customFormat="1">
      <c r="B700" s="32"/>
      <c r="D700" s="140" t="s">
        <v>142</v>
      </c>
      <c r="F700" s="141" t="s">
        <v>1171</v>
      </c>
      <c r="I700" s="142"/>
      <c r="L700" s="32"/>
      <c r="M700" s="143"/>
      <c r="T700" s="53"/>
      <c r="AT700" s="17" t="s">
        <v>142</v>
      </c>
      <c r="AU700" s="17" t="s">
        <v>81</v>
      </c>
    </row>
    <row r="701" spans="2:65" s="1" customFormat="1" ht="16.5" customHeight="1">
      <c r="B701" s="32"/>
      <c r="C701" s="127" t="s">
        <v>1172</v>
      </c>
      <c r="D701" s="127" t="s">
        <v>135</v>
      </c>
      <c r="E701" s="128" t="s">
        <v>1173</v>
      </c>
      <c r="F701" s="129" t="s">
        <v>1174</v>
      </c>
      <c r="G701" s="130" t="s">
        <v>1147</v>
      </c>
      <c r="H701" s="131">
        <v>1</v>
      </c>
      <c r="I701" s="132"/>
      <c r="J701" s="133">
        <f>ROUND(I701*H701,2)</f>
        <v>0</v>
      </c>
      <c r="K701" s="129" t="s">
        <v>139</v>
      </c>
      <c r="L701" s="32"/>
      <c r="M701" s="134" t="s">
        <v>19</v>
      </c>
      <c r="N701" s="135" t="s">
        <v>42</v>
      </c>
      <c r="P701" s="136">
        <f>O701*H701</f>
        <v>0</v>
      </c>
      <c r="Q701" s="136">
        <v>0</v>
      </c>
      <c r="R701" s="136">
        <f>Q701*H701</f>
        <v>0</v>
      </c>
      <c r="S701" s="136">
        <v>0</v>
      </c>
      <c r="T701" s="137">
        <f>S701*H701</f>
        <v>0</v>
      </c>
      <c r="AR701" s="138" t="s">
        <v>1164</v>
      </c>
      <c r="AT701" s="138" t="s">
        <v>135</v>
      </c>
      <c r="AU701" s="138" t="s">
        <v>81</v>
      </c>
      <c r="AY701" s="17" t="s">
        <v>133</v>
      </c>
      <c r="BE701" s="139">
        <f>IF(N701="základní",J701,0)</f>
        <v>0</v>
      </c>
      <c r="BF701" s="139">
        <f>IF(N701="snížená",J701,0)</f>
        <v>0</v>
      </c>
      <c r="BG701" s="139">
        <f>IF(N701="zákl. přenesená",J701,0)</f>
        <v>0</v>
      </c>
      <c r="BH701" s="139">
        <f>IF(N701="sníž. přenesená",J701,0)</f>
        <v>0</v>
      </c>
      <c r="BI701" s="139">
        <f>IF(N701="nulová",J701,0)</f>
        <v>0</v>
      </c>
      <c r="BJ701" s="17" t="s">
        <v>79</v>
      </c>
      <c r="BK701" s="139">
        <f>ROUND(I701*H701,2)</f>
        <v>0</v>
      </c>
      <c r="BL701" s="17" t="s">
        <v>1164</v>
      </c>
      <c r="BM701" s="138" t="s">
        <v>1175</v>
      </c>
    </row>
    <row r="702" spans="2:65" s="1" customFormat="1">
      <c r="B702" s="32"/>
      <c r="D702" s="140" t="s">
        <v>142</v>
      </c>
      <c r="F702" s="141" t="s">
        <v>1176</v>
      </c>
      <c r="I702" s="142"/>
      <c r="L702" s="32"/>
      <c r="M702" s="143"/>
      <c r="T702" s="53"/>
      <c r="AT702" s="17" t="s">
        <v>142</v>
      </c>
      <c r="AU702" s="17" t="s">
        <v>81</v>
      </c>
    </row>
    <row r="703" spans="2:65" s="11" customFormat="1" ht="22.9" customHeight="1">
      <c r="B703" s="115"/>
      <c r="D703" s="116" t="s">
        <v>70</v>
      </c>
      <c r="E703" s="125" t="s">
        <v>1177</v>
      </c>
      <c r="F703" s="125" t="s">
        <v>1178</v>
      </c>
      <c r="I703" s="118"/>
      <c r="J703" s="126">
        <f>BK703</f>
        <v>0</v>
      </c>
      <c r="L703" s="115"/>
      <c r="M703" s="120"/>
      <c r="P703" s="121">
        <f>SUM(P704:P709)</f>
        <v>0</v>
      </c>
      <c r="R703" s="121">
        <f>SUM(R704:R709)</f>
        <v>0</v>
      </c>
      <c r="T703" s="122">
        <f>SUM(T704:T709)</f>
        <v>0</v>
      </c>
      <c r="AR703" s="116" t="s">
        <v>167</v>
      </c>
      <c r="AT703" s="123" t="s">
        <v>70</v>
      </c>
      <c r="AU703" s="123" t="s">
        <v>79</v>
      </c>
      <c r="AY703" s="116" t="s">
        <v>133</v>
      </c>
      <c r="BK703" s="124">
        <f>SUM(BK704:BK709)</f>
        <v>0</v>
      </c>
    </row>
    <row r="704" spans="2:65" s="1" customFormat="1" ht="16.5" customHeight="1">
      <c r="B704" s="32"/>
      <c r="C704" s="127" t="s">
        <v>1179</v>
      </c>
      <c r="D704" s="127" t="s">
        <v>135</v>
      </c>
      <c r="E704" s="128" t="s">
        <v>1180</v>
      </c>
      <c r="F704" s="129" t="s">
        <v>1178</v>
      </c>
      <c r="G704" s="130" t="s">
        <v>1147</v>
      </c>
      <c r="H704" s="131">
        <v>1</v>
      </c>
      <c r="I704" s="132"/>
      <c r="J704" s="133">
        <f>ROUND(I704*H704,2)</f>
        <v>0</v>
      </c>
      <c r="K704" s="129" t="s">
        <v>139</v>
      </c>
      <c r="L704" s="32"/>
      <c r="M704" s="134" t="s">
        <v>19</v>
      </c>
      <c r="N704" s="135" t="s">
        <v>42</v>
      </c>
      <c r="P704" s="136">
        <f>O704*H704</f>
        <v>0</v>
      </c>
      <c r="Q704" s="136">
        <v>0</v>
      </c>
      <c r="R704" s="136">
        <f>Q704*H704</f>
        <v>0</v>
      </c>
      <c r="S704" s="136">
        <v>0</v>
      </c>
      <c r="T704" s="137">
        <f>S704*H704</f>
        <v>0</v>
      </c>
      <c r="AR704" s="138" t="s">
        <v>1164</v>
      </c>
      <c r="AT704" s="138" t="s">
        <v>135</v>
      </c>
      <c r="AU704" s="138" t="s">
        <v>81</v>
      </c>
      <c r="AY704" s="17" t="s">
        <v>133</v>
      </c>
      <c r="BE704" s="139">
        <f>IF(N704="základní",J704,0)</f>
        <v>0</v>
      </c>
      <c r="BF704" s="139">
        <f>IF(N704="snížená",J704,0)</f>
        <v>0</v>
      </c>
      <c r="BG704" s="139">
        <f>IF(N704="zákl. přenesená",J704,0)</f>
        <v>0</v>
      </c>
      <c r="BH704" s="139">
        <f>IF(N704="sníž. přenesená",J704,0)</f>
        <v>0</v>
      </c>
      <c r="BI704" s="139">
        <f>IF(N704="nulová",J704,0)</f>
        <v>0</v>
      </c>
      <c r="BJ704" s="17" t="s">
        <v>79</v>
      </c>
      <c r="BK704" s="139">
        <f>ROUND(I704*H704,2)</f>
        <v>0</v>
      </c>
      <c r="BL704" s="17" t="s">
        <v>1164</v>
      </c>
      <c r="BM704" s="138" t="s">
        <v>1181</v>
      </c>
    </row>
    <row r="705" spans="2:65" s="1" customFormat="1">
      <c r="B705" s="32"/>
      <c r="D705" s="140" t="s">
        <v>142</v>
      </c>
      <c r="F705" s="141" t="s">
        <v>1182</v>
      </c>
      <c r="I705" s="142"/>
      <c r="L705" s="32"/>
      <c r="M705" s="143"/>
      <c r="T705" s="53"/>
      <c r="AT705" s="17" t="s">
        <v>142</v>
      </c>
      <c r="AU705" s="17" t="s">
        <v>81</v>
      </c>
    </row>
    <row r="706" spans="2:65" s="1" customFormat="1" ht="16.5" customHeight="1">
      <c r="B706" s="32"/>
      <c r="C706" s="127" t="s">
        <v>1183</v>
      </c>
      <c r="D706" s="127" t="s">
        <v>135</v>
      </c>
      <c r="E706" s="128" t="s">
        <v>1184</v>
      </c>
      <c r="F706" s="129" t="s">
        <v>1185</v>
      </c>
      <c r="G706" s="130" t="s">
        <v>1147</v>
      </c>
      <c r="H706" s="131">
        <v>1</v>
      </c>
      <c r="I706" s="132"/>
      <c r="J706" s="133">
        <f>ROUND(I706*H706,2)</f>
        <v>0</v>
      </c>
      <c r="K706" s="129" t="s">
        <v>139</v>
      </c>
      <c r="L706" s="32"/>
      <c r="M706" s="134" t="s">
        <v>19</v>
      </c>
      <c r="N706" s="135" t="s">
        <v>42</v>
      </c>
      <c r="P706" s="136">
        <f>O706*H706</f>
        <v>0</v>
      </c>
      <c r="Q706" s="136">
        <v>0</v>
      </c>
      <c r="R706" s="136">
        <f>Q706*H706</f>
        <v>0</v>
      </c>
      <c r="S706" s="136">
        <v>0</v>
      </c>
      <c r="T706" s="137">
        <f>S706*H706</f>
        <v>0</v>
      </c>
      <c r="AR706" s="138" t="s">
        <v>1164</v>
      </c>
      <c r="AT706" s="138" t="s">
        <v>135</v>
      </c>
      <c r="AU706" s="138" t="s">
        <v>81</v>
      </c>
      <c r="AY706" s="17" t="s">
        <v>133</v>
      </c>
      <c r="BE706" s="139">
        <f>IF(N706="základní",J706,0)</f>
        <v>0</v>
      </c>
      <c r="BF706" s="139">
        <f>IF(N706="snížená",J706,0)</f>
        <v>0</v>
      </c>
      <c r="BG706" s="139">
        <f>IF(N706="zákl. přenesená",J706,0)</f>
        <v>0</v>
      </c>
      <c r="BH706" s="139">
        <f>IF(N706="sníž. přenesená",J706,0)</f>
        <v>0</v>
      </c>
      <c r="BI706" s="139">
        <f>IF(N706="nulová",J706,0)</f>
        <v>0</v>
      </c>
      <c r="BJ706" s="17" t="s">
        <v>79</v>
      </c>
      <c r="BK706" s="139">
        <f>ROUND(I706*H706,2)</f>
        <v>0</v>
      </c>
      <c r="BL706" s="17" t="s">
        <v>1164</v>
      </c>
      <c r="BM706" s="138" t="s">
        <v>1186</v>
      </c>
    </row>
    <row r="707" spans="2:65" s="1" customFormat="1">
      <c r="B707" s="32"/>
      <c r="D707" s="140" t="s">
        <v>142</v>
      </c>
      <c r="F707" s="141" t="s">
        <v>1187</v>
      </c>
      <c r="I707" s="142"/>
      <c r="L707" s="32"/>
      <c r="M707" s="143"/>
      <c r="T707" s="53"/>
      <c r="AT707" s="17" t="s">
        <v>142</v>
      </c>
      <c r="AU707" s="17" t="s">
        <v>81</v>
      </c>
    </row>
    <row r="708" spans="2:65" s="1" customFormat="1" ht="16.5" customHeight="1">
      <c r="B708" s="32"/>
      <c r="C708" s="127" t="s">
        <v>1188</v>
      </c>
      <c r="D708" s="127" t="s">
        <v>135</v>
      </c>
      <c r="E708" s="128" t="s">
        <v>1189</v>
      </c>
      <c r="F708" s="129" t="s">
        <v>1190</v>
      </c>
      <c r="G708" s="130" t="s">
        <v>1147</v>
      </c>
      <c r="H708" s="131">
        <v>1</v>
      </c>
      <c r="I708" s="132"/>
      <c r="J708" s="133">
        <f>ROUND(I708*H708,2)</f>
        <v>0</v>
      </c>
      <c r="K708" s="129" t="s">
        <v>139</v>
      </c>
      <c r="L708" s="32"/>
      <c r="M708" s="134" t="s">
        <v>19</v>
      </c>
      <c r="N708" s="135" t="s">
        <v>42</v>
      </c>
      <c r="P708" s="136">
        <f>O708*H708</f>
        <v>0</v>
      </c>
      <c r="Q708" s="136">
        <v>0</v>
      </c>
      <c r="R708" s="136">
        <f>Q708*H708</f>
        <v>0</v>
      </c>
      <c r="S708" s="136">
        <v>0</v>
      </c>
      <c r="T708" s="137">
        <f>S708*H708</f>
        <v>0</v>
      </c>
      <c r="AR708" s="138" t="s">
        <v>1164</v>
      </c>
      <c r="AT708" s="138" t="s">
        <v>135</v>
      </c>
      <c r="AU708" s="138" t="s">
        <v>81</v>
      </c>
      <c r="AY708" s="17" t="s">
        <v>133</v>
      </c>
      <c r="BE708" s="139">
        <f>IF(N708="základní",J708,0)</f>
        <v>0</v>
      </c>
      <c r="BF708" s="139">
        <f>IF(N708="snížená",J708,0)</f>
        <v>0</v>
      </c>
      <c r="BG708" s="139">
        <f>IF(N708="zákl. přenesená",J708,0)</f>
        <v>0</v>
      </c>
      <c r="BH708" s="139">
        <f>IF(N708="sníž. přenesená",J708,0)</f>
        <v>0</v>
      </c>
      <c r="BI708" s="139">
        <f>IF(N708="nulová",J708,0)</f>
        <v>0</v>
      </c>
      <c r="BJ708" s="17" t="s">
        <v>79</v>
      </c>
      <c r="BK708" s="139">
        <f>ROUND(I708*H708,2)</f>
        <v>0</v>
      </c>
      <c r="BL708" s="17" t="s">
        <v>1164</v>
      </c>
      <c r="BM708" s="138" t="s">
        <v>1191</v>
      </c>
    </row>
    <row r="709" spans="2:65" s="1" customFormat="1">
      <c r="B709" s="32"/>
      <c r="D709" s="140" t="s">
        <v>142</v>
      </c>
      <c r="F709" s="141" t="s">
        <v>1192</v>
      </c>
      <c r="I709" s="142"/>
      <c r="L709" s="32"/>
      <c r="M709" s="143"/>
      <c r="T709" s="53"/>
      <c r="AT709" s="17" t="s">
        <v>142</v>
      </c>
      <c r="AU709" s="17" t="s">
        <v>81</v>
      </c>
    </row>
    <row r="710" spans="2:65" s="11" customFormat="1" ht="22.9" customHeight="1">
      <c r="B710" s="115"/>
      <c r="D710" s="116" t="s">
        <v>70</v>
      </c>
      <c r="E710" s="125" t="s">
        <v>1193</v>
      </c>
      <c r="F710" s="125" t="s">
        <v>1194</v>
      </c>
      <c r="I710" s="118"/>
      <c r="J710" s="126">
        <f>BK710</f>
        <v>0</v>
      </c>
      <c r="L710" s="115"/>
      <c r="M710" s="120"/>
      <c r="P710" s="121">
        <f>SUM(P711:P715)</f>
        <v>0</v>
      </c>
      <c r="R710" s="121">
        <f>SUM(R711:R715)</f>
        <v>0</v>
      </c>
      <c r="T710" s="122">
        <f>SUM(T711:T715)</f>
        <v>0</v>
      </c>
      <c r="AR710" s="116" t="s">
        <v>167</v>
      </c>
      <c r="AT710" s="123" t="s">
        <v>70</v>
      </c>
      <c r="AU710" s="123" t="s">
        <v>79</v>
      </c>
      <c r="AY710" s="116" t="s">
        <v>133</v>
      </c>
      <c r="BK710" s="124">
        <f>SUM(BK711:BK715)</f>
        <v>0</v>
      </c>
    </row>
    <row r="711" spans="2:65" s="1" customFormat="1" ht="16.5" customHeight="1">
      <c r="B711" s="32"/>
      <c r="C711" s="127" t="s">
        <v>1195</v>
      </c>
      <c r="D711" s="127" t="s">
        <v>135</v>
      </c>
      <c r="E711" s="128" t="s">
        <v>1196</v>
      </c>
      <c r="F711" s="129" t="s">
        <v>1197</v>
      </c>
      <c r="G711" s="130" t="s">
        <v>1147</v>
      </c>
      <c r="H711" s="131">
        <v>5</v>
      </c>
      <c r="I711" s="132"/>
      <c r="J711" s="133">
        <f>ROUND(I711*H711,2)</f>
        <v>0</v>
      </c>
      <c r="K711" s="129" t="s">
        <v>139</v>
      </c>
      <c r="L711" s="32"/>
      <c r="M711" s="134" t="s">
        <v>19</v>
      </c>
      <c r="N711" s="135" t="s">
        <v>42</v>
      </c>
      <c r="P711" s="136">
        <f>O711*H711</f>
        <v>0</v>
      </c>
      <c r="Q711" s="136">
        <v>0</v>
      </c>
      <c r="R711" s="136">
        <f>Q711*H711</f>
        <v>0</v>
      </c>
      <c r="S711" s="136">
        <v>0</v>
      </c>
      <c r="T711" s="137">
        <f>S711*H711</f>
        <v>0</v>
      </c>
      <c r="AR711" s="138" t="s">
        <v>1164</v>
      </c>
      <c r="AT711" s="138" t="s">
        <v>135</v>
      </c>
      <c r="AU711" s="138" t="s">
        <v>81</v>
      </c>
      <c r="AY711" s="17" t="s">
        <v>133</v>
      </c>
      <c r="BE711" s="139">
        <f>IF(N711="základní",J711,0)</f>
        <v>0</v>
      </c>
      <c r="BF711" s="139">
        <f>IF(N711="snížená",J711,0)</f>
        <v>0</v>
      </c>
      <c r="BG711" s="139">
        <f>IF(N711="zákl. přenesená",J711,0)</f>
        <v>0</v>
      </c>
      <c r="BH711" s="139">
        <f>IF(N711="sníž. přenesená",J711,0)</f>
        <v>0</v>
      </c>
      <c r="BI711" s="139">
        <f>IF(N711="nulová",J711,0)</f>
        <v>0</v>
      </c>
      <c r="BJ711" s="17" t="s">
        <v>79</v>
      </c>
      <c r="BK711" s="139">
        <f>ROUND(I711*H711,2)</f>
        <v>0</v>
      </c>
      <c r="BL711" s="17" t="s">
        <v>1164</v>
      </c>
      <c r="BM711" s="138" t="s">
        <v>1198</v>
      </c>
    </row>
    <row r="712" spans="2:65" s="1" customFormat="1">
      <c r="B712" s="32"/>
      <c r="D712" s="140" t="s">
        <v>142</v>
      </c>
      <c r="F712" s="141" t="s">
        <v>1199</v>
      </c>
      <c r="I712" s="142"/>
      <c r="L712" s="32"/>
      <c r="M712" s="143"/>
      <c r="T712" s="53"/>
      <c r="AT712" s="17" t="s">
        <v>142</v>
      </c>
      <c r="AU712" s="17" t="s">
        <v>81</v>
      </c>
    </row>
    <row r="713" spans="2:65" s="12" customFormat="1" ht="22.5">
      <c r="B713" s="144"/>
      <c r="D713" s="145" t="s">
        <v>144</v>
      </c>
      <c r="E713" s="146" t="s">
        <v>19</v>
      </c>
      <c r="F713" s="147" t="s">
        <v>1200</v>
      </c>
      <c r="H713" s="148">
        <v>5</v>
      </c>
      <c r="I713" s="149"/>
      <c r="L713" s="144"/>
      <c r="M713" s="150"/>
      <c r="T713" s="151"/>
      <c r="AT713" s="146" t="s">
        <v>144</v>
      </c>
      <c r="AU713" s="146" t="s">
        <v>81</v>
      </c>
      <c r="AV713" s="12" t="s">
        <v>81</v>
      </c>
      <c r="AW713" s="12" t="s">
        <v>33</v>
      </c>
      <c r="AX713" s="12" t="s">
        <v>79</v>
      </c>
      <c r="AY713" s="146" t="s">
        <v>133</v>
      </c>
    </row>
    <row r="714" spans="2:65" s="1" customFormat="1" ht="16.5" customHeight="1">
      <c r="B714" s="32"/>
      <c r="C714" s="127" t="s">
        <v>1201</v>
      </c>
      <c r="D714" s="127" t="s">
        <v>135</v>
      </c>
      <c r="E714" s="128" t="s">
        <v>1202</v>
      </c>
      <c r="F714" s="129" t="s">
        <v>1203</v>
      </c>
      <c r="G714" s="130" t="s">
        <v>1147</v>
      </c>
      <c r="H714" s="131">
        <v>1</v>
      </c>
      <c r="I714" s="132"/>
      <c r="J714" s="133">
        <f>ROUND(I714*H714,2)</f>
        <v>0</v>
      </c>
      <c r="K714" s="129" t="s">
        <v>139</v>
      </c>
      <c r="L714" s="32"/>
      <c r="M714" s="134" t="s">
        <v>19</v>
      </c>
      <c r="N714" s="135" t="s">
        <v>42</v>
      </c>
      <c r="P714" s="136">
        <f>O714*H714</f>
        <v>0</v>
      </c>
      <c r="Q714" s="136">
        <v>0</v>
      </c>
      <c r="R714" s="136">
        <f>Q714*H714</f>
        <v>0</v>
      </c>
      <c r="S714" s="136">
        <v>0</v>
      </c>
      <c r="T714" s="137">
        <f>S714*H714</f>
        <v>0</v>
      </c>
      <c r="AR714" s="138" t="s">
        <v>1164</v>
      </c>
      <c r="AT714" s="138" t="s">
        <v>135</v>
      </c>
      <c r="AU714" s="138" t="s">
        <v>81</v>
      </c>
      <c r="AY714" s="17" t="s">
        <v>133</v>
      </c>
      <c r="BE714" s="139">
        <f>IF(N714="základní",J714,0)</f>
        <v>0</v>
      </c>
      <c r="BF714" s="139">
        <f>IF(N714="snížená",J714,0)</f>
        <v>0</v>
      </c>
      <c r="BG714" s="139">
        <f>IF(N714="zákl. přenesená",J714,0)</f>
        <v>0</v>
      </c>
      <c r="BH714" s="139">
        <f>IF(N714="sníž. přenesená",J714,0)</f>
        <v>0</v>
      </c>
      <c r="BI714" s="139">
        <f>IF(N714="nulová",J714,0)</f>
        <v>0</v>
      </c>
      <c r="BJ714" s="17" t="s">
        <v>79</v>
      </c>
      <c r="BK714" s="139">
        <f>ROUND(I714*H714,2)</f>
        <v>0</v>
      </c>
      <c r="BL714" s="17" t="s">
        <v>1164</v>
      </c>
      <c r="BM714" s="138" t="s">
        <v>1204</v>
      </c>
    </row>
    <row r="715" spans="2:65" s="1" customFormat="1">
      <c r="B715" s="32"/>
      <c r="D715" s="140" t="s">
        <v>142</v>
      </c>
      <c r="F715" s="141" t="s">
        <v>1205</v>
      </c>
      <c r="I715" s="142"/>
      <c r="L715" s="32"/>
      <c r="M715" s="182"/>
      <c r="N715" s="183"/>
      <c r="O715" s="183"/>
      <c r="P715" s="183"/>
      <c r="Q715" s="183"/>
      <c r="R715" s="183"/>
      <c r="S715" s="183"/>
      <c r="T715" s="184"/>
      <c r="AT715" s="17" t="s">
        <v>142</v>
      </c>
      <c r="AU715" s="17" t="s">
        <v>81</v>
      </c>
    </row>
    <row r="716" spans="2:65" s="1" customFormat="1" ht="6.95" customHeight="1">
      <c r="B716" s="41"/>
      <c r="C716" s="42"/>
      <c r="D716" s="42"/>
      <c r="E716" s="42"/>
      <c r="F716" s="42"/>
      <c r="G716" s="42"/>
      <c r="H716" s="42"/>
      <c r="I716" s="42"/>
      <c r="J716" s="42"/>
      <c r="K716" s="42"/>
      <c r="L716" s="32"/>
    </row>
  </sheetData>
  <sheetProtection algorithmName="SHA-512" hashValue="677mB3Pvj+9mL6aKqOK/LTlH1/CRBKbNmF38UaCrouCjttBB0GNSiQ5CffnJ734F6UAfXa0135GIB5qS4tZhfw==" saltValue="9f6qsXARCdFLyCDhYb7jKiBAOIcfsIKv4Zmxkzjy/9CY6Z1xt6JMejWrTXFeWPEk5chDJD+4q4DAf+aV8Cohvw==" spinCount="100000" sheet="1" objects="1" scenarios="1" formatColumns="0" formatRows="0" autoFilter="0"/>
  <autoFilter ref="C104:K715"/>
  <mergeCells count="9">
    <mergeCell ref="E50:H50"/>
    <mergeCell ref="E95:H95"/>
    <mergeCell ref="E97:H97"/>
    <mergeCell ref="L2:V2"/>
    <mergeCell ref="E7:H7"/>
    <mergeCell ref="E9:H9"/>
    <mergeCell ref="E18:H18"/>
    <mergeCell ref="E27:H27"/>
    <mergeCell ref="E48:H48"/>
  </mergeCells>
  <hyperlinks>
    <hyperlink ref="F109" r:id="rId1"/>
    <hyperlink ref="F112" r:id="rId2"/>
    <hyperlink ref="F115" r:id="rId3"/>
    <hyperlink ref="F118" r:id="rId4"/>
    <hyperlink ref="F123" r:id="rId5"/>
    <hyperlink ref="F128" r:id="rId6"/>
    <hyperlink ref="F137" r:id="rId7"/>
    <hyperlink ref="F140" r:id="rId8"/>
    <hyperlink ref="F143" r:id="rId9"/>
    <hyperlink ref="F146" r:id="rId10"/>
    <hyperlink ref="F155" r:id="rId11"/>
    <hyperlink ref="F159" r:id="rId12"/>
    <hyperlink ref="F165" r:id="rId13"/>
    <hyperlink ref="F170" r:id="rId14"/>
    <hyperlink ref="F173" r:id="rId15"/>
    <hyperlink ref="F176" r:id="rId16"/>
    <hyperlink ref="F181" r:id="rId17"/>
    <hyperlink ref="F184" r:id="rId18"/>
    <hyperlink ref="F188" r:id="rId19"/>
    <hyperlink ref="F191" r:id="rId20"/>
    <hyperlink ref="F198" r:id="rId21"/>
    <hyperlink ref="F203" r:id="rId22"/>
    <hyperlink ref="F208" r:id="rId23"/>
    <hyperlink ref="F212" r:id="rId24"/>
    <hyperlink ref="F215" r:id="rId25"/>
    <hyperlink ref="F220" r:id="rId26"/>
    <hyperlink ref="F225" r:id="rId27"/>
    <hyperlink ref="F235" r:id="rId28"/>
    <hyperlink ref="F240" r:id="rId29"/>
    <hyperlink ref="F244" r:id="rId30"/>
    <hyperlink ref="F249" r:id="rId31"/>
    <hyperlink ref="F252" r:id="rId32"/>
    <hyperlink ref="F257" r:id="rId33"/>
    <hyperlink ref="F262" r:id="rId34"/>
    <hyperlink ref="F265" r:id="rId35"/>
    <hyperlink ref="F268" r:id="rId36"/>
    <hyperlink ref="F272" r:id="rId37"/>
    <hyperlink ref="F275" r:id="rId38"/>
    <hyperlink ref="F278" r:id="rId39"/>
    <hyperlink ref="F283" r:id="rId40"/>
    <hyperlink ref="F286" r:id="rId41"/>
    <hyperlink ref="F289" r:id="rId42"/>
    <hyperlink ref="F294" r:id="rId43"/>
    <hyperlink ref="F297" r:id="rId44"/>
    <hyperlink ref="F301" r:id="rId45"/>
    <hyperlink ref="F305" r:id="rId46"/>
    <hyperlink ref="F308" r:id="rId47"/>
    <hyperlink ref="F313" r:id="rId48"/>
    <hyperlink ref="F316" r:id="rId49"/>
    <hyperlink ref="F323" r:id="rId50"/>
    <hyperlink ref="F326" r:id="rId51"/>
    <hyperlink ref="F332" r:id="rId52"/>
    <hyperlink ref="F335" r:id="rId53"/>
    <hyperlink ref="F338" r:id="rId54"/>
    <hyperlink ref="F341" r:id="rId55"/>
    <hyperlink ref="F352" r:id="rId56"/>
    <hyperlink ref="F354" r:id="rId57"/>
    <hyperlink ref="F356" r:id="rId58"/>
    <hyperlink ref="F359" r:id="rId59"/>
    <hyperlink ref="F362" r:id="rId60"/>
    <hyperlink ref="F365" r:id="rId61"/>
    <hyperlink ref="F368" r:id="rId62"/>
    <hyperlink ref="F371" r:id="rId63"/>
    <hyperlink ref="F374" r:id="rId64"/>
    <hyperlink ref="F377" r:id="rId65"/>
    <hyperlink ref="F380" r:id="rId66"/>
    <hyperlink ref="F383" r:id="rId67"/>
    <hyperlink ref="F386" r:id="rId68"/>
    <hyperlink ref="F389" r:id="rId69"/>
    <hyperlink ref="F392" r:id="rId70"/>
    <hyperlink ref="F398" r:id="rId71"/>
    <hyperlink ref="F406" r:id="rId72"/>
    <hyperlink ref="F408" r:id="rId73"/>
    <hyperlink ref="F412" r:id="rId74"/>
    <hyperlink ref="F417" r:id="rId75"/>
    <hyperlink ref="F422" r:id="rId76"/>
    <hyperlink ref="F427" r:id="rId77"/>
    <hyperlink ref="F432" r:id="rId78"/>
    <hyperlink ref="F437" r:id="rId79"/>
    <hyperlink ref="F440" r:id="rId80"/>
    <hyperlink ref="F442" r:id="rId81"/>
    <hyperlink ref="F445" r:id="rId82"/>
    <hyperlink ref="F450" r:id="rId83"/>
    <hyperlink ref="F463" r:id="rId84"/>
    <hyperlink ref="F465" r:id="rId85"/>
    <hyperlink ref="F468" r:id="rId86"/>
    <hyperlink ref="F473" r:id="rId87"/>
    <hyperlink ref="F479" r:id="rId88"/>
    <hyperlink ref="F484" r:id="rId89"/>
    <hyperlink ref="F486" r:id="rId90"/>
    <hyperlink ref="F489" r:id="rId91"/>
    <hyperlink ref="F493" r:id="rId92"/>
    <hyperlink ref="F496" r:id="rId93"/>
    <hyperlink ref="F507" r:id="rId94"/>
    <hyperlink ref="F517" r:id="rId95"/>
    <hyperlink ref="F528" r:id="rId96"/>
    <hyperlink ref="F534" r:id="rId97"/>
    <hyperlink ref="F542" r:id="rId98"/>
    <hyperlink ref="F556" r:id="rId99"/>
    <hyperlink ref="F562" r:id="rId100"/>
    <hyperlink ref="F564" r:id="rId101"/>
    <hyperlink ref="F567" r:id="rId102"/>
    <hyperlink ref="F570" r:id="rId103"/>
    <hyperlink ref="F573" r:id="rId104"/>
    <hyperlink ref="F576" r:id="rId105"/>
    <hyperlink ref="F579" r:id="rId106"/>
    <hyperlink ref="F582" r:id="rId107"/>
    <hyperlink ref="F585" r:id="rId108"/>
    <hyperlink ref="F590" r:id="rId109"/>
    <hyperlink ref="F593" r:id="rId110"/>
    <hyperlink ref="F595" r:id="rId111"/>
    <hyperlink ref="F598" r:id="rId112"/>
    <hyperlink ref="F606" r:id="rId113"/>
    <hyperlink ref="F611" r:id="rId114"/>
    <hyperlink ref="F616" r:id="rId115"/>
    <hyperlink ref="F618" r:id="rId116"/>
    <hyperlink ref="F625" r:id="rId117"/>
    <hyperlink ref="F628" r:id="rId118"/>
    <hyperlink ref="F631" r:id="rId119"/>
    <hyperlink ref="F637" r:id="rId120"/>
    <hyperlink ref="F648" r:id="rId121"/>
    <hyperlink ref="F650" r:id="rId122"/>
    <hyperlink ref="F660" r:id="rId123"/>
    <hyperlink ref="F669" r:id="rId124"/>
    <hyperlink ref="F675" r:id="rId125"/>
    <hyperlink ref="F679" r:id="rId126"/>
    <hyperlink ref="F686" r:id="rId127"/>
    <hyperlink ref="F688" r:id="rId128"/>
    <hyperlink ref="F698" r:id="rId129"/>
    <hyperlink ref="F700" r:id="rId130"/>
    <hyperlink ref="F702" r:id="rId131"/>
    <hyperlink ref="F705" r:id="rId132"/>
    <hyperlink ref="F707" r:id="rId133"/>
    <hyperlink ref="F709" r:id="rId134"/>
    <hyperlink ref="F712" r:id="rId135"/>
    <hyperlink ref="F715" r:id="rId136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37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M173"/>
  <sheetViews>
    <sheetView showGridLines="0" topLeftCell="A111" workbookViewId="0">
      <selection activeCell="W128" sqref="W12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88"/>
      <c r="M2" s="188"/>
      <c r="N2" s="188"/>
      <c r="O2" s="188"/>
      <c r="P2" s="188"/>
      <c r="Q2" s="188"/>
      <c r="R2" s="188"/>
      <c r="S2" s="188"/>
      <c r="T2" s="188"/>
      <c r="U2" s="188"/>
      <c r="V2" s="188"/>
      <c r="AT2" s="17" t="s">
        <v>84</v>
      </c>
    </row>
    <row r="3" spans="2:46" ht="6.95" hidden="1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81</v>
      </c>
    </row>
    <row r="4" spans="2:46" ht="24.95" hidden="1" customHeight="1">
      <c r="B4" s="20"/>
      <c r="D4" s="21" t="s">
        <v>85</v>
      </c>
      <c r="L4" s="20"/>
      <c r="M4" s="85" t="s">
        <v>10</v>
      </c>
      <c r="AT4" s="17" t="s">
        <v>4</v>
      </c>
    </row>
    <row r="5" spans="2:46" ht="6.95" hidden="1" customHeight="1">
      <c r="B5" s="20"/>
      <c r="L5" s="20"/>
    </row>
    <row r="6" spans="2:46" ht="12" hidden="1" customHeight="1">
      <c r="B6" s="20"/>
      <c r="D6" s="27" t="s">
        <v>16</v>
      </c>
      <c r="L6" s="20"/>
    </row>
    <row r="7" spans="2:46" ht="26.25" hidden="1" customHeight="1">
      <c r="B7" s="20"/>
      <c r="E7" s="226" t="str">
        <f>'Rekapitulace stavby'!K6</f>
        <v>Areál železničního depa v Dolní Lipce- 0. etapa- zprovoznění kolejiště k výtopně</v>
      </c>
      <c r="F7" s="227"/>
      <c r="G7" s="227"/>
      <c r="H7" s="227"/>
      <c r="L7" s="20"/>
    </row>
    <row r="8" spans="2:46" s="1" customFormat="1" ht="12" hidden="1" customHeight="1">
      <c r="B8" s="32"/>
      <c r="D8" s="27" t="s">
        <v>86</v>
      </c>
      <c r="L8" s="32"/>
    </row>
    <row r="9" spans="2:46" s="1" customFormat="1" ht="16.5" hidden="1" customHeight="1">
      <c r="B9" s="32"/>
      <c r="E9" s="198" t="s">
        <v>1206</v>
      </c>
      <c r="F9" s="225"/>
      <c r="G9" s="225"/>
      <c r="H9" s="225"/>
      <c r="L9" s="32"/>
    </row>
    <row r="10" spans="2:46" s="1" customFormat="1" hidden="1">
      <c r="B10" s="32"/>
      <c r="L10" s="32"/>
    </row>
    <row r="11" spans="2:46" s="1" customFormat="1" ht="12" hidden="1" customHeight="1">
      <c r="B11" s="32"/>
      <c r="D11" s="27" t="s">
        <v>18</v>
      </c>
      <c r="F11" s="25" t="s">
        <v>19</v>
      </c>
      <c r="I11" s="27" t="s">
        <v>20</v>
      </c>
      <c r="J11" s="25" t="s">
        <v>19</v>
      </c>
      <c r="L11" s="32"/>
    </row>
    <row r="12" spans="2:46" s="1" customFormat="1" ht="12" hidden="1" customHeight="1">
      <c r="B12" s="32"/>
      <c r="D12" s="27" t="s">
        <v>21</v>
      </c>
      <c r="F12" s="25" t="s">
        <v>22</v>
      </c>
      <c r="I12" s="27" t="s">
        <v>23</v>
      </c>
      <c r="J12" s="49" t="str">
        <f>'Rekapitulace stavby'!AN8</f>
        <v>2. 4. 2024</v>
      </c>
      <c r="L12" s="32"/>
    </row>
    <row r="13" spans="2:46" s="1" customFormat="1" ht="10.9" hidden="1" customHeight="1">
      <c r="B13" s="32"/>
      <c r="L13" s="32"/>
    </row>
    <row r="14" spans="2:46" s="1" customFormat="1" ht="12" hidden="1" customHeight="1">
      <c r="B14" s="32"/>
      <c r="D14" s="27" t="s">
        <v>25</v>
      </c>
      <c r="I14" s="27" t="s">
        <v>26</v>
      </c>
      <c r="J14" s="25" t="s">
        <v>19</v>
      </c>
      <c r="L14" s="32"/>
    </row>
    <row r="15" spans="2:46" s="1" customFormat="1" ht="18" hidden="1" customHeight="1">
      <c r="B15" s="32"/>
      <c r="E15" s="25" t="s">
        <v>27</v>
      </c>
      <c r="I15" s="27" t="s">
        <v>28</v>
      </c>
      <c r="J15" s="25" t="s">
        <v>19</v>
      </c>
      <c r="L15" s="32"/>
    </row>
    <row r="16" spans="2:46" s="1" customFormat="1" ht="6.95" hidden="1" customHeight="1">
      <c r="B16" s="32"/>
      <c r="L16" s="32"/>
    </row>
    <row r="17" spans="2:12" s="1" customFormat="1" ht="12" hidden="1" customHeight="1">
      <c r="B17" s="32"/>
      <c r="D17" s="27" t="s">
        <v>29</v>
      </c>
      <c r="I17" s="27" t="s">
        <v>26</v>
      </c>
      <c r="J17" s="28" t="str">
        <f>'Rekapitulace stavby'!AN13</f>
        <v>Vyplň údaj</v>
      </c>
      <c r="L17" s="32"/>
    </row>
    <row r="18" spans="2:12" s="1" customFormat="1" ht="18" hidden="1" customHeight="1">
      <c r="B18" s="32"/>
      <c r="E18" s="228" t="str">
        <f>'Rekapitulace stavby'!E14</f>
        <v>Vyplň údaj</v>
      </c>
      <c r="F18" s="217"/>
      <c r="G18" s="217"/>
      <c r="H18" s="217"/>
      <c r="I18" s="27" t="s">
        <v>28</v>
      </c>
      <c r="J18" s="28" t="str">
        <f>'Rekapitulace stavby'!AN14</f>
        <v>Vyplň údaj</v>
      </c>
      <c r="L18" s="32"/>
    </row>
    <row r="19" spans="2:12" s="1" customFormat="1" ht="6.95" hidden="1" customHeight="1">
      <c r="B19" s="32"/>
      <c r="L19" s="32"/>
    </row>
    <row r="20" spans="2:12" s="1" customFormat="1" ht="12" hidden="1" customHeight="1">
      <c r="B20" s="32"/>
      <c r="D20" s="27" t="s">
        <v>31</v>
      </c>
      <c r="I20" s="27" t="s">
        <v>26</v>
      </c>
      <c r="J20" s="25" t="s">
        <v>19</v>
      </c>
      <c r="L20" s="32"/>
    </row>
    <row r="21" spans="2:12" s="1" customFormat="1" ht="18" hidden="1" customHeight="1">
      <c r="B21" s="32"/>
      <c r="E21" s="25" t="s">
        <v>32</v>
      </c>
      <c r="I21" s="27" t="s">
        <v>28</v>
      </c>
      <c r="J21" s="25" t="s">
        <v>19</v>
      </c>
      <c r="L21" s="32"/>
    </row>
    <row r="22" spans="2:12" s="1" customFormat="1" ht="6.95" hidden="1" customHeight="1">
      <c r="B22" s="32"/>
      <c r="L22" s="32"/>
    </row>
    <row r="23" spans="2:12" s="1" customFormat="1" ht="12" hidden="1" customHeight="1">
      <c r="B23" s="32"/>
      <c r="D23" s="27" t="s">
        <v>34</v>
      </c>
      <c r="I23" s="27" t="s">
        <v>26</v>
      </c>
      <c r="J23" s="25" t="s">
        <v>19</v>
      </c>
      <c r="L23" s="32"/>
    </row>
    <row r="24" spans="2:12" s="1" customFormat="1" ht="18" hidden="1" customHeight="1">
      <c r="B24" s="32"/>
      <c r="E24" s="25" t="s">
        <v>32</v>
      </c>
      <c r="I24" s="27" t="s">
        <v>28</v>
      </c>
      <c r="J24" s="25" t="s">
        <v>19</v>
      </c>
      <c r="L24" s="32"/>
    </row>
    <row r="25" spans="2:12" s="1" customFormat="1" ht="6.95" hidden="1" customHeight="1">
      <c r="B25" s="32"/>
      <c r="L25" s="32"/>
    </row>
    <row r="26" spans="2:12" s="1" customFormat="1" ht="12" hidden="1" customHeight="1">
      <c r="B26" s="32"/>
      <c r="D26" s="27" t="s">
        <v>35</v>
      </c>
      <c r="L26" s="32"/>
    </row>
    <row r="27" spans="2:12" s="7" customFormat="1" ht="16.5" hidden="1" customHeight="1">
      <c r="B27" s="86"/>
      <c r="E27" s="221" t="s">
        <v>19</v>
      </c>
      <c r="F27" s="221"/>
      <c r="G27" s="221"/>
      <c r="H27" s="221"/>
      <c r="L27" s="86"/>
    </row>
    <row r="28" spans="2:12" s="1" customFormat="1" ht="6.95" hidden="1" customHeight="1">
      <c r="B28" s="32"/>
      <c r="L28" s="32"/>
    </row>
    <row r="29" spans="2:12" s="1" customFormat="1" ht="6.95" hidden="1" customHeight="1">
      <c r="B29" s="32"/>
      <c r="D29" s="50"/>
      <c r="E29" s="50"/>
      <c r="F29" s="50"/>
      <c r="G29" s="50"/>
      <c r="H29" s="50"/>
      <c r="I29" s="50"/>
      <c r="J29" s="50"/>
      <c r="K29" s="50"/>
      <c r="L29" s="32"/>
    </row>
    <row r="30" spans="2:12" s="1" customFormat="1" ht="25.35" hidden="1" customHeight="1">
      <c r="B30" s="32"/>
      <c r="D30" s="87" t="s">
        <v>37</v>
      </c>
      <c r="J30" s="63">
        <f>ROUND(J83, 2)</f>
        <v>0</v>
      </c>
      <c r="L30" s="32"/>
    </row>
    <row r="31" spans="2:12" s="1" customFormat="1" ht="6.95" hidden="1" customHeight="1">
      <c r="B31" s="32"/>
      <c r="D31" s="50"/>
      <c r="E31" s="50"/>
      <c r="F31" s="50"/>
      <c r="G31" s="50"/>
      <c r="H31" s="50"/>
      <c r="I31" s="50"/>
      <c r="J31" s="50"/>
      <c r="K31" s="50"/>
      <c r="L31" s="32"/>
    </row>
    <row r="32" spans="2:12" s="1" customFormat="1" ht="14.45" hidden="1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hidden="1" customHeight="1">
      <c r="B33" s="32"/>
      <c r="D33" s="52" t="s">
        <v>41</v>
      </c>
      <c r="E33" s="27" t="s">
        <v>42</v>
      </c>
      <c r="F33" s="88">
        <f>ROUND((SUM(BE83:BE172)),  2)</f>
        <v>0</v>
      </c>
      <c r="I33" s="89">
        <v>0.21</v>
      </c>
      <c r="J33" s="88">
        <f>ROUND(((SUM(BE83:BE172))*I33),  2)</f>
        <v>0</v>
      </c>
      <c r="L33" s="32"/>
    </row>
    <row r="34" spans="2:12" s="1" customFormat="1" ht="14.45" hidden="1" customHeight="1">
      <c r="B34" s="32"/>
      <c r="E34" s="27" t="s">
        <v>43</v>
      </c>
      <c r="F34" s="88">
        <f>ROUND((SUM(BF83:BF172)),  2)</f>
        <v>0</v>
      </c>
      <c r="I34" s="89">
        <v>0.15</v>
      </c>
      <c r="J34" s="88">
        <f>ROUND(((SUM(BF83:BF172))*I34),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88">
        <f>ROUND((SUM(BG83:BG172)),  2)</f>
        <v>0</v>
      </c>
      <c r="I35" s="89">
        <v>0.21</v>
      </c>
      <c r="J35" s="88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88">
        <f>ROUND((SUM(BH83:BH172)),  2)</f>
        <v>0</v>
      </c>
      <c r="I36" s="89">
        <v>0.15</v>
      </c>
      <c r="J36" s="88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88">
        <f>ROUND((SUM(BI83:BI172)),  2)</f>
        <v>0</v>
      </c>
      <c r="I37" s="89">
        <v>0</v>
      </c>
      <c r="J37" s="88">
        <f>0</f>
        <v>0</v>
      </c>
      <c r="L37" s="32"/>
    </row>
    <row r="38" spans="2:12" s="1" customFormat="1" ht="6.95" hidden="1" customHeight="1">
      <c r="B38" s="32"/>
      <c r="L38" s="32"/>
    </row>
    <row r="39" spans="2:12" s="1" customFormat="1" ht="25.35" hidden="1" customHeight="1">
      <c r="B39" s="32"/>
      <c r="C39" s="90"/>
      <c r="D39" s="91" t="s">
        <v>47</v>
      </c>
      <c r="E39" s="54"/>
      <c r="F39" s="54"/>
      <c r="G39" s="92" t="s">
        <v>48</v>
      </c>
      <c r="H39" s="93" t="s">
        <v>49</v>
      </c>
      <c r="I39" s="54"/>
      <c r="J39" s="94">
        <f>SUM(J30:J37)</f>
        <v>0</v>
      </c>
      <c r="K39" s="95"/>
      <c r="L39" s="32"/>
    </row>
    <row r="40" spans="2:12" s="1" customFormat="1" ht="14.45" hidden="1" customHeight="1">
      <c r="B40" s="41"/>
      <c r="C40" s="42"/>
      <c r="D40" s="42"/>
      <c r="E40" s="42"/>
      <c r="F40" s="42"/>
      <c r="G40" s="42"/>
      <c r="H40" s="42"/>
      <c r="I40" s="42"/>
      <c r="J40" s="42"/>
      <c r="K40" s="42"/>
      <c r="L40" s="32"/>
    </row>
    <row r="41" spans="2:12" hidden="1"/>
    <row r="42" spans="2:12" hidden="1"/>
    <row r="43" spans="2:12" hidden="1"/>
    <row r="44" spans="2:12" s="1" customFormat="1" ht="6.95" customHeight="1">
      <c r="B44" s="43"/>
      <c r="C44" s="44"/>
      <c r="D44" s="44"/>
      <c r="E44" s="44"/>
      <c r="F44" s="44"/>
      <c r="G44" s="44"/>
      <c r="H44" s="44"/>
      <c r="I44" s="44"/>
      <c r="J44" s="44"/>
      <c r="K44" s="44"/>
      <c r="L44" s="32"/>
    </row>
    <row r="45" spans="2:12" s="1" customFormat="1" ht="24.95" customHeight="1">
      <c r="B45" s="32"/>
      <c r="C45" s="21" t="s">
        <v>88</v>
      </c>
      <c r="L45" s="32"/>
    </row>
    <row r="46" spans="2:12" s="1" customFormat="1" ht="6.95" customHeight="1">
      <c r="B46" s="32"/>
      <c r="L46" s="32"/>
    </row>
    <row r="47" spans="2:12" s="1" customFormat="1" ht="12" customHeight="1">
      <c r="B47" s="32"/>
      <c r="C47" s="27" t="s">
        <v>16</v>
      </c>
      <c r="L47" s="32"/>
    </row>
    <row r="48" spans="2:12" s="1" customFormat="1" ht="26.25" customHeight="1">
      <c r="B48" s="32"/>
      <c r="E48" s="226" t="str">
        <f>E7</f>
        <v>Areál železničního depa v Dolní Lipce- 0. etapa- zprovoznění kolejiště k výtopně</v>
      </c>
      <c r="F48" s="227"/>
      <c r="G48" s="227"/>
      <c r="H48" s="227"/>
      <c r="L48" s="32"/>
    </row>
    <row r="49" spans="2:47" s="1" customFormat="1" ht="12" customHeight="1">
      <c r="B49" s="32"/>
      <c r="C49" s="27" t="s">
        <v>86</v>
      </c>
      <c r="L49" s="32"/>
    </row>
    <row r="50" spans="2:47" s="1" customFormat="1" ht="16.5" customHeight="1">
      <c r="B50" s="32"/>
      <c r="E50" s="198" t="str">
        <f>E9</f>
        <v>SO06.02 - Koleje</v>
      </c>
      <c r="F50" s="225"/>
      <c r="G50" s="225"/>
      <c r="H50" s="225"/>
      <c r="L50" s="32"/>
    </row>
    <row r="51" spans="2:47" s="1" customFormat="1" ht="6.95" customHeight="1">
      <c r="B51" s="32"/>
      <c r="L51" s="32"/>
    </row>
    <row r="52" spans="2:47" s="1" customFormat="1" ht="12" customHeight="1">
      <c r="B52" s="32"/>
      <c r="C52" s="27" t="s">
        <v>21</v>
      </c>
      <c r="F52" s="25" t="str">
        <f>F12</f>
        <v>Dolní Lipka</v>
      </c>
      <c r="I52" s="27" t="s">
        <v>23</v>
      </c>
      <c r="J52" s="49" t="str">
        <f>IF(J12="","",J12)</f>
        <v>2. 4. 2024</v>
      </c>
      <c r="L52" s="32"/>
    </row>
    <row r="53" spans="2:47" s="1" customFormat="1" ht="6.95" customHeight="1">
      <c r="B53" s="32"/>
      <c r="L53" s="32"/>
    </row>
    <row r="54" spans="2:47" s="1" customFormat="1" ht="15.2" customHeight="1">
      <c r="B54" s="32"/>
      <c r="C54" s="27" t="s">
        <v>25</v>
      </c>
      <c r="F54" s="25" t="str">
        <f>E15</f>
        <v>Pardubický kraj</v>
      </c>
      <c r="I54" s="27" t="s">
        <v>31</v>
      </c>
      <c r="J54" s="30" t="str">
        <f>E21</f>
        <v>PRODIN a. s.</v>
      </c>
      <c r="L54" s="32"/>
    </row>
    <row r="55" spans="2:47" s="1" customFormat="1" ht="15.2" customHeight="1">
      <c r="B55" s="32"/>
      <c r="C55" s="27" t="s">
        <v>29</v>
      </c>
      <c r="F55" s="25" t="str">
        <f>IF(E18="","",E18)</f>
        <v>Vyplň údaj</v>
      </c>
      <c r="I55" s="27" t="s">
        <v>34</v>
      </c>
      <c r="J55" s="30" t="str">
        <f>E24</f>
        <v>PRODIN a. s.</v>
      </c>
      <c r="L55" s="32"/>
    </row>
    <row r="56" spans="2:47" s="1" customFormat="1" ht="10.35" customHeight="1">
      <c r="B56" s="32"/>
      <c r="L56" s="32"/>
    </row>
    <row r="57" spans="2:47" s="1" customFormat="1" ht="29.25" customHeight="1">
      <c r="B57" s="32"/>
      <c r="C57" s="96" t="s">
        <v>89</v>
      </c>
      <c r="D57" s="90"/>
      <c r="E57" s="90"/>
      <c r="F57" s="90"/>
      <c r="G57" s="90"/>
      <c r="H57" s="90"/>
      <c r="I57" s="90"/>
      <c r="J57" s="97" t="s">
        <v>90</v>
      </c>
      <c r="K57" s="90"/>
      <c r="L57" s="32"/>
    </row>
    <row r="58" spans="2:47" s="1" customFormat="1" ht="10.35" customHeight="1">
      <c r="B58" s="32"/>
      <c r="L58" s="32"/>
    </row>
    <row r="59" spans="2:47" s="1" customFormat="1" ht="22.9" customHeight="1">
      <c r="B59" s="32"/>
      <c r="C59" s="98" t="s">
        <v>69</v>
      </c>
      <c r="J59" s="63">
        <f>J83</f>
        <v>0</v>
      </c>
      <c r="L59" s="32"/>
      <c r="AU59" s="17" t="s">
        <v>91</v>
      </c>
    </row>
    <row r="60" spans="2:47" s="8" customFormat="1" ht="24.95" customHeight="1">
      <c r="B60" s="99"/>
      <c r="D60" s="100" t="s">
        <v>92</v>
      </c>
      <c r="E60" s="101"/>
      <c r="F60" s="101"/>
      <c r="G60" s="101"/>
      <c r="H60" s="101"/>
      <c r="I60" s="101"/>
      <c r="J60" s="102">
        <f>J84</f>
        <v>0</v>
      </c>
      <c r="L60" s="99"/>
    </row>
    <row r="61" spans="2:47" s="9" customFormat="1" ht="19.899999999999999" customHeight="1">
      <c r="B61" s="103"/>
      <c r="D61" s="104" t="s">
        <v>97</v>
      </c>
      <c r="E61" s="105"/>
      <c r="F61" s="105"/>
      <c r="G61" s="105"/>
      <c r="H61" s="105"/>
      <c r="I61" s="105"/>
      <c r="J61" s="106">
        <f>J85</f>
        <v>0</v>
      </c>
      <c r="L61" s="103"/>
    </row>
    <row r="62" spans="2:47" s="9" customFormat="1" ht="19.899999999999999" customHeight="1">
      <c r="B62" s="103"/>
      <c r="D62" s="104" t="s">
        <v>99</v>
      </c>
      <c r="E62" s="105"/>
      <c r="F62" s="105"/>
      <c r="G62" s="105"/>
      <c r="H62" s="105"/>
      <c r="I62" s="105"/>
      <c r="J62" s="106">
        <f>J145</f>
        <v>0</v>
      </c>
      <c r="L62" s="103"/>
    </row>
    <row r="63" spans="2:47" s="9" customFormat="1" ht="19.899999999999999" customHeight="1">
      <c r="B63" s="103"/>
      <c r="D63" s="104" t="s">
        <v>100</v>
      </c>
      <c r="E63" s="105"/>
      <c r="F63" s="105"/>
      <c r="G63" s="105"/>
      <c r="H63" s="105"/>
      <c r="I63" s="105"/>
      <c r="J63" s="106">
        <f>J167</f>
        <v>0</v>
      </c>
      <c r="L63" s="103"/>
    </row>
    <row r="64" spans="2:47" s="1" customFormat="1" ht="21.75" customHeight="1">
      <c r="B64" s="32"/>
      <c r="L64" s="32"/>
    </row>
    <row r="65" spans="2:12" s="1" customFormat="1" ht="6.95" customHeight="1">
      <c r="B65" s="41"/>
      <c r="C65" s="42"/>
      <c r="D65" s="42"/>
      <c r="E65" s="42"/>
      <c r="F65" s="42"/>
      <c r="G65" s="42"/>
      <c r="H65" s="42"/>
      <c r="I65" s="42"/>
      <c r="J65" s="42"/>
      <c r="K65" s="42"/>
      <c r="L65" s="32"/>
    </row>
    <row r="69" spans="2:12" s="1" customFormat="1" ht="6.95" customHeight="1">
      <c r="B69" s="43"/>
      <c r="C69" s="44"/>
      <c r="D69" s="44"/>
      <c r="E69" s="44"/>
      <c r="F69" s="44"/>
      <c r="G69" s="44"/>
      <c r="H69" s="44"/>
      <c r="I69" s="44"/>
      <c r="J69" s="44"/>
      <c r="K69" s="44"/>
      <c r="L69" s="32"/>
    </row>
    <row r="70" spans="2:12" s="1" customFormat="1" ht="24.95" customHeight="1">
      <c r="B70" s="32"/>
      <c r="C70" s="21" t="s">
        <v>118</v>
      </c>
      <c r="L70" s="32"/>
    </row>
    <row r="71" spans="2:12" s="1" customFormat="1" ht="6.95" customHeight="1">
      <c r="B71" s="32"/>
      <c r="L71" s="32"/>
    </row>
    <row r="72" spans="2:12" s="1" customFormat="1" ht="12" customHeight="1">
      <c r="B72" s="32"/>
      <c r="C72" s="27" t="s">
        <v>16</v>
      </c>
      <c r="L72" s="32"/>
    </row>
    <row r="73" spans="2:12" s="1" customFormat="1" ht="26.25" customHeight="1">
      <c r="B73" s="32"/>
      <c r="E73" s="226" t="str">
        <f>E7</f>
        <v>Areál železničního depa v Dolní Lipce- 0. etapa- zprovoznění kolejiště k výtopně</v>
      </c>
      <c r="F73" s="227"/>
      <c r="G73" s="227"/>
      <c r="H73" s="227"/>
      <c r="L73" s="32"/>
    </row>
    <row r="74" spans="2:12" s="1" customFormat="1" ht="12" customHeight="1">
      <c r="B74" s="32"/>
      <c r="C74" s="27" t="s">
        <v>86</v>
      </c>
      <c r="L74" s="32"/>
    </row>
    <row r="75" spans="2:12" s="1" customFormat="1" ht="16.5" customHeight="1">
      <c r="B75" s="32"/>
      <c r="E75" s="198" t="str">
        <f>E9</f>
        <v>SO06.02 - Koleje</v>
      </c>
      <c r="F75" s="225"/>
      <c r="G75" s="225"/>
      <c r="H75" s="225"/>
      <c r="L75" s="32"/>
    </row>
    <row r="76" spans="2:12" s="1" customFormat="1" ht="6.95" customHeight="1">
      <c r="B76" s="32"/>
      <c r="L76" s="32"/>
    </row>
    <row r="77" spans="2:12" s="1" customFormat="1" ht="12" customHeight="1">
      <c r="B77" s="32"/>
      <c r="C77" s="27" t="s">
        <v>21</v>
      </c>
      <c r="F77" s="25" t="str">
        <f>F12</f>
        <v>Dolní Lipka</v>
      </c>
      <c r="I77" s="27" t="s">
        <v>23</v>
      </c>
      <c r="J77" s="49" t="str">
        <f>IF(J12="","",J12)</f>
        <v>2. 4. 2024</v>
      </c>
      <c r="L77" s="32"/>
    </row>
    <row r="78" spans="2:12" s="1" customFormat="1" ht="6.95" customHeight="1">
      <c r="B78" s="32"/>
      <c r="L78" s="32"/>
    </row>
    <row r="79" spans="2:12" s="1" customFormat="1" ht="15.2" customHeight="1">
      <c r="B79" s="32"/>
      <c r="C79" s="27" t="s">
        <v>25</v>
      </c>
      <c r="F79" s="25" t="str">
        <f>E15</f>
        <v>Pardubický kraj</v>
      </c>
      <c r="I79" s="27" t="s">
        <v>31</v>
      </c>
      <c r="J79" s="30" t="str">
        <f>E21</f>
        <v>PRODIN a. s.</v>
      </c>
      <c r="L79" s="32"/>
    </row>
    <row r="80" spans="2:12" s="1" customFormat="1" ht="15.2" customHeight="1">
      <c r="B80" s="32"/>
      <c r="C80" s="27" t="s">
        <v>29</v>
      </c>
      <c r="F80" s="25" t="str">
        <f>IF(E18="","",E18)</f>
        <v>Vyplň údaj</v>
      </c>
      <c r="I80" s="27" t="s">
        <v>34</v>
      </c>
      <c r="J80" s="30" t="str">
        <f>E24</f>
        <v>PRODIN a. s.</v>
      </c>
      <c r="L80" s="32"/>
    </row>
    <row r="81" spans="2:65" s="1" customFormat="1" ht="10.35" customHeight="1">
      <c r="B81" s="32"/>
      <c r="L81" s="32"/>
    </row>
    <row r="82" spans="2:65" s="10" customFormat="1" ht="29.25" customHeight="1">
      <c r="B82" s="107"/>
      <c r="C82" s="108" t="s">
        <v>119</v>
      </c>
      <c r="D82" s="109" t="s">
        <v>56</v>
      </c>
      <c r="E82" s="109" t="s">
        <v>52</v>
      </c>
      <c r="F82" s="109" t="s">
        <v>53</v>
      </c>
      <c r="G82" s="109" t="s">
        <v>120</v>
      </c>
      <c r="H82" s="109" t="s">
        <v>121</v>
      </c>
      <c r="I82" s="109" t="s">
        <v>122</v>
      </c>
      <c r="J82" s="109" t="s">
        <v>90</v>
      </c>
      <c r="K82" s="110" t="s">
        <v>123</v>
      </c>
      <c r="L82" s="107"/>
      <c r="M82" s="56" t="s">
        <v>19</v>
      </c>
      <c r="N82" s="57" t="s">
        <v>41</v>
      </c>
      <c r="O82" s="57" t="s">
        <v>124</v>
      </c>
      <c r="P82" s="57" t="s">
        <v>125</v>
      </c>
      <c r="Q82" s="57" t="s">
        <v>126</v>
      </c>
      <c r="R82" s="57" t="s">
        <v>127</v>
      </c>
      <c r="S82" s="57" t="s">
        <v>128</v>
      </c>
      <c r="T82" s="58" t="s">
        <v>129</v>
      </c>
    </row>
    <row r="83" spans="2:65" s="1" customFormat="1" ht="22.9" customHeight="1">
      <c r="B83" s="32"/>
      <c r="C83" s="61" t="s">
        <v>130</v>
      </c>
      <c r="J83" s="111">
        <f>BK83</f>
        <v>0</v>
      </c>
      <c r="L83" s="32"/>
      <c r="M83" s="59"/>
      <c r="N83" s="50"/>
      <c r="O83" s="50"/>
      <c r="P83" s="112">
        <f>P84</f>
        <v>0</v>
      </c>
      <c r="Q83" s="50"/>
      <c r="R83" s="112">
        <f>R84</f>
        <v>74.728817410000005</v>
      </c>
      <c r="S83" s="50"/>
      <c r="T83" s="113">
        <f>T84</f>
        <v>9.4929412100000015</v>
      </c>
      <c r="AT83" s="17" t="s">
        <v>70</v>
      </c>
      <c r="AU83" s="17" t="s">
        <v>91</v>
      </c>
      <c r="BK83" s="114">
        <f>BK84</f>
        <v>0</v>
      </c>
    </row>
    <row r="84" spans="2:65" s="11" customFormat="1" ht="25.9" customHeight="1">
      <c r="B84" s="115"/>
      <c r="D84" s="116" t="s">
        <v>70</v>
      </c>
      <c r="E84" s="117" t="s">
        <v>131</v>
      </c>
      <c r="F84" s="117" t="s">
        <v>132</v>
      </c>
      <c r="I84" s="118"/>
      <c r="J84" s="119">
        <f>BK84</f>
        <v>0</v>
      </c>
      <c r="L84" s="115"/>
      <c r="M84" s="120"/>
      <c r="P84" s="121">
        <f>P85+P145+P167</f>
        <v>0</v>
      </c>
      <c r="R84" s="121">
        <f>R85+R145+R167</f>
        <v>74.728817410000005</v>
      </c>
      <c r="T84" s="122">
        <f>T85+T145+T167</f>
        <v>9.4929412100000015</v>
      </c>
      <c r="AR84" s="116" t="s">
        <v>79</v>
      </c>
      <c r="AT84" s="123" t="s">
        <v>70</v>
      </c>
      <c r="AU84" s="123" t="s">
        <v>71</v>
      </c>
      <c r="AY84" s="116" t="s">
        <v>133</v>
      </c>
      <c r="BK84" s="124">
        <f>BK85+BK145+BK167</f>
        <v>0</v>
      </c>
    </row>
    <row r="85" spans="2:65" s="11" customFormat="1" ht="22.9" customHeight="1">
      <c r="B85" s="115"/>
      <c r="D85" s="116" t="s">
        <v>70</v>
      </c>
      <c r="E85" s="125" t="s">
        <v>167</v>
      </c>
      <c r="F85" s="125" t="s">
        <v>329</v>
      </c>
      <c r="I85" s="118"/>
      <c r="J85" s="126">
        <f>BK85</f>
        <v>0</v>
      </c>
      <c r="L85" s="115"/>
      <c r="M85" s="120"/>
      <c r="P85" s="121">
        <f>SUM(P86:P144)</f>
        <v>0</v>
      </c>
      <c r="R85" s="121">
        <f>SUM(R86:R144)</f>
        <v>63.32319116</v>
      </c>
      <c r="T85" s="122">
        <f>SUM(T86:T144)</f>
        <v>9.4899412100000013</v>
      </c>
      <c r="AR85" s="116" t="s">
        <v>79</v>
      </c>
      <c r="AT85" s="123" t="s">
        <v>70</v>
      </c>
      <c r="AU85" s="123" t="s">
        <v>79</v>
      </c>
      <c r="AY85" s="116" t="s">
        <v>133</v>
      </c>
      <c r="BK85" s="124">
        <f>SUM(BK86:BK144)</f>
        <v>0</v>
      </c>
    </row>
    <row r="86" spans="2:65" s="1" customFormat="1" ht="16.5" customHeight="1">
      <c r="B86" s="32"/>
      <c r="C86" s="127" t="s">
        <v>79</v>
      </c>
      <c r="D86" s="127" t="s">
        <v>135</v>
      </c>
      <c r="E86" s="128" t="s">
        <v>1207</v>
      </c>
      <c r="F86" s="129" t="s">
        <v>1208</v>
      </c>
      <c r="G86" s="130" t="s">
        <v>161</v>
      </c>
      <c r="H86" s="131">
        <v>23.719000000000001</v>
      </c>
      <c r="I86" s="132"/>
      <c r="J86" s="133">
        <f>ROUND(I86*H86,2)</f>
        <v>0</v>
      </c>
      <c r="K86" s="129" t="s">
        <v>19</v>
      </c>
      <c r="L86" s="32"/>
      <c r="M86" s="134" t="s">
        <v>19</v>
      </c>
      <c r="N86" s="135" t="s">
        <v>42</v>
      </c>
      <c r="P86" s="136">
        <f>O86*H86</f>
        <v>0</v>
      </c>
      <c r="Q86" s="136">
        <v>0</v>
      </c>
      <c r="R86" s="136">
        <f>Q86*H86</f>
        <v>0</v>
      </c>
      <c r="S86" s="136">
        <v>0.2</v>
      </c>
      <c r="T86" s="137">
        <f>S86*H86</f>
        <v>4.7438000000000002</v>
      </c>
      <c r="AR86" s="138" t="s">
        <v>140</v>
      </c>
      <c r="AT86" s="138" t="s">
        <v>135</v>
      </c>
      <c r="AU86" s="138" t="s">
        <v>81</v>
      </c>
      <c r="AY86" s="17" t="s">
        <v>133</v>
      </c>
      <c r="BE86" s="139">
        <f>IF(N86="základní",J86,0)</f>
        <v>0</v>
      </c>
      <c r="BF86" s="139">
        <f>IF(N86="snížená",J86,0)</f>
        <v>0</v>
      </c>
      <c r="BG86" s="139">
        <f>IF(N86="zákl. přenesená",J86,0)</f>
        <v>0</v>
      </c>
      <c r="BH86" s="139">
        <f>IF(N86="sníž. přenesená",J86,0)</f>
        <v>0</v>
      </c>
      <c r="BI86" s="139">
        <f>IF(N86="nulová",J86,0)</f>
        <v>0</v>
      </c>
      <c r="BJ86" s="17" t="s">
        <v>79</v>
      </c>
      <c r="BK86" s="139">
        <f>ROUND(I86*H86,2)</f>
        <v>0</v>
      </c>
      <c r="BL86" s="17" t="s">
        <v>140</v>
      </c>
      <c r="BM86" s="138" t="s">
        <v>1209</v>
      </c>
    </row>
    <row r="87" spans="2:65" s="15" customFormat="1">
      <c r="B87" s="176"/>
      <c r="D87" s="145" t="s">
        <v>144</v>
      </c>
      <c r="E87" s="177" t="s">
        <v>19</v>
      </c>
      <c r="F87" s="178" t="s">
        <v>1210</v>
      </c>
      <c r="H87" s="177" t="s">
        <v>19</v>
      </c>
      <c r="I87" s="179"/>
      <c r="L87" s="176"/>
      <c r="M87" s="180"/>
      <c r="T87" s="181"/>
      <c r="AT87" s="177" t="s">
        <v>144</v>
      </c>
      <c r="AU87" s="177" t="s">
        <v>81</v>
      </c>
      <c r="AV87" s="15" t="s">
        <v>79</v>
      </c>
      <c r="AW87" s="15" t="s">
        <v>33</v>
      </c>
      <c r="AX87" s="15" t="s">
        <v>71</v>
      </c>
      <c r="AY87" s="177" t="s">
        <v>133</v>
      </c>
    </row>
    <row r="88" spans="2:65" s="12" customFormat="1">
      <c r="B88" s="144"/>
      <c r="D88" s="145" t="s">
        <v>144</v>
      </c>
      <c r="E88" s="146" t="s">
        <v>19</v>
      </c>
      <c r="F88" s="147" t="s">
        <v>1211</v>
      </c>
      <c r="H88" s="148">
        <v>23.719000000000001</v>
      </c>
      <c r="I88" s="149"/>
      <c r="L88" s="144"/>
      <c r="M88" s="150"/>
      <c r="T88" s="151"/>
      <c r="AT88" s="146" t="s">
        <v>144</v>
      </c>
      <c r="AU88" s="146" t="s">
        <v>81</v>
      </c>
      <c r="AV88" s="12" t="s">
        <v>81</v>
      </c>
      <c r="AW88" s="12" t="s">
        <v>33</v>
      </c>
      <c r="AX88" s="12" t="s">
        <v>71</v>
      </c>
      <c r="AY88" s="146" t="s">
        <v>133</v>
      </c>
    </row>
    <row r="89" spans="2:65" s="13" customFormat="1">
      <c r="B89" s="152"/>
      <c r="D89" s="145" t="s">
        <v>144</v>
      </c>
      <c r="E89" s="153" t="s">
        <v>19</v>
      </c>
      <c r="F89" s="154" t="s">
        <v>166</v>
      </c>
      <c r="H89" s="155">
        <v>23.719000000000001</v>
      </c>
      <c r="I89" s="156"/>
      <c r="L89" s="152"/>
      <c r="M89" s="157"/>
      <c r="T89" s="158"/>
      <c r="AT89" s="153" t="s">
        <v>144</v>
      </c>
      <c r="AU89" s="153" t="s">
        <v>81</v>
      </c>
      <c r="AV89" s="13" t="s">
        <v>140</v>
      </c>
      <c r="AW89" s="13" t="s">
        <v>33</v>
      </c>
      <c r="AX89" s="13" t="s">
        <v>79</v>
      </c>
      <c r="AY89" s="153" t="s">
        <v>133</v>
      </c>
    </row>
    <row r="90" spans="2:65" s="1" customFormat="1" ht="21.75" customHeight="1">
      <c r="B90" s="32"/>
      <c r="C90" s="166" t="s">
        <v>81</v>
      </c>
      <c r="D90" s="166" t="s">
        <v>438</v>
      </c>
      <c r="E90" s="167" t="s">
        <v>1212</v>
      </c>
      <c r="F90" s="168" t="s">
        <v>1213</v>
      </c>
      <c r="G90" s="169" t="s">
        <v>193</v>
      </c>
      <c r="H90" s="170">
        <v>49.81</v>
      </c>
      <c r="I90" s="171"/>
      <c r="J90" s="172">
        <f>ROUND(I90*H90,2)</f>
        <v>0</v>
      </c>
      <c r="K90" s="168" t="s">
        <v>19</v>
      </c>
      <c r="L90" s="173"/>
      <c r="M90" s="174" t="s">
        <v>19</v>
      </c>
      <c r="N90" s="175" t="s">
        <v>42</v>
      </c>
      <c r="P90" s="136">
        <f>O90*H90</f>
        <v>0</v>
      </c>
      <c r="Q90" s="136">
        <v>1</v>
      </c>
      <c r="R90" s="136">
        <f>Q90*H90</f>
        <v>49.81</v>
      </c>
      <c r="S90" s="136">
        <v>0</v>
      </c>
      <c r="T90" s="137">
        <f>S90*H90</f>
        <v>0</v>
      </c>
      <c r="AR90" s="138" t="s">
        <v>190</v>
      </c>
      <c r="AT90" s="138" t="s">
        <v>438</v>
      </c>
      <c r="AU90" s="138" t="s">
        <v>81</v>
      </c>
      <c r="AY90" s="17" t="s">
        <v>133</v>
      </c>
      <c r="BE90" s="139">
        <f>IF(N90="základní",J90,0)</f>
        <v>0</v>
      </c>
      <c r="BF90" s="139">
        <f>IF(N90="snížená",J90,0)</f>
        <v>0</v>
      </c>
      <c r="BG90" s="139">
        <f>IF(N90="zákl. přenesená",J90,0)</f>
        <v>0</v>
      </c>
      <c r="BH90" s="139">
        <f>IF(N90="sníž. přenesená",J90,0)</f>
        <v>0</v>
      </c>
      <c r="BI90" s="139">
        <f>IF(N90="nulová",J90,0)</f>
        <v>0</v>
      </c>
      <c r="BJ90" s="17" t="s">
        <v>79</v>
      </c>
      <c r="BK90" s="139">
        <f>ROUND(I90*H90,2)</f>
        <v>0</v>
      </c>
      <c r="BL90" s="17" t="s">
        <v>140</v>
      </c>
      <c r="BM90" s="138" t="s">
        <v>1214</v>
      </c>
    </row>
    <row r="91" spans="2:65" s="12" customFormat="1">
      <c r="B91" s="144"/>
      <c r="D91" s="145" t="s">
        <v>144</v>
      </c>
      <c r="E91" s="146" t="s">
        <v>19</v>
      </c>
      <c r="F91" s="147" t="s">
        <v>1215</v>
      </c>
      <c r="H91" s="148">
        <v>49.81</v>
      </c>
      <c r="I91" s="149"/>
      <c r="L91" s="144"/>
      <c r="M91" s="150"/>
      <c r="T91" s="151"/>
      <c r="AT91" s="146" t="s">
        <v>144</v>
      </c>
      <c r="AU91" s="146" t="s">
        <v>81</v>
      </c>
      <c r="AV91" s="12" t="s">
        <v>81</v>
      </c>
      <c r="AW91" s="12" t="s">
        <v>33</v>
      </c>
      <c r="AX91" s="12" t="s">
        <v>71</v>
      </c>
      <c r="AY91" s="146" t="s">
        <v>133</v>
      </c>
    </row>
    <row r="92" spans="2:65" s="13" customFormat="1">
      <c r="B92" s="152"/>
      <c r="D92" s="145" t="s">
        <v>144</v>
      </c>
      <c r="E92" s="153" t="s">
        <v>19</v>
      </c>
      <c r="F92" s="154" t="s">
        <v>166</v>
      </c>
      <c r="H92" s="155">
        <v>49.81</v>
      </c>
      <c r="I92" s="156"/>
      <c r="L92" s="152"/>
      <c r="M92" s="157"/>
      <c r="T92" s="158"/>
      <c r="AT92" s="153" t="s">
        <v>144</v>
      </c>
      <c r="AU92" s="153" t="s">
        <v>81</v>
      </c>
      <c r="AV92" s="13" t="s">
        <v>140</v>
      </c>
      <c r="AW92" s="13" t="s">
        <v>33</v>
      </c>
      <c r="AX92" s="13" t="s">
        <v>79</v>
      </c>
      <c r="AY92" s="153" t="s">
        <v>133</v>
      </c>
    </row>
    <row r="93" spans="2:65" s="1" customFormat="1" ht="16.5" customHeight="1">
      <c r="B93" s="32"/>
      <c r="C93" s="127" t="s">
        <v>167</v>
      </c>
      <c r="D93" s="127" t="s">
        <v>135</v>
      </c>
      <c r="E93" s="128" t="s">
        <v>1216</v>
      </c>
      <c r="F93" s="129" t="s">
        <v>1217</v>
      </c>
      <c r="G93" s="130" t="s">
        <v>280</v>
      </c>
      <c r="H93" s="131">
        <v>186.244</v>
      </c>
      <c r="I93" s="132"/>
      <c r="J93" s="133">
        <f>ROUND(I93*H93,2)</f>
        <v>0</v>
      </c>
      <c r="K93" s="129" t="s">
        <v>19</v>
      </c>
      <c r="L93" s="32"/>
      <c r="M93" s="134" t="s">
        <v>19</v>
      </c>
      <c r="N93" s="135" t="s">
        <v>42</v>
      </c>
      <c r="P93" s="136">
        <f>O93*H93</f>
        <v>0</v>
      </c>
      <c r="Q93" s="136">
        <v>0</v>
      </c>
      <c r="R93" s="136">
        <f>Q93*H93</f>
        <v>0</v>
      </c>
      <c r="S93" s="136">
        <v>0</v>
      </c>
      <c r="T93" s="137">
        <f>S93*H93</f>
        <v>0</v>
      </c>
      <c r="AR93" s="138" t="s">
        <v>140</v>
      </c>
      <c r="AT93" s="138" t="s">
        <v>135</v>
      </c>
      <c r="AU93" s="138" t="s">
        <v>81</v>
      </c>
      <c r="AY93" s="17" t="s">
        <v>133</v>
      </c>
      <c r="BE93" s="139">
        <f>IF(N93="základní",J93,0)</f>
        <v>0</v>
      </c>
      <c r="BF93" s="139">
        <f>IF(N93="snížená",J93,0)</f>
        <v>0</v>
      </c>
      <c r="BG93" s="139">
        <f>IF(N93="zákl. přenesená",J93,0)</f>
        <v>0</v>
      </c>
      <c r="BH93" s="139">
        <f>IF(N93="sníž. přenesená",J93,0)</f>
        <v>0</v>
      </c>
      <c r="BI93" s="139">
        <f>IF(N93="nulová",J93,0)</f>
        <v>0</v>
      </c>
      <c r="BJ93" s="17" t="s">
        <v>79</v>
      </c>
      <c r="BK93" s="139">
        <f>ROUND(I93*H93,2)</f>
        <v>0</v>
      </c>
      <c r="BL93" s="17" t="s">
        <v>140</v>
      </c>
      <c r="BM93" s="138" t="s">
        <v>1218</v>
      </c>
    </row>
    <row r="94" spans="2:65" s="15" customFormat="1" ht="22.5">
      <c r="B94" s="176"/>
      <c r="D94" s="145" t="s">
        <v>144</v>
      </c>
      <c r="E94" s="177" t="s">
        <v>19</v>
      </c>
      <c r="F94" s="178" t="s">
        <v>1219</v>
      </c>
      <c r="H94" s="177" t="s">
        <v>19</v>
      </c>
      <c r="I94" s="179"/>
      <c r="L94" s="176"/>
      <c r="M94" s="180"/>
      <c r="T94" s="181"/>
      <c r="AT94" s="177" t="s">
        <v>144</v>
      </c>
      <c r="AU94" s="177" t="s">
        <v>81</v>
      </c>
      <c r="AV94" s="15" t="s">
        <v>79</v>
      </c>
      <c r="AW94" s="15" t="s">
        <v>33</v>
      </c>
      <c r="AX94" s="15" t="s">
        <v>71</v>
      </c>
      <c r="AY94" s="177" t="s">
        <v>133</v>
      </c>
    </row>
    <row r="95" spans="2:65" s="12" customFormat="1">
      <c r="B95" s="144"/>
      <c r="D95" s="145" t="s">
        <v>144</v>
      </c>
      <c r="E95" s="146" t="s">
        <v>19</v>
      </c>
      <c r="F95" s="147" t="s">
        <v>1220</v>
      </c>
      <c r="H95" s="148">
        <v>93.11</v>
      </c>
      <c r="I95" s="149"/>
      <c r="L95" s="144"/>
      <c r="M95" s="150"/>
      <c r="T95" s="151"/>
      <c r="AT95" s="146" t="s">
        <v>144</v>
      </c>
      <c r="AU95" s="146" t="s">
        <v>81</v>
      </c>
      <c r="AV95" s="12" t="s">
        <v>81</v>
      </c>
      <c r="AW95" s="12" t="s">
        <v>33</v>
      </c>
      <c r="AX95" s="12" t="s">
        <v>71</v>
      </c>
      <c r="AY95" s="146" t="s">
        <v>133</v>
      </c>
    </row>
    <row r="96" spans="2:65" s="12" customFormat="1">
      <c r="B96" s="144"/>
      <c r="D96" s="145" t="s">
        <v>144</v>
      </c>
      <c r="E96" s="146" t="s">
        <v>19</v>
      </c>
      <c r="F96" s="147" t="s">
        <v>1221</v>
      </c>
      <c r="H96" s="148">
        <v>93.134</v>
      </c>
      <c r="I96" s="149"/>
      <c r="L96" s="144"/>
      <c r="M96" s="150"/>
      <c r="T96" s="151"/>
      <c r="AT96" s="146" t="s">
        <v>144</v>
      </c>
      <c r="AU96" s="146" t="s">
        <v>81</v>
      </c>
      <c r="AV96" s="12" t="s">
        <v>81</v>
      </c>
      <c r="AW96" s="12" t="s">
        <v>33</v>
      </c>
      <c r="AX96" s="12" t="s">
        <v>71</v>
      </c>
      <c r="AY96" s="146" t="s">
        <v>133</v>
      </c>
    </row>
    <row r="97" spans="2:65" s="13" customFormat="1">
      <c r="B97" s="152"/>
      <c r="D97" s="145" t="s">
        <v>144</v>
      </c>
      <c r="E97" s="153" t="s">
        <v>19</v>
      </c>
      <c r="F97" s="154" t="s">
        <v>166</v>
      </c>
      <c r="H97" s="155">
        <v>186.244</v>
      </c>
      <c r="I97" s="156"/>
      <c r="L97" s="152"/>
      <c r="M97" s="157"/>
      <c r="T97" s="158"/>
      <c r="AT97" s="153" t="s">
        <v>144</v>
      </c>
      <c r="AU97" s="153" t="s">
        <v>81</v>
      </c>
      <c r="AV97" s="13" t="s">
        <v>140</v>
      </c>
      <c r="AW97" s="13" t="s">
        <v>33</v>
      </c>
      <c r="AX97" s="13" t="s">
        <v>79</v>
      </c>
      <c r="AY97" s="153" t="s">
        <v>133</v>
      </c>
    </row>
    <row r="98" spans="2:65" s="1" customFormat="1" ht="21.75" customHeight="1">
      <c r="B98" s="32"/>
      <c r="C98" s="166" t="s">
        <v>174</v>
      </c>
      <c r="D98" s="166" t="s">
        <v>438</v>
      </c>
      <c r="E98" s="167" t="s">
        <v>1222</v>
      </c>
      <c r="F98" s="168" t="s">
        <v>1223</v>
      </c>
      <c r="G98" s="169" t="s">
        <v>288</v>
      </c>
      <c r="H98" s="170">
        <v>280</v>
      </c>
      <c r="I98" s="171"/>
      <c r="J98" s="172">
        <f>ROUND(I98*H98,2)</f>
        <v>0</v>
      </c>
      <c r="K98" s="168" t="s">
        <v>19</v>
      </c>
      <c r="L98" s="173"/>
      <c r="M98" s="174" t="s">
        <v>19</v>
      </c>
      <c r="N98" s="175" t="s">
        <v>42</v>
      </c>
      <c r="P98" s="136">
        <f>O98*H98</f>
        <v>0</v>
      </c>
      <c r="Q98" s="136">
        <v>1.8000000000000001E-4</v>
      </c>
      <c r="R98" s="136">
        <f>Q98*H98</f>
        <v>5.04E-2</v>
      </c>
      <c r="S98" s="136">
        <v>0</v>
      </c>
      <c r="T98" s="137">
        <f>S98*H98</f>
        <v>0</v>
      </c>
      <c r="AR98" s="138" t="s">
        <v>190</v>
      </c>
      <c r="AT98" s="138" t="s">
        <v>438</v>
      </c>
      <c r="AU98" s="138" t="s">
        <v>81</v>
      </c>
      <c r="AY98" s="17" t="s">
        <v>133</v>
      </c>
      <c r="BE98" s="139">
        <f>IF(N98="základní",J98,0)</f>
        <v>0</v>
      </c>
      <c r="BF98" s="139">
        <f>IF(N98="snížená",J98,0)</f>
        <v>0</v>
      </c>
      <c r="BG98" s="139">
        <f>IF(N98="zákl. přenesená",J98,0)</f>
        <v>0</v>
      </c>
      <c r="BH98" s="139">
        <f>IF(N98="sníž. přenesená",J98,0)</f>
        <v>0</v>
      </c>
      <c r="BI98" s="139">
        <f>IF(N98="nulová",J98,0)</f>
        <v>0</v>
      </c>
      <c r="BJ98" s="17" t="s">
        <v>79</v>
      </c>
      <c r="BK98" s="139">
        <f>ROUND(I98*H98,2)</f>
        <v>0</v>
      </c>
      <c r="BL98" s="17" t="s">
        <v>140</v>
      </c>
      <c r="BM98" s="138" t="s">
        <v>1224</v>
      </c>
    </row>
    <row r="99" spans="2:65" s="15" customFormat="1">
      <c r="B99" s="176"/>
      <c r="D99" s="145" t="s">
        <v>144</v>
      </c>
      <c r="E99" s="177" t="s">
        <v>19</v>
      </c>
      <c r="F99" s="178" t="s">
        <v>1225</v>
      </c>
      <c r="H99" s="177" t="s">
        <v>19</v>
      </c>
      <c r="I99" s="179"/>
      <c r="L99" s="176"/>
      <c r="M99" s="180"/>
      <c r="T99" s="181"/>
      <c r="AT99" s="177" t="s">
        <v>144</v>
      </c>
      <c r="AU99" s="177" t="s">
        <v>81</v>
      </c>
      <c r="AV99" s="15" t="s">
        <v>79</v>
      </c>
      <c r="AW99" s="15" t="s">
        <v>33</v>
      </c>
      <c r="AX99" s="15" t="s">
        <v>71</v>
      </c>
      <c r="AY99" s="177" t="s">
        <v>133</v>
      </c>
    </row>
    <row r="100" spans="2:65" s="12" customFormat="1">
      <c r="B100" s="144"/>
      <c r="D100" s="145" t="s">
        <v>144</v>
      </c>
      <c r="E100" s="146" t="s">
        <v>19</v>
      </c>
      <c r="F100" s="147" t="s">
        <v>1226</v>
      </c>
      <c r="H100" s="148">
        <v>280</v>
      </c>
      <c r="I100" s="149"/>
      <c r="L100" s="144"/>
      <c r="M100" s="150"/>
      <c r="T100" s="151"/>
      <c r="AT100" s="146" t="s">
        <v>144</v>
      </c>
      <c r="AU100" s="146" t="s">
        <v>81</v>
      </c>
      <c r="AV100" s="12" t="s">
        <v>81</v>
      </c>
      <c r="AW100" s="12" t="s">
        <v>33</v>
      </c>
      <c r="AX100" s="12" t="s">
        <v>71</v>
      </c>
      <c r="AY100" s="146" t="s">
        <v>133</v>
      </c>
    </row>
    <row r="101" spans="2:65" s="13" customFormat="1">
      <c r="B101" s="152"/>
      <c r="D101" s="145" t="s">
        <v>144</v>
      </c>
      <c r="E101" s="153" t="s">
        <v>19</v>
      </c>
      <c r="F101" s="154" t="s">
        <v>166</v>
      </c>
      <c r="H101" s="155">
        <v>280</v>
      </c>
      <c r="I101" s="156"/>
      <c r="L101" s="152"/>
      <c r="M101" s="157"/>
      <c r="T101" s="158"/>
      <c r="AT101" s="153" t="s">
        <v>144</v>
      </c>
      <c r="AU101" s="153" t="s">
        <v>81</v>
      </c>
      <c r="AV101" s="13" t="s">
        <v>140</v>
      </c>
      <c r="AW101" s="13" t="s">
        <v>33</v>
      </c>
      <c r="AX101" s="13" t="s">
        <v>79</v>
      </c>
      <c r="AY101" s="153" t="s">
        <v>133</v>
      </c>
    </row>
    <row r="102" spans="2:65" s="1" customFormat="1" ht="24.2" customHeight="1">
      <c r="B102" s="32"/>
      <c r="C102" s="166" t="s">
        <v>185</v>
      </c>
      <c r="D102" s="166" t="s">
        <v>438</v>
      </c>
      <c r="E102" s="167" t="s">
        <v>1227</v>
      </c>
      <c r="F102" s="168" t="s">
        <v>1228</v>
      </c>
      <c r="G102" s="169" t="s">
        <v>288</v>
      </c>
      <c r="H102" s="170">
        <v>560</v>
      </c>
      <c r="I102" s="171"/>
      <c r="J102" s="172">
        <f>ROUND(I102*H102,2)</f>
        <v>0</v>
      </c>
      <c r="K102" s="168" t="s">
        <v>19</v>
      </c>
      <c r="L102" s="173"/>
      <c r="M102" s="174" t="s">
        <v>19</v>
      </c>
      <c r="N102" s="175" t="s">
        <v>42</v>
      </c>
      <c r="P102" s="136">
        <f>O102*H102</f>
        <v>0</v>
      </c>
      <c r="Q102" s="136">
        <v>1.23E-3</v>
      </c>
      <c r="R102" s="136">
        <f>Q102*H102</f>
        <v>0.68879999999999997</v>
      </c>
      <c r="S102" s="136">
        <v>0</v>
      </c>
      <c r="T102" s="137">
        <f>S102*H102</f>
        <v>0</v>
      </c>
      <c r="AR102" s="138" t="s">
        <v>190</v>
      </c>
      <c r="AT102" s="138" t="s">
        <v>438</v>
      </c>
      <c r="AU102" s="138" t="s">
        <v>81</v>
      </c>
      <c r="AY102" s="17" t="s">
        <v>133</v>
      </c>
      <c r="BE102" s="139">
        <f>IF(N102="základní",J102,0)</f>
        <v>0</v>
      </c>
      <c r="BF102" s="139">
        <f>IF(N102="snížená",J102,0)</f>
        <v>0</v>
      </c>
      <c r="BG102" s="139">
        <f>IF(N102="zákl. přenesená",J102,0)</f>
        <v>0</v>
      </c>
      <c r="BH102" s="139">
        <f>IF(N102="sníž. přenesená",J102,0)</f>
        <v>0</v>
      </c>
      <c r="BI102" s="139">
        <f>IF(N102="nulová",J102,0)</f>
        <v>0</v>
      </c>
      <c r="BJ102" s="17" t="s">
        <v>79</v>
      </c>
      <c r="BK102" s="139">
        <f>ROUND(I102*H102,2)</f>
        <v>0</v>
      </c>
      <c r="BL102" s="17" t="s">
        <v>140</v>
      </c>
      <c r="BM102" s="138" t="s">
        <v>1229</v>
      </c>
    </row>
    <row r="103" spans="2:65" s="12" customFormat="1">
      <c r="B103" s="144"/>
      <c r="D103" s="145" t="s">
        <v>144</v>
      </c>
      <c r="E103" s="146" t="s">
        <v>19</v>
      </c>
      <c r="F103" s="147" t="s">
        <v>1230</v>
      </c>
      <c r="H103" s="148">
        <v>560</v>
      </c>
      <c r="I103" s="149"/>
      <c r="L103" s="144"/>
      <c r="M103" s="150"/>
      <c r="T103" s="151"/>
      <c r="AT103" s="146" t="s">
        <v>144</v>
      </c>
      <c r="AU103" s="146" t="s">
        <v>81</v>
      </c>
      <c r="AV103" s="12" t="s">
        <v>81</v>
      </c>
      <c r="AW103" s="12" t="s">
        <v>33</v>
      </c>
      <c r="AX103" s="12" t="s">
        <v>71</v>
      </c>
      <c r="AY103" s="146" t="s">
        <v>133</v>
      </c>
    </row>
    <row r="104" spans="2:65" s="13" customFormat="1">
      <c r="B104" s="152"/>
      <c r="D104" s="145" t="s">
        <v>144</v>
      </c>
      <c r="E104" s="153" t="s">
        <v>19</v>
      </c>
      <c r="F104" s="154" t="s">
        <v>166</v>
      </c>
      <c r="H104" s="155">
        <v>560</v>
      </c>
      <c r="I104" s="156"/>
      <c r="L104" s="152"/>
      <c r="M104" s="157"/>
      <c r="T104" s="158"/>
      <c r="AT104" s="153" t="s">
        <v>144</v>
      </c>
      <c r="AU104" s="153" t="s">
        <v>81</v>
      </c>
      <c r="AV104" s="13" t="s">
        <v>140</v>
      </c>
      <c r="AW104" s="13" t="s">
        <v>33</v>
      </c>
      <c r="AX104" s="13" t="s">
        <v>79</v>
      </c>
      <c r="AY104" s="153" t="s">
        <v>133</v>
      </c>
    </row>
    <row r="105" spans="2:65" s="1" customFormat="1" ht="16.5" customHeight="1">
      <c r="B105" s="32"/>
      <c r="C105" s="166" t="s">
        <v>190</v>
      </c>
      <c r="D105" s="166" t="s">
        <v>438</v>
      </c>
      <c r="E105" s="167" t="s">
        <v>1231</v>
      </c>
      <c r="F105" s="168" t="s">
        <v>1232</v>
      </c>
      <c r="G105" s="169" t="s">
        <v>280</v>
      </c>
      <c r="H105" s="170">
        <v>186.244</v>
      </c>
      <c r="I105" s="171"/>
      <c r="J105" s="172">
        <f>ROUND(I105*H105,2)</f>
        <v>0</v>
      </c>
      <c r="K105" s="168" t="s">
        <v>19</v>
      </c>
      <c r="L105" s="173"/>
      <c r="M105" s="174" t="s">
        <v>19</v>
      </c>
      <c r="N105" s="175" t="s">
        <v>42</v>
      </c>
      <c r="P105" s="136">
        <f>O105*H105</f>
        <v>0</v>
      </c>
      <c r="Q105" s="136">
        <v>4.9390000000000003E-2</v>
      </c>
      <c r="R105" s="136">
        <f>Q105*H105</f>
        <v>9.1985911600000012</v>
      </c>
      <c r="S105" s="136">
        <v>0</v>
      </c>
      <c r="T105" s="137">
        <f>S105*H105</f>
        <v>0</v>
      </c>
      <c r="AR105" s="138" t="s">
        <v>190</v>
      </c>
      <c r="AT105" s="138" t="s">
        <v>438</v>
      </c>
      <c r="AU105" s="138" t="s">
        <v>81</v>
      </c>
      <c r="AY105" s="17" t="s">
        <v>133</v>
      </c>
      <c r="BE105" s="139">
        <f>IF(N105="základní",J105,0)</f>
        <v>0</v>
      </c>
      <c r="BF105" s="139">
        <f>IF(N105="snížená",J105,0)</f>
        <v>0</v>
      </c>
      <c r="BG105" s="139">
        <f>IF(N105="zákl. přenesená",J105,0)</f>
        <v>0</v>
      </c>
      <c r="BH105" s="139">
        <f>IF(N105="sníž. přenesená",J105,0)</f>
        <v>0</v>
      </c>
      <c r="BI105" s="139">
        <f>IF(N105="nulová",J105,0)</f>
        <v>0</v>
      </c>
      <c r="BJ105" s="17" t="s">
        <v>79</v>
      </c>
      <c r="BK105" s="139">
        <f>ROUND(I105*H105,2)</f>
        <v>0</v>
      </c>
      <c r="BL105" s="17" t="s">
        <v>140</v>
      </c>
      <c r="BM105" s="138" t="s">
        <v>1233</v>
      </c>
    </row>
    <row r="106" spans="2:65" s="15" customFormat="1">
      <c r="B106" s="176"/>
      <c r="D106" s="145" t="s">
        <v>144</v>
      </c>
      <c r="E106" s="177" t="s">
        <v>19</v>
      </c>
      <c r="F106" s="178" t="s">
        <v>1234</v>
      </c>
      <c r="H106" s="177" t="s">
        <v>19</v>
      </c>
      <c r="I106" s="179"/>
      <c r="L106" s="176"/>
      <c r="M106" s="180"/>
      <c r="T106" s="181"/>
      <c r="AT106" s="177" t="s">
        <v>144</v>
      </c>
      <c r="AU106" s="177" t="s">
        <v>81</v>
      </c>
      <c r="AV106" s="15" t="s">
        <v>79</v>
      </c>
      <c r="AW106" s="15" t="s">
        <v>33</v>
      </c>
      <c r="AX106" s="15" t="s">
        <v>71</v>
      </c>
      <c r="AY106" s="177" t="s">
        <v>133</v>
      </c>
    </row>
    <row r="107" spans="2:65" s="15" customFormat="1" ht="22.5">
      <c r="B107" s="176"/>
      <c r="D107" s="145" t="s">
        <v>144</v>
      </c>
      <c r="E107" s="177" t="s">
        <v>19</v>
      </c>
      <c r="F107" s="178" t="s">
        <v>1219</v>
      </c>
      <c r="H107" s="177" t="s">
        <v>19</v>
      </c>
      <c r="I107" s="179"/>
      <c r="L107" s="176"/>
      <c r="M107" s="180"/>
      <c r="T107" s="181"/>
      <c r="AT107" s="177" t="s">
        <v>144</v>
      </c>
      <c r="AU107" s="177" t="s">
        <v>81</v>
      </c>
      <c r="AV107" s="15" t="s">
        <v>79</v>
      </c>
      <c r="AW107" s="15" t="s">
        <v>33</v>
      </c>
      <c r="AX107" s="15" t="s">
        <v>71</v>
      </c>
      <c r="AY107" s="177" t="s">
        <v>133</v>
      </c>
    </row>
    <row r="108" spans="2:65" s="12" customFormat="1">
      <c r="B108" s="144"/>
      <c r="D108" s="145" t="s">
        <v>144</v>
      </c>
      <c r="E108" s="146" t="s">
        <v>19</v>
      </c>
      <c r="F108" s="147" t="s">
        <v>1220</v>
      </c>
      <c r="H108" s="148">
        <v>93.11</v>
      </c>
      <c r="I108" s="149"/>
      <c r="L108" s="144"/>
      <c r="M108" s="150"/>
      <c r="T108" s="151"/>
      <c r="AT108" s="146" t="s">
        <v>144</v>
      </c>
      <c r="AU108" s="146" t="s">
        <v>81</v>
      </c>
      <c r="AV108" s="12" t="s">
        <v>81</v>
      </c>
      <c r="AW108" s="12" t="s">
        <v>33</v>
      </c>
      <c r="AX108" s="12" t="s">
        <v>71</v>
      </c>
      <c r="AY108" s="146" t="s">
        <v>133</v>
      </c>
    </row>
    <row r="109" spans="2:65" s="12" customFormat="1">
      <c r="B109" s="144"/>
      <c r="D109" s="145" t="s">
        <v>144</v>
      </c>
      <c r="E109" s="146" t="s">
        <v>19</v>
      </c>
      <c r="F109" s="147" t="s">
        <v>1221</v>
      </c>
      <c r="H109" s="148">
        <v>93.134</v>
      </c>
      <c r="I109" s="149"/>
      <c r="L109" s="144"/>
      <c r="M109" s="150"/>
      <c r="T109" s="151"/>
      <c r="AT109" s="146" t="s">
        <v>144</v>
      </c>
      <c r="AU109" s="146" t="s">
        <v>81</v>
      </c>
      <c r="AV109" s="12" t="s">
        <v>81</v>
      </c>
      <c r="AW109" s="12" t="s">
        <v>33</v>
      </c>
      <c r="AX109" s="12" t="s">
        <v>71</v>
      </c>
      <c r="AY109" s="146" t="s">
        <v>133</v>
      </c>
    </row>
    <row r="110" spans="2:65" s="13" customFormat="1">
      <c r="B110" s="152"/>
      <c r="D110" s="145" t="s">
        <v>144</v>
      </c>
      <c r="E110" s="153" t="s">
        <v>19</v>
      </c>
      <c r="F110" s="154" t="s">
        <v>166</v>
      </c>
      <c r="H110" s="155">
        <v>186.244</v>
      </c>
      <c r="I110" s="156"/>
      <c r="L110" s="152"/>
      <c r="M110" s="157"/>
      <c r="T110" s="158"/>
      <c r="AT110" s="153" t="s">
        <v>144</v>
      </c>
      <c r="AU110" s="153" t="s">
        <v>81</v>
      </c>
      <c r="AV110" s="13" t="s">
        <v>140</v>
      </c>
      <c r="AW110" s="13" t="s">
        <v>33</v>
      </c>
      <c r="AX110" s="13" t="s">
        <v>79</v>
      </c>
      <c r="AY110" s="153" t="s">
        <v>133</v>
      </c>
    </row>
    <row r="111" spans="2:65" s="1" customFormat="1" ht="24.2" customHeight="1">
      <c r="B111" s="32"/>
      <c r="C111" s="127" t="s">
        <v>152</v>
      </c>
      <c r="D111" s="127" t="s">
        <v>135</v>
      </c>
      <c r="E111" s="128" t="s">
        <v>1235</v>
      </c>
      <c r="F111" s="129" t="s">
        <v>1236</v>
      </c>
      <c r="G111" s="130" t="s">
        <v>280</v>
      </c>
      <c r="H111" s="131">
        <v>3.1520000000000001</v>
      </c>
      <c r="I111" s="132"/>
      <c r="J111" s="133">
        <f>ROUND(I111*H111,2)</f>
        <v>0</v>
      </c>
      <c r="K111" s="129" t="s">
        <v>19</v>
      </c>
      <c r="L111" s="32"/>
      <c r="M111" s="134" t="s">
        <v>19</v>
      </c>
      <c r="N111" s="135" t="s">
        <v>42</v>
      </c>
      <c r="P111" s="136">
        <f>O111*H111</f>
        <v>0</v>
      </c>
      <c r="Q111" s="136">
        <v>0</v>
      </c>
      <c r="R111" s="136">
        <f>Q111*H111</f>
        <v>0</v>
      </c>
      <c r="S111" s="136">
        <v>0.34310000000000002</v>
      </c>
      <c r="T111" s="137">
        <f>S111*H111</f>
        <v>1.0814512000000001</v>
      </c>
      <c r="AR111" s="138" t="s">
        <v>140</v>
      </c>
      <c r="AT111" s="138" t="s">
        <v>135</v>
      </c>
      <c r="AU111" s="138" t="s">
        <v>81</v>
      </c>
      <c r="AY111" s="17" t="s">
        <v>133</v>
      </c>
      <c r="BE111" s="139">
        <f>IF(N111="základní",J111,0)</f>
        <v>0</v>
      </c>
      <c r="BF111" s="139">
        <f>IF(N111="snížená",J111,0)</f>
        <v>0</v>
      </c>
      <c r="BG111" s="139">
        <f>IF(N111="zákl. přenesená",J111,0)</f>
        <v>0</v>
      </c>
      <c r="BH111" s="139">
        <f>IF(N111="sníž. přenesená",J111,0)</f>
        <v>0</v>
      </c>
      <c r="BI111" s="139">
        <f>IF(N111="nulová",J111,0)</f>
        <v>0</v>
      </c>
      <c r="BJ111" s="17" t="s">
        <v>79</v>
      </c>
      <c r="BK111" s="139">
        <f>ROUND(I111*H111,2)</f>
        <v>0</v>
      </c>
      <c r="BL111" s="17" t="s">
        <v>140</v>
      </c>
      <c r="BM111" s="138" t="s">
        <v>1237</v>
      </c>
    </row>
    <row r="112" spans="2:65" s="15" customFormat="1">
      <c r="B112" s="176"/>
      <c r="D112" s="145" t="s">
        <v>144</v>
      </c>
      <c r="E112" s="177" t="s">
        <v>19</v>
      </c>
      <c r="F112" s="178" t="s">
        <v>1238</v>
      </c>
      <c r="H112" s="177" t="s">
        <v>19</v>
      </c>
      <c r="I112" s="179"/>
      <c r="L112" s="176"/>
      <c r="M112" s="180"/>
      <c r="T112" s="181"/>
      <c r="AT112" s="177" t="s">
        <v>144</v>
      </c>
      <c r="AU112" s="177" t="s">
        <v>81</v>
      </c>
      <c r="AV112" s="15" t="s">
        <v>79</v>
      </c>
      <c r="AW112" s="15" t="s">
        <v>33</v>
      </c>
      <c r="AX112" s="15" t="s">
        <v>71</v>
      </c>
      <c r="AY112" s="177" t="s">
        <v>133</v>
      </c>
    </row>
    <row r="113" spans="2:65" s="12" customFormat="1">
      <c r="B113" s="144"/>
      <c r="D113" s="145" t="s">
        <v>144</v>
      </c>
      <c r="E113" s="146" t="s">
        <v>19</v>
      </c>
      <c r="F113" s="147" t="s">
        <v>1239</v>
      </c>
      <c r="H113" s="148">
        <v>3.1520000000000001</v>
      </c>
      <c r="I113" s="149"/>
      <c r="L113" s="144"/>
      <c r="M113" s="150"/>
      <c r="T113" s="151"/>
      <c r="AT113" s="146" t="s">
        <v>144</v>
      </c>
      <c r="AU113" s="146" t="s">
        <v>81</v>
      </c>
      <c r="AV113" s="12" t="s">
        <v>81</v>
      </c>
      <c r="AW113" s="12" t="s">
        <v>33</v>
      </c>
      <c r="AX113" s="12" t="s">
        <v>71</v>
      </c>
      <c r="AY113" s="146" t="s">
        <v>133</v>
      </c>
    </row>
    <row r="114" spans="2:65" s="13" customFormat="1">
      <c r="B114" s="152"/>
      <c r="D114" s="145" t="s">
        <v>144</v>
      </c>
      <c r="E114" s="153" t="s">
        <v>19</v>
      </c>
      <c r="F114" s="154" t="s">
        <v>166</v>
      </c>
      <c r="H114" s="155">
        <v>3.1520000000000001</v>
      </c>
      <c r="I114" s="156"/>
      <c r="L114" s="152"/>
      <c r="M114" s="157"/>
      <c r="T114" s="158"/>
      <c r="AT114" s="153" t="s">
        <v>144</v>
      </c>
      <c r="AU114" s="153" t="s">
        <v>81</v>
      </c>
      <c r="AV114" s="13" t="s">
        <v>140</v>
      </c>
      <c r="AW114" s="13" t="s">
        <v>33</v>
      </c>
      <c r="AX114" s="13" t="s">
        <v>79</v>
      </c>
      <c r="AY114" s="153" t="s">
        <v>133</v>
      </c>
    </row>
    <row r="115" spans="2:65" s="1" customFormat="1" ht="24.2" customHeight="1">
      <c r="B115" s="32"/>
      <c r="C115" s="127" t="s">
        <v>140</v>
      </c>
      <c r="D115" s="127" t="s">
        <v>135</v>
      </c>
      <c r="E115" s="128" t="s">
        <v>1240</v>
      </c>
      <c r="F115" s="129" t="s">
        <v>1241</v>
      </c>
      <c r="G115" s="130" t="s">
        <v>280</v>
      </c>
      <c r="H115" s="131">
        <v>10.067</v>
      </c>
      <c r="I115" s="132"/>
      <c r="J115" s="133">
        <f>ROUND(I115*H115,2)</f>
        <v>0</v>
      </c>
      <c r="K115" s="129" t="s">
        <v>19</v>
      </c>
      <c r="L115" s="32"/>
      <c r="M115" s="134" t="s">
        <v>19</v>
      </c>
      <c r="N115" s="135" t="s">
        <v>42</v>
      </c>
      <c r="P115" s="136">
        <f>O115*H115</f>
        <v>0</v>
      </c>
      <c r="Q115" s="136">
        <v>0</v>
      </c>
      <c r="R115" s="136">
        <f>Q115*H115</f>
        <v>0</v>
      </c>
      <c r="S115" s="136">
        <v>0.36403000000000002</v>
      </c>
      <c r="T115" s="137">
        <f>S115*H115</f>
        <v>3.6646900100000002</v>
      </c>
      <c r="AR115" s="138" t="s">
        <v>140</v>
      </c>
      <c r="AT115" s="138" t="s">
        <v>135</v>
      </c>
      <c r="AU115" s="138" t="s">
        <v>81</v>
      </c>
      <c r="AY115" s="17" t="s">
        <v>133</v>
      </c>
      <c r="BE115" s="139">
        <f>IF(N115="základní",J115,0)</f>
        <v>0</v>
      </c>
      <c r="BF115" s="139">
        <f>IF(N115="snížená",J115,0)</f>
        <v>0</v>
      </c>
      <c r="BG115" s="139">
        <f>IF(N115="zákl. přenesená",J115,0)</f>
        <v>0</v>
      </c>
      <c r="BH115" s="139">
        <f>IF(N115="sníž. přenesená",J115,0)</f>
        <v>0</v>
      </c>
      <c r="BI115" s="139">
        <f>IF(N115="nulová",J115,0)</f>
        <v>0</v>
      </c>
      <c r="BJ115" s="17" t="s">
        <v>79</v>
      </c>
      <c r="BK115" s="139">
        <f>ROUND(I115*H115,2)</f>
        <v>0</v>
      </c>
      <c r="BL115" s="17" t="s">
        <v>140</v>
      </c>
      <c r="BM115" s="138" t="s">
        <v>1242</v>
      </c>
    </row>
    <row r="116" spans="2:65" s="15" customFormat="1">
      <c r="B116" s="176"/>
      <c r="D116" s="145" t="s">
        <v>144</v>
      </c>
      <c r="E116" s="177" t="s">
        <v>19</v>
      </c>
      <c r="F116" s="178" t="s">
        <v>1243</v>
      </c>
      <c r="H116" s="177" t="s">
        <v>19</v>
      </c>
      <c r="I116" s="179"/>
      <c r="L116" s="176"/>
      <c r="M116" s="180"/>
      <c r="T116" s="181"/>
      <c r="AT116" s="177" t="s">
        <v>144</v>
      </c>
      <c r="AU116" s="177" t="s">
        <v>81</v>
      </c>
      <c r="AV116" s="15" t="s">
        <v>79</v>
      </c>
      <c r="AW116" s="15" t="s">
        <v>33</v>
      </c>
      <c r="AX116" s="15" t="s">
        <v>71</v>
      </c>
      <c r="AY116" s="177" t="s">
        <v>133</v>
      </c>
    </row>
    <row r="117" spans="2:65" s="12" customFormat="1">
      <c r="B117" s="144"/>
      <c r="D117" s="145" t="s">
        <v>144</v>
      </c>
      <c r="E117" s="146" t="s">
        <v>19</v>
      </c>
      <c r="F117" s="147" t="s">
        <v>1244</v>
      </c>
      <c r="H117" s="148">
        <v>10.067</v>
      </c>
      <c r="I117" s="149"/>
      <c r="L117" s="144"/>
      <c r="M117" s="150"/>
      <c r="T117" s="151"/>
      <c r="AT117" s="146" t="s">
        <v>144</v>
      </c>
      <c r="AU117" s="146" t="s">
        <v>81</v>
      </c>
      <c r="AV117" s="12" t="s">
        <v>81</v>
      </c>
      <c r="AW117" s="12" t="s">
        <v>33</v>
      </c>
      <c r="AX117" s="12" t="s">
        <v>71</v>
      </c>
      <c r="AY117" s="146" t="s">
        <v>133</v>
      </c>
    </row>
    <row r="118" spans="2:65" s="13" customFormat="1">
      <c r="B118" s="152"/>
      <c r="D118" s="145" t="s">
        <v>144</v>
      </c>
      <c r="E118" s="153" t="s">
        <v>19</v>
      </c>
      <c r="F118" s="154" t="s">
        <v>166</v>
      </c>
      <c r="H118" s="155">
        <v>10.067</v>
      </c>
      <c r="I118" s="156"/>
      <c r="L118" s="152"/>
      <c r="M118" s="157"/>
      <c r="T118" s="158"/>
      <c r="AT118" s="153" t="s">
        <v>144</v>
      </c>
      <c r="AU118" s="153" t="s">
        <v>81</v>
      </c>
      <c r="AV118" s="13" t="s">
        <v>140</v>
      </c>
      <c r="AW118" s="13" t="s">
        <v>33</v>
      </c>
      <c r="AX118" s="13" t="s">
        <v>79</v>
      </c>
      <c r="AY118" s="153" t="s">
        <v>133</v>
      </c>
    </row>
    <row r="119" spans="2:65" s="1" customFormat="1" ht="24.2" customHeight="1">
      <c r="B119" s="32"/>
      <c r="C119" s="127" t="s">
        <v>197</v>
      </c>
      <c r="D119" s="127" t="s">
        <v>135</v>
      </c>
      <c r="E119" s="128" t="s">
        <v>1245</v>
      </c>
      <c r="F119" s="129" t="s">
        <v>1246</v>
      </c>
      <c r="G119" s="130" t="s">
        <v>280</v>
      </c>
      <c r="H119" s="131">
        <v>62.3</v>
      </c>
      <c r="I119" s="132"/>
      <c r="J119" s="133">
        <f>ROUND(I119*H119,2)</f>
        <v>0</v>
      </c>
      <c r="K119" s="129" t="s">
        <v>19</v>
      </c>
      <c r="L119" s="32"/>
      <c r="M119" s="134" t="s">
        <v>19</v>
      </c>
      <c r="N119" s="135" t="s">
        <v>42</v>
      </c>
      <c r="P119" s="136">
        <f>O119*H119</f>
        <v>0</v>
      </c>
      <c r="Q119" s="136">
        <v>0</v>
      </c>
      <c r="R119" s="136">
        <f>Q119*H119</f>
        <v>0</v>
      </c>
      <c r="S119" s="136">
        <v>0</v>
      </c>
      <c r="T119" s="137">
        <f>S119*H119</f>
        <v>0</v>
      </c>
      <c r="AR119" s="138" t="s">
        <v>140</v>
      </c>
      <c r="AT119" s="138" t="s">
        <v>135</v>
      </c>
      <c r="AU119" s="138" t="s">
        <v>81</v>
      </c>
      <c r="AY119" s="17" t="s">
        <v>133</v>
      </c>
      <c r="BE119" s="139">
        <f>IF(N119="základní",J119,0)</f>
        <v>0</v>
      </c>
      <c r="BF119" s="139">
        <f>IF(N119="snížená",J119,0)</f>
        <v>0</v>
      </c>
      <c r="BG119" s="139">
        <f>IF(N119="zákl. přenesená",J119,0)</f>
        <v>0</v>
      </c>
      <c r="BH119" s="139">
        <f>IF(N119="sníž. přenesená",J119,0)</f>
        <v>0</v>
      </c>
      <c r="BI119" s="139">
        <f>IF(N119="nulová",J119,0)</f>
        <v>0</v>
      </c>
      <c r="BJ119" s="17" t="s">
        <v>79</v>
      </c>
      <c r="BK119" s="139">
        <f>ROUND(I119*H119,2)</f>
        <v>0</v>
      </c>
      <c r="BL119" s="17" t="s">
        <v>140</v>
      </c>
      <c r="BM119" s="138" t="s">
        <v>1247</v>
      </c>
    </row>
    <row r="120" spans="2:65" s="15" customFormat="1" ht="33.75">
      <c r="B120" s="176"/>
      <c r="D120" s="145" t="s">
        <v>144</v>
      </c>
      <c r="E120" s="177" t="s">
        <v>19</v>
      </c>
      <c r="F120" s="178" t="s">
        <v>1248</v>
      </c>
      <c r="H120" s="177" t="s">
        <v>19</v>
      </c>
      <c r="I120" s="179"/>
      <c r="L120" s="176"/>
      <c r="M120" s="180"/>
      <c r="T120" s="181"/>
      <c r="AT120" s="177" t="s">
        <v>144</v>
      </c>
      <c r="AU120" s="177" t="s">
        <v>81</v>
      </c>
      <c r="AV120" s="15" t="s">
        <v>79</v>
      </c>
      <c r="AW120" s="15" t="s">
        <v>33</v>
      </c>
      <c r="AX120" s="15" t="s">
        <v>71</v>
      </c>
      <c r="AY120" s="177" t="s">
        <v>133</v>
      </c>
    </row>
    <row r="121" spans="2:65" s="12" customFormat="1">
      <c r="B121" s="144"/>
      <c r="D121" s="145" t="s">
        <v>144</v>
      </c>
      <c r="E121" s="146" t="s">
        <v>19</v>
      </c>
      <c r="F121" s="147" t="s">
        <v>1249</v>
      </c>
      <c r="H121" s="148">
        <v>62.3</v>
      </c>
      <c r="I121" s="149"/>
      <c r="L121" s="144"/>
      <c r="M121" s="150"/>
      <c r="T121" s="151"/>
      <c r="AT121" s="146" t="s">
        <v>144</v>
      </c>
      <c r="AU121" s="146" t="s">
        <v>81</v>
      </c>
      <c r="AV121" s="12" t="s">
        <v>81</v>
      </c>
      <c r="AW121" s="12" t="s">
        <v>33</v>
      </c>
      <c r="AX121" s="12" t="s">
        <v>71</v>
      </c>
      <c r="AY121" s="146" t="s">
        <v>133</v>
      </c>
    </row>
    <row r="122" spans="2:65" s="13" customFormat="1">
      <c r="B122" s="152"/>
      <c r="D122" s="145" t="s">
        <v>144</v>
      </c>
      <c r="E122" s="153" t="s">
        <v>19</v>
      </c>
      <c r="F122" s="154" t="s">
        <v>166</v>
      </c>
      <c r="H122" s="155">
        <v>62.3</v>
      </c>
      <c r="I122" s="156"/>
      <c r="L122" s="152"/>
      <c r="M122" s="157"/>
      <c r="T122" s="158"/>
      <c r="AT122" s="153" t="s">
        <v>144</v>
      </c>
      <c r="AU122" s="153" t="s">
        <v>81</v>
      </c>
      <c r="AV122" s="13" t="s">
        <v>140</v>
      </c>
      <c r="AW122" s="13" t="s">
        <v>33</v>
      </c>
      <c r="AX122" s="13" t="s">
        <v>79</v>
      </c>
      <c r="AY122" s="153" t="s">
        <v>133</v>
      </c>
    </row>
    <row r="123" spans="2:65" s="1" customFormat="1" ht="24.2" customHeight="1">
      <c r="B123" s="32"/>
      <c r="C123" s="127" t="s">
        <v>202</v>
      </c>
      <c r="D123" s="127" t="s">
        <v>135</v>
      </c>
      <c r="E123" s="128" t="s">
        <v>1250</v>
      </c>
      <c r="F123" s="129" t="s">
        <v>1246</v>
      </c>
      <c r="G123" s="130" t="s">
        <v>280</v>
      </c>
      <c r="H123" s="131">
        <v>59.296999999999997</v>
      </c>
      <c r="I123" s="132"/>
      <c r="J123" s="133">
        <f>ROUND(I123*H123,2)</f>
        <v>0</v>
      </c>
      <c r="K123" s="129" t="s">
        <v>19</v>
      </c>
      <c r="L123" s="32"/>
      <c r="M123" s="134" t="s">
        <v>19</v>
      </c>
      <c r="N123" s="135" t="s">
        <v>42</v>
      </c>
      <c r="P123" s="136">
        <f>O123*H123</f>
        <v>0</v>
      </c>
      <c r="Q123" s="136">
        <v>0</v>
      </c>
      <c r="R123" s="136">
        <f>Q123*H123</f>
        <v>0</v>
      </c>
      <c r="S123" s="136">
        <v>0</v>
      </c>
      <c r="T123" s="137">
        <f>S123*H123</f>
        <v>0</v>
      </c>
      <c r="AR123" s="138" t="s">
        <v>140</v>
      </c>
      <c r="AT123" s="138" t="s">
        <v>135</v>
      </c>
      <c r="AU123" s="138" t="s">
        <v>81</v>
      </c>
      <c r="AY123" s="17" t="s">
        <v>133</v>
      </c>
      <c r="BE123" s="139">
        <f>IF(N123="základní",J123,0)</f>
        <v>0</v>
      </c>
      <c r="BF123" s="139">
        <f>IF(N123="snížená",J123,0)</f>
        <v>0</v>
      </c>
      <c r="BG123" s="139">
        <f>IF(N123="zákl. přenesená",J123,0)</f>
        <v>0</v>
      </c>
      <c r="BH123" s="139">
        <f>IF(N123="sníž. přenesená",J123,0)</f>
        <v>0</v>
      </c>
      <c r="BI123" s="139">
        <f>IF(N123="nulová",J123,0)</f>
        <v>0</v>
      </c>
      <c r="BJ123" s="17" t="s">
        <v>79</v>
      </c>
      <c r="BK123" s="139">
        <f>ROUND(I123*H123,2)</f>
        <v>0</v>
      </c>
      <c r="BL123" s="17" t="s">
        <v>140</v>
      </c>
      <c r="BM123" s="138" t="s">
        <v>1251</v>
      </c>
    </row>
    <row r="124" spans="2:65" s="15" customFormat="1" ht="22.5">
      <c r="B124" s="176"/>
      <c r="D124" s="145" t="s">
        <v>144</v>
      </c>
      <c r="E124" s="177" t="s">
        <v>19</v>
      </c>
      <c r="F124" s="178" t="s">
        <v>1252</v>
      </c>
      <c r="H124" s="177" t="s">
        <v>19</v>
      </c>
      <c r="I124" s="179"/>
      <c r="L124" s="176"/>
      <c r="M124" s="180"/>
      <c r="T124" s="181"/>
      <c r="AT124" s="177" t="s">
        <v>144</v>
      </c>
      <c r="AU124" s="177" t="s">
        <v>81</v>
      </c>
      <c r="AV124" s="15" t="s">
        <v>79</v>
      </c>
      <c r="AW124" s="15" t="s">
        <v>33</v>
      </c>
      <c r="AX124" s="15" t="s">
        <v>71</v>
      </c>
      <c r="AY124" s="177" t="s">
        <v>133</v>
      </c>
    </row>
    <row r="125" spans="2:65" s="12" customFormat="1">
      <c r="B125" s="144"/>
      <c r="D125" s="145" t="s">
        <v>144</v>
      </c>
      <c r="E125" s="146" t="s">
        <v>19</v>
      </c>
      <c r="F125" s="147" t="s">
        <v>1253</v>
      </c>
      <c r="H125" s="148">
        <v>59.296999999999997</v>
      </c>
      <c r="I125" s="149"/>
      <c r="L125" s="144"/>
      <c r="M125" s="150"/>
      <c r="T125" s="151"/>
      <c r="AT125" s="146" t="s">
        <v>144</v>
      </c>
      <c r="AU125" s="146" t="s">
        <v>81</v>
      </c>
      <c r="AV125" s="12" t="s">
        <v>81</v>
      </c>
      <c r="AW125" s="12" t="s">
        <v>33</v>
      </c>
      <c r="AX125" s="12" t="s">
        <v>71</v>
      </c>
      <c r="AY125" s="146" t="s">
        <v>133</v>
      </c>
    </row>
    <row r="126" spans="2:65" s="13" customFormat="1">
      <c r="B126" s="152"/>
      <c r="D126" s="145" t="s">
        <v>144</v>
      </c>
      <c r="E126" s="153" t="s">
        <v>19</v>
      </c>
      <c r="F126" s="154" t="s">
        <v>166</v>
      </c>
      <c r="H126" s="155">
        <v>59.296999999999997</v>
      </c>
      <c r="I126" s="156"/>
      <c r="L126" s="152"/>
      <c r="M126" s="157"/>
      <c r="T126" s="158"/>
      <c r="AT126" s="153" t="s">
        <v>144</v>
      </c>
      <c r="AU126" s="153" t="s">
        <v>81</v>
      </c>
      <c r="AV126" s="13" t="s">
        <v>140</v>
      </c>
      <c r="AW126" s="13" t="s">
        <v>33</v>
      </c>
      <c r="AX126" s="13" t="s">
        <v>79</v>
      </c>
      <c r="AY126" s="153" t="s">
        <v>133</v>
      </c>
    </row>
    <row r="127" spans="2:65" s="1" customFormat="1" ht="16.5" customHeight="1">
      <c r="B127" s="32"/>
      <c r="C127" s="127" t="s">
        <v>208</v>
      </c>
      <c r="D127" s="127" t="s">
        <v>135</v>
      </c>
      <c r="E127" s="128" t="s">
        <v>1254</v>
      </c>
      <c r="F127" s="129" t="s">
        <v>1255</v>
      </c>
      <c r="G127" s="130" t="s">
        <v>288</v>
      </c>
      <c r="H127" s="131">
        <v>280</v>
      </c>
      <c r="I127" s="132"/>
      <c r="J127" s="133">
        <f>ROUND(I127*H127,2)</f>
        <v>0</v>
      </c>
      <c r="K127" s="129" t="s">
        <v>19</v>
      </c>
      <c r="L127" s="32"/>
      <c r="M127" s="134" t="s">
        <v>19</v>
      </c>
      <c r="N127" s="135" t="s">
        <v>42</v>
      </c>
      <c r="P127" s="136">
        <f>O127*H127</f>
        <v>0</v>
      </c>
      <c r="Q127" s="136">
        <v>0</v>
      </c>
      <c r="R127" s="136">
        <f>Q127*H127</f>
        <v>0</v>
      </c>
      <c r="S127" s="136">
        <v>0</v>
      </c>
      <c r="T127" s="137">
        <f>S127*H127</f>
        <v>0</v>
      </c>
      <c r="AR127" s="138" t="s">
        <v>140</v>
      </c>
      <c r="AT127" s="138" t="s">
        <v>135</v>
      </c>
      <c r="AU127" s="138" t="s">
        <v>81</v>
      </c>
      <c r="AY127" s="17" t="s">
        <v>133</v>
      </c>
      <c r="BE127" s="139">
        <f>IF(N127="základní",J127,0)</f>
        <v>0</v>
      </c>
      <c r="BF127" s="139">
        <f>IF(N127="snížená",J127,0)</f>
        <v>0</v>
      </c>
      <c r="BG127" s="139">
        <f>IF(N127="zákl. přenesená",J127,0)</f>
        <v>0</v>
      </c>
      <c r="BH127" s="139">
        <f>IF(N127="sníž. přenesená",J127,0)</f>
        <v>0</v>
      </c>
      <c r="BI127" s="139">
        <f>IF(N127="nulová",J127,0)</f>
        <v>0</v>
      </c>
      <c r="BJ127" s="17" t="s">
        <v>79</v>
      </c>
      <c r="BK127" s="139">
        <f>ROUND(I127*H127,2)</f>
        <v>0</v>
      </c>
      <c r="BL127" s="17" t="s">
        <v>140</v>
      </c>
      <c r="BM127" s="138" t="s">
        <v>1256</v>
      </c>
    </row>
    <row r="128" spans="2:65" s="15" customFormat="1">
      <c r="B128" s="176"/>
      <c r="D128" s="145" t="s">
        <v>144</v>
      </c>
      <c r="E128" s="177" t="s">
        <v>19</v>
      </c>
      <c r="F128" s="178" t="s">
        <v>1257</v>
      </c>
      <c r="H128" s="177" t="s">
        <v>19</v>
      </c>
      <c r="I128" s="179"/>
      <c r="L128" s="176"/>
      <c r="M128" s="180"/>
      <c r="T128" s="181"/>
      <c r="AT128" s="177" t="s">
        <v>144</v>
      </c>
      <c r="AU128" s="177" t="s">
        <v>81</v>
      </c>
      <c r="AV128" s="15" t="s">
        <v>79</v>
      </c>
      <c r="AW128" s="15" t="s">
        <v>33</v>
      </c>
      <c r="AX128" s="15" t="s">
        <v>71</v>
      </c>
      <c r="AY128" s="177" t="s">
        <v>133</v>
      </c>
    </row>
    <row r="129" spans="2:65" s="15" customFormat="1">
      <c r="B129" s="176"/>
      <c r="D129" s="145" t="s">
        <v>144</v>
      </c>
      <c r="E129" s="177" t="s">
        <v>19</v>
      </c>
      <c r="F129" s="178" t="s">
        <v>1225</v>
      </c>
      <c r="H129" s="177" t="s">
        <v>19</v>
      </c>
      <c r="I129" s="179"/>
      <c r="L129" s="176"/>
      <c r="M129" s="180"/>
      <c r="T129" s="181"/>
      <c r="AT129" s="177" t="s">
        <v>144</v>
      </c>
      <c r="AU129" s="177" t="s">
        <v>81</v>
      </c>
      <c r="AV129" s="15" t="s">
        <v>79</v>
      </c>
      <c r="AW129" s="15" t="s">
        <v>33</v>
      </c>
      <c r="AX129" s="15" t="s">
        <v>71</v>
      </c>
      <c r="AY129" s="177" t="s">
        <v>133</v>
      </c>
    </row>
    <row r="130" spans="2:65" s="12" customFormat="1">
      <c r="B130" s="144"/>
      <c r="D130" s="145" t="s">
        <v>144</v>
      </c>
      <c r="E130" s="146" t="s">
        <v>19</v>
      </c>
      <c r="F130" s="147" t="s">
        <v>1226</v>
      </c>
      <c r="H130" s="148">
        <v>280</v>
      </c>
      <c r="I130" s="149"/>
      <c r="L130" s="144"/>
      <c r="M130" s="150"/>
      <c r="T130" s="151"/>
      <c r="AT130" s="146" t="s">
        <v>144</v>
      </c>
      <c r="AU130" s="146" t="s">
        <v>81</v>
      </c>
      <c r="AV130" s="12" t="s">
        <v>81</v>
      </c>
      <c r="AW130" s="12" t="s">
        <v>33</v>
      </c>
      <c r="AX130" s="12" t="s">
        <v>71</v>
      </c>
      <c r="AY130" s="146" t="s">
        <v>133</v>
      </c>
    </row>
    <row r="131" spans="2:65" s="13" customFormat="1">
      <c r="B131" s="152"/>
      <c r="D131" s="145" t="s">
        <v>144</v>
      </c>
      <c r="E131" s="153" t="s">
        <v>19</v>
      </c>
      <c r="F131" s="154" t="s">
        <v>166</v>
      </c>
      <c r="H131" s="155">
        <v>280</v>
      </c>
      <c r="I131" s="156"/>
      <c r="L131" s="152"/>
      <c r="M131" s="157"/>
      <c r="T131" s="158"/>
      <c r="AT131" s="153" t="s">
        <v>144</v>
      </c>
      <c r="AU131" s="153" t="s">
        <v>81</v>
      </c>
      <c r="AV131" s="13" t="s">
        <v>140</v>
      </c>
      <c r="AW131" s="13" t="s">
        <v>33</v>
      </c>
      <c r="AX131" s="13" t="s">
        <v>79</v>
      </c>
      <c r="AY131" s="153" t="s">
        <v>133</v>
      </c>
    </row>
    <row r="132" spans="2:65" s="1" customFormat="1" ht="16.5" customHeight="1">
      <c r="B132" s="32"/>
      <c r="C132" s="166" t="s">
        <v>214</v>
      </c>
      <c r="D132" s="166" t="s">
        <v>438</v>
      </c>
      <c r="E132" s="167" t="s">
        <v>1258</v>
      </c>
      <c r="F132" s="168" t="s">
        <v>1259</v>
      </c>
      <c r="G132" s="169" t="s">
        <v>1082</v>
      </c>
      <c r="H132" s="170">
        <v>380.8</v>
      </c>
      <c r="I132" s="171"/>
      <c r="J132" s="172">
        <f>ROUND(I132*H132,2)</f>
        <v>0</v>
      </c>
      <c r="K132" s="168" t="s">
        <v>19</v>
      </c>
      <c r="L132" s="173"/>
      <c r="M132" s="174" t="s">
        <v>19</v>
      </c>
      <c r="N132" s="175" t="s">
        <v>42</v>
      </c>
      <c r="P132" s="136">
        <f>O132*H132</f>
        <v>0</v>
      </c>
      <c r="Q132" s="136">
        <v>1E-3</v>
      </c>
      <c r="R132" s="136">
        <f>Q132*H132</f>
        <v>0.38080000000000003</v>
      </c>
      <c r="S132" s="136">
        <v>0</v>
      </c>
      <c r="T132" s="137">
        <f>S132*H132</f>
        <v>0</v>
      </c>
      <c r="AR132" s="138" t="s">
        <v>190</v>
      </c>
      <c r="AT132" s="138" t="s">
        <v>438</v>
      </c>
      <c r="AU132" s="138" t="s">
        <v>81</v>
      </c>
      <c r="AY132" s="17" t="s">
        <v>133</v>
      </c>
      <c r="BE132" s="139">
        <f>IF(N132="základní",J132,0)</f>
        <v>0</v>
      </c>
      <c r="BF132" s="139">
        <f>IF(N132="snížená",J132,0)</f>
        <v>0</v>
      </c>
      <c r="BG132" s="139">
        <f>IF(N132="zákl. přenesená",J132,0)</f>
        <v>0</v>
      </c>
      <c r="BH132" s="139">
        <f>IF(N132="sníž. přenesená",J132,0)</f>
        <v>0</v>
      </c>
      <c r="BI132" s="139">
        <f>IF(N132="nulová",J132,0)</f>
        <v>0</v>
      </c>
      <c r="BJ132" s="17" t="s">
        <v>79</v>
      </c>
      <c r="BK132" s="139">
        <f>ROUND(I132*H132,2)</f>
        <v>0</v>
      </c>
      <c r="BL132" s="17" t="s">
        <v>140</v>
      </c>
      <c r="BM132" s="138" t="s">
        <v>1260</v>
      </c>
    </row>
    <row r="133" spans="2:65" s="15" customFormat="1">
      <c r="B133" s="176"/>
      <c r="D133" s="145" t="s">
        <v>144</v>
      </c>
      <c r="E133" s="177" t="s">
        <v>19</v>
      </c>
      <c r="F133" s="178" t="s">
        <v>1261</v>
      </c>
      <c r="H133" s="177" t="s">
        <v>19</v>
      </c>
      <c r="I133" s="179"/>
      <c r="L133" s="176"/>
      <c r="M133" s="180"/>
      <c r="T133" s="181"/>
      <c r="AT133" s="177" t="s">
        <v>144</v>
      </c>
      <c r="AU133" s="177" t="s">
        <v>81</v>
      </c>
      <c r="AV133" s="15" t="s">
        <v>79</v>
      </c>
      <c r="AW133" s="15" t="s">
        <v>33</v>
      </c>
      <c r="AX133" s="15" t="s">
        <v>71</v>
      </c>
      <c r="AY133" s="177" t="s">
        <v>133</v>
      </c>
    </row>
    <row r="134" spans="2:65" s="12" customFormat="1">
      <c r="B134" s="144"/>
      <c r="D134" s="145" t="s">
        <v>144</v>
      </c>
      <c r="E134" s="146" t="s">
        <v>19</v>
      </c>
      <c r="F134" s="147" t="s">
        <v>1262</v>
      </c>
      <c r="H134" s="148">
        <v>380.8</v>
      </c>
      <c r="I134" s="149"/>
      <c r="L134" s="144"/>
      <c r="M134" s="150"/>
      <c r="T134" s="151"/>
      <c r="AT134" s="146" t="s">
        <v>144</v>
      </c>
      <c r="AU134" s="146" t="s">
        <v>81</v>
      </c>
      <c r="AV134" s="12" t="s">
        <v>81</v>
      </c>
      <c r="AW134" s="12" t="s">
        <v>33</v>
      </c>
      <c r="AX134" s="12" t="s">
        <v>71</v>
      </c>
      <c r="AY134" s="146" t="s">
        <v>133</v>
      </c>
    </row>
    <row r="135" spans="2:65" s="13" customFormat="1">
      <c r="B135" s="152"/>
      <c r="D135" s="145" t="s">
        <v>144</v>
      </c>
      <c r="E135" s="153" t="s">
        <v>19</v>
      </c>
      <c r="F135" s="154" t="s">
        <v>166</v>
      </c>
      <c r="H135" s="155">
        <v>380.8</v>
      </c>
      <c r="I135" s="156"/>
      <c r="L135" s="152"/>
      <c r="M135" s="157"/>
      <c r="T135" s="158"/>
      <c r="AT135" s="153" t="s">
        <v>144</v>
      </c>
      <c r="AU135" s="153" t="s">
        <v>81</v>
      </c>
      <c r="AV135" s="13" t="s">
        <v>140</v>
      </c>
      <c r="AW135" s="13" t="s">
        <v>33</v>
      </c>
      <c r="AX135" s="13" t="s">
        <v>79</v>
      </c>
      <c r="AY135" s="153" t="s">
        <v>133</v>
      </c>
    </row>
    <row r="136" spans="2:65" s="1" customFormat="1" ht="24.2" customHeight="1">
      <c r="B136" s="32"/>
      <c r="C136" s="166" t="s">
        <v>222</v>
      </c>
      <c r="D136" s="166" t="s">
        <v>438</v>
      </c>
      <c r="E136" s="167" t="s">
        <v>1263</v>
      </c>
      <c r="F136" s="168" t="s">
        <v>1264</v>
      </c>
      <c r="G136" s="169" t="s">
        <v>193</v>
      </c>
      <c r="H136" s="170">
        <v>1.117</v>
      </c>
      <c r="I136" s="171"/>
      <c r="J136" s="172">
        <f>ROUND(I136*H136,2)</f>
        <v>0</v>
      </c>
      <c r="K136" s="168" t="s">
        <v>19</v>
      </c>
      <c r="L136" s="173"/>
      <c r="M136" s="174" t="s">
        <v>19</v>
      </c>
      <c r="N136" s="175" t="s">
        <v>42</v>
      </c>
      <c r="P136" s="136">
        <f>O136*H136</f>
        <v>0</v>
      </c>
      <c r="Q136" s="136">
        <v>1</v>
      </c>
      <c r="R136" s="136">
        <f>Q136*H136</f>
        <v>1.117</v>
      </c>
      <c r="S136" s="136">
        <v>0</v>
      </c>
      <c r="T136" s="137">
        <f>S136*H136</f>
        <v>0</v>
      </c>
      <c r="AR136" s="138" t="s">
        <v>190</v>
      </c>
      <c r="AT136" s="138" t="s">
        <v>438</v>
      </c>
      <c r="AU136" s="138" t="s">
        <v>81</v>
      </c>
      <c r="AY136" s="17" t="s">
        <v>133</v>
      </c>
      <c r="BE136" s="139">
        <f>IF(N136="základní",J136,0)</f>
        <v>0</v>
      </c>
      <c r="BF136" s="139">
        <f>IF(N136="snížená",J136,0)</f>
        <v>0</v>
      </c>
      <c r="BG136" s="139">
        <f>IF(N136="zákl. přenesená",J136,0)</f>
        <v>0</v>
      </c>
      <c r="BH136" s="139">
        <f>IF(N136="sníž. přenesená",J136,0)</f>
        <v>0</v>
      </c>
      <c r="BI136" s="139">
        <f>IF(N136="nulová",J136,0)</f>
        <v>0</v>
      </c>
      <c r="BJ136" s="17" t="s">
        <v>79</v>
      </c>
      <c r="BK136" s="139">
        <f>ROUND(I136*H136,2)</f>
        <v>0</v>
      </c>
      <c r="BL136" s="17" t="s">
        <v>140</v>
      </c>
      <c r="BM136" s="138" t="s">
        <v>1265</v>
      </c>
    </row>
    <row r="137" spans="2:65" s="15" customFormat="1">
      <c r="B137" s="176"/>
      <c r="D137" s="145" t="s">
        <v>144</v>
      </c>
      <c r="E137" s="177" t="s">
        <v>19</v>
      </c>
      <c r="F137" s="178" t="s">
        <v>1266</v>
      </c>
      <c r="H137" s="177" t="s">
        <v>19</v>
      </c>
      <c r="I137" s="179"/>
      <c r="L137" s="176"/>
      <c r="M137" s="180"/>
      <c r="T137" s="181"/>
      <c r="AT137" s="177" t="s">
        <v>144</v>
      </c>
      <c r="AU137" s="177" t="s">
        <v>81</v>
      </c>
      <c r="AV137" s="15" t="s">
        <v>79</v>
      </c>
      <c r="AW137" s="15" t="s">
        <v>33</v>
      </c>
      <c r="AX137" s="15" t="s">
        <v>71</v>
      </c>
      <c r="AY137" s="177" t="s">
        <v>133</v>
      </c>
    </row>
    <row r="138" spans="2:65" s="12" customFormat="1">
      <c r="B138" s="144"/>
      <c r="D138" s="145" t="s">
        <v>144</v>
      </c>
      <c r="E138" s="146" t="s">
        <v>19</v>
      </c>
      <c r="F138" s="147" t="s">
        <v>1267</v>
      </c>
      <c r="H138" s="148">
        <v>1.117</v>
      </c>
      <c r="I138" s="149"/>
      <c r="L138" s="144"/>
      <c r="M138" s="150"/>
      <c r="T138" s="151"/>
      <c r="AT138" s="146" t="s">
        <v>144</v>
      </c>
      <c r="AU138" s="146" t="s">
        <v>81</v>
      </c>
      <c r="AV138" s="12" t="s">
        <v>81</v>
      </c>
      <c r="AW138" s="12" t="s">
        <v>33</v>
      </c>
      <c r="AX138" s="12" t="s">
        <v>71</v>
      </c>
      <c r="AY138" s="146" t="s">
        <v>133</v>
      </c>
    </row>
    <row r="139" spans="2:65" s="13" customFormat="1">
      <c r="B139" s="152"/>
      <c r="D139" s="145" t="s">
        <v>144</v>
      </c>
      <c r="E139" s="153" t="s">
        <v>19</v>
      </c>
      <c r="F139" s="154" t="s">
        <v>166</v>
      </c>
      <c r="H139" s="155">
        <v>1.117</v>
      </c>
      <c r="I139" s="156"/>
      <c r="L139" s="152"/>
      <c r="M139" s="157"/>
      <c r="T139" s="158"/>
      <c r="AT139" s="153" t="s">
        <v>144</v>
      </c>
      <c r="AU139" s="153" t="s">
        <v>81</v>
      </c>
      <c r="AV139" s="13" t="s">
        <v>140</v>
      </c>
      <c r="AW139" s="13" t="s">
        <v>33</v>
      </c>
      <c r="AX139" s="13" t="s">
        <v>79</v>
      </c>
      <c r="AY139" s="153" t="s">
        <v>133</v>
      </c>
    </row>
    <row r="140" spans="2:65" s="1" customFormat="1" ht="21.75" customHeight="1">
      <c r="B140" s="32"/>
      <c r="C140" s="166" t="s">
        <v>229</v>
      </c>
      <c r="D140" s="166" t="s">
        <v>438</v>
      </c>
      <c r="E140" s="167" t="s">
        <v>1268</v>
      </c>
      <c r="F140" s="168" t="s">
        <v>1269</v>
      </c>
      <c r="G140" s="169" t="s">
        <v>288</v>
      </c>
      <c r="H140" s="170">
        <v>280</v>
      </c>
      <c r="I140" s="171"/>
      <c r="J140" s="172">
        <f>ROUND(I140*H140,2)</f>
        <v>0</v>
      </c>
      <c r="K140" s="168" t="s">
        <v>19</v>
      </c>
      <c r="L140" s="173"/>
      <c r="M140" s="174" t="s">
        <v>19</v>
      </c>
      <c r="N140" s="175" t="s">
        <v>42</v>
      </c>
      <c r="P140" s="136">
        <f>O140*H140</f>
        <v>0</v>
      </c>
      <c r="Q140" s="136">
        <v>7.4200000000000004E-3</v>
      </c>
      <c r="R140" s="136">
        <f>Q140*H140</f>
        <v>2.0775999999999999</v>
      </c>
      <c r="S140" s="136">
        <v>0</v>
      </c>
      <c r="T140" s="137">
        <f>S140*H140</f>
        <v>0</v>
      </c>
      <c r="AR140" s="138" t="s">
        <v>190</v>
      </c>
      <c r="AT140" s="138" t="s">
        <v>438</v>
      </c>
      <c r="AU140" s="138" t="s">
        <v>81</v>
      </c>
      <c r="AY140" s="17" t="s">
        <v>133</v>
      </c>
      <c r="BE140" s="139">
        <f>IF(N140="základní",J140,0)</f>
        <v>0</v>
      </c>
      <c r="BF140" s="139">
        <f>IF(N140="snížená",J140,0)</f>
        <v>0</v>
      </c>
      <c r="BG140" s="139">
        <f>IF(N140="zákl. přenesená",J140,0)</f>
        <v>0</v>
      </c>
      <c r="BH140" s="139">
        <f>IF(N140="sníž. přenesená",J140,0)</f>
        <v>0</v>
      </c>
      <c r="BI140" s="139">
        <f>IF(N140="nulová",J140,0)</f>
        <v>0</v>
      </c>
      <c r="BJ140" s="17" t="s">
        <v>79</v>
      </c>
      <c r="BK140" s="139">
        <f>ROUND(I140*H140,2)</f>
        <v>0</v>
      </c>
      <c r="BL140" s="17" t="s">
        <v>140</v>
      </c>
      <c r="BM140" s="138" t="s">
        <v>1270</v>
      </c>
    </row>
    <row r="141" spans="2:65" s="15" customFormat="1">
      <c r="B141" s="176"/>
      <c r="D141" s="145" t="s">
        <v>144</v>
      </c>
      <c r="E141" s="177" t="s">
        <v>19</v>
      </c>
      <c r="F141" s="178" t="s">
        <v>1271</v>
      </c>
      <c r="H141" s="177" t="s">
        <v>19</v>
      </c>
      <c r="I141" s="179"/>
      <c r="L141" s="176"/>
      <c r="M141" s="180"/>
      <c r="T141" s="181"/>
      <c r="AT141" s="177" t="s">
        <v>144</v>
      </c>
      <c r="AU141" s="177" t="s">
        <v>81</v>
      </c>
      <c r="AV141" s="15" t="s">
        <v>79</v>
      </c>
      <c r="AW141" s="15" t="s">
        <v>33</v>
      </c>
      <c r="AX141" s="15" t="s">
        <v>71</v>
      </c>
      <c r="AY141" s="177" t="s">
        <v>133</v>
      </c>
    </row>
    <row r="142" spans="2:65" s="15" customFormat="1">
      <c r="B142" s="176"/>
      <c r="D142" s="145" t="s">
        <v>144</v>
      </c>
      <c r="E142" s="177" t="s">
        <v>19</v>
      </c>
      <c r="F142" s="178" t="s">
        <v>1303</v>
      </c>
      <c r="H142" s="177" t="s">
        <v>19</v>
      </c>
      <c r="I142" s="179"/>
      <c r="L142" s="176"/>
      <c r="M142" s="180"/>
      <c r="T142" s="181"/>
      <c r="AT142" s="177" t="s">
        <v>144</v>
      </c>
      <c r="AU142" s="177" t="s">
        <v>81</v>
      </c>
      <c r="AV142" s="15" t="s">
        <v>79</v>
      </c>
      <c r="AW142" s="15" t="s">
        <v>33</v>
      </c>
      <c r="AX142" s="15" t="s">
        <v>71</v>
      </c>
      <c r="AY142" s="177" t="s">
        <v>133</v>
      </c>
    </row>
    <row r="143" spans="2:65" s="12" customFormat="1">
      <c r="B143" s="144"/>
      <c r="D143" s="145" t="s">
        <v>144</v>
      </c>
      <c r="E143" s="146" t="s">
        <v>19</v>
      </c>
      <c r="F143" s="147" t="s">
        <v>1226</v>
      </c>
      <c r="H143" s="148">
        <v>280</v>
      </c>
      <c r="I143" s="149"/>
      <c r="L143" s="144"/>
      <c r="M143" s="150"/>
      <c r="T143" s="151"/>
      <c r="AT143" s="146" t="s">
        <v>144</v>
      </c>
      <c r="AU143" s="146" t="s">
        <v>81</v>
      </c>
      <c r="AV143" s="12" t="s">
        <v>81</v>
      </c>
      <c r="AW143" s="12" t="s">
        <v>33</v>
      </c>
      <c r="AX143" s="12" t="s">
        <v>71</v>
      </c>
      <c r="AY143" s="146" t="s">
        <v>133</v>
      </c>
    </row>
    <row r="144" spans="2:65" s="13" customFormat="1">
      <c r="B144" s="152"/>
      <c r="D144" s="145" t="s">
        <v>144</v>
      </c>
      <c r="E144" s="153" t="s">
        <v>19</v>
      </c>
      <c r="F144" s="154" t="s">
        <v>166</v>
      </c>
      <c r="H144" s="155">
        <v>280</v>
      </c>
      <c r="I144" s="156"/>
      <c r="L144" s="152"/>
      <c r="M144" s="157"/>
      <c r="T144" s="158"/>
      <c r="AT144" s="153" t="s">
        <v>144</v>
      </c>
      <c r="AU144" s="153" t="s">
        <v>81</v>
      </c>
      <c r="AV144" s="13" t="s">
        <v>140</v>
      </c>
      <c r="AW144" s="13" t="s">
        <v>33</v>
      </c>
      <c r="AX144" s="13" t="s">
        <v>79</v>
      </c>
      <c r="AY144" s="153" t="s">
        <v>133</v>
      </c>
    </row>
    <row r="145" spans="2:65" s="11" customFormat="1" ht="22.9" customHeight="1">
      <c r="B145" s="115"/>
      <c r="D145" s="116" t="s">
        <v>70</v>
      </c>
      <c r="E145" s="125" t="s">
        <v>197</v>
      </c>
      <c r="F145" s="125" t="s">
        <v>390</v>
      </c>
      <c r="I145" s="118"/>
      <c r="J145" s="126">
        <f>BK145</f>
        <v>0</v>
      </c>
      <c r="L145" s="115"/>
      <c r="M145" s="120"/>
      <c r="P145" s="121">
        <f>SUM(P146:P166)</f>
        <v>0</v>
      </c>
      <c r="R145" s="121">
        <f>SUM(R146:R166)</f>
        <v>11.405626249999999</v>
      </c>
      <c r="T145" s="122">
        <f>SUM(T146:T166)</f>
        <v>3.0000000000000001E-3</v>
      </c>
      <c r="AR145" s="116" t="s">
        <v>79</v>
      </c>
      <c r="AT145" s="123" t="s">
        <v>70</v>
      </c>
      <c r="AU145" s="123" t="s">
        <v>79</v>
      </c>
      <c r="AY145" s="116" t="s">
        <v>133</v>
      </c>
      <c r="BK145" s="124">
        <f>SUM(BK146:BK166)</f>
        <v>0</v>
      </c>
    </row>
    <row r="146" spans="2:65" s="1" customFormat="1" ht="37.9" customHeight="1">
      <c r="B146" s="32"/>
      <c r="C146" s="127" t="s">
        <v>8</v>
      </c>
      <c r="D146" s="127" t="s">
        <v>135</v>
      </c>
      <c r="E146" s="128" t="s">
        <v>1272</v>
      </c>
      <c r="F146" s="129" t="s">
        <v>1273</v>
      </c>
      <c r="G146" s="130" t="s">
        <v>280</v>
      </c>
      <c r="H146" s="131">
        <v>195.55699999999999</v>
      </c>
      <c r="I146" s="132"/>
      <c r="J146" s="133">
        <f>ROUND(I146*H146,2)</f>
        <v>0</v>
      </c>
      <c r="K146" s="129" t="s">
        <v>19</v>
      </c>
      <c r="L146" s="32"/>
      <c r="M146" s="134" t="s">
        <v>19</v>
      </c>
      <c r="N146" s="135" t="s">
        <v>42</v>
      </c>
      <c r="P146" s="136">
        <f>O146*H146</f>
        <v>0</v>
      </c>
      <c r="Q146" s="136">
        <v>4.1250000000000002E-2</v>
      </c>
      <c r="R146" s="136">
        <f>Q146*H146</f>
        <v>8.0667262500000003</v>
      </c>
      <c r="S146" s="136">
        <v>0</v>
      </c>
      <c r="T146" s="137">
        <f>S146*H146</f>
        <v>0</v>
      </c>
      <c r="AR146" s="138" t="s">
        <v>140</v>
      </c>
      <c r="AT146" s="138" t="s">
        <v>135</v>
      </c>
      <c r="AU146" s="138" t="s">
        <v>81</v>
      </c>
      <c r="AY146" s="17" t="s">
        <v>133</v>
      </c>
      <c r="BE146" s="139">
        <f>IF(N146="základní",J146,0)</f>
        <v>0</v>
      </c>
      <c r="BF146" s="139">
        <f>IF(N146="snížená",J146,0)</f>
        <v>0</v>
      </c>
      <c r="BG146" s="139">
        <f>IF(N146="zákl. přenesená",J146,0)</f>
        <v>0</v>
      </c>
      <c r="BH146" s="139">
        <f>IF(N146="sníž. přenesená",J146,0)</f>
        <v>0</v>
      </c>
      <c r="BI146" s="139">
        <f>IF(N146="nulová",J146,0)</f>
        <v>0</v>
      </c>
      <c r="BJ146" s="17" t="s">
        <v>79</v>
      </c>
      <c r="BK146" s="139">
        <f>ROUND(I146*H146,2)</f>
        <v>0</v>
      </c>
      <c r="BL146" s="17" t="s">
        <v>140</v>
      </c>
      <c r="BM146" s="138" t="s">
        <v>1274</v>
      </c>
    </row>
    <row r="147" spans="2:65" s="15" customFormat="1" ht="22.5">
      <c r="B147" s="176"/>
      <c r="D147" s="145" t="s">
        <v>144</v>
      </c>
      <c r="E147" s="177" t="s">
        <v>19</v>
      </c>
      <c r="F147" s="178" t="s">
        <v>1275</v>
      </c>
      <c r="H147" s="177" t="s">
        <v>19</v>
      </c>
      <c r="I147" s="179"/>
      <c r="L147" s="176"/>
      <c r="M147" s="180"/>
      <c r="T147" s="181"/>
      <c r="AT147" s="177" t="s">
        <v>144</v>
      </c>
      <c r="AU147" s="177" t="s">
        <v>81</v>
      </c>
      <c r="AV147" s="15" t="s">
        <v>79</v>
      </c>
      <c r="AW147" s="15" t="s">
        <v>33</v>
      </c>
      <c r="AX147" s="15" t="s">
        <v>71</v>
      </c>
      <c r="AY147" s="177" t="s">
        <v>133</v>
      </c>
    </row>
    <row r="148" spans="2:65" s="12" customFormat="1" ht="22.5">
      <c r="B148" s="144"/>
      <c r="D148" s="145" t="s">
        <v>144</v>
      </c>
      <c r="E148" s="146" t="s">
        <v>19</v>
      </c>
      <c r="F148" s="147" t="s">
        <v>1276</v>
      </c>
      <c r="H148" s="148">
        <v>97.766000000000005</v>
      </c>
      <c r="I148" s="149"/>
      <c r="L148" s="144"/>
      <c r="M148" s="150"/>
      <c r="T148" s="151"/>
      <c r="AT148" s="146" t="s">
        <v>144</v>
      </c>
      <c r="AU148" s="146" t="s">
        <v>81</v>
      </c>
      <c r="AV148" s="12" t="s">
        <v>81</v>
      </c>
      <c r="AW148" s="12" t="s">
        <v>33</v>
      </c>
      <c r="AX148" s="12" t="s">
        <v>71</v>
      </c>
      <c r="AY148" s="146" t="s">
        <v>133</v>
      </c>
    </row>
    <row r="149" spans="2:65" s="12" customFormat="1">
      <c r="B149" s="144"/>
      <c r="D149" s="145" t="s">
        <v>144</v>
      </c>
      <c r="E149" s="146" t="s">
        <v>19</v>
      </c>
      <c r="F149" s="147" t="s">
        <v>1277</v>
      </c>
      <c r="H149" s="148">
        <v>97.790999999999997</v>
      </c>
      <c r="I149" s="149"/>
      <c r="L149" s="144"/>
      <c r="M149" s="150"/>
      <c r="T149" s="151"/>
      <c r="AT149" s="146" t="s">
        <v>144</v>
      </c>
      <c r="AU149" s="146" t="s">
        <v>81</v>
      </c>
      <c r="AV149" s="12" t="s">
        <v>81</v>
      </c>
      <c r="AW149" s="12" t="s">
        <v>33</v>
      </c>
      <c r="AX149" s="12" t="s">
        <v>71</v>
      </c>
      <c r="AY149" s="146" t="s">
        <v>133</v>
      </c>
    </row>
    <row r="150" spans="2:65" s="13" customFormat="1">
      <c r="B150" s="152"/>
      <c r="D150" s="145" t="s">
        <v>144</v>
      </c>
      <c r="E150" s="153" t="s">
        <v>19</v>
      </c>
      <c r="F150" s="154" t="s">
        <v>166</v>
      </c>
      <c r="H150" s="155">
        <v>195.55699999999999</v>
      </c>
      <c r="I150" s="156"/>
      <c r="L150" s="152"/>
      <c r="M150" s="157"/>
      <c r="T150" s="158"/>
      <c r="AT150" s="153" t="s">
        <v>144</v>
      </c>
      <c r="AU150" s="153" t="s">
        <v>81</v>
      </c>
      <c r="AV150" s="13" t="s">
        <v>140</v>
      </c>
      <c r="AW150" s="13" t="s">
        <v>33</v>
      </c>
      <c r="AX150" s="13" t="s">
        <v>79</v>
      </c>
      <c r="AY150" s="153" t="s">
        <v>133</v>
      </c>
    </row>
    <row r="151" spans="2:65" s="1" customFormat="1" ht="24.2" customHeight="1">
      <c r="B151" s="32"/>
      <c r="C151" s="166" t="s">
        <v>239</v>
      </c>
      <c r="D151" s="166" t="s">
        <v>438</v>
      </c>
      <c r="E151" s="167" t="s">
        <v>1278</v>
      </c>
      <c r="F151" s="168" t="s">
        <v>1279</v>
      </c>
      <c r="G151" s="169" t="s">
        <v>193</v>
      </c>
      <c r="H151" s="170">
        <v>3.3239999999999998</v>
      </c>
      <c r="I151" s="171"/>
      <c r="J151" s="172">
        <f>ROUND(I151*H151,2)</f>
        <v>0</v>
      </c>
      <c r="K151" s="168" t="s">
        <v>19</v>
      </c>
      <c r="L151" s="173"/>
      <c r="M151" s="174" t="s">
        <v>19</v>
      </c>
      <c r="N151" s="175" t="s">
        <v>42</v>
      </c>
      <c r="P151" s="136">
        <f>O151*H151</f>
        <v>0</v>
      </c>
      <c r="Q151" s="136">
        <v>1</v>
      </c>
      <c r="R151" s="136">
        <f>Q151*H151</f>
        <v>3.3239999999999998</v>
      </c>
      <c r="S151" s="136">
        <v>0</v>
      </c>
      <c r="T151" s="137">
        <f>S151*H151</f>
        <v>0</v>
      </c>
      <c r="AR151" s="138" t="s">
        <v>190</v>
      </c>
      <c r="AT151" s="138" t="s">
        <v>438</v>
      </c>
      <c r="AU151" s="138" t="s">
        <v>81</v>
      </c>
      <c r="AY151" s="17" t="s">
        <v>133</v>
      </c>
      <c r="BE151" s="139">
        <f>IF(N151="základní",J151,0)</f>
        <v>0</v>
      </c>
      <c r="BF151" s="139">
        <f>IF(N151="snížená",J151,0)</f>
        <v>0</v>
      </c>
      <c r="BG151" s="139">
        <f>IF(N151="zákl. přenesená",J151,0)</f>
        <v>0</v>
      </c>
      <c r="BH151" s="139">
        <f>IF(N151="sníž. přenesená",J151,0)</f>
        <v>0</v>
      </c>
      <c r="BI151" s="139">
        <f>IF(N151="nulová",J151,0)</f>
        <v>0</v>
      </c>
      <c r="BJ151" s="17" t="s">
        <v>79</v>
      </c>
      <c r="BK151" s="139">
        <f>ROUND(I151*H151,2)</f>
        <v>0</v>
      </c>
      <c r="BL151" s="17" t="s">
        <v>140</v>
      </c>
      <c r="BM151" s="138" t="s">
        <v>1280</v>
      </c>
    </row>
    <row r="152" spans="2:65" s="12" customFormat="1">
      <c r="B152" s="144"/>
      <c r="D152" s="145" t="s">
        <v>144</v>
      </c>
      <c r="E152" s="146" t="s">
        <v>19</v>
      </c>
      <c r="F152" s="147" t="s">
        <v>1281</v>
      </c>
      <c r="H152" s="148">
        <v>3.3239999999999998</v>
      </c>
      <c r="I152" s="149"/>
      <c r="L152" s="144"/>
      <c r="M152" s="150"/>
      <c r="T152" s="151"/>
      <c r="AT152" s="146" t="s">
        <v>144</v>
      </c>
      <c r="AU152" s="146" t="s">
        <v>81</v>
      </c>
      <c r="AV152" s="12" t="s">
        <v>81</v>
      </c>
      <c r="AW152" s="12" t="s">
        <v>33</v>
      </c>
      <c r="AX152" s="12" t="s">
        <v>71</v>
      </c>
      <c r="AY152" s="146" t="s">
        <v>133</v>
      </c>
    </row>
    <row r="153" spans="2:65" s="13" customFormat="1">
      <c r="B153" s="152"/>
      <c r="D153" s="145" t="s">
        <v>144</v>
      </c>
      <c r="E153" s="153" t="s">
        <v>19</v>
      </c>
      <c r="F153" s="154" t="s">
        <v>166</v>
      </c>
      <c r="H153" s="155">
        <v>3.3239999999999998</v>
      </c>
      <c r="I153" s="156"/>
      <c r="L153" s="152"/>
      <c r="M153" s="157"/>
      <c r="T153" s="158"/>
      <c r="AT153" s="153" t="s">
        <v>144</v>
      </c>
      <c r="AU153" s="153" t="s">
        <v>81</v>
      </c>
      <c r="AV153" s="13" t="s">
        <v>140</v>
      </c>
      <c r="AW153" s="13" t="s">
        <v>33</v>
      </c>
      <c r="AX153" s="13" t="s">
        <v>79</v>
      </c>
      <c r="AY153" s="153" t="s">
        <v>133</v>
      </c>
    </row>
    <row r="154" spans="2:65" s="1" customFormat="1" ht="24.2" customHeight="1">
      <c r="B154" s="32"/>
      <c r="C154" s="127" t="s">
        <v>245</v>
      </c>
      <c r="D154" s="127" t="s">
        <v>135</v>
      </c>
      <c r="E154" s="128" t="s">
        <v>1282</v>
      </c>
      <c r="F154" s="129" t="s">
        <v>1283</v>
      </c>
      <c r="G154" s="130" t="s">
        <v>288</v>
      </c>
      <c r="H154" s="131">
        <v>2</v>
      </c>
      <c r="I154" s="132"/>
      <c r="J154" s="133">
        <f>ROUND(I154*H154,2)</f>
        <v>0</v>
      </c>
      <c r="K154" s="129" t="s">
        <v>19</v>
      </c>
      <c r="L154" s="32"/>
      <c r="M154" s="134" t="s">
        <v>19</v>
      </c>
      <c r="N154" s="135" t="s">
        <v>42</v>
      </c>
      <c r="P154" s="136">
        <f>O154*H154</f>
        <v>0</v>
      </c>
      <c r="Q154" s="136">
        <v>0</v>
      </c>
      <c r="R154" s="136">
        <f>Q154*H154</f>
        <v>0</v>
      </c>
      <c r="S154" s="136">
        <v>0</v>
      </c>
      <c r="T154" s="137">
        <f>S154*H154</f>
        <v>0</v>
      </c>
      <c r="AR154" s="138" t="s">
        <v>140</v>
      </c>
      <c r="AT154" s="138" t="s">
        <v>135</v>
      </c>
      <c r="AU154" s="138" t="s">
        <v>81</v>
      </c>
      <c r="AY154" s="17" t="s">
        <v>133</v>
      </c>
      <c r="BE154" s="139">
        <f>IF(N154="základní",J154,0)</f>
        <v>0</v>
      </c>
      <c r="BF154" s="139">
        <f>IF(N154="snížená",J154,0)</f>
        <v>0</v>
      </c>
      <c r="BG154" s="139">
        <f>IF(N154="zákl. přenesená",J154,0)</f>
        <v>0</v>
      </c>
      <c r="BH154" s="139">
        <f>IF(N154="sníž. přenesená",J154,0)</f>
        <v>0</v>
      </c>
      <c r="BI154" s="139">
        <f>IF(N154="nulová",J154,0)</f>
        <v>0</v>
      </c>
      <c r="BJ154" s="17" t="s">
        <v>79</v>
      </c>
      <c r="BK154" s="139">
        <f>ROUND(I154*H154,2)</f>
        <v>0</v>
      </c>
      <c r="BL154" s="17" t="s">
        <v>140</v>
      </c>
      <c r="BM154" s="138" t="s">
        <v>1284</v>
      </c>
    </row>
    <row r="155" spans="2:65" s="15" customFormat="1" ht="33.75">
      <c r="B155" s="176"/>
      <c r="D155" s="145" t="s">
        <v>144</v>
      </c>
      <c r="E155" s="177" t="s">
        <v>19</v>
      </c>
      <c r="F155" s="178" t="s">
        <v>1285</v>
      </c>
      <c r="H155" s="177" t="s">
        <v>19</v>
      </c>
      <c r="I155" s="179"/>
      <c r="L155" s="176"/>
      <c r="M155" s="180"/>
      <c r="T155" s="181"/>
      <c r="AT155" s="177" t="s">
        <v>144</v>
      </c>
      <c r="AU155" s="177" t="s">
        <v>81</v>
      </c>
      <c r="AV155" s="15" t="s">
        <v>79</v>
      </c>
      <c r="AW155" s="15" t="s">
        <v>33</v>
      </c>
      <c r="AX155" s="15" t="s">
        <v>71</v>
      </c>
      <c r="AY155" s="177" t="s">
        <v>133</v>
      </c>
    </row>
    <row r="156" spans="2:65" s="12" customFormat="1">
      <c r="B156" s="144"/>
      <c r="D156" s="145" t="s">
        <v>144</v>
      </c>
      <c r="E156" s="146" t="s">
        <v>19</v>
      </c>
      <c r="F156" s="147" t="s">
        <v>81</v>
      </c>
      <c r="H156" s="148">
        <v>2</v>
      </c>
      <c r="I156" s="149"/>
      <c r="L156" s="144"/>
      <c r="M156" s="150"/>
      <c r="T156" s="151"/>
      <c r="AT156" s="146" t="s">
        <v>144</v>
      </c>
      <c r="AU156" s="146" t="s">
        <v>81</v>
      </c>
      <c r="AV156" s="12" t="s">
        <v>81</v>
      </c>
      <c r="AW156" s="12" t="s">
        <v>33</v>
      </c>
      <c r="AX156" s="12" t="s">
        <v>71</v>
      </c>
      <c r="AY156" s="146" t="s">
        <v>133</v>
      </c>
    </row>
    <row r="157" spans="2:65" s="13" customFormat="1">
      <c r="B157" s="152"/>
      <c r="D157" s="145" t="s">
        <v>144</v>
      </c>
      <c r="E157" s="153" t="s">
        <v>19</v>
      </c>
      <c r="F157" s="154" t="s">
        <v>166</v>
      </c>
      <c r="H157" s="155">
        <v>2</v>
      </c>
      <c r="I157" s="156"/>
      <c r="L157" s="152"/>
      <c r="M157" s="157"/>
      <c r="T157" s="158"/>
      <c r="AT157" s="153" t="s">
        <v>144</v>
      </c>
      <c r="AU157" s="153" t="s">
        <v>81</v>
      </c>
      <c r="AV157" s="13" t="s">
        <v>140</v>
      </c>
      <c r="AW157" s="13" t="s">
        <v>33</v>
      </c>
      <c r="AX157" s="13" t="s">
        <v>79</v>
      </c>
      <c r="AY157" s="153" t="s">
        <v>133</v>
      </c>
    </row>
    <row r="158" spans="2:65" s="1" customFormat="1" ht="16.5" customHeight="1">
      <c r="B158" s="32"/>
      <c r="C158" s="166" t="s">
        <v>250</v>
      </c>
      <c r="D158" s="166" t="s">
        <v>438</v>
      </c>
      <c r="E158" s="167" t="s">
        <v>1286</v>
      </c>
      <c r="F158" s="168" t="s">
        <v>1287</v>
      </c>
      <c r="G158" s="169" t="s">
        <v>288</v>
      </c>
      <c r="H158" s="170">
        <v>2</v>
      </c>
      <c r="I158" s="171"/>
      <c r="J158" s="172">
        <f>ROUND(I158*H158,2)</f>
        <v>0</v>
      </c>
      <c r="K158" s="168" t="s">
        <v>19</v>
      </c>
      <c r="L158" s="173"/>
      <c r="M158" s="174" t="s">
        <v>19</v>
      </c>
      <c r="N158" s="175" t="s">
        <v>42</v>
      </c>
      <c r="P158" s="136">
        <f>O158*H158</f>
        <v>0</v>
      </c>
      <c r="Q158" s="136">
        <v>2.65E-3</v>
      </c>
      <c r="R158" s="136">
        <f>Q158*H158</f>
        <v>5.3E-3</v>
      </c>
      <c r="S158" s="136">
        <v>0</v>
      </c>
      <c r="T158" s="137">
        <f>S158*H158</f>
        <v>0</v>
      </c>
      <c r="AR158" s="138" t="s">
        <v>190</v>
      </c>
      <c r="AT158" s="138" t="s">
        <v>438</v>
      </c>
      <c r="AU158" s="138" t="s">
        <v>81</v>
      </c>
      <c r="AY158" s="17" t="s">
        <v>133</v>
      </c>
      <c r="BE158" s="139">
        <f>IF(N158="základní",J158,0)</f>
        <v>0</v>
      </c>
      <c r="BF158" s="139">
        <f>IF(N158="snížená",J158,0)</f>
        <v>0</v>
      </c>
      <c r="BG158" s="139">
        <f>IF(N158="zákl. přenesená",J158,0)</f>
        <v>0</v>
      </c>
      <c r="BH158" s="139">
        <f>IF(N158="sníž. přenesená",J158,0)</f>
        <v>0</v>
      </c>
      <c r="BI158" s="139">
        <f>IF(N158="nulová",J158,0)</f>
        <v>0</v>
      </c>
      <c r="BJ158" s="17" t="s">
        <v>79</v>
      </c>
      <c r="BK158" s="139">
        <f>ROUND(I158*H158,2)</f>
        <v>0</v>
      </c>
      <c r="BL158" s="17" t="s">
        <v>140</v>
      </c>
      <c r="BM158" s="138" t="s">
        <v>1288</v>
      </c>
    </row>
    <row r="159" spans="2:65" s="1" customFormat="1" ht="16.5" customHeight="1">
      <c r="B159" s="32"/>
      <c r="C159" s="166" t="s">
        <v>256</v>
      </c>
      <c r="D159" s="166" t="s">
        <v>438</v>
      </c>
      <c r="E159" s="167" t="s">
        <v>1289</v>
      </c>
      <c r="F159" s="168" t="s">
        <v>1290</v>
      </c>
      <c r="G159" s="169" t="s">
        <v>288</v>
      </c>
      <c r="H159" s="170">
        <v>2</v>
      </c>
      <c r="I159" s="171"/>
      <c r="J159" s="172">
        <f>ROUND(I159*H159,2)</f>
        <v>0</v>
      </c>
      <c r="K159" s="168" t="s">
        <v>19</v>
      </c>
      <c r="L159" s="173"/>
      <c r="M159" s="174" t="s">
        <v>19</v>
      </c>
      <c r="N159" s="175" t="s">
        <v>42</v>
      </c>
      <c r="P159" s="136">
        <f>O159*H159</f>
        <v>0</v>
      </c>
      <c r="Q159" s="136">
        <v>3.2000000000000002E-3</v>
      </c>
      <c r="R159" s="136">
        <f>Q159*H159</f>
        <v>6.4000000000000003E-3</v>
      </c>
      <c r="S159" s="136">
        <v>0</v>
      </c>
      <c r="T159" s="137">
        <f>S159*H159</f>
        <v>0</v>
      </c>
      <c r="AR159" s="138" t="s">
        <v>190</v>
      </c>
      <c r="AT159" s="138" t="s">
        <v>438</v>
      </c>
      <c r="AU159" s="138" t="s">
        <v>81</v>
      </c>
      <c r="AY159" s="17" t="s">
        <v>133</v>
      </c>
      <c r="BE159" s="139">
        <f>IF(N159="základní",J159,0)</f>
        <v>0</v>
      </c>
      <c r="BF159" s="139">
        <f>IF(N159="snížená",J159,0)</f>
        <v>0</v>
      </c>
      <c r="BG159" s="139">
        <f>IF(N159="zákl. přenesená",J159,0)</f>
        <v>0</v>
      </c>
      <c r="BH159" s="139">
        <f>IF(N159="sníž. přenesená",J159,0)</f>
        <v>0</v>
      </c>
      <c r="BI159" s="139">
        <f>IF(N159="nulová",J159,0)</f>
        <v>0</v>
      </c>
      <c r="BJ159" s="17" t="s">
        <v>79</v>
      </c>
      <c r="BK159" s="139">
        <f>ROUND(I159*H159,2)</f>
        <v>0</v>
      </c>
      <c r="BL159" s="17" t="s">
        <v>140</v>
      </c>
      <c r="BM159" s="138" t="s">
        <v>1291</v>
      </c>
    </row>
    <row r="160" spans="2:65" s="1" customFormat="1" ht="16.5" customHeight="1">
      <c r="B160" s="32"/>
      <c r="C160" s="166" t="s">
        <v>263</v>
      </c>
      <c r="D160" s="166" t="s">
        <v>438</v>
      </c>
      <c r="E160" s="167" t="s">
        <v>1292</v>
      </c>
      <c r="F160" s="168" t="s">
        <v>1293</v>
      </c>
      <c r="G160" s="169" t="s">
        <v>288</v>
      </c>
      <c r="H160" s="170">
        <v>1</v>
      </c>
      <c r="I160" s="171"/>
      <c r="J160" s="172">
        <f>ROUND(I160*H160,2)</f>
        <v>0</v>
      </c>
      <c r="K160" s="168" t="s">
        <v>19</v>
      </c>
      <c r="L160" s="173"/>
      <c r="M160" s="174" t="s">
        <v>19</v>
      </c>
      <c r="N160" s="175" t="s">
        <v>42</v>
      </c>
      <c r="P160" s="136">
        <f>O160*H160</f>
        <v>0</v>
      </c>
      <c r="Q160" s="136">
        <v>3.2000000000000002E-3</v>
      </c>
      <c r="R160" s="136">
        <f>Q160*H160</f>
        <v>3.2000000000000002E-3</v>
      </c>
      <c r="S160" s="136">
        <v>0</v>
      </c>
      <c r="T160" s="137">
        <f>S160*H160</f>
        <v>0</v>
      </c>
      <c r="AR160" s="138" t="s">
        <v>190</v>
      </c>
      <c r="AT160" s="138" t="s">
        <v>438</v>
      </c>
      <c r="AU160" s="138" t="s">
        <v>81</v>
      </c>
      <c r="AY160" s="17" t="s">
        <v>133</v>
      </c>
      <c r="BE160" s="139">
        <f>IF(N160="základní",J160,0)</f>
        <v>0</v>
      </c>
      <c r="BF160" s="139">
        <f>IF(N160="snížená",J160,0)</f>
        <v>0</v>
      </c>
      <c r="BG160" s="139">
        <f>IF(N160="zákl. přenesená",J160,0)</f>
        <v>0</v>
      </c>
      <c r="BH160" s="139">
        <f>IF(N160="sníž. přenesená",J160,0)</f>
        <v>0</v>
      </c>
      <c r="BI160" s="139">
        <f>IF(N160="nulová",J160,0)</f>
        <v>0</v>
      </c>
      <c r="BJ160" s="17" t="s">
        <v>79</v>
      </c>
      <c r="BK160" s="139">
        <f>ROUND(I160*H160,2)</f>
        <v>0</v>
      </c>
      <c r="BL160" s="17" t="s">
        <v>140</v>
      </c>
      <c r="BM160" s="138" t="s">
        <v>1294</v>
      </c>
    </row>
    <row r="161" spans="2:65" s="12" customFormat="1">
      <c r="B161" s="144"/>
      <c r="D161" s="145" t="s">
        <v>144</v>
      </c>
      <c r="E161" s="146" t="s">
        <v>19</v>
      </c>
      <c r="F161" s="147" t="s">
        <v>79</v>
      </c>
      <c r="H161" s="148">
        <v>1</v>
      </c>
      <c r="I161" s="149"/>
      <c r="L161" s="144"/>
      <c r="M161" s="150"/>
      <c r="T161" s="151"/>
      <c r="AT161" s="146" t="s">
        <v>144</v>
      </c>
      <c r="AU161" s="146" t="s">
        <v>81</v>
      </c>
      <c r="AV161" s="12" t="s">
        <v>81</v>
      </c>
      <c r="AW161" s="12" t="s">
        <v>33</v>
      </c>
      <c r="AX161" s="12" t="s">
        <v>71</v>
      </c>
      <c r="AY161" s="146" t="s">
        <v>133</v>
      </c>
    </row>
    <row r="162" spans="2:65" s="13" customFormat="1">
      <c r="B162" s="152"/>
      <c r="D162" s="145" t="s">
        <v>144</v>
      </c>
      <c r="E162" s="153" t="s">
        <v>19</v>
      </c>
      <c r="F162" s="154" t="s">
        <v>166</v>
      </c>
      <c r="H162" s="155">
        <v>1</v>
      </c>
      <c r="I162" s="156"/>
      <c r="L162" s="152"/>
      <c r="M162" s="157"/>
      <c r="T162" s="158"/>
      <c r="AT162" s="153" t="s">
        <v>144</v>
      </c>
      <c r="AU162" s="153" t="s">
        <v>81</v>
      </c>
      <c r="AV162" s="13" t="s">
        <v>140</v>
      </c>
      <c r="AW162" s="13" t="s">
        <v>33</v>
      </c>
      <c r="AX162" s="13" t="s">
        <v>79</v>
      </c>
      <c r="AY162" s="153" t="s">
        <v>133</v>
      </c>
    </row>
    <row r="163" spans="2:65" s="1" customFormat="1" ht="24.2" customHeight="1">
      <c r="B163" s="32"/>
      <c r="C163" s="127" t="s">
        <v>7</v>
      </c>
      <c r="D163" s="127" t="s">
        <v>135</v>
      </c>
      <c r="E163" s="128" t="s">
        <v>1295</v>
      </c>
      <c r="F163" s="129" t="s">
        <v>1296</v>
      </c>
      <c r="G163" s="130" t="s">
        <v>288</v>
      </c>
      <c r="H163" s="131">
        <v>1</v>
      </c>
      <c r="I163" s="132"/>
      <c r="J163" s="133">
        <f>ROUND(I163*H163,2)</f>
        <v>0</v>
      </c>
      <c r="K163" s="129" t="s">
        <v>19</v>
      </c>
      <c r="L163" s="32"/>
      <c r="M163" s="134" t="s">
        <v>19</v>
      </c>
      <c r="N163" s="135" t="s">
        <v>42</v>
      </c>
      <c r="P163" s="136">
        <f>O163*H163</f>
        <v>0</v>
      </c>
      <c r="Q163" s="136">
        <v>0</v>
      </c>
      <c r="R163" s="136">
        <f>Q163*H163</f>
        <v>0</v>
      </c>
      <c r="S163" s="136">
        <v>3.0000000000000001E-3</v>
      </c>
      <c r="T163" s="137">
        <f>S163*H163</f>
        <v>3.0000000000000001E-3</v>
      </c>
      <c r="AR163" s="138" t="s">
        <v>140</v>
      </c>
      <c r="AT163" s="138" t="s">
        <v>135</v>
      </c>
      <c r="AU163" s="138" t="s">
        <v>81</v>
      </c>
      <c r="AY163" s="17" t="s">
        <v>133</v>
      </c>
      <c r="BE163" s="139">
        <f>IF(N163="základní",J163,0)</f>
        <v>0</v>
      </c>
      <c r="BF163" s="139">
        <f>IF(N163="snížená",J163,0)</f>
        <v>0</v>
      </c>
      <c r="BG163" s="139">
        <f>IF(N163="zákl. přenesená",J163,0)</f>
        <v>0</v>
      </c>
      <c r="BH163" s="139">
        <f>IF(N163="sníž. přenesená",J163,0)</f>
        <v>0</v>
      </c>
      <c r="BI163" s="139">
        <f>IF(N163="nulová",J163,0)</f>
        <v>0</v>
      </c>
      <c r="BJ163" s="17" t="s">
        <v>79</v>
      </c>
      <c r="BK163" s="139">
        <f>ROUND(I163*H163,2)</f>
        <v>0</v>
      </c>
      <c r="BL163" s="17" t="s">
        <v>140</v>
      </c>
      <c r="BM163" s="138" t="s">
        <v>1297</v>
      </c>
    </row>
    <row r="164" spans="2:65" s="15" customFormat="1">
      <c r="B164" s="176"/>
      <c r="D164" s="145" t="s">
        <v>144</v>
      </c>
      <c r="E164" s="177" t="s">
        <v>19</v>
      </c>
      <c r="F164" s="178" t="s">
        <v>1298</v>
      </c>
      <c r="H164" s="177" t="s">
        <v>19</v>
      </c>
      <c r="I164" s="179"/>
      <c r="L164" s="176"/>
      <c r="M164" s="180"/>
      <c r="T164" s="181"/>
      <c r="AT164" s="177" t="s">
        <v>144</v>
      </c>
      <c r="AU164" s="177" t="s">
        <v>81</v>
      </c>
      <c r="AV164" s="15" t="s">
        <v>79</v>
      </c>
      <c r="AW164" s="15" t="s">
        <v>33</v>
      </c>
      <c r="AX164" s="15" t="s">
        <v>71</v>
      </c>
      <c r="AY164" s="177" t="s">
        <v>133</v>
      </c>
    </row>
    <row r="165" spans="2:65" s="12" customFormat="1">
      <c r="B165" s="144"/>
      <c r="D165" s="145" t="s">
        <v>144</v>
      </c>
      <c r="E165" s="146" t="s">
        <v>19</v>
      </c>
      <c r="F165" s="147" t="s">
        <v>79</v>
      </c>
      <c r="H165" s="148">
        <v>1</v>
      </c>
      <c r="I165" s="149"/>
      <c r="L165" s="144"/>
      <c r="M165" s="150"/>
      <c r="T165" s="151"/>
      <c r="AT165" s="146" t="s">
        <v>144</v>
      </c>
      <c r="AU165" s="146" t="s">
        <v>81</v>
      </c>
      <c r="AV165" s="12" t="s">
        <v>81</v>
      </c>
      <c r="AW165" s="12" t="s">
        <v>33</v>
      </c>
      <c r="AX165" s="12" t="s">
        <v>71</v>
      </c>
      <c r="AY165" s="146" t="s">
        <v>133</v>
      </c>
    </row>
    <row r="166" spans="2:65" s="13" customFormat="1">
      <c r="B166" s="152"/>
      <c r="D166" s="145" t="s">
        <v>144</v>
      </c>
      <c r="E166" s="153" t="s">
        <v>19</v>
      </c>
      <c r="F166" s="154" t="s">
        <v>166</v>
      </c>
      <c r="H166" s="155">
        <v>1</v>
      </c>
      <c r="I166" s="156"/>
      <c r="L166" s="152"/>
      <c r="M166" s="157"/>
      <c r="T166" s="158"/>
      <c r="AT166" s="153" t="s">
        <v>144</v>
      </c>
      <c r="AU166" s="153" t="s">
        <v>81</v>
      </c>
      <c r="AV166" s="13" t="s">
        <v>140</v>
      </c>
      <c r="AW166" s="13" t="s">
        <v>33</v>
      </c>
      <c r="AX166" s="13" t="s">
        <v>79</v>
      </c>
      <c r="AY166" s="153" t="s">
        <v>133</v>
      </c>
    </row>
    <row r="167" spans="2:65" s="11" customFormat="1" ht="22.9" customHeight="1">
      <c r="B167" s="115"/>
      <c r="D167" s="116" t="s">
        <v>70</v>
      </c>
      <c r="E167" s="125" t="s">
        <v>514</v>
      </c>
      <c r="F167" s="125" t="s">
        <v>515</v>
      </c>
      <c r="I167" s="118"/>
      <c r="J167" s="126">
        <f>BK167</f>
        <v>0</v>
      </c>
      <c r="L167" s="115"/>
      <c r="M167" s="120"/>
      <c r="P167" s="121">
        <f>SUM(P168:P172)</f>
        <v>0</v>
      </c>
      <c r="R167" s="121">
        <f>SUM(R168:R172)</f>
        <v>0</v>
      </c>
      <c r="T167" s="122">
        <f>SUM(T168:T172)</f>
        <v>0</v>
      </c>
      <c r="AR167" s="116" t="s">
        <v>79</v>
      </c>
      <c r="AT167" s="123" t="s">
        <v>70</v>
      </c>
      <c r="AU167" s="123" t="s">
        <v>79</v>
      </c>
      <c r="AY167" s="116" t="s">
        <v>133</v>
      </c>
      <c r="BK167" s="124">
        <f>SUM(BK168:BK172)</f>
        <v>0</v>
      </c>
    </row>
    <row r="168" spans="2:65" s="1" customFormat="1" ht="37.9" customHeight="1">
      <c r="B168" s="32"/>
      <c r="C168" s="127" t="s">
        <v>277</v>
      </c>
      <c r="D168" s="127" t="s">
        <v>135</v>
      </c>
      <c r="E168" s="128" t="s">
        <v>605</v>
      </c>
      <c r="F168" s="129" t="s">
        <v>606</v>
      </c>
      <c r="G168" s="130" t="s">
        <v>193</v>
      </c>
      <c r="H168" s="131">
        <v>6.7489999999999997</v>
      </c>
      <c r="I168" s="132"/>
      <c r="J168" s="133">
        <f>ROUND(I168*H168,2)</f>
        <v>0</v>
      </c>
      <c r="K168" s="129" t="s">
        <v>19</v>
      </c>
      <c r="L168" s="32"/>
      <c r="M168" s="134" t="s">
        <v>19</v>
      </c>
      <c r="N168" s="135" t="s">
        <v>42</v>
      </c>
      <c r="P168" s="136">
        <f>O168*H168</f>
        <v>0</v>
      </c>
      <c r="Q168" s="136">
        <v>0</v>
      </c>
      <c r="R168" s="136">
        <f>Q168*H168</f>
        <v>0</v>
      </c>
      <c r="S168" s="136">
        <v>0</v>
      </c>
      <c r="T168" s="137">
        <f>S168*H168</f>
        <v>0</v>
      </c>
      <c r="AR168" s="138" t="s">
        <v>140</v>
      </c>
      <c r="AT168" s="138" t="s">
        <v>135</v>
      </c>
      <c r="AU168" s="138" t="s">
        <v>81</v>
      </c>
      <c r="AY168" s="17" t="s">
        <v>133</v>
      </c>
      <c r="BE168" s="139">
        <f>IF(N168="základní",J168,0)</f>
        <v>0</v>
      </c>
      <c r="BF168" s="139">
        <f>IF(N168="snížená",J168,0)</f>
        <v>0</v>
      </c>
      <c r="BG168" s="139">
        <f>IF(N168="zákl. přenesená",J168,0)</f>
        <v>0</v>
      </c>
      <c r="BH168" s="139">
        <f>IF(N168="sníž. přenesená",J168,0)</f>
        <v>0</v>
      </c>
      <c r="BI168" s="139">
        <f>IF(N168="nulová",J168,0)</f>
        <v>0</v>
      </c>
      <c r="BJ168" s="17" t="s">
        <v>79</v>
      </c>
      <c r="BK168" s="139">
        <f>ROUND(I168*H168,2)</f>
        <v>0</v>
      </c>
      <c r="BL168" s="17" t="s">
        <v>140</v>
      </c>
      <c r="BM168" s="138" t="s">
        <v>1299</v>
      </c>
    </row>
    <row r="169" spans="2:65" s="15" customFormat="1" ht="22.5">
      <c r="B169" s="176"/>
      <c r="D169" s="145" t="s">
        <v>144</v>
      </c>
      <c r="E169" s="177" t="s">
        <v>19</v>
      </c>
      <c r="F169" s="178" t="s">
        <v>1300</v>
      </c>
      <c r="H169" s="177" t="s">
        <v>19</v>
      </c>
      <c r="I169" s="179"/>
      <c r="L169" s="176"/>
      <c r="M169" s="180"/>
      <c r="T169" s="181"/>
      <c r="AT169" s="177" t="s">
        <v>144</v>
      </c>
      <c r="AU169" s="177" t="s">
        <v>81</v>
      </c>
      <c r="AV169" s="15" t="s">
        <v>79</v>
      </c>
      <c r="AW169" s="15" t="s">
        <v>33</v>
      </c>
      <c r="AX169" s="15" t="s">
        <v>71</v>
      </c>
      <c r="AY169" s="177" t="s">
        <v>133</v>
      </c>
    </row>
    <row r="170" spans="2:65" s="12" customFormat="1">
      <c r="B170" s="144"/>
      <c r="D170" s="145" t="s">
        <v>144</v>
      </c>
      <c r="E170" s="146" t="s">
        <v>19</v>
      </c>
      <c r="F170" s="147" t="s">
        <v>1301</v>
      </c>
      <c r="H170" s="148">
        <v>0.97699999999999998</v>
      </c>
      <c r="I170" s="149"/>
      <c r="L170" s="144"/>
      <c r="M170" s="150"/>
      <c r="T170" s="151"/>
      <c r="AT170" s="146" t="s">
        <v>144</v>
      </c>
      <c r="AU170" s="146" t="s">
        <v>81</v>
      </c>
      <c r="AV170" s="12" t="s">
        <v>81</v>
      </c>
      <c r="AW170" s="12" t="s">
        <v>33</v>
      </c>
      <c r="AX170" s="12" t="s">
        <v>71</v>
      </c>
      <c r="AY170" s="146" t="s">
        <v>133</v>
      </c>
    </row>
    <row r="171" spans="2:65" s="12" customFormat="1">
      <c r="B171" s="144"/>
      <c r="D171" s="145" t="s">
        <v>144</v>
      </c>
      <c r="E171" s="146" t="s">
        <v>19</v>
      </c>
      <c r="F171" s="147" t="s">
        <v>1302</v>
      </c>
      <c r="H171" s="148">
        <v>5.7720000000000002</v>
      </c>
      <c r="I171" s="149"/>
      <c r="L171" s="144"/>
      <c r="M171" s="150"/>
      <c r="T171" s="151"/>
      <c r="AT171" s="146" t="s">
        <v>144</v>
      </c>
      <c r="AU171" s="146" t="s">
        <v>81</v>
      </c>
      <c r="AV171" s="12" t="s">
        <v>81</v>
      </c>
      <c r="AW171" s="12" t="s">
        <v>33</v>
      </c>
      <c r="AX171" s="12" t="s">
        <v>71</v>
      </c>
      <c r="AY171" s="146" t="s">
        <v>133</v>
      </c>
    </row>
    <row r="172" spans="2:65" s="13" customFormat="1">
      <c r="B172" s="152"/>
      <c r="D172" s="145" t="s">
        <v>144</v>
      </c>
      <c r="E172" s="153" t="s">
        <v>19</v>
      </c>
      <c r="F172" s="154" t="s">
        <v>166</v>
      </c>
      <c r="H172" s="155">
        <v>6.7489999999999997</v>
      </c>
      <c r="I172" s="156"/>
      <c r="L172" s="152"/>
      <c r="M172" s="185"/>
      <c r="N172" s="186"/>
      <c r="O172" s="186"/>
      <c r="P172" s="186"/>
      <c r="Q172" s="186"/>
      <c r="R172" s="186"/>
      <c r="S172" s="186"/>
      <c r="T172" s="187"/>
      <c r="AT172" s="153" t="s">
        <v>144</v>
      </c>
      <c r="AU172" s="153" t="s">
        <v>81</v>
      </c>
      <c r="AV172" s="13" t="s">
        <v>140</v>
      </c>
      <c r="AW172" s="13" t="s">
        <v>33</v>
      </c>
      <c r="AX172" s="13" t="s">
        <v>79</v>
      </c>
      <c r="AY172" s="153" t="s">
        <v>133</v>
      </c>
    </row>
    <row r="173" spans="2:65" s="1" customFormat="1" ht="6.95" customHeight="1">
      <c r="B173" s="41"/>
      <c r="C173" s="42"/>
      <c r="D173" s="42"/>
      <c r="E173" s="42"/>
      <c r="F173" s="42"/>
      <c r="G173" s="42"/>
      <c r="H173" s="42"/>
      <c r="I173" s="42"/>
      <c r="J173" s="42"/>
      <c r="K173" s="42"/>
      <c r="L173" s="32"/>
    </row>
  </sheetData>
  <sheetProtection algorithmName="SHA-512" hashValue="gIyIlNtDHqgt/PDEfZcmg/wNL+hBcYPsAljjm0CRQhZnWPSNqaNfF/8zqmFQ00C0CiLIv1RIn9yyYaJLvQ7k7w==" saltValue="3VKPntjCb8yCseTES3o8iA==" spinCount="100000" sheet="1" objects="1" scenarios="1" formatColumns="0" formatRows="0" autoFilter="0"/>
  <autoFilter ref="C82:K172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6</vt:i4>
      </vt:variant>
    </vt:vector>
  </HeadingPairs>
  <TitlesOfParts>
    <vt:vector size="9" baseType="lpstr">
      <vt:lpstr>Rekapitulace stavby</vt:lpstr>
      <vt:lpstr>SO06.01 - Objekt výtopny</vt:lpstr>
      <vt:lpstr>SO06.02 - Koleje</vt:lpstr>
      <vt:lpstr>'Rekapitulace stavby'!Názvy_tisku</vt:lpstr>
      <vt:lpstr>'SO06.01 - Objekt výtopny'!Názvy_tisku</vt:lpstr>
      <vt:lpstr>'SO06.02 - Koleje'!Názvy_tisku</vt:lpstr>
      <vt:lpstr>'Rekapitulace stavby'!Oblast_tisku</vt:lpstr>
      <vt:lpstr>'SO06.01 - Objekt výtopny'!Oblast_tisku</vt:lpstr>
      <vt:lpstr>'SO06.02 - Koleje'!Oblast_tisku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Menšík Richard</dc:creator>
  <cp:lastModifiedBy>Blanka Mansfeldová</cp:lastModifiedBy>
  <dcterms:created xsi:type="dcterms:W3CDTF">2024-05-15T05:48:29Z</dcterms:created>
  <dcterms:modified xsi:type="dcterms:W3CDTF">2024-05-16T07:39:22Z</dcterms:modified>
</cp:coreProperties>
</file>