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ZTI - Kanalizace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'ZTI - Kanalizace'!$C$123:$K$186</definedName>
    <definedName name="_xlnm.Print_Area" localSheetId="1">'ZTI - Kanalizace'!$C$4:$J$76,'ZTI - Kanalizace'!$C$82:$J$105,'ZTI - Kanalizace'!$C$111:$K$186</definedName>
    <definedName name="_xlnm.Print_Titles" localSheetId="1">'ZTI - Kanalizace'!$123:$123</definedName>
  </definedNames>
  <calcPr/>
</workbook>
</file>

<file path=xl/calcChain.xml><?xml version="1.0" encoding="utf-8"?>
<calcChain xmlns="http://schemas.openxmlformats.org/spreadsheetml/2006/main">
  <c i="2" r="J37"/>
  <c r="J36"/>
  <c i="1" r="AY95"/>
  <c i="2" r="J35"/>
  <c i="1" r="AX95"/>
  <c i="2"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T172"/>
  <c r="R173"/>
  <c r="R172"/>
  <c r="P173"/>
  <c r="P172"/>
  <c r="BK173"/>
  <c r="BK172"/>
  <c r="J172"/>
  <c r="J173"/>
  <c r="BE173"/>
  <c r="J104"/>
  <c r="BI171"/>
  <c r="BH171"/>
  <c r="BG171"/>
  <c r="BF171"/>
  <c r="T171"/>
  <c r="T170"/>
  <c r="T169"/>
  <c r="R171"/>
  <c r="R170"/>
  <c r="R169"/>
  <c r="P171"/>
  <c r="P170"/>
  <c r="P169"/>
  <c r="BK171"/>
  <c r="BK170"/>
  <c r="J170"/>
  <c r="BK169"/>
  <c r="J169"/>
  <c r="J171"/>
  <c r="BE171"/>
  <c r="J103"/>
  <c r="J102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T156"/>
  <c r="R157"/>
  <c r="R156"/>
  <c r="P157"/>
  <c r="P156"/>
  <c r="BK157"/>
  <c r="BK156"/>
  <c r="J156"/>
  <c r="J157"/>
  <c r="BE157"/>
  <c r="J101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8"/>
  <c r="BH148"/>
  <c r="BG148"/>
  <c r="BF148"/>
  <c r="T148"/>
  <c r="T147"/>
  <c r="R148"/>
  <c r="R147"/>
  <c r="P148"/>
  <c r="P147"/>
  <c r="BK148"/>
  <c r="BK147"/>
  <c r="J147"/>
  <c r="J148"/>
  <c r="BE148"/>
  <c r="J100"/>
  <c r="BI146"/>
  <c r="BH146"/>
  <c r="BG146"/>
  <c r="BF146"/>
  <c r="T146"/>
  <c r="T145"/>
  <c r="R146"/>
  <c r="R145"/>
  <c r="P146"/>
  <c r="P145"/>
  <c r="BK146"/>
  <c r="BK145"/>
  <c r="J145"/>
  <c r="J146"/>
  <c r="BE146"/>
  <c r="J99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7"/>
  <c r="F37"/>
  <c i="1" r="BD95"/>
  <c i="2" r="BH127"/>
  <c r="F36"/>
  <c i="1" r="BC95"/>
  <c i="2" r="BG127"/>
  <c r="F35"/>
  <c i="1" r="BB95"/>
  <c i="2" r="BF127"/>
  <c r="J34"/>
  <c i="1" r="AW95"/>
  <c i="2" r="F34"/>
  <c i="1" r="BA95"/>
  <c i="2" r="T127"/>
  <c r="T126"/>
  <c r="T125"/>
  <c r="T124"/>
  <c r="R127"/>
  <c r="R126"/>
  <c r="R125"/>
  <c r="R124"/>
  <c r="P127"/>
  <c r="P126"/>
  <c r="P125"/>
  <c r="P124"/>
  <c i="1" r="AU95"/>
  <c i="2" r="BK127"/>
  <c r="BK126"/>
  <c r="J126"/>
  <c r="BK125"/>
  <c r="J125"/>
  <c r="BK124"/>
  <c r="J124"/>
  <c r="J96"/>
  <c r="J30"/>
  <c i="1" r="AG95"/>
  <c i="2" r="J127"/>
  <c r="BE127"/>
  <c r="J33"/>
  <c i="1" r="AV95"/>
  <c i="2" r="F33"/>
  <c i="1" r="AZ95"/>
  <c i="2" r="J98"/>
  <c r="J97"/>
  <c r="F120"/>
  <c r="F118"/>
  <c r="E116"/>
  <c r="F91"/>
  <c r="F89"/>
  <c r="E87"/>
  <c r="J39"/>
  <c r="J24"/>
  <c r="E24"/>
  <c r="J121"/>
  <c r="J92"/>
  <c r="J23"/>
  <c r="J21"/>
  <c r="E21"/>
  <c r="J120"/>
  <c r="J91"/>
  <c r="J20"/>
  <c r="J18"/>
  <c r="E18"/>
  <c r="F121"/>
  <c r="F92"/>
  <c r="J17"/>
  <c r="J12"/>
  <c r="J118"/>
  <c r="J89"/>
  <c r="E7"/>
  <c r="E114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<sst xmlns="http://schemas.openxmlformats.org/spreadsheetml/2006/main">
  <si>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</si>
  <si>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</si>
  <si>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</si>
  <si>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</si>
  <si>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</si>
  <si>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{0de92f85-fba2-472b-a26b-40eed52fe527}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</si>
  <si>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</si>
  <si>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</si>
  <si>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</si>
  <si>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</si>
  <si>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</si>
  <si>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</si>
  <si>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</si>
  <si>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</si>
  <si>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PK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</si>
  <si>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</si>
  <si>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</si>
  <si>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Centrální shromaždiště odpadu PKN, IO 06 - Kanalizace dešťová</t>
  </si>
  <si>
    <t>KSO:</t>
  </si>
  <si>
    <t>CC-CZ:</t>
  </si>
  <si>
    <t>Místo:</t>
  </si>
  <si>
    <t>Pardubická nemocnice</t>
  </si>
  <si>
    <t>Datum:</t>
  </si>
  <si>
    <t>15. 8. 2023</t>
  </si>
  <si>
    <t>Zadavatel:</t>
  </si>
  <si>
    <t>IČ:</t>
  </si>
  <si>
    <t>Nemocnice Pardubického kraje, a.s., Kyjevská 44, 5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</si>
  <si>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</si>
  <si>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</si>
  <si>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</si>
  <si>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</si>
  <si>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</si>
  <si>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</si>
  <si>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</si>
  <si>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</si>
  <si>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 xml:space="preserve">"Tento soupis je vyhotoven na základě předložené projektové dokumentace stavby stupně DPS a proto je celková cena stanovena jako odhadované náklady. Při realizaci stavebního díla je nutná specifikace jednotlivých materiálů a prvků a z toho důvodu se mohou ceny uvedené v tomto rozpočtu u jednotlivých položek lišit s cenou stanovenou po specifikaci._x000d_
Veškerá případná označení výrobců či obchodní názvy výrobků uvedené v tomto rozpočtu a v projektové dokumentaci slouží pouze pro vymezení technických parametrů a kvalitativního standardu. Zhotovitel je oprávněn navrhnout a dodat též jiné výrobky, pokud budou svými technickými parametry a kvalitativním standardem srovnatelné._x000d_
V případě rozporu mezi projektovou dokumentací a položkovým rozpočtem, má přednost položkový rozpočet."																																			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</si>
  <si>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</si>
  <si>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</si>
  <si>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</si>
  <si>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</si>
  <si>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</si>
  <si>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</si>
  <si>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</si>
  <si>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</si>
  <si>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</si>
  <si>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</si>
  <si>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</si>
  <si>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</si>
  <si>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</si>
  <si>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</si>
  <si>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</si>
  <si>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</si>
  <si>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</si>
  <si>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</si>
  <si>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</si>
  <si>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</si>
  <si>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</si>
  <si>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</si>
  <si>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</si>
  <si>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</si>
  <si>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</si>
  <si>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</si>
  <si>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</si>
  <si>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</si>
  <si>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</si>
  <si>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</si>
  <si>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</si>
  <si>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</si>
  <si>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</si>
  <si>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</si>
  <si>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</si>
  <si>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</si>
  <si>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</si>
  <si>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</si>
  <si>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</si>
  <si>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</si>
  <si>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</si>
  <si>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</si>
  <si>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</si>
  <si>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</si>
  <si>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</si>
  <si>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ZTI</t>
  </si>
  <si>
    <t>Kanalizace</t>
  </si>
  <si>
    <t>STA</t>
  </si>
  <si>
    <t>1</t>
  </si>
  <si>
    <t>{f9e225cb-a12c-42a3-9370-5171820fb04f}</t>
  </si>
  <si>
    <t>2</t>
  </si>
  <si>
    <t>KRYCÍ LIST SOUPISU PRACÍ</t>
  </si>
  <si>
    <t>Objekt:</t>
  </si>
  <si>
    <t>ZTI - Kanalizace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</si>
  <si>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</si>
  <si>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</si>
  <si>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</si>
  <si>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</si>
  <si>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</si>
  <si>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</si>
  <si>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</si>
  <si>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</si>
  <si>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</si>
  <si>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8 - Trubní vedení</t>
  </si>
  <si>
    <t>PSV - Práce a dodávky PSV</t>
  </si>
  <si>
    <t xml:space="preserve">    721 - Zdravotechnika - vnitřní kanalizace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</si>
  <si>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</si>
  <si>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</si>
  <si>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</si>
  <si>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</si>
  <si>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</si>
  <si>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</si>
  <si>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</si>
  <si>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</si>
  <si>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</si>
  <si>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</si>
  <si>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</si>
  <si>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</si>
  <si>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</si>
  <si>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</si>
  <si>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</si>
  <si>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</si>
  <si>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</si>
  <si>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</si>
  <si>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33</t>
  </si>
  <si>
    <t>K</t>
  </si>
  <si>
    <t>132254203</t>
  </si>
  <si>
    <t>Hloubení zapažených rýh šířky přes 800 do 2 000 mm strojně s urovnáním dna do předepsaného profilu a spádu v hornině třídy těžitelnosti I skupiny 3 přes 50 do 100 m3</t>
  </si>
  <si>
    <t>m3</t>
  </si>
  <si>
    <t>4</t>
  </si>
  <si>
    <t>892763211</t>
  </si>
  <si>
    <t>VV</t>
  </si>
  <si>
    <t>(6,5*6*1,8) + (8,5*1,1*0,5) + (4,2*1,1*1,5) + (23,1*0,15*0,6)</t>
  </si>
  <si>
    <t>34</t>
  </si>
  <si>
    <t>139001101</t>
  </si>
  <si>
    <t>Příplatek k cenám hloubených vykopávek za ztížení vykopávky v blízkosti podzemního vedení nebo výbušnin pro jakoukoliv třídu horniny</t>
  </si>
  <si>
    <t>-453371379</t>
  </si>
  <si>
    <t xml:space="preserve">(2*0,3*0,6) +  (4,2*1,1*1,5) + (5*0,15*0,6)</t>
  </si>
  <si>
    <t>35</t>
  </si>
  <si>
    <t>151101101</t>
  </si>
  <si>
    <t>Zřízení pažení a rozepření stěn rýh pro podzemní vedení příložné pro jakoukoliv mezerovitost, hloubky do 2 m</t>
  </si>
  <si>
    <t>m2</t>
  </si>
  <si>
    <t>1607829281</t>
  </si>
  <si>
    <t>(4,2*1,5*2)</t>
  </si>
  <si>
    <t>36</t>
  </si>
  <si>
    <t>151101111</t>
  </si>
  <si>
    <t>Odstranění pažení a rozepření stěn rýh pro podzemní vedení s uložením materiálu na vzdálenost do 3 m od kraje výkopu příložné, hloubky do 2 m</t>
  </si>
  <si>
    <t>-538286058</t>
  </si>
  <si>
    <t>37</t>
  </si>
  <si>
    <t>161151113</t>
  </si>
  <si>
    <t>Svislé přemístění výkopku strojně bez naložení do dopravní nádoby avšak s vyprázdněním dopravní nádoby na hromadu nebo do dopravního prostředku z horniny třídy těžitelnosti II skupiny 4 a 5 při hloubce výkopu přes 4 do 8 m</t>
  </si>
  <si>
    <t>-1645209417</t>
  </si>
  <si>
    <t>38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</si>
  <si>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</si>
  <si>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</si>
  <si>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1243599285</t>
  </si>
  <si>
    <t>44</t>
  </si>
  <si>
    <t>162751117R</t>
  </si>
  <si>
    <t xml:space="preserve">Vodorovné přemístění výkopku nebo sypaniny po suchu na obvyklém dopravním prostředku, bez naložení výkopku, avšak se složením bez rozhrnutí z horniny třídy těžitelnosti I skupiny 1 až 3 na vzdálenost přes 9 000 do 10 000 m. </t>
  </si>
  <si>
    <t>-1909487699</t>
  </si>
  <si>
    <t>83,9</t>
  </si>
  <si>
    <t xml:space="preserve">Příplatek k ceně za každý dalších i  započatý kilometr</t>
  </si>
  <si>
    <t>39</t>
  </si>
  <si>
    <t>167151101</t>
  </si>
  <si>
    <t>Nakládání, skládání a překládání neulehlého výkopku nebo sypaniny strojně nakládání, množství do 100 m3, z horniny třídy těžitelnosti I, skupiny 1 až 3</t>
  </si>
  <si>
    <t>-898432157</t>
  </si>
  <si>
    <t>40</t>
  </si>
  <si>
    <t>174151101</t>
  </si>
  <si>
    <t>Zásyp sypaninou z jakékoliv horniny strojně s uložením výkopku ve vrstvách se zhutněním jam, šachet, rýh nebo kolem objektů v těchto vykopávkách</t>
  </si>
  <si>
    <t>865708131</t>
  </si>
  <si>
    <t>(6,5*6*1,8-4,8*5,6*1,52) + (8,5*1,1*0,5) + (4,2*1,1*1,5) + (23,1*0,15*0,6)</t>
  </si>
  <si>
    <t>41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</si>
  <si>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</si>
  <si>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</si>
  <si>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1694761319</t>
  </si>
  <si>
    <t>40*0,15</t>
  </si>
  <si>
    <t>43</t>
  </si>
  <si>
    <t>M</t>
  </si>
  <si>
    <t>58343872R</t>
  </si>
  <si>
    <t>Oblázkový štěrk frakce 8/16</t>
  </si>
  <si>
    <t>t</t>
  </si>
  <si>
    <t>CS ÚRS 2019 01</t>
  </si>
  <si>
    <t>8</t>
  </si>
  <si>
    <t>1944352979</t>
  </si>
  <si>
    <t>Zakládání</t>
  </si>
  <si>
    <t>212752212R</t>
  </si>
  <si>
    <t>Trativod z drenážních trubek plastových flexibilních perforovaných D do 100 mm včetně lože otevřený výkop</t>
  </si>
  <si>
    <t>m</t>
  </si>
  <si>
    <t>722300700</t>
  </si>
  <si>
    <t>Vodorovné konstrukce</t>
  </si>
  <si>
    <t>452112112</t>
  </si>
  <si>
    <t>Osazení betonových dílců prstenců nebo rámů pod poklopy a mříže, výšky do 100 mm</t>
  </si>
  <si>
    <t>kus</t>
  </si>
  <si>
    <t>-291445093</t>
  </si>
  <si>
    <t>1+2+1</t>
  </si>
  <si>
    <t>16</t>
  </si>
  <si>
    <t>59224012</t>
  </si>
  <si>
    <t>prstenec šachtový vyrovnávací betonový 625x100x80mm</t>
  </si>
  <si>
    <t>1263483104</t>
  </si>
  <si>
    <t>17</t>
  </si>
  <si>
    <t>59224013</t>
  </si>
  <si>
    <t>prstenec šachtový vyrovnávací betonový 625x100x100mm</t>
  </si>
  <si>
    <t>-1666525868</t>
  </si>
  <si>
    <t>18</t>
  </si>
  <si>
    <t>59224014</t>
  </si>
  <si>
    <t>prstenec šachtový vyrovnávací betonový 625x100x120mm</t>
  </si>
  <si>
    <t>-1222309677</t>
  </si>
  <si>
    <t>Trubní vedení</t>
  </si>
  <si>
    <t>871315221</t>
  </si>
  <si>
    <t>Kanalizační potrubí z tvrdého PVC jednovrstvé tuhost třídy SN8 DN 160</t>
  </si>
  <si>
    <t>-1475663204</t>
  </si>
  <si>
    <t>871315221R</t>
  </si>
  <si>
    <t>Kanalizační potrubí z tvrdého PVC jednovrstvé tuhost třídy SN8 DN 100</t>
  </si>
  <si>
    <t>492918226</t>
  </si>
  <si>
    <t>3</t>
  </si>
  <si>
    <t>871355221</t>
  </si>
  <si>
    <t>Kanalizační potrubí z tvrdého PVC jednovrstvé tuhost třídy SN8 DN 200</t>
  </si>
  <si>
    <t>-414377218</t>
  </si>
  <si>
    <t>894410211</t>
  </si>
  <si>
    <t>Osazení betonových dílců šachet kanalizačních skruž rovná DN 1000, výšky 250 mm</t>
  </si>
  <si>
    <t>151398452</t>
  </si>
  <si>
    <t>22</t>
  </si>
  <si>
    <t>59224066</t>
  </si>
  <si>
    <t>skruž betonová DN 1000x250 PS, 100x25x12cm</t>
  </si>
  <si>
    <t>-603307345</t>
  </si>
  <si>
    <t>23</t>
  </si>
  <si>
    <t>894410213</t>
  </si>
  <si>
    <t>Osazení betonových dílců šachet kanalizačních skruž rovná DN 1000, výšky 1000 mm</t>
  </si>
  <si>
    <t>1751503938</t>
  </si>
  <si>
    <t>24</t>
  </si>
  <si>
    <t>59224070</t>
  </si>
  <si>
    <t>skruž betonová DN 1000x1000 PS, 100x100x12cm</t>
  </si>
  <si>
    <t>496268671</t>
  </si>
  <si>
    <t>19</t>
  </si>
  <si>
    <t>894410232</t>
  </si>
  <si>
    <t>Osazení betonových dílců šachet kanalizačních skruž přechodová (konus) DN 1000</t>
  </si>
  <si>
    <t>-760346398</t>
  </si>
  <si>
    <t>20</t>
  </si>
  <si>
    <t>59224056</t>
  </si>
  <si>
    <t>kónus pro kanalizační šachty s kapsovým stupadlem 100/62,5x67x12cm</t>
  </si>
  <si>
    <t>1460499828</t>
  </si>
  <si>
    <t>27</t>
  </si>
  <si>
    <t>894812132</t>
  </si>
  <si>
    <t>Revizní a čistící šachta z PP DN 315 šachtová roura korugovaná bez hrdla světlé hloubky 2000 mm</t>
  </si>
  <si>
    <t>-674178965</t>
  </si>
  <si>
    <t>25</t>
  </si>
  <si>
    <t>899104112</t>
  </si>
  <si>
    <t>Osazení poklopů litinových a ocelových včetně rámů pro třídu zatížení D400, E600</t>
  </si>
  <si>
    <t>441516800</t>
  </si>
  <si>
    <t>26</t>
  </si>
  <si>
    <t>55241031R</t>
  </si>
  <si>
    <t>poklop šachtový třída D400, kruhový bez ventilace, pro běžný provoz</t>
  </si>
  <si>
    <t>859233798</t>
  </si>
  <si>
    <t>PSV</t>
  </si>
  <si>
    <t>Práce a dodávky PSV</t>
  </si>
  <si>
    <t>721</t>
  </si>
  <si>
    <t>Zdravotechnika - vnitřní kanalizace</t>
  </si>
  <si>
    <t>10</t>
  </si>
  <si>
    <t>721242105</t>
  </si>
  <si>
    <t>Lapač střešních splavenin z PP se zápachovou klapkou a lapacím košem DN 110</t>
  </si>
  <si>
    <t>825647525</t>
  </si>
  <si>
    <t>OST</t>
  </si>
  <si>
    <t>Ostatní</t>
  </si>
  <si>
    <t>5</t>
  </si>
  <si>
    <t>OST1</t>
  </si>
  <si>
    <t>Geotextílie 200g/m2</t>
  </si>
  <si>
    <t>512</t>
  </si>
  <si>
    <t>-1340819418</t>
  </si>
  <si>
    <t>28</t>
  </si>
  <si>
    <t>OST10</t>
  </si>
  <si>
    <t>Teleskop plný D400, DN150, včetně manžety</t>
  </si>
  <si>
    <t>soub</t>
  </si>
  <si>
    <t>1632981609</t>
  </si>
  <si>
    <t>29</t>
  </si>
  <si>
    <t>OST11</t>
  </si>
  <si>
    <t xml:space="preserve">Montáž plastové šachty DN315 </t>
  </si>
  <si>
    <t>-1375272570</t>
  </si>
  <si>
    <t>30</t>
  </si>
  <si>
    <t>OST12</t>
  </si>
  <si>
    <t>Demontáž šachtových dílců betonových, stávajících</t>
  </si>
  <si>
    <t>1734637764</t>
  </si>
  <si>
    <t>31</t>
  </si>
  <si>
    <t>OST13</t>
  </si>
  <si>
    <t>Podbetonávka šachtových dílců, beton C25/30</t>
  </si>
  <si>
    <t>2044100744</t>
  </si>
  <si>
    <t>32</t>
  </si>
  <si>
    <t>OST14</t>
  </si>
  <si>
    <t>Obetonování záseku do stávajícího kanalizačního potrubí, beton C20/25</t>
  </si>
  <si>
    <t>-652278444</t>
  </si>
  <si>
    <t>6</t>
  </si>
  <si>
    <t>OST2</t>
  </si>
  <si>
    <t>Filtrační šachta DN630, včetně sestavy s filtračním košem DN200, 2x prostupové těsnění DN200, poklop Begu D400</t>
  </si>
  <si>
    <t>1139878550</t>
  </si>
  <si>
    <t>7</t>
  </si>
  <si>
    <t>OST3</t>
  </si>
  <si>
    <t>Liniový žlab - tělo z kompozitní směsi postavené na nosiči z PP/PE pro zatížení D 400. Barva těla žlabu je černá. Rám i tělo žlabu z jednoho materiálu, rám součástí těla žlabu, výška rámu 4 mm. Kryt z tvárné litiny s příčnými štěrbinami s šířkou 18 mm. Kr</t>
  </si>
  <si>
    <t>-2101889850</t>
  </si>
  <si>
    <t>OST4</t>
  </si>
  <si>
    <t>Montáž liniového žlabu</t>
  </si>
  <si>
    <t>1064576011</t>
  </si>
  <si>
    <t>9</t>
  </si>
  <si>
    <t>OST5</t>
  </si>
  <si>
    <t>Podkladní a zajišťovací konstrukce z betonu prostého v otevřeném výkopu, stoky a drobné objekty z betonu tř. C 30/37 - liniový žlab</t>
  </si>
  <si>
    <t>1963341406</t>
  </si>
  <si>
    <t>11</t>
  </si>
  <si>
    <t>OST6</t>
  </si>
  <si>
    <t>Navrtávka do bet konstrukcí d122</t>
  </si>
  <si>
    <t>1197253549</t>
  </si>
  <si>
    <t>12</t>
  </si>
  <si>
    <t>OST7</t>
  </si>
  <si>
    <t>Navrtávka do bet konstrukcí d182</t>
  </si>
  <si>
    <t>-181139052</t>
  </si>
  <si>
    <t>13</t>
  </si>
  <si>
    <t>OST8</t>
  </si>
  <si>
    <t>Zemní retenční nádrž na dešťovou vodu, pojízdná, z plastových bloku 800x800x320mm, včetně revizních šachet a příslušenství, včetně vodotěsného souvrství geotextílie/PVC fólie/geotextílie. Včetně montáže</t>
  </si>
  <si>
    <t>836578010</t>
  </si>
  <si>
    <t>14</t>
  </si>
  <si>
    <t>OST9</t>
  </si>
  <si>
    <t xml:space="preserve">Retenční nádrž  - dodávka a montáž </t>
  </si>
  <si>
    <t>-1510132669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</si>
</sst>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ht="36.96" customHeight="1">
      <c r="AR2"/>
      <c r="BS2" s="15" t="s">
        <v>6</v>
      </c>
      <c r="BT2" s="15" t="s">
        <v>7</v>
      </c>
    </row>
    <row r="3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ht="18.48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27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ht="12" customHeight="1">
      <c r="B13" s="19"/>
      <c r="C13" s="20"/>
      <c r="D13" s="30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29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L14" s="20"/>
      <c r="AM14" s="20"/>
      <c r="AN14" s="32" t="s">
        <v>29</v>
      </c>
      <c r="AO14" s="20"/>
      <c r="AP14" s="20"/>
      <c r="AQ14" s="20"/>
      <c r="AR14" s="18"/>
      <c r="BE14" s="29"/>
      <c r="BS14" s="15" t="s">
        <v>6</v>
      </c>
    </row>
    <row r="15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ht="12" customHeight="1">
      <c r="B16" s="19"/>
      <c r="C16" s="20"/>
      <c r="D16" s="30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ht="18.48" customHeight="1">
      <c r="B17" s="19"/>
      <c r="C17" s="20"/>
      <c r="D17" s="20"/>
      <c r="E17" s="25" t="s">
        <v>31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27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32</v>
      </c>
    </row>
    <row r="18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ht="12" customHeight="1">
      <c r="B19" s="19"/>
      <c r="C19" s="20"/>
      <c r="D19" s="30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ht="18.48" customHeight="1">
      <c r="B20" s="19"/>
      <c r="C20" s="20"/>
      <c r="D20" s="20"/>
      <c r="E20" s="25" t="s">
        <v>31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27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32</v>
      </c>
    </row>
    <row r="2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ht="12" customHeight="1">
      <c r="B22" s="19"/>
      <c r="C22" s="20"/>
      <c r="D22" s="30" t="s">
        <v>34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ht="102" customHeight="1">
      <c r="B23" s="19"/>
      <c r="C23" s="20"/>
      <c r="D23" s="20"/>
      <c r="E23" s="34" t="s">
        <v>35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1" customFormat="1" ht="25.92" customHeight="1">
      <c r="B26" s="36"/>
      <c r="C26" s="37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9"/>
    </row>
    <row r="27" s="1" customFormat="1" ht="6.96" customHeight="1"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9"/>
    </row>
    <row r="28" s="1" customForma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41"/>
      <c r="BE28" s="29"/>
    </row>
    <row r="29" s="2" customFormat="1" ht="14.4" customHeight="1">
      <c r="B29" s="43"/>
      <c r="C29" s="44"/>
      <c r="D29" s="30" t="s">
        <v>40</v>
      </c>
      <c r="E29" s="44"/>
      <c r="F29" s="30" t="s">
        <v>41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2" customFormat="1" ht="14.4" customHeight="1">
      <c r="B30" s="43"/>
      <c r="C30" s="44"/>
      <c r="D30" s="44"/>
      <c r="E30" s="44"/>
      <c r="F30" s="30" t="s">
        <v>42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2" customFormat="1" ht="14.4" customHeight="1">
      <c r="B31" s="43"/>
      <c r="C31" s="44"/>
      <c r="D31" s="44"/>
      <c r="E31" s="44"/>
      <c r="F31" s="30" t="s">
        <v>43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2" customFormat="1" ht="14.4" customHeight="1">
      <c r="B32" s="43"/>
      <c r="C32" s="44"/>
      <c r="D32" s="44"/>
      <c r="E32" s="44"/>
      <c r="F32" s="30" t="s">
        <v>44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2" customFormat="1" ht="14.4" customHeight="1">
      <c r="B33" s="43"/>
      <c r="C33" s="44"/>
      <c r="D33" s="44"/>
      <c r="E33" s="44"/>
      <c r="F33" s="30" t="s">
        <v>45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1" customFormat="1" ht="6.96" customHeight="1"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9"/>
    </row>
    <row r="35" s="1" customFormat="1" ht="25.92" customHeight="1">
      <c r="B35" s="36"/>
      <c r="C35" s="49"/>
      <c r="D35" s="50" t="s">
        <v>46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47</v>
      </c>
      <c r="U35" s="51"/>
      <c r="V35" s="51"/>
      <c r="W35" s="51"/>
      <c r="X35" s="53" t="s">
        <v>48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</row>
    <row r="36" s="1" customFormat="1" ht="6.96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</row>
    <row r="37" s="1" customFormat="1" ht="14.4" customHeight="1"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</row>
    <row r="38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1" customFormat="1" ht="14.4" customHeight="1">
      <c r="B49" s="36"/>
      <c r="C49" s="37"/>
      <c r="D49" s="56" t="s">
        <v>49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6" t="s">
        <v>50</v>
      </c>
      <c r="AI49" s="57"/>
      <c r="AJ49" s="57"/>
      <c r="AK49" s="57"/>
      <c r="AL49" s="57"/>
      <c r="AM49" s="57"/>
      <c r="AN49" s="57"/>
      <c r="AO49" s="57"/>
      <c r="AP49" s="37"/>
      <c r="AQ49" s="37"/>
      <c r="AR49" s="4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1" customFormat="1">
      <c r="B60" s="36"/>
      <c r="C60" s="37"/>
      <c r="D60" s="58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8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8" t="s">
        <v>51</v>
      </c>
      <c r="AI60" s="39"/>
      <c r="AJ60" s="39"/>
      <c r="AK60" s="39"/>
      <c r="AL60" s="39"/>
      <c r="AM60" s="58" t="s">
        <v>52</v>
      </c>
      <c r="AN60" s="39"/>
      <c r="AO60" s="39"/>
      <c r="AP60" s="37"/>
      <c r="AQ60" s="37"/>
      <c r="AR60" s="41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1" customFormat="1">
      <c r="B64" s="36"/>
      <c r="C64" s="37"/>
      <c r="D64" s="56" t="s">
        <v>53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6" t="s">
        <v>54</v>
      </c>
      <c r="AI64" s="57"/>
      <c r="AJ64" s="57"/>
      <c r="AK64" s="57"/>
      <c r="AL64" s="57"/>
      <c r="AM64" s="57"/>
      <c r="AN64" s="57"/>
      <c r="AO64" s="57"/>
      <c r="AP64" s="37"/>
      <c r="AQ64" s="37"/>
      <c r="AR64" s="41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1" customFormat="1">
      <c r="B75" s="36"/>
      <c r="C75" s="37"/>
      <c r="D75" s="58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8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8" t="s">
        <v>51</v>
      </c>
      <c r="AI75" s="39"/>
      <c r="AJ75" s="39"/>
      <c r="AK75" s="39"/>
      <c r="AL75" s="39"/>
      <c r="AM75" s="58" t="s">
        <v>52</v>
      </c>
      <c r="AN75" s="39"/>
      <c r="AO75" s="39"/>
      <c r="AP75" s="37"/>
      <c r="AQ75" s="37"/>
      <c r="AR75" s="41"/>
    </row>
    <row r="76" s="1" customFormat="1"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</row>
    <row r="77" s="1" customFormat="1" ht="6.96" customHeight="1"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41"/>
    </row>
    <row r="81" s="1" customFormat="1" ht="6.96" customHeight="1"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41"/>
    </row>
    <row r="82" s="1" customFormat="1" ht="24.96" customHeight="1">
      <c r="B82" s="36"/>
      <c r="C82" s="21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</row>
    <row r="83" s="1" customFormat="1" ht="6.96" customHeight="1"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</row>
    <row r="84" s="3" customFormat="1" ht="12" customHeight="1">
      <c r="B84" s="63"/>
      <c r="C84" s="30" t="s">
        <v>13</v>
      </c>
      <c r="D84" s="64"/>
      <c r="E84" s="64"/>
      <c r="F84" s="64"/>
      <c r="G84" s="64"/>
      <c r="H84" s="64"/>
      <c r="I84" s="64"/>
      <c r="J84" s="64"/>
      <c r="K84" s="64"/>
      <c r="L84" s="64" t="str">
        <f>K5</f>
        <v>PK</v>
      </c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64"/>
      <c r="AO84" s="64"/>
      <c r="AP84" s="64"/>
      <c r="AQ84" s="64"/>
      <c r="AR84" s="65"/>
    </row>
    <row r="85" s="4" customFormat="1" ht="36.96" customHeight="1">
      <c r="B85" s="66"/>
      <c r="C85" s="67" t="s">
        <v>16</v>
      </c>
      <c r="D85" s="68"/>
      <c r="E85" s="68"/>
      <c r="F85" s="68"/>
      <c r="G85" s="68"/>
      <c r="H85" s="68"/>
      <c r="I85" s="68"/>
      <c r="J85" s="68"/>
      <c r="K85" s="68"/>
      <c r="L85" s="69" t="str">
        <f>K6</f>
        <v>Centrální shromaždiště odpadu PKN, IO 06 - Kanalizace dešťová</v>
      </c>
      <c r="M85" s="68"/>
      <c r="N85" s="68"/>
      <c r="O85" s="68"/>
      <c r="P85" s="68"/>
      <c r="Q85" s="68"/>
      <c r="R85" s="68"/>
      <c r="S85" s="68"/>
      <c r="T85" s="68"/>
      <c r="U85" s="68"/>
      <c r="V85" s="68"/>
      <c r="W85" s="68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  <c r="AN85" s="68"/>
      <c r="AO85" s="68"/>
      <c r="AP85" s="68"/>
      <c r="AQ85" s="68"/>
      <c r="AR85" s="70"/>
    </row>
    <row r="86" s="1" customFormat="1" ht="6.96" customHeight="1"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</row>
    <row r="87" s="1" customFormat="1" ht="12" customHeight="1"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71" t="str">
        <f>IF(K8="","",K8)</f>
        <v>Pardubická nemocnice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72" t="str">
        <f>IF(AN8= "","",AN8)</f>
        <v>15. 8. 2023</v>
      </c>
      <c r="AN87" s="72"/>
      <c r="AO87" s="37"/>
      <c r="AP87" s="37"/>
      <c r="AQ87" s="37"/>
      <c r="AR87" s="41"/>
    </row>
    <row r="88" s="1" customFormat="1" ht="6.96" customHeight="1"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</row>
    <row r="89" s="1" customFormat="1" ht="15.15" customHeight="1"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4" t="str">
        <f>IF(E11= "","",E11)</f>
        <v>Nemocnice Pardubického kraje, a.s., Kyjevská 44, 5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30</v>
      </c>
      <c r="AJ89" s="37"/>
      <c r="AK89" s="37"/>
      <c r="AL89" s="37"/>
      <c r="AM89" s="73" t="str">
        <f>IF(E17="","",E17)</f>
        <v xml:space="preserve"> </v>
      </c>
      <c r="AN89" s="64"/>
      <c r="AO89" s="64"/>
      <c r="AP89" s="64"/>
      <c r="AQ89" s="37"/>
      <c r="AR89" s="41"/>
      <c r="AS89" s="74" t="s">
        <v>56</v>
      </c>
      <c r="AT89" s="75"/>
      <c r="AU89" s="76"/>
      <c r="AV89" s="76"/>
      <c r="AW89" s="76"/>
      <c r="AX89" s="76"/>
      <c r="AY89" s="76"/>
      <c r="AZ89" s="76"/>
      <c r="BA89" s="76"/>
      <c r="BB89" s="76"/>
      <c r="BC89" s="76"/>
      <c r="BD89" s="77"/>
    </row>
    <row r="90" s="1" customFormat="1" ht="15.15" customHeight="1">
      <c r="B90" s="36"/>
      <c r="C90" s="30" t="s">
        <v>28</v>
      </c>
      <c r="D90" s="37"/>
      <c r="E90" s="37"/>
      <c r="F90" s="37"/>
      <c r="G90" s="37"/>
      <c r="H90" s="37"/>
      <c r="I90" s="37"/>
      <c r="J90" s="37"/>
      <c r="K90" s="37"/>
      <c r="L90" s="6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33</v>
      </c>
      <c r="AJ90" s="37"/>
      <c r="AK90" s="37"/>
      <c r="AL90" s="37"/>
      <c r="AM90" s="73" t="str">
        <f>IF(E20="","",E20)</f>
        <v xml:space="preserve"> </v>
      </c>
      <c r="AN90" s="64"/>
      <c r="AO90" s="64"/>
      <c r="AP90" s="64"/>
      <c r="AQ90" s="37"/>
      <c r="AR90" s="41"/>
      <c r="AS90" s="78"/>
      <c r="AT90" s="79"/>
      <c r="AU90" s="80"/>
      <c r="AV90" s="80"/>
      <c r="AW90" s="80"/>
      <c r="AX90" s="80"/>
      <c r="AY90" s="80"/>
      <c r="AZ90" s="80"/>
      <c r="BA90" s="80"/>
      <c r="BB90" s="80"/>
      <c r="BC90" s="80"/>
      <c r="BD90" s="81"/>
    </row>
    <row r="91" s="1" customFormat="1" ht="10.8" customHeight="1"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2"/>
      <c r="AT91" s="83"/>
      <c r="AU91" s="84"/>
      <c r="AV91" s="84"/>
      <c r="AW91" s="84"/>
      <c r="AX91" s="84"/>
      <c r="AY91" s="84"/>
      <c r="AZ91" s="84"/>
      <c r="BA91" s="84"/>
      <c r="BB91" s="84"/>
      <c r="BC91" s="84"/>
      <c r="BD91" s="85"/>
    </row>
    <row r="92" s="1" customFormat="1" ht="29.28" customHeight="1">
      <c r="B92" s="36"/>
      <c r="C92" s="86" t="s">
        <v>57</v>
      </c>
      <c r="D92" s="87"/>
      <c r="E92" s="87"/>
      <c r="F92" s="87"/>
      <c r="G92" s="87"/>
      <c r="H92" s="88"/>
      <c r="I92" s="89" t="s">
        <v>58</v>
      </c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  <c r="W92" s="87"/>
      <c r="X92" s="87"/>
      <c r="Y92" s="87"/>
      <c r="Z92" s="87"/>
      <c r="AA92" s="87"/>
      <c r="AB92" s="87"/>
      <c r="AC92" s="87"/>
      <c r="AD92" s="87"/>
      <c r="AE92" s="87"/>
      <c r="AF92" s="87"/>
      <c r="AG92" s="90" t="s">
        <v>59</v>
      </c>
      <c r="AH92" s="87"/>
      <c r="AI92" s="87"/>
      <c r="AJ92" s="87"/>
      <c r="AK92" s="87"/>
      <c r="AL92" s="87"/>
      <c r="AM92" s="87"/>
      <c r="AN92" s="89" t="s">
        <v>60</v>
      </c>
      <c r="AO92" s="87"/>
      <c r="AP92" s="91"/>
      <c r="AQ92" s="92" t="s">
        <v>61</v>
      </c>
      <c r="AR92" s="41"/>
      <c r="AS92" s="93" t="s">
        <v>62</v>
      </c>
      <c r="AT92" s="94" t="s">
        <v>63</v>
      </c>
      <c r="AU92" s="94" t="s">
        <v>64</v>
      </c>
      <c r="AV92" s="94" t="s">
        <v>65</v>
      </c>
      <c r="AW92" s="94" t="s">
        <v>66</v>
      </c>
      <c r="AX92" s="94" t="s">
        <v>67</v>
      </c>
      <c r="AY92" s="94" t="s">
        <v>68</v>
      </c>
      <c r="AZ92" s="94" t="s">
        <v>69</v>
      </c>
      <c r="BA92" s="94" t="s">
        <v>70</v>
      </c>
      <c r="BB92" s="94" t="s">
        <v>71</v>
      </c>
      <c r="BC92" s="94" t="s">
        <v>72</v>
      </c>
      <c r="BD92" s="95" t="s">
        <v>73</v>
      </c>
    </row>
    <row r="93" s="1" customFormat="1" ht="10.8" customHeight="1"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96"/>
      <c r="AT93" s="97"/>
      <c r="AU93" s="97"/>
      <c r="AV93" s="97"/>
      <c r="AW93" s="97"/>
      <c r="AX93" s="97"/>
      <c r="AY93" s="97"/>
      <c r="AZ93" s="97"/>
      <c r="BA93" s="97"/>
      <c r="BB93" s="97"/>
      <c r="BC93" s="97"/>
      <c r="BD93" s="98"/>
    </row>
    <row r="94" s="5" customFormat="1" ht="32.4" customHeight="1">
      <c r="B94" s="99"/>
      <c r="C94" s="100" t="s">
        <v>74</v>
      </c>
      <c r="D94" s="101"/>
      <c r="E94" s="101"/>
      <c r="F94" s="101"/>
      <c r="G94" s="101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1"/>
      <c r="Z94" s="101"/>
      <c r="AA94" s="101"/>
      <c r="AB94" s="101"/>
      <c r="AC94" s="101"/>
      <c r="AD94" s="101"/>
      <c r="AE94" s="101"/>
      <c r="AF94" s="101"/>
      <c r="AG94" s="102">
        <f>ROUND(AG95,2)</f>
        <v>0</v>
      </c>
      <c r="AH94" s="102"/>
      <c r="AI94" s="102"/>
      <c r="AJ94" s="102"/>
      <c r="AK94" s="102"/>
      <c r="AL94" s="102"/>
      <c r="AM94" s="102"/>
      <c r="AN94" s="103">
        <f>SUM(AG94,AT94)</f>
        <v>0</v>
      </c>
      <c r="AO94" s="103"/>
      <c r="AP94" s="103"/>
      <c r="AQ94" s="104" t="s">
        <v>1</v>
      </c>
      <c r="AR94" s="105"/>
      <c r="AS94" s="106">
        <f>ROUND(AS95,2)</f>
        <v>0</v>
      </c>
      <c r="AT94" s="107">
        <f>ROUND(SUM(AV94:AW94),2)</f>
        <v>0</v>
      </c>
      <c r="AU94" s="108">
        <f>ROUND(AU95,5)</f>
        <v>0</v>
      </c>
      <c r="AV94" s="107">
        <f>ROUND(AZ94*L29,2)</f>
        <v>0</v>
      </c>
      <c r="AW94" s="107">
        <f>ROUND(BA94*L30,2)</f>
        <v>0</v>
      </c>
      <c r="AX94" s="107">
        <f>ROUND(BB94*L29,2)</f>
        <v>0</v>
      </c>
      <c r="AY94" s="107">
        <f>ROUND(BC94*L30,2)</f>
        <v>0</v>
      </c>
      <c r="AZ94" s="107">
        <f>ROUND(AZ95,2)</f>
        <v>0</v>
      </c>
      <c r="BA94" s="107">
        <f>ROUND(BA95,2)</f>
        <v>0</v>
      </c>
      <c r="BB94" s="107">
        <f>ROUND(BB95,2)</f>
        <v>0</v>
      </c>
      <c r="BC94" s="107">
        <f>ROUND(BC95,2)</f>
        <v>0</v>
      </c>
      <c r="BD94" s="109">
        <f>ROUND(BD95,2)</f>
        <v>0</v>
      </c>
      <c r="BS94" s="110" t="s">
        <v>75</v>
      </c>
      <c r="BT94" s="110" t="s">
        <v>76</v>
      </c>
      <c r="BU94" s="111" t="s">
        <v>77</v>
      </c>
      <c r="BV94" s="110" t="s">
        <v>78</v>
      </c>
      <c r="BW94" s="110" t="s">
        <v>5</v>
      </c>
      <c r="BX94" s="110" t="s">
        <v>79</v>
      </c>
      <c r="CL94" s="110" t="s">
        <v>1</v>
      </c>
    </row>
    <row r="95" s="6" customFormat="1" ht="16.5" customHeight="1">
      <c r="A95" s="112" t="s">
        <v>80</v>
      </c>
      <c r="B95" s="113"/>
      <c r="C95" s="114"/>
      <c r="D95" s="115" t="s">
        <v>81</v>
      </c>
      <c r="E95" s="115"/>
      <c r="F95" s="115"/>
      <c r="G95" s="115"/>
      <c r="H95" s="115"/>
      <c r="I95" s="116"/>
      <c r="J95" s="115" t="s">
        <v>82</v>
      </c>
      <c r="K95" s="115"/>
      <c r="L95" s="115"/>
      <c r="M95" s="115"/>
      <c r="N95" s="115"/>
      <c r="O95" s="115"/>
      <c r="P95" s="115"/>
      <c r="Q95" s="115"/>
      <c r="R95" s="115"/>
      <c r="S95" s="115"/>
      <c r="T95" s="115"/>
      <c r="U95" s="115"/>
      <c r="V95" s="115"/>
      <c r="W95" s="115"/>
      <c r="X95" s="115"/>
      <c r="Y95" s="115"/>
      <c r="Z95" s="115"/>
      <c r="AA95" s="115"/>
      <c r="AB95" s="115"/>
      <c r="AC95" s="115"/>
      <c r="AD95" s="115"/>
      <c r="AE95" s="115"/>
      <c r="AF95" s="115"/>
      <c r="AG95" s="117">
        <f>'ZTI - Kanalizace'!J30</f>
        <v>0</v>
      </c>
      <c r="AH95" s="116"/>
      <c r="AI95" s="116"/>
      <c r="AJ95" s="116"/>
      <c r="AK95" s="116"/>
      <c r="AL95" s="116"/>
      <c r="AM95" s="116"/>
      <c r="AN95" s="117">
        <f>SUM(AG95,AT95)</f>
        <v>0</v>
      </c>
      <c r="AO95" s="116"/>
      <c r="AP95" s="116"/>
      <c r="AQ95" s="118" t="s">
        <v>83</v>
      </c>
      <c r="AR95" s="119"/>
      <c r="AS95" s="120">
        <v>0</v>
      </c>
      <c r="AT95" s="121">
        <f>ROUND(SUM(AV95:AW95),2)</f>
        <v>0</v>
      </c>
      <c r="AU95" s="122">
        <f>'ZTI - Kanalizace'!P124</f>
        <v>0</v>
      </c>
      <c r="AV95" s="121">
        <f>'ZTI - Kanalizace'!J33</f>
        <v>0</v>
      </c>
      <c r="AW95" s="121">
        <f>'ZTI - Kanalizace'!J34</f>
        <v>0</v>
      </c>
      <c r="AX95" s="121">
        <f>'ZTI - Kanalizace'!J35</f>
        <v>0</v>
      </c>
      <c r="AY95" s="121">
        <f>'ZTI - Kanalizace'!J36</f>
        <v>0</v>
      </c>
      <c r="AZ95" s="121">
        <f>'ZTI - Kanalizace'!F33</f>
        <v>0</v>
      </c>
      <c r="BA95" s="121">
        <f>'ZTI - Kanalizace'!F34</f>
        <v>0</v>
      </c>
      <c r="BB95" s="121">
        <f>'ZTI - Kanalizace'!F35</f>
        <v>0</v>
      </c>
      <c r="BC95" s="121">
        <f>'ZTI - Kanalizace'!F36</f>
        <v>0</v>
      </c>
      <c r="BD95" s="123">
        <f>'ZTI - Kanalizace'!F37</f>
        <v>0</v>
      </c>
      <c r="BT95" s="124" t="s">
        <v>84</v>
      </c>
      <c r="BV95" s="124" t="s">
        <v>78</v>
      </c>
      <c r="BW95" s="124" t="s">
        <v>85</v>
      </c>
      <c r="BX95" s="124" t="s">
        <v>5</v>
      </c>
      <c r="CL95" s="124" t="s">
        <v>1</v>
      </c>
      <c r="CM95" s="124" t="s">
        <v>86</v>
      </c>
    </row>
    <row r="96" s="1" customFormat="1" ht="30" customHeight="1"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</row>
    <row r="97" s="1" customFormat="1" ht="6.96" customHeight="1">
      <c r="B97" s="59"/>
      <c r="C97" s="60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  <c r="AM97" s="60"/>
      <c r="AN97" s="60"/>
      <c r="AO97" s="60"/>
      <c r="AP97" s="60"/>
      <c r="AQ97" s="60"/>
      <c r="AR97" s="41"/>
    </row>
  </sheetData>
  <sheetProtection sheet="1" formatColumns="0" formatRows="0" objects="1" scenarios="1" spinCount="100000" saltValue="wTtGlnp/cDm3ioZiHikdf7n5D8x3fewlSyqLV00quh4u0qLydOl854/nyNSTMeWQaLgkSrmQSQuVBb3ZXhLWeg==" hashValue="EDtwofGfAKFi81HV7M176u8oXpe6DqT7qOX6zKuDH63HcoQLMYfxZ112SieqdSoeqlluW++z0x2CsVHmzGORZg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95" location="'ZTI - Kanaliza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5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85</v>
      </c>
    </row>
    <row r="3" ht="6.96" customHeight="1">
      <c r="B3" s="126"/>
      <c r="C3" s="127"/>
      <c r="D3" s="127"/>
      <c r="E3" s="127"/>
      <c r="F3" s="127"/>
      <c r="G3" s="127"/>
      <c r="H3" s="127"/>
      <c r="I3" s="128"/>
      <c r="J3" s="127"/>
      <c r="K3" s="127"/>
      <c r="L3" s="18"/>
      <c r="AT3" s="15" t="s">
        <v>86</v>
      </c>
    </row>
    <row r="4" ht="24.96" customHeight="1">
      <c r="B4" s="18"/>
      <c r="D4" s="129" t="s">
        <v>87</v>
      </c>
      <c r="L4" s="18"/>
      <c r="M4" s="130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31" t="s">
        <v>16</v>
      </c>
      <c r="L6" s="18"/>
    </row>
    <row r="7" ht="16.5" customHeight="1">
      <c r="B7" s="18"/>
      <c r="E7" s="132" t="str">
        <f>'Rekapitulace stavby'!K6</f>
        <v>Centrální shromaždiště odpadu PKN, IO 06 - Kanalizace dešťová</v>
      </c>
      <c r="F7" s="131"/>
      <c r="G7" s="131"/>
      <c r="H7" s="131"/>
      <c r="L7" s="18"/>
    </row>
    <row r="8" s="1" customFormat="1" ht="12" customHeight="1">
      <c r="B8" s="41"/>
      <c r="D8" s="131" t="s">
        <v>88</v>
      </c>
      <c r="I8" s="133"/>
      <c r="L8" s="41"/>
    </row>
    <row r="9" s="1" customFormat="1" ht="36.96" customHeight="1">
      <c r="B9" s="41"/>
      <c r="E9" s="134" t="s">
        <v>89</v>
      </c>
      <c r="F9" s="1"/>
      <c r="G9" s="1"/>
      <c r="H9" s="1"/>
      <c r="I9" s="133"/>
      <c r="L9" s="41"/>
    </row>
    <row r="10" s="1" customFormat="1">
      <c r="B10" s="41"/>
      <c r="I10" s="133"/>
      <c r="L10" s="41"/>
    </row>
    <row r="11" s="1" customFormat="1" ht="12" customHeight="1">
      <c r="B11" s="41"/>
      <c r="D11" s="131" t="s">
        <v>18</v>
      </c>
      <c r="F11" s="135" t="s">
        <v>1</v>
      </c>
      <c r="I11" s="136" t="s">
        <v>19</v>
      </c>
      <c r="J11" s="135" t="s">
        <v>1</v>
      </c>
      <c r="L11" s="41"/>
    </row>
    <row r="12" s="1" customFormat="1" ht="12" customHeight="1">
      <c r="B12" s="41"/>
      <c r="D12" s="131" t="s">
        <v>20</v>
      </c>
      <c r="F12" s="135" t="s">
        <v>21</v>
      </c>
      <c r="I12" s="136" t="s">
        <v>22</v>
      </c>
      <c r="J12" s="137" t="str">
        <f>'Rekapitulace stavby'!AN8</f>
        <v>15. 8. 2023</v>
      </c>
      <c r="L12" s="41"/>
    </row>
    <row r="13" s="1" customFormat="1" ht="10.8" customHeight="1">
      <c r="B13" s="41"/>
      <c r="I13" s="133"/>
      <c r="L13" s="41"/>
    </row>
    <row r="14" s="1" customFormat="1" ht="12" customHeight="1">
      <c r="B14" s="41"/>
      <c r="D14" s="131" t="s">
        <v>24</v>
      </c>
      <c r="I14" s="136" t="s">
        <v>25</v>
      </c>
      <c r="J14" s="135" t="s">
        <v>1</v>
      </c>
      <c r="L14" s="41"/>
    </row>
    <row r="15" s="1" customFormat="1" ht="18" customHeight="1">
      <c r="B15" s="41"/>
      <c r="E15" s="135" t="s">
        <v>26</v>
      </c>
      <c r="I15" s="136" t="s">
        <v>27</v>
      </c>
      <c r="J15" s="135" t="s">
        <v>1</v>
      </c>
      <c r="L15" s="41"/>
    </row>
    <row r="16" s="1" customFormat="1" ht="6.96" customHeight="1">
      <c r="B16" s="41"/>
      <c r="I16" s="133"/>
      <c r="L16" s="41"/>
    </row>
    <row r="17" s="1" customFormat="1" ht="12" customHeight="1">
      <c r="B17" s="41"/>
      <c r="D17" s="131" t="s">
        <v>28</v>
      </c>
      <c r="I17" s="136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35"/>
      <c r="G18" s="135"/>
      <c r="H18" s="135"/>
      <c r="I18" s="136" t="s">
        <v>27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33"/>
      <c r="L19" s="41"/>
    </row>
    <row r="20" s="1" customFormat="1" ht="12" customHeight="1">
      <c r="B20" s="41"/>
      <c r="D20" s="131" t="s">
        <v>30</v>
      </c>
      <c r="I20" s="136" t="s">
        <v>25</v>
      </c>
      <c r="J20" s="135" t="str">
        <f>IF('Rekapitulace stavby'!AN16="","",'Rekapitulace stavby'!AN16)</f>
        <v/>
      </c>
      <c r="L20" s="41"/>
    </row>
    <row r="21" s="1" customFormat="1" ht="18" customHeight="1">
      <c r="B21" s="41"/>
      <c r="E21" s="135" t="str">
        <f>IF('Rekapitulace stavby'!E17="","",'Rekapitulace stavby'!E17)</f>
        <v xml:space="preserve"> </v>
      </c>
      <c r="I21" s="136" t="s">
        <v>27</v>
      </c>
      <c r="J21" s="135" t="str">
        <f>IF('Rekapitulace stavby'!AN17="","",'Rekapitulace stavby'!AN17)</f>
        <v/>
      </c>
      <c r="L21" s="41"/>
    </row>
    <row r="22" s="1" customFormat="1" ht="6.96" customHeight="1">
      <c r="B22" s="41"/>
      <c r="I22" s="133"/>
      <c r="L22" s="41"/>
    </row>
    <row r="23" s="1" customFormat="1" ht="12" customHeight="1">
      <c r="B23" s="41"/>
      <c r="D23" s="131" t="s">
        <v>33</v>
      </c>
      <c r="I23" s="136" t="s">
        <v>25</v>
      </c>
      <c r="J23" s="135" t="str">
        <f>IF('Rekapitulace stavby'!AN19="","",'Rekapitulace stavby'!AN19)</f>
        <v/>
      </c>
      <c r="L23" s="41"/>
    </row>
    <row r="24" s="1" customFormat="1" ht="18" customHeight="1">
      <c r="B24" s="41"/>
      <c r="E24" s="135" t="str">
        <f>IF('Rekapitulace stavby'!E20="","",'Rekapitulace stavby'!E20)</f>
        <v xml:space="preserve"> </v>
      </c>
      <c r="I24" s="136" t="s">
        <v>27</v>
      </c>
      <c r="J24" s="135" t="str">
        <f>IF('Rekapitulace stavby'!AN20="","",'Rekapitulace stavby'!AN20)</f>
        <v/>
      </c>
      <c r="L24" s="41"/>
    </row>
    <row r="25" s="1" customFormat="1" ht="6.96" customHeight="1">
      <c r="B25" s="41"/>
      <c r="I25" s="133"/>
      <c r="L25" s="41"/>
    </row>
    <row r="26" s="1" customFormat="1" ht="12" customHeight="1">
      <c r="B26" s="41"/>
      <c r="D26" s="131" t="s">
        <v>34</v>
      </c>
      <c r="I26" s="133"/>
      <c r="L26" s="41"/>
    </row>
    <row r="27" s="7" customFormat="1" ht="16.5" customHeight="1">
      <c r="B27" s="138"/>
      <c r="E27" s="139" t="s">
        <v>1</v>
      </c>
      <c r="F27" s="139"/>
      <c r="G27" s="139"/>
      <c r="H27" s="139"/>
      <c r="I27" s="140"/>
      <c r="L27" s="138"/>
    </row>
    <row r="28" s="1" customFormat="1" ht="6.96" customHeight="1">
      <c r="B28" s="41"/>
      <c r="I28" s="133"/>
      <c r="L28" s="41"/>
    </row>
    <row r="29" s="1" customFormat="1" ht="6.96" customHeight="1">
      <c r="B29" s="41"/>
      <c r="D29" s="76"/>
      <c r="E29" s="76"/>
      <c r="F29" s="76"/>
      <c r="G29" s="76"/>
      <c r="H29" s="76"/>
      <c r="I29" s="141"/>
      <c r="J29" s="76"/>
      <c r="K29" s="76"/>
      <c r="L29" s="41"/>
    </row>
    <row r="30" s="1" customFormat="1" ht="25.44" customHeight="1">
      <c r="B30" s="41"/>
      <c r="D30" s="142" t="s">
        <v>36</v>
      </c>
      <c r="I30" s="133"/>
      <c r="J30" s="143">
        <f>ROUND(J124, 2)</f>
        <v>0</v>
      </c>
      <c r="L30" s="41"/>
    </row>
    <row r="31" s="1" customFormat="1" ht="6.96" customHeight="1">
      <c r="B31" s="41"/>
      <c r="D31" s="76"/>
      <c r="E31" s="76"/>
      <c r="F31" s="76"/>
      <c r="G31" s="76"/>
      <c r="H31" s="76"/>
      <c r="I31" s="141"/>
      <c r="J31" s="76"/>
      <c r="K31" s="76"/>
      <c r="L31" s="41"/>
    </row>
    <row r="32" s="1" customFormat="1" ht="14.4" customHeight="1">
      <c r="B32" s="41"/>
      <c r="F32" s="144" t="s">
        <v>38</v>
      </c>
      <c r="I32" s="145" t="s">
        <v>37</v>
      </c>
      <c r="J32" s="144" t="s">
        <v>39</v>
      </c>
      <c r="L32" s="41"/>
    </row>
    <row r="33" s="1" customFormat="1" ht="14.4" customHeight="1">
      <c r="B33" s="41"/>
      <c r="D33" s="146" t="s">
        <v>40</v>
      </c>
      <c r="E33" s="131" t="s">
        <v>41</v>
      </c>
      <c r="F33" s="147">
        <f>ROUND((SUM(BE124:BE186)),  2)</f>
        <v>0</v>
      </c>
      <c r="I33" s="148">
        <v>0.20999999999999999</v>
      </c>
      <c r="J33" s="147">
        <f>ROUND(((SUM(BE124:BE186))*I33),  2)</f>
        <v>0</v>
      </c>
      <c r="L33" s="41"/>
    </row>
    <row r="34" s="1" customFormat="1" ht="14.4" customHeight="1">
      <c r="B34" s="41"/>
      <c r="E34" s="131" t="s">
        <v>42</v>
      </c>
      <c r="F34" s="147">
        <f>ROUND((SUM(BF124:BF186)),  2)</f>
        <v>0</v>
      </c>
      <c r="I34" s="148">
        <v>0.14999999999999999</v>
      </c>
      <c r="J34" s="147">
        <f>ROUND(((SUM(BF124:BF186))*I34),  2)</f>
        <v>0</v>
      </c>
      <c r="L34" s="41"/>
    </row>
    <row r="35" hidden="1" s="1" customFormat="1" ht="14.4" customHeight="1">
      <c r="B35" s="41"/>
      <c r="E35" s="131" t="s">
        <v>43</v>
      </c>
      <c r="F35" s="147">
        <f>ROUND((SUM(BG124:BG186)),  2)</f>
        <v>0</v>
      </c>
      <c r="I35" s="148">
        <v>0.20999999999999999</v>
      </c>
      <c r="J35" s="147">
        <f>0</f>
        <v>0</v>
      </c>
      <c r="L35" s="41"/>
    </row>
    <row r="36" hidden="1" s="1" customFormat="1" ht="14.4" customHeight="1">
      <c r="B36" s="41"/>
      <c r="E36" s="131" t="s">
        <v>44</v>
      </c>
      <c r="F36" s="147">
        <f>ROUND((SUM(BH124:BH186)),  2)</f>
        <v>0</v>
      </c>
      <c r="I36" s="148">
        <v>0.14999999999999999</v>
      </c>
      <c r="J36" s="147">
        <f>0</f>
        <v>0</v>
      </c>
      <c r="L36" s="41"/>
    </row>
    <row r="37" hidden="1" s="1" customFormat="1" ht="14.4" customHeight="1">
      <c r="B37" s="41"/>
      <c r="E37" s="131" t="s">
        <v>45</v>
      </c>
      <c r="F37" s="147">
        <f>ROUND((SUM(BI124:BI186)),  2)</f>
        <v>0</v>
      </c>
      <c r="I37" s="148">
        <v>0</v>
      </c>
      <c r="J37" s="147">
        <f>0</f>
        <v>0</v>
      </c>
      <c r="L37" s="41"/>
    </row>
    <row r="38" s="1" customFormat="1" ht="6.96" customHeight="1">
      <c r="B38" s="41"/>
      <c r="I38" s="133"/>
      <c r="L38" s="41"/>
    </row>
    <row r="39" s="1" customFormat="1" ht="25.44" customHeight="1">
      <c r="B39" s="41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4"/>
      <c r="J39" s="155">
        <f>SUM(J30:J37)</f>
        <v>0</v>
      </c>
      <c r="K39" s="156"/>
      <c r="L39" s="41"/>
    </row>
    <row r="40" s="1" customFormat="1" ht="14.4" customHeight="1">
      <c r="B40" s="41"/>
      <c r="I40" s="133"/>
      <c r="L40" s="41"/>
    </row>
    <row r="41" ht="14.4" customHeight="1">
      <c r="B41" s="18"/>
      <c r="L41" s="18"/>
    </row>
    <row r="42" ht="14.4" customHeight="1">
      <c r="B42" s="18"/>
      <c r="L42" s="18"/>
    </row>
    <row r="43" ht="14.4" customHeight="1">
      <c r="B43" s="18"/>
      <c r="L43" s="18"/>
    </row>
    <row r="44" ht="14.4" customHeight="1">
      <c r="B44" s="18"/>
      <c r="L44" s="18"/>
    </row>
    <row r="45" ht="14.4" customHeight="1">
      <c r="B45" s="18"/>
      <c r="L45" s="18"/>
    </row>
    <row r="46" ht="14.4" customHeight="1">
      <c r="B46" s="18"/>
      <c r="L46" s="18"/>
    </row>
    <row r="47" ht="14.4" customHeight="1">
      <c r="B47" s="18"/>
      <c r="L47" s="18"/>
    </row>
    <row r="48" ht="14.4" customHeight="1">
      <c r="B48" s="18"/>
      <c r="L48" s="18"/>
    </row>
    <row r="49" ht="14.4" customHeight="1">
      <c r="B49" s="18"/>
      <c r="L49" s="18"/>
    </row>
    <row r="50" s="1" customFormat="1" ht="14.4" customHeight="1">
      <c r="B50" s="41"/>
      <c r="D50" s="157" t="s">
        <v>49</v>
      </c>
      <c r="E50" s="158"/>
      <c r="F50" s="158"/>
      <c r="G50" s="157" t="s">
        <v>50</v>
      </c>
      <c r="H50" s="158"/>
      <c r="I50" s="159"/>
      <c r="J50" s="158"/>
      <c r="K50" s="158"/>
      <c r="L50" s="4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1" customFormat="1">
      <c r="B61" s="41"/>
      <c r="D61" s="160" t="s">
        <v>51</v>
      </c>
      <c r="E61" s="161"/>
      <c r="F61" s="162" t="s">
        <v>52</v>
      </c>
      <c r="G61" s="160" t="s">
        <v>51</v>
      </c>
      <c r="H61" s="161"/>
      <c r="I61" s="163"/>
      <c r="J61" s="164" t="s">
        <v>52</v>
      </c>
      <c r="K61" s="161"/>
      <c r="L61" s="41"/>
    </row>
    <row r="62">
      <c r="B62" s="18"/>
      <c r="L62" s="18"/>
    </row>
    <row r="63">
      <c r="B63" s="18"/>
      <c r="L63" s="18"/>
    </row>
    <row r="64">
      <c r="B64" s="18"/>
      <c r="L64" s="18"/>
    </row>
    <row r="65" s="1" customFormat="1">
      <c r="B65" s="41"/>
      <c r="D65" s="157" t="s">
        <v>53</v>
      </c>
      <c r="E65" s="158"/>
      <c r="F65" s="158"/>
      <c r="G65" s="157" t="s">
        <v>54</v>
      </c>
      <c r="H65" s="158"/>
      <c r="I65" s="159"/>
      <c r="J65" s="158"/>
      <c r="K65" s="158"/>
      <c r="L65" s="41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1" customFormat="1">
      <c r="B76" s="41"/>
      <c r="D76" s="160" t="s">
        <v>51</v>
      </c>
      <c r="E76" s="161"/>
      <c r="F76" s="162" t="s">
        <v>52</v>
      </c>
      <c r="G76" s="160" t="s">
        <v>51</v>
      </c>
      <c r="H76" s="161"/>
      <c r="I76" s="163"/>
      <c r="J76" s="164" t="s">
        <v>52</v>
      </c>
      <c r="K76" s="161"/>
      <c r="L76" s="41"/>
    </row>
    <row r="77" s="1" customFormat="1" ht="14.4" customHeight="1">
      <c r="B77" s="165"/>
      <c r="C77" s="166"/>
      <c r="D77" s="166"/>
      <c r="E77" s="166"/>
      <c r="F77" s="166"/>
      <c r="G77" s="166"/>
      <c r="H77" s="166"/>
      <c r="I77" s="167"/>
      <c r="J77" s="166"/>
      <c r="K77" s="166"/>
      <c r="L77" s="41"/>
    </row>
    <row r="81" s="1" customFormat="1" ht="6.96" customHeight="1">
      <c r="B81" s="168"/>
      <c r="C81" s="169"/>
      <c r="D81" s="169"/>
      <c r="E81" s="169"/>
      <c r="F81" s="169"/>
      <c r="G81" s="169"/>
      <c r="H81" s="169"/>
      <c r="I81" s="170"/>
      <c r="J81" s="169"/>
      <c r="K81" s="169"/>
      <c r="L81" s="41"/>
    </row>
    <row r="82" s="1" customFormat="1" ht="24.96" customHeight="1">
      <c r="B82" s="36"/>
      <c r="C82" s="21" t="s">
        <v>90</v>
      </c>
      <c r="D82" s="37"/>
      <c r="E82" s="37"/>
      <c r="F82" s="37"/>
      <c r="G82" s="37"/>
      <c r="H82" s="37"/>
      <c r="I82" s="133"/>
      <c r="J82" s="37"/>
      <c r="K82" s="37"/>
      <c r="L82" s="41"/>
    </row>
    <row r="83" s="1" customFormat="1" ht="6.96" customHeight="1">
      <c r="B83" s="36"/>
      <c r="C83" s="37"/>
      <c r="D83" s="37"/>
      <c r="E83" s="37"/>
      <c r="F83" s="37"/>
      <c r="G83" s="37"/>
      <c r="H83" s="37"/>
      <c r="I83" s="133"/>
      <c r="J83" s="37"/>
      <c r="K83" s="37"/>
      <c r="L83" s="41"/>
    </row>
    <row r="84" s="1" customFormat="1" ht="12" customHeight="1">
      <c r="B84" s="36"/>
      <c r="C84" s="30" t="s">
        <v>16</v>
      </c>
      <c r="D84" s="37"/>
      <c r="E84" s="37"/>
      <c r="F84" s="37"/>
      <c r="G84" s="37"/>
      <c r="H84" s="37"/>
      <c r="I84" s="133"/>
      <c r="J84" s="37"/>
      <c r="K84" s="37"/>
      <c r="L84" s="41"/>
    </row>
    <row r="85" s="1" customFormat="1" ht="16.5" customHeight="1">
      <c r="B85" s="36"/>
      <c r="C85" s="37"/>
      <c r="D85" s="37"/>
      <c r="E85" s="171" t="str">
        <f>E7</f>
        <v>Centrální shromaždiště odpadu PKN, IO 06 - Kanalizace dešťová</v>
      </c>
      <c r="F85" s="30"/>
      <c r="G85" s="30"/>
      <c r="H85" s="30"/>
      <c r="I85" s="133"/>
      <c r="J85" s="37"/>
      <c r="K85" s="37"/>
      <c r="L85" s="41"/>
    </row>
    <row r="86" s="1" customFormat="1" ht="12" customHeight="1">
      <c r="B86" s="36"/>
      <c r="C86" s="30" t="s">
        <v>88</v>
      </c>
      <c r="D86" s="37"/>
      <c r="E86" s="37"/>
      <c r="F86" s="37"/>
      <c r="G86" s="37"/>
      <c r="H86" s="37"/>
      <c r="I86" s="133"/>
      <c r="J86" s="37"/>
      <c r="K86" s="37"/>
      <c r="L86" s="41"/>
    </row>
    <row r="87" s="1" customFormat="1" ht="16.5" customHeight="1">
      <c r="B87" s="36"/>
      <c r="C87" s="37"/>
      <c r="D87" s="37"/>
      <c r="E87" s="69" t="str">
        <f>E9</f>
        <v>ZTI - Kanalizace</v>
      </c>
      <c r="F87" s="37"/>
      <c r="G87" s="37"/>
      <c r="H87" s="37"/>
      <c r="I87" s="133"/>
      <c r="J87" s="37"/>
      <c r="K87" s="37"/>
      <c r="L87" s="41"/>
    </row>
    <row r="88" s="1" customFormat="1" ht="6.96" customHeight="1">
      <c r="B88" s="36"/>
      <c r="C88" s="37"/>
      <c r="D88" s="37"/>
      <c r="E88" s="37"/>
      <c r="F88" s="37"/>
      <c r="G88" s="37"/>
      <c r="H88" s="37"/>
      <c r="I88" s="133"/>
      <c r="J88" s="37"/>
      <c r="K88" s="37"/>
      <c r="L88" s="41"/>
    </row>
    <row r="89" s="1" customFormat="1" ht="12" customHeight="1">
      <c r="B89" s="36"/>
      <c r="C89" s="30" t="s">
        <v>20</v>
      </c>
      <c r="D89" s="37"/>
      <c r="E89" s="37"/>
      <c r="F89" s="25" t="str">
        <f>F12</f>
        <v>Pardubická nemocnice</v>
      </c>
      <c r="G89" s="37"/>
      <c r="H89" s="37"/>
      <c r="I89" s="136" t="s">
        <v>22</v>
      </c>
      <c r="J89" s="72" t="str">
        <f>IF(J12="","",J12)</f>
        <v>15. 8. 2023</v>
      </c>
      <c r="K89" s="37"/>
      <c r="L89" s="41"/>
    </row>
    <row r="90" s="1" customFormat="1" ht="6.96" customHeight="1">
      <c r="B90" s="36"/>
      <c r="C90" s="37"/>
      <c r="D90" s="37"/>
      <c r="E90" s="37"/>
      <c r="F90" s="37"/>
      <c r="G90" s="37"/>
      <c r="H90" s="37"/>
      <c r="I90" s="133"/>
      <c r="J90" s="37"/>
      <c r="K90" s="37"/>
      <c r="L90" s="41"/>
    </row>
    <row r="91" s="1" customFormat="1" ht="15.15" customHeight="1">
      <c r="B91" s="36"/>
      <c r="C91" s="30" t="s">
        <v>24</v>
      </c>
      <c r="D91" s="37"/>
      <c r="E91" s="37"/>
      <c r="F91" s="25" t="str">
        <f>E15</f>
        <v>Nemocnice Pardubického kraje, a.s., Kyjevská 44, 5</v>
      </c>
      <c r="G91" s="37"/>
      <c r="H91" s="37"/>
      <c r="I91" s="136" t="s">
        <v>30</v>
      </c>
      <c r="J91" s="34" t="str">
        <f>E21</f>
        <v xml:space="preserve"> </v>
      </c>
      <c r="K91" s="37"/>
      <c r="L91" s="41"/>
    </row>
    <row r="92" s="1" customFormat="1" ht="15.15" customHeight="1">
      <c r="B92" s="36"/>
      <c r="C92" s="30" t="s">
        <v>28</v>
      </c>
      <c r="D92" s="37"/>
      <c r="E92" s="37"/>
      <c r="F92" s="25" t="str">
        <f>IF(E18="","",E18)</f>
        <v>Vyplň údaj</v>
      </c>
      <c r="G92" s="37"/>
      <c r="H92" s="37"/>
      <c r="I92" s="136" t="s">
        <v>33</v>
      </c>
      <c r="J92" s="34" t="str">
        <f>E24</f>
        <v xml:space="preserve"> </v>
      </c>
      <c r="K92" s="37"/>
      <c r="L92" s="41"/>
    </row>
    <row r="93" s="1" customFormat="1" ht="10.32" customHeight="1">
      <c r="B93" s="36"/>
      <c r="C93" s="37"/>
      <c r="D93" s="37"/>
      <c r="E93" s="37"/>
      <c r="F93" s="37"/>
      <c r="G93" s="37"/>
      <c r="H93" s="37"/>
      <c r="I93" s="133"/>
      <c r="J93" s="37"/>
      <c r="K93" s="37"/>
      <c r="L93" s="41"/>
    </row>
    <row r="94" s="1" customFormat="1" ht="29.28" customHeight="1">
      <c r="B94" s="36"/>
      <c r="C94" s="172" t="s">
        <v>91</v>
      </c>
      <c r="D94" s="173"/>
      <c r="E94" s="173"/>
      <c r="F94" s="173"/>
      <c r="G94" s="173"/>
      <c r="H94" s="173"/>
      <c r="I94" s="174"/>
      <c r="J94" s="175" t="s">
        <v>92</v>
      </c>
      <c r="K94" s="173"/>
      <c r="L94" s="41"/>
    </row>
    <row r="95" s="1" customFormat="1" ht="10.32" customHeight="1">
      <c r="B95" s="36"/>
      <c r="C95" s="37"/>
      <c r="D95" s="37"/>
      <c r="E95" s="37"/>
      <c r="F95" s="37"/>
      <c r="G95" s="37"/>
      <c r="H95" s="37"/>
      <c r="I95" s="133"/>
      <c r="J95" s="37"/>
      <c r="K95" s="37"/>
      <c r="L95" s="41"/>
    </row>
    <row r="96" s="1" customFormat="1" ht="22.8" customHeight="1">
      <c r="B96" s="36"/>
      <c r="C96" s="176" t="s">
        <v>93</v>
      </c>
      <c r="D96" s="37"/>
      <c r="E96" s="37"/>
      <c r="F96" s="37"/>
      <c r="G96" s="37"/>
      <c r="H96" s="37"/>
      <c r="I96" s="133"/>
      <c r="J96" s="103">
        <f>J124</f>
        <v>0</v>
      </c>
      <c r="K96" s="37"/>
      <c r="L96" s="41"/>
      <c r="AU96" s="15" t="s">
        <v>94</v>
      </c>
    </row>
    <row r="97" s="8" customFormat="1" ht="24.96" customHeight="1">
      <c r="B97" s="177"/>
      <c r="C97" s="178"/>
      <c r="D97" s="179" t="s">
        <v>95</v>
      </c>
      <c r="E97" s="180"/>
      <c r="F97" s="180"/>
      <c r="G97" s="180"/>
      <c r="H97" s="180"/>
      <c r="I97" s="181"/>
      <c r="J97" s="182">
        <f>J125</f>
        <v>0</v>
      </c>
      <c r="K97" s="178"/>
      <c r="L97" s="183"/>
    </row>
    <row r="98" s="9" customFormat="1" ht="19.92" customHeight="1">
      <c r="B98" s="184"/>
      <c r="C98" s="185"/>
      <c r="D98" s="186" t="s">
        <v>96</v>
      </c>
      <c r="E98" s="187"/>
      <c r="F98" s="187"/>
      <c r="G98" s="187"/>
      <c r="H98" s="187"/>
      <c r="I98" s="188"/>
      <c r="J98" s="189">
        <f>J126</f>
        <v>0</v>
      </c>
      <c r="K98" s="185"/>
      <c r="L98" s="190"/>
    </row>
    <row r="99" s="9" customFormat="1" ht="19.92" customHeight="1">
      <c r="B99" s="184"/>
      <c r="C99" s="185"/>
      <c r="D99" s="186" t="s">
        <v>97</v>
      </c>
      <c r="E99" s="187"/>
      <c r="F99" s="187"/>
      <c r="G99" s="187"/>
      <c r="H99" s="187"/>
      <c r="I99" s="188"/>
      <c r="J99" s="189">
        <f>J145</f>
        <v>0</v>
      </c>
      <c r="K99" s="185"/>
      <c r="L99" s="190"/>
    </row>
    <row r="100" s="9" customFormat="1" ht="19.92" customHeight="1">
      <c r="B100" s="184"/>
      <c r="C100" s="185"/>
      <c r="D100" s="186" t="s">
        <v>98</v>
      </c>
      <c r="E100" s="187"/>
      <c r="F100" s="187"/>
      <c r="G100" s="187"/>
      <c r="H100" s="187"/>
      <c r="I100" s="188"/>
      <c r="J100" s="189">
        <f>J147</f>
        <v>0</v>
      </c>
      <c r="K100" s="185"/>
      <c r="L100" s="190"/>
    </row>
    <row r="101" s="9" customFormat="1" ht="19.92" customHeight="1">
      <c r="B101" s="184"/>
      <c r="C101" s="185"/>
      <c r="D101" s="186" t="s">
        <v>99</v>
      </c>
      <c r="E101" s="187"/>
      <c r="F101" s="187"/>
      <c r="G101" s="187"/>
      <c r="H101" s="187"/>
      <c r="I101" s="188"/>
      <c r="J101" s="189">
        <f>J156</f>
        <v>0</v>
      </c>
      <c r="K101" s="185"/>
      <c r="L101" s="190"/>
    </row>
    <row r="102" s="8" customFormat="1" ht="24.96" customHeight="1">
      <c r="B102" s="177"/>
      <c r="C102" s="178"/>
      <c r="D102" s="179" t="s">
        <v>100</v>
      </c>
      <c r="E102" s="180"/>
      <c r="F102" s="180"/>
      <c r="G102" s="180"/>
      <c r="H102" s="180"/>
      <c r="I102" s="181"/>
      <c r="J102" s="182">
        <f>J169</f>
        <v>0</v>
      </c>
      <c r="K102" s="178"/>
      <c r="L102" s="183"/>
    </row>
    <row r="103" s="9" customFormat="1" ht="19.92" customHeight="1">
      <c r="B103" s="184"/>
      <c r="C103" s="185"/>
      <c r="D103" s="186" t="s">
        <v>101</v>
      </c>
      <c r="E103" s="187"/>
      <c r="F103" s="187"/>
      <c r="G103" s="187"/>
      <c r="H103" s="187"/>
      <c r="I103" s="188"/>
      <c r="J103" s="189">
        <f>J170</f>
        <v>0</v>
      </c>
      <c r="K103" s="185"/>
      <c r="L103" s="190"/>
    </row>
    <row r="104" s="8" customFormat="1" ht="24.96" customHeight="1">
      <c r="B104" s="177"/>
      <c r="C104" s="178"/>
      <c r="D104" s="179" t="s">
        <v>102</v>
      </c>
      <c r="E104" s="180"/>
      <c r="F104" s="180"/>
      <c r="G104" s="180"/>
      <c r="H104" s="180"/>
      <c r="I104" s="181"/>
      <c r="J104" s="182">
        <f>J172</f>
        <v>0</v>
      </c>
      <c r="K104" s="178"/>
      <c r="L104" s="183"/>
    </row>
    <row r="105" s="1" customFormat="1" ht="21.84" customHeight="1">
      <c r="B105" s="36"/>
      <c r="C105" s="37"/>
      <c r="D105" s="37"/>
      <c r="E105" s="37"/>
      <c r="F105" s="37"/>
      <c r="G105" s="37"/>
      <c r="H105" s="37"/>
      <c r="I105" s="133"/>
      <c r="J105" s="37"/>
      <c r="K105" s="37"/>
      <c r="L105" s="41"/>
    </row>
    <row r="106" s="1" customFormat="1" ht="6.96" customHeight="1">
      <c r="B106" s="59"/>
      <c r="C106" s="60"/>
      <c r="D106" s="60"/>
      <c r="E106" s="60"/>
      <c r="F106" s="60"/>
      <c r="G106" s="60"/>
      <c r="H106" s="60"/>
      <c r="I106" s="167"/>
      <c r="J106" s="60"/>
      <c r="K106" s="60"/>
      <c r="L106" s="41"/>
    </row>
    <row r="110" s="1" customFormat="1" ht="6.96" customHeight="1">
      <c r="B110" s="61"/>
      <c r="C110" s="62"/>
      <c r="D110" s="62"/>
      <c r="E110" s="62"/>
      <c r="F110" s="62"/>
      <c r="G110" s="62"/>
      <c r="H110" s="62"/>
      <c r="I110" s="170"/>
      <c r="J110" s="62"/>
      <c r="K110" s="62"/>
      <c r="L110" s="41"/>
    </row>
    <row r="111" s="1" customFormat="1" ht="24.96" customHeight="1">
      <c r="B111" s="36"/>
      <c r="C111" s="21" t="s">
        <v>103</v>
      </c>
      <c r="D111" s="37"/>
      <c r="E111" s="37"/>
      <c r="F111" s="37"/>
      <c r="G111" s="37"/>
      <c r="H111" s="37"/>
      <c r="I111" s="133"/>
      <c r="J111" s="37"/>
      <c r="K111" s="37"/>
      <c r="L111" s="41"/>
    </row>
    <row r="112" s="1" customFormat="1" ht="6.96" customHeight="1">
      <c r="B112" s="36"/>
      <c r="C112" s="37"/>
      <c r="D112" s="37"/>
      <c r="E112" s="37"/>
      <c r="F112" s="37"/>
      <c r="G112" s="37"/>
      <c r="H112" s="37"/>
      <c r="I112" s="133"/>
      <c r="J112" s="37"/>
      <c r="K112" s="37"/>
      <c r="L112" s="41"/>
    </row>
    <row r="113" s="1" customFormat="1" ht="12" customHeight="1">
      <c r="B113" s="36"/>
      <c r="C113" s="30" t="s">
        <v>16</v>
      </c>
      <c r="D113" s="37"/>
      <c r="E113" s="37"/>
      <c r="F113" s="37"/>
      <c r="G113" s="37"/>
      <c r="H113" s="37"/>
      <c r="I113" s="133"/>
      <c r="J113" s="37"/>
      <c r="K113" s="37"/>
      <c r="L113" s="41"/>
    </row>
    <row r="114" s="1" customFormat="1" ht="16.5" customHeight="1">
      <c r="B114" s="36"/>
      <c r="C114" s="37"/>
      <c r="D114" s="37"/>
      <c r="E114" s="171" t="str">
        <f>E7</f>
        <v>Centrální shromaždiště odpadu PKN, IO 06 - Kanalizace dešťová</v>
      </c>
      <c r="F114" s="30"/>
      <c r="G114" s="30"/>
      <c r="H114" s="30"/>
      <c r="I114" s="133"/>
      <c r="J114" s="37"/>
      <c r="K114" s="37"/>
      <c r="L114" s="41"/>
    </row>
    <row r="115" s="1" customFormat="1" ht="12" customHeight="1">
      <c r="B115" s="36"/>
      <c r="C115" s="30" t="s">
        <v>88</v>
      </c>
      <c r="D115" s="37"/>
      <c r="E115" s="37"/>
      <c r="F115" s="37"/>
      <c r="G115" s="37"/>
      <c r="H115" s="37"/>
      <c r="I115" s="133"/>
      <c r="J115" s="37"/>
      <c r="K115" s="37"/>
      <c r="L115" s="41"/>
    </row>
    <row r="116" s="1" customFormat="1" ht="16.5" customHeight="1">
      <c r="B116" s="36"/>
      <c r="C116" s="37"/>
      <c r="D116" s="37"/>
      <c r="E116" s="69" t="str">
        <f>E9</f>
        <v>ZTI - Kanalizace</v>
      </c>
      <c r="F116" s="37"/>
      <c r="G116" s="37"/>
      <c r="H116" s="37"/>
      <c r="I116" s="133"/>
      <c r="J116" s="37"/>
      <c r="K116" s="37"/>
      <c r="L116" s="41"/>
    </row>
    <row r="117" s="1" customFormat="1" ht="6.96" customHeight="1">
      <c r="B117" s="36"/>
      <c r="C117" s="37"/>
      <c r="D117" s="37"/>
      <c r="E117" s="37"/>
      <c r="F117" s="37"/>
      <c r="G117" s="37"/>
      <c r="H117" s="37"/>
      <c r="I117" s="133"/>
      <c r="J117" s="37"/>
      <c r="K117" s="37"/>
      <c r="L117" s="41"/>
    </row>
    <row r="118" s="1" customFormat="1" ht="12" customHeight="1">
      <c r="B118" s="36"/>
      <c r="C118" s="30" t="s">
        <v>20</v>
      </c>
      <c r="D118" s="37"/>
      <c r="E118" s="37"/>
      <c r="F118" s="25" t="str">
        <f>F12</f>
        <v>Pardubická nemocnice</v>
      </c>
      <c r="G118" s="37"/>
      <c r="H118" s="37"/>
      <c r="I118" s="136" t="s">
        <v>22</v>
      </c>
      <c r="J118" s="72" t="str">
        <f>IF(J12="","",J12)</f>
        <v>15. 8. 2023</v>
      </c>
      <c r="K118" s="37"/>
      <c r="L118" s="41"/>
    </row>
    <row r="119" s="1" customFormat="1" ht="6.96" customHeight="1">
      <c r="B119" s="36"/>
      <c r="C119" s="37"/>
      <c r="D119" s="37"/>
      <c r="E119" s="37"/>
      <c r="F119" s="37"/>
      <c r="G119" s="37"/>
      <c r="H119" s="37"/>
      <c r="I119" s="133"/>
      <c r="J119" s="37"/>
      <c r="K119" s="37"/>
      <c r="L119" s="41"/>
    </row>
    <row r="120" s="1" customFormat="1" ht="15.15" customHeight="1">
      <c r="B120" s="36"/>
      <c r="C120" s="30" t="s">
        <v>24</v>
      </c>
      <c r="D120" s="37"/>
      <c r="E120" s="37"/>
      <c r="F120" s="25" t="str">
        <f>E15</f>
        <v>Nemocnice Pardubického kraje, a.s., Kyjevská 44, 5</v>
      </c>
      <c r="G120" s="37"/>
      <c r="H120" s="37"/>
      <c r="I120" s="136" t="s">
        <v>30</v>
      </c>
      <c r="J120" s="34" t="str">
        <f>E21</f>
        <v xml:space="preserve"> </v>
      </c>
      <c r="K120" s="37"/>
      <c r="L120" s="41"/>
    </row>
    <row r="121" s="1" customFormat="1" ht="15.15" customHeight="1">
      <c r="B121" s="36"/>
      <c r="C121" s="30" t="s">
        <v>28</v>
      </c>
      <c r="D121" s="37"/>
      <c r="E121" s="37"/>
      <c r="F121" s="25" t="str">
        <f>IF(E18="","",E18)</f>
        <v>Vyplň údaj</v>
      </c>
      <c r="G121" s="37"/>
      <c r="H121" s="37"/>
      <c r="I121" s="136" t="s">
        <v>33</v>
      </c>
      <c r="J121" s="34" t="str">
        <f>E24</f>
        <v xml:space="preserve"> </v>
      </c>
      <c r="K121" s="37"/>
      <c r="L121" s="41"/>
    </row>
    <row r="122" s="1" customFormat="1" ht="10.32" customHeight="1">
      <c r="B122" s="36"/>
      <c r="C122" s="37"/>
      <c r="D122" s="37"/>
      <c r="E122" s="37"/>
      <c r="F122" s="37"/>
      <c r="G122" s="37"/>
      <c r="H122" s="37"/>
      <c r="I122" s="133"/>
      <c r="J122" s="37"/>
      <c r="K122" s="37"/>
      <c r="L122" s="41"/>
    </row>
    <row r="123" s="10" customFormat="1" ht="29.28" customHeight="1">
      <c r="B123" s="191"/>
      <c r="C123" s="192" t="s">
        <v>104</v>
      </c>
      <c r="D123" s="193" t="s">
        <v>61</v>
      </c>
      <c r="E123" s="193" t="s">
        <v>57</v>
      </c>
      <c r="F123" s="193" t="s">
        <v>58</v>
      </c>
      <c r="G123" s="193" t="s">
        <v>105</v>
      </c>
      <c r="H123" s="193" t="s">
        <v>106</v>
      </c>
      <c r="I123" s="194" t="s">
        <v>107</v>
      </c>
      <c r="J123" s="195" t="s">
        <v>92</v>
      </c>
      <c r="K123" s="196" t="s">
        <v>108</v>
      </c>
      <c r="L123" s="197"/>
      <c r="M123" s="93" t="s">
        <v>1</v>
      </c>
      <c r="N123" s="94" t="s">
        <v>40</v>
      </c>
      <c r="O123" s="94" t="s">
        <v>109</v>
      </c>
      <c r="P123" s="94" t="s">
        <v>110</v>
      </c>
      <c r="Q123" s="94" t="s">
        <v>111</v>
      </c>
      <c r="R123" s="94" t="s">
        <v>112</v>
      </c>
      <c r="S123" s="94" t="s">
        <v>113</v>
      </c>
      <c r="T123" s="95" t="s">
        <v>114</v>
      </c>
    </row>
    <row r="124" s="1" customFormat="1" ht="22.8" customHeight="1">
      <c r="B124" s="36"/>
      <c r="C124" s="100" t="s">
        <v>115</v>
      </c>
      <c r="D124" s="37"/>
      <c r="E124" s="37"/>
      <c r="F124" s="37"/>
      <c r="G124" s="37"/>
      <c r="H124" s="37"/>
      <c r="I124" s="133"/>
      <c r="J124" s="198">
        <f>BK124</f>
        <v>0</v>
      </c>
      <c r="K124" s="37"/>
      <c r="L124" s="41"/>
      <c r="M124" s="96"/>
      <c r="N124" s="97"/>
      <c r="O124" s="97"/>
      <c r="P124" s="199">
        <f>P125+P169+P172</f>
        <v>0</v>
      </c>
      <c r="Q124" s="97"/>
      <c r="R124" s="199">
        <f>R125+R169+R172</f>
        <v>45.682954000000002</v>
      </c>
      <c r="S124" s="97"/>
      <c r="T124" s="200">
        <f>T125+T169+T172</f>
        <v>0</v>
      </c>
      <c r="AT124" s="15" t="s">
        <v>75</v>
      </c>
      <c r="AU124" s="15" t="s">
        <v>94</v>
      </c>
      <c r="BK124" s="201">
        <f>BK125+BK169+BK172</f>
        <v>0</v>
      </c>
    </row>
    <row r="125" s="11" customFormat="1" ht="25.92" customHeight="1">
      <c r="B125" s="202"/>
      <c r="C125" s="203"/>
      <c r="D125" s="204" t="s">
        <v>75</v>
      </c>
      <c r="E125" s="205" t="s">
        <v>116</v>
      </c>
      <c r="F125" s="205" t="s">
        <v>117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P126+P145+P147+P156</f>
        <v>0</v>
      </c>
      <c r="Q125" s="210"/>
      <c r="R125" s="211">
        <f>R126+R145+R147+R156</f>
        <v>45.680754</v>
      </c>
      <c r="S125" s="210"/>
      <c r="T125" s="212">
        <f>T126+T145+T147+T156</f>
        <v>0</v>
      </c>
      <c r="AR125" s="213" t="s">
        <v>84</v>
      </c>
      <c r="AT125" s="214" t="s">
        <v>75</v>
      </c>
      <c r="AU125" s="214" t="s">
        <v>76</v>
      </c>
      <c r="AY125" s="213" t="s">
        <v>118</v>
      </c>
      <c r="BK125" s="215">
        <f>BK126+BK145+BK147+BK156</f>
        <v>0</v>
      </c>
    </row>
    <row r="126" s="11" customFormat="1" ht="22.8" customHeight="1">
      <c r="B126" s="202"/>
      <c r="C126" s="203"/>
      <c r="D126" s="204" t="s">
        <v>75</v>
      </c>
      <c r="E126" s="216" t="s">
        <v>84</v>
      </c>
      <c r="F126" s="216" t="s">
        <v>119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SUM(P127:P144)</f>
        <v>0</v>
      </c>
      <c r="Q126" s="210"/>
      <c r="R126" s="211">
        <f>SUM(R127:R144)</f>
        <v>23.310584000000002</v>
      </c>
      <c r="S126" s="210"/>
      <c r="T126" s="212">
        <f>SUM(T127:T144)</f>
        <v>0</v>
      </c>
      <c r="AR126" s="213" t="s">
        <v>84</v>
      </c>
      <c r="AT126" s="214" t="s">
        <v>75</v>
      </c>
      <c r="AU126" s="214" t="s">
        <v>84</v>
      </c>
      <c r="AY126" s="213" t="s">
        <v>118</v>
      </c>
      <c r="BK126" s="215">
        <f>SUM(BK127:BK144)</f>
        <v>0</v>
      </c>
    </row>
    <row r="127" s="1" customFormat="1" ht="48" customHeight="1">
      <c r="B127" s="36"/>
      <c r="C127" s="218" t="s">
        <v>120</v>
      </c>
      <c r="D127" s="218" t="s">
        <v>121</v>
      </c>
      <c r="E127" s="219" t="s">
        <v>122</v>
      </c>
      <c r="F127" s="220" t="s">
        <v>123</v>
      </c>
      <c r="G127" s="221" t="s">
        <v>124</v>
      </c>
      <c r="H127" s="222">
        <v>83.884</v>
      </c>
      <c r="I127" s="223"/>
      <c r="J127" s="224">
        <f>ROUND(I127*H127,2)</f>
        <v>0</v>
      </c>
      <c r="K127" s="220" t="s">
        <v>1</v>
      </c>
      <c r="L127" s="41"/>
      <c r="M127" s="225" t="s">
        <v>1</v>
      </c>
      <c r="N127" s="226" t="s">
        <v>41</v>
      </c>
      <c r="O127" s="84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AR127" s="229" t="s">
        <v>125</v>
      </c>
      <c r="AT127" s="229" t="s">
        <v>121</v>
      </c>
      <c r="AU127" s="229" t="s">
        <v>86</v>
      </c>
      <c r="AY127" s="15" t="s">
        <v>118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5" t="s">
        <v>84</v>
      </c>
      <c r="BK127" s="230">
        <f>ROUND(I127*H127,2)</f>
        <v>0</v>
      </c>
      <c r="BL127" s="15" t="s">
        <v>125</v>
      </c>
      <c r="BM127" s="229" t="s">
        <v>126</v>
      </c>
    </row>
    <row r="128" s="12" customFormat="1">
      <c r="B128" s="231"/>
      <c r="C128" s="232"/>
      <c r="D128" s="233" t="s">
        <v>127</v>
      </c>
      <c r="E128" s="234" t="s">
        <v>1</v>
      </c>
      <c r="F128" s="235" t="s">
        <v>128</v>
      </c>
      <c r="G128" s="232"/>
      <c r="H128" s="236">
        <v>83.884</v>
      </c>
      <c r="I128" s="237"/>
      <c r="J128" s="232"/>
      <c r="K128" s="232"/>
      <c r="L128" s="238"/>
      <c r="M128" s="239"/>
      <c r="N128" s="240"/>
      <c r="O128" s="240"/>
      <c r="P128" s="240"/>
      <c r="Q128" s="240"/>
      <c r="R128" s="240"/>
      <c r="S128" s="240"/>
      <c r="T128" s="241"/>
      <c r="AT128" s="242" t="s">
        <v>127</v>
      </c>
      <c r="AU128" s="242" t="s">
        <v>86</v>
      </c>
      <c r="AV128" s="12" t="s">
        <v>86</v>
      </c>
      <c r="AW128" s="12" t="s">
        <v>32</v>
      </c>
      <c r="AX128" s="12" t="s">
        <v>84</v>
      </c>
      <c r="AY128" s="242" t="s">
        <v>118</v>
      </c>
    </row>
    <row r="129" s="1" customFormat="1" ht="36" customHeight="1">
      <c r="B129" s="36"/>
      <c r="C129" s="218" t="s">
        <v>129</v>
      </c>
      <c r="D129" s="218" t="s">
        <v>121</v>
      </c>
      <c r="E129" s="219" t="s">
        <v>130</v>
      </c>
      <c r="F129" s="220" t="s">
        <v>131</v>
      </c>
      <c r="G129" s="221" t="s">
        <v>124</v>
      </c>
      <c r="H129" s="222">
        <v>7.7400000000000002</v>
      </c>
      <c r="I129" s="223"/>
      <c r="J129" s="224">
        <f>ROUND(I129*H129,2)</f>
        <v>0</v>
      </c>
      <c r="K129" s="220" t="s">
        <v>1</v>
      </c>
      <c r="L129" s="41"/>
      <c r="M129" s="225" t="s">
        <v>1</v>
      </c>
      <c r="N129" s="226" t="s">
        <v>41</v>
      </c>
      <c r="O129" s="84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AR129" s="229" t="s">
        <v>125</v>
      </c>
      <c r="AT129" s="229" t="s">
        <v>121</v>
      </c>
      <c r="AU129" s="229" t="s">
        <v>86</v>
      </c>
      <c r="AY129" s="15" t="s">
        <v>118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5" t="s">
        <v>84</v>
      </c>
      <c r="BK129" s="230">
        <f>ROUND(I129*H129,2)</f>
        <v>0</v>
      </c>
      <c r="BL129" s="15" t="s">
        <v>125</v>
      </c>
      <c r="BM129" s="229" t="s">
        <v>132</v>
      </c>
    </row>
    <row r="130" s="12" customFormat="1">
      <c r="B130" s="231"/>
      <c r="C130" s="232"/>
      <c r="D130" s="233" t="s">
        <v>127</v>
      </c>
      <c r="E130" s="234" t="s">
        <v>1</v>
      </c>
      <c r="F130" s="235" t="s">
        <v>133</v>
      </c>
      <c r="G130" s="232"/>
      <c r="H130" s="236">
        <v>7.7400000000000002</v>
      </c>
      <c r="I130" s="237"/>
      <c r="J130" s="232"/>
      <c r="K130" s="232"/>
      <c r="L130" s="238"/>
      <c r="M130" s="239"/>
      <c r="N130" s="240"/>
      <c r="O130" s="240"/>
      <c r="P130" s="240"/>
      <c r="Q130" s="240"/>
      <c r="R130" s="240"/>
      <c r="S130" s="240"/>
      <c r="T130" s="241"/>
      <c r="AT130" s="242" t="s">
        <v>127</v>
      </c>
      <c r="AU130" s="242" t="s">
        <v>86</v>
      </c>
      <c r="AV130" s="12" t="s">
        <v>86</v>
      </c>
      <c r="AW130" s="12" t="s">
        <v>32</v>
      </c>
      <c r="AX130" s="12" t="s">
        <v>84</v>
      </c>
      <c r="AY130" s="242" t="s">
        <v>118</v>
      </c>
    </row>
    <row r="131" s="1" customFormat="1" ht="36" customHeight="1">
      <c r="B131" s="36"/>
      <c r="C131" s="218" t="s">
        <v>134</v>
      </c>
      <c r="D131" s="218" t="s">
        <v>121</v>
      </c>
      <c r="E131" s="219" t="s">
        <v>135</v>
      </c>
      <c r="F131" s="220" t="s">
        <v>136</v>
      </c>
      <c r="G131" s="221" t="s">
        <v>137</v>
      </c>
      <c r="H131" s="222">
        <v>12.6</v>
      </c>
      <c r="I131" s="223"/>
      <c r="J131" s="224">
        <f>ROUND(I131*H131,2)</f>
        <v>0</v>
      </c>
      <c r="K131" s="220" t="s">
        <v>1</v>
      </c>
      <c r="L131" s="41"/>
      <c r="M131" s="225" t="s">
        <v>1</v>
      </c>
      <c r="N131" s="226" t="s">
        <v>41</v>
      </c>
      <c r="O131" s="84"/>
      <c r="P131" s="227">
        <f>O131*H131</f>
        <v>0</v>
      </c>
      <c r="Q131" s="227">
        <v>0.00084000000000000003</v>
      </c>
      <c r="R131" s="227">
        <f>Q131*H131</f>
        <v>0.010584</v>
      </c>
      <c r="S131" s="227">
        <v>0</v>
      </c>
      <c r="T131" s="228">
        <f>S131*H131</f>
        <v>0</v>
      </c>
      <c r="AR131" s="229" t="s">
        <v>125</v>
      </c>
      <c r="AT131" s="229" t="s">
        <v>121</v>
      </c>
      <c r="AU131" s="229" t="s">
        <v>86</v>
      </c>
      <c r="AY131" s="15" t="s">
        <v>118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5" t="s">
        <v>84</v>
      </c>
      <c r="BK131" s="230">
        <f>ROUND(I131*H131,2)</f>
        <v>0</v>
      </c>
      <c r="BL131" s="15" t="s">
        <v>125</v>
      </c>
      <c r="BM131" s="229" t="s">
        <v>138</v>
      </c>
    </row>
    <row r="132" s="12" customFormat="1">
      <c r="B132" s="231"/>
      <c r="C132" s="232"/>
      <c r="D132" s="233" t="s">
        <v>127</v>
      </c>
      <c r="E132" s="234" t="s">
        <v>1</v>
      </c>
      <c r="F132" s="235" t="s">
        <v>139</v>
      </c>
      <c r="G132" s="232"/>
      <c r="H132" s="236">
        <v>12.6</v>
      </c>
      <c r="I132" s="237"/>
      <c r="J132" s="232"/>
      <c r="K132" s="232"/>
      <c r="L132" s="238"/>
      <c r="M132" s="239"/>
      <c r="N132" s="240"/>
      <c r="O132" s="240"/>
      <c r="P132" s="240"/>
      <c r="Q132" s="240"/>
      <c r="R132" s="240"/>
      <c r="S132" s="240"/>
      <c r="T132" s="241"/>
      <c r="AT132" s="242" t="s">
        <v>127</v>
      </c>
      <c r="AU132" s="242" t="s">
        <v>86</v>
      </c>
      <c r="AV132" s="12" t="s">
        <v>86</v>
      </c>
      <c r="AW132" s="12" t="s">
        <v>32</v>
      </c>
      <c r="AX132" s="12" t="s">
        <v>84</v>
      </c>
      <c r="AY132" s="242" t="s">
        <v>118</v>
      </c>
    </row>
    <row r="133" s="1" customFormat="1" ht="36" customHeight="1">
      <c r="B133" s="36"/>
      <c r="C133" s="218" t="s">
        <v>140</v>
      </c>
      <c r="D133" s="218" t="s">
        <v>121</v>
      </c>
      <c r="E133" s="219" t="s">
        <v>141</v>
      </c>
      <c r="F133" s="220" t="s">
        <v>142</v>
      </c>
      <c r="G133" s="221" t="s">
        <v>137</v>
      </c>
      <c r="H133" s="222">
        <v>12.6</v>
      </c>
      <c r="I133" s="223"/>
      <c r="J133" s="224">
        <f>ROUND(I133*H133,2)</f>
        <v>0</v>
      </c>
      <c r="K133" s="220" t="s">
        <v>1</v>
      </c>
      <c r="L133" s="41"/>
      <c r="M133" s="225" t="s">
        <v>1</v>
      </c>
      <c r="N133" s="226" t="s">
        <v>41</v>
      </c>
      <c r="O133" s="84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AR133" s="229" t="s">
        <v>125</v>
      </c>
      <c r="AT133" s="229" t="s">
        <v>121</v>
      </c>
      <c r="AU133" s="229" t="s">
        <v>86</v>
      </c>
      <c r="AY133" s="15" t="s">
        <v>118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5" t="s">
        <v>84</v>
      </c>
      <c r="BK133" s="230">
        <f>ROUND(I133*H133,2)</f>
        <v>0</v>
      </c>
      <c r="BL133" s="15" t="s">
        <v>125</v>
      </c>
      <c r="BM133" s="229" t="s">
        <v>143</v>
      </c>
    </row>
    <row r="134" s="1" customFormat="1" ht="60" customHeight="1">
      <c r="B134" s="36"/>
      <c r="C134" s="218" t="s">
        <v>144</v>
      </c>
      <c r="D134" s="218" t="s">
        <v>121</v>
      </c>
      <c r="E134" s="219" t="s">
        <v>145</v>
      </c>
      <c r="F134" s="220" t="s">
        <v>146</v>
      </c>
      <c r="G134" s="221" t="s">
        <v>124</v>
      </c>
      <c r="H134" s="222">
        <v>83.900000000000006</v>
      </c>
      <c r="I134" s="223"/>
      <c r="J134" s="224">
        <f>ROUND(I134*H134,2)</f>
        <v>0</v>
      </c>
      <c r="K134" s="220" t="s">
        <v>1</v>
      </c>
      <c r="L134" s="41"/>
      <c r="M134" s="225" t="s">
        <v>1</v>
      </c>
      <c r="N134" s="226" t="s">
        <v>41</v>
      </c>
      <c r="O134" s="84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AR134" s="229" t="s">
        <v>125</v>
      </c>
      <c r="AT134" s="229" t="s">
        <v>121</v>
      </c>
      <c r="AU134" s="229" t="s">
        <v>86</v>
      </c>
      <c r="AY134" s="15" t="s">
        <v>118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5" t="s">
        <v>84</v>
      </c>
      <c r="BK134" s="230">
        <f>ROUND(I134*H134,2)</f>
        <v>0</v>
      </c>
      <c r="BL134" s="15" t="s">
        <v>125</v>
      </c>
      <c r="BM134" s="229" t="s">
        <v>147</v>
      </c>
    </row>
    <row r="135" s="1" customFormat="1" ht="60" customHeight="1">
      <c r="B135" s="36"/>
      <c r="C135" s="218" t="s">
        <v>148</v>
      </c>
      <c r="D135" s="218" t="s">
        <v>121</v>
      </c>
      <c r="E135" s="219" t="s">
        <v>149</v>
      </c>
      <c r="F135" s="220" t="s">
        <v>150</v>
      </c>
      <c r="G135" s="221" t="s">
        <v>124</v>
      </c>
      <c r="H135" s="222">
        <v>83.900000000000006</v>
      </c>
      <c r="I135" s="223"/>
      <c r="J135" s="224">
        <f>ROUND(I135*H135,2)</f>
        <v>0</v>
      </c>
      <c r="K135" s="220" t="s">
        <v>1</v>
      </c>
      <c r="L135" s="41"/>
      <c r="M135" s="225" t="s">
        <v>1</v>
      </c>
      <c r="N135" s="226" t="s">
        <v>41</v>
      </c>
      <c r="O135" s="84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AR135" s="229" t="s">
        <v>125</v>
      </c>
      <c r="AT135" s="229" t="s">
        <v>121</v>
      </c>
      <c r="AU135" s="229" t="s">
        <v>86</v>
      </c>
      <c r="AY135" s="15" t="s">
        <v>118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5" t="s">
        <v>84</v>
      </c>
      <c r="BK135" s="230">
        <f>ROUND(I135*H135,2)</f>
        <v>0</v>
      </c>
      <c r="BL135" s="15" t="s">
        <v>125</v>
      </c>
      <c r="BM135" s="229" t="s">
        <v>151</v>
      </c>
    </row>
    <row r="136" s="1" customFormat="1" ht="60" customHeight="1">
      <c r="B136" s="36"/>
      <c r="C136" s="218" t="s">
        <v>152</v>
      </c>
      <c r="D136" s="218" t="s">
        <v>121</v>
      </c>
      <c r="E136" s="219" t="s">
        <v>153</v>
      </c>
      <c r="F136" s="220" t="s">
        <v>154</v>
      </c>
      <c r="G136" s="221" t="s">
        <v>124</v>
      </c>
      <c r="H136" s="222">
        <v>83.900000000000006</v>
      </c>
      <c r="I136" s="223"/>
      <c r="J136" s="224">
        <f>ROUND(I136*H136,2)</f>
        <v>0</v>
      </c>
      <c r="K136" s="220" t="s">
        <v>1</v>
      </c>
      <c r="L136" s="41"/>
      <c r="M136" s="225" t="s">
        <v>1</v>
      </c>
      <c r="N136" s="226" t="s">
        <v>41</v>
      </c>
      <c r="O136" s="84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AR136" s="229" t="s">
        <v>125</v>
      </c>
      <c r="AT136" s="229" t="s">
        <v>121</v>
      </c>
      <c r="AU136" s="229" t="s">
        <v>86</v>
      </c>
      <c r="AY136" s="15" t="s">
        <v>118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5" t="s">
        <v>84</v>
      </c>
      <c r="BK136" s="230">
        <f>ROUND(I136*H136,2)</f>
        <v>0</v>
      </c>
      <c r="BL136" s="15" t="s">
        <v>125</v>
      </c>
      <c r="BM136" s="229" t="s">
        <v>155</v>
      </c>
    </row>
    <row r="137" s="12" customFormat="1">
      <c r="B137" s="231"/>
      <c r="C137" s="232"/>
      <c r="D137" s="233" t="s">
        <v>127</v>
      </c>
      <c r="E137" s="234" t="s">
        <v>1</v>
      </c>
      <c r="F137" s="235" t="s">
        <v>156</v>
      </c>
      <c r="G137" s="232"/>
      <c r="H137" s="236">
        <v>83.900000000000006</v>
      </c>
      <c r="I137" s="237"/>
      <c r="J137" s="232"/>
      <c r="K137" s="232"/>
      <c r="L137" s="238"/>
      <c r="M137" s="239"/>
      <c r="N137" s="240"/>
      <c r="O137" s="240"/>
      <c r="P137" s="240"/>
      <c r="Q137" s="240"/>
      <c r="R137" s="240"/>
      <c r="S137" s="240"/>
      <c r="T137" s="241"/>
      <c r="AT137" s="242" t="s">
        <v>127</v>
      </c>
      <c r="AU137" s="242" t="s">
        <v>86</v>
      </c>
      <c r="AV137" s="12" t="s">
        <v>86</v>
      </c>
      <c r="AW137" s="12" t="s">
        <v>32</v>
      </c>
      <c r="AX137" s="12" t="s">
        <v>84</v>
      </c>
      <c r="AY137" s="242" t="s">
        <v>118</v>
      </c>
    </row>
    <row r="138" s="13" customFormat="1">
      <c r="B138" s="243"/>
      <c r="C138" s="244"/>
      <c r="D138" s="233" t="s">
        <v>127</v>
      </c>
      <c r="E138" s="245" t="s">
        <v>1</v>
      </c>
      <c r="F138" s="246" t="s">
        <v>157</v>
      </c>
      <c r="G138" s="244"/>
      <c r="H138" s="245" t="s">
        <v>1</v>
      </c>
      <c r="I138" s="247"/>
      <c r="J138" s="244"/>
      <c r="K138" s="244"/>
      <c r="L138" s="248"/>
      <c r="M138" s="249"/>
      <c r="N138" s="250"/>
      <c r="O138" s="250"/>
      <c r="P138" s="250"/>
      <c r="Q138" s="250"/>
      <c r="R138" s="250"/>
      <c r="S138" s="250"/>
      <c r="T138" s="251"/>
      <c r="AT138" s="252" t="s">
        <v>127</v>
      </c>
      <c r="AU138" s="252" t="s">
        <v>86</v>
      </c>
      <c r="AV138" s="13" t="s">
        <v>84</v>
      </c>
      <c r="AW138" s="13" t="s">
        <v>32</v>
      </c>
      <c r="AX138" s="13" t="s">
        <v>76</v>
      </c>
      <c r="AY138" s="252" t="s">
        <v>118</v>
      </c>
    </row>
    <row r="139" s="1" customFormat="1" ht="36" customHeight="1">
      <c r="B139" s="36"/>
      <c r="C139" s="218" t="s">
        <v>158</v>
      </c>
      <c r="D139" s="218" t="s">
        <v>121</v>
      </c>
      <c r="E139" s="219" t="s">
        <v>159</v>
      </c>
      <c r="F139" s="220" t="s">
        <v>160</v>
      </c>
      <c r="G139" s="221" t="s">
        <v>124</v>
      </c>
      <c r="H139" s="222">
        <v>83.900000000000006</v>
      </c>
      <c r="I139" s="223"/>
      <c r="J139" s="224">
        <f>ROUND(I139*H139,2)</f>
        <v>0</v>
      </c>
      <c r="K139" s="220" t="s">
        <v>1</v>
      </c>
      <c r="L139" s="41"/>
      <c r="M139" s="225" t="s">
        <v>1</v>
      </c>
      <c r="N139" s="226" t="s">
        <v>41</v>
      </c>
      <c r="O139" s="84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AR139" s="229" t="s">
        <v>125</v>
      </c>
      <c r="AT139" s="229" t="s">
        <v>121</v>
      </c>
      <c r="AU139" s="229" t="s">
        <v>86</v>
      </c>
      <c r="AY139" s="15" t="s">
        <v>118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5" t="s">
        <v>84</v>
      </c>
      <c r="BK139" s="230">
        <f>ROUND(I139*H139,2)</f>
        <v>0</v>
      </c>
      <c r="BL139" s="15" t="s">
        <v>125</v>
      </c>
      <c r="BM139" s="229" t="s">
        <v>161</v>
      </c>
    </row>
    <row r="140" s="1" customFormat="1" ht="36" customHeight="1">
      <c r="B140" s="36"/>
      <c r="C140" s="218" t="s">
        <v>162</v>
      </c>
      <c r="D140" s="218" t="s">
        <v>121</v>
      </c>
      <c r="E140" s="219" t="s">
        <v>163</v>
      </c>
      <c r="F140" s="220" t="s">
        <v>164</v>
      </c>
      <c r="G140" s="221" t="s">
        <v>124</v>
      </c>
      <c r="H140" s="222">
        <v>43.026000000000003</v>
      </c>
      <c r="I140" s="223"/>
      <c r="J140" s="224">
        <f>ROUND(I140*H140,2)</f>
        <v>0</v>
      </c>
      <c r="K140" s="220" t="s">
        <v>1</v>
      </c>
      <c r="L140" s="41"/>
      <c r="M140" s="225" t="s">
        <v>1</v>
      </c>
      <c r="N140" s="226" t="s">
        <v>41</v>
      </c>
      <c r="O140" s="84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AR140" s="229" t="s">
        <v>125</v>
      </c>
      <c r="AT140" s="229" t="s">
        <v>121</v>
      </c>
      <c r="AU140" s="229" t="s">
        <v>86</v>
      </c>
      <c r="AY140" s="15" t="s">
        <v>118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5" t="s">
        <v>84</v>
      </c>
      <c r="BK140" s="230">
        <f>ROUND(I140*H140,2)</f>
        <v>0</v>
      </c>
      <c r="BL140" s="15" t="s">
        <v>125</v>
      </c>
      <c r="BM140" s="229" t="s">
        <v>165</v>
      </c>
    </row>
    <row r="141" s="12" customFormat="1">
      <c r="B141" s="231"/>
      <c r="C141" s="232"/>
      <c r="D141" s="233" t="s">
        <v>127</v>
      </c>
      <c r="E141" s="234" t="s">
        <v>1</v>
      </c>
      <c r="F141" s="235" t="s">
        <v>166</v>
      </c>
      <c r="G141" s="232"/>
      <c r="H141" s="236">
        <v>43.026000000000003</v>
      </c>
      <c r="I141" s="237"/>
      <c r="J141" s="232"/>
      <c r="K141" s="232"/>
      <c r="L141" s="238"/>
      <c r="M141" s="239"/>
      <c r="N141" s="240"/>
      <c r="O141" s="240"/>
      <c r="P141" s="240"/>
      <c r="Q141" s="240"/>
      <c r="R141" s="240"/>
      <c r="S141" s="240"/>
      <c r="T141" s="241"/>
      <c r="AT141" s="242" t="s">
        <v>127</v>
      </c>
      <c r="AU141" s="242" t="s">
        <v>86</v>
      </c>
      <c r="AV141" s="12" t="s">
        <v>86</v>
      </c>
      <c r="AW141" s="12" t="s">
        <v>32</v>
      </c>
      <c r="AX141" s="12" t="s">
        <v>84</v>
      </c>
      <c r="AY141" s="242" t="s">
        <v>118</v>
      </c>
    </row>
    <row r="142" s="1" customFormat="1" ht="60" customHeight="1">
      <c r="B142" s="36"/>
      <c r="C142" s="218" t="s">
        <v>167</v>
      </c>
      <c r="D142" s="218" t="s">
        <v>121</v>
      </c>
      <c r="E142" s="219" t="s">
        <v>168</v>
      </c>
      <c r="F142" s="220" t="s">
        <v>169</v>
      </c>
      <c r="G142" s="221" t="s">
        <v>124</v>
      </c>
      <c r="H142" s="222">
        <v>6</v>
      </c>
      <c r="I142" s="223"/>
      <c r="J142" s="224">
        <f>ROUND(I142*H142,2)</f>
        <v>0</v>
      </c>
      <c r="K142" s="220" t="s">
        <v>1</v>
      </c>
      <c r="L142" s="41"/>
      <c r="M142" s="225" t="s">
        <v>1</v>
      </c>
      <c r="N142" s="226" t="s">
        <v>41</v>
      </c>
      <c r="O142" s="84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AR142" s="229" t="s">
        <v>125</v>
      </c>
      <c r="AT142" s="229" t="s">
        <v>121</v>
      </c>
      <c r="AU142" s="229" t="s">
        <v>86</v>
      </c>
      <c r="AY142" s="15" t="s">
        <v>118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5" t="s">
        <v>84</v>
      </c>
      <c r="BK142" s="230">
        <f>ROUND(I142*H142,2)</f>
        <v>0</v>
      </c>
      <c r="BL142" s="15" t="s">
        <v>125</v>
      </c>
      <c r="BM142" s="229" t="s">
        <v>170</v>
      </c>
    </row>
    <row r="143" s="12" customFormat="1">
      <c r="B143" s="231"/>
      <c r="C143" s="232"/>
      <c r="D143" s="233" t="s">
        <v>127</v>
      </c>
      <c r="E143" s="234" t="s">
        <v>1</v>
      </c>
      <c r="F143" s="235" t="s">
        <v>171</v>
      </c>
      <c r="G143" s="232"/>
      <c r="H143" s="236">
        <v>6</v>
      </c>
      <c r="I143" s="237"/>
      <c r="J143" s="232"/>
      <c r="K143" s="232"/>
      <c r="L143" s="238"/>
      <c r="M143" s="239"/>
      <c r="N143" s="240"/>
      <c r="O143" s="240"/>
      <c r="P143" s="240"/>
      <c r="Q143" s="240"/>
      <c r="R143" s="240"/>
      <c r="S143" s="240"/>
      <c r="T143" s="241"/>
      <c r="AT143" s="242" t="s">
        <v>127</v>
      </c>
      <c r="AU143" s="242" t="s">
        <v>86</v>
      </c>
      <c r="AV143" s="12" t="s">
        <v>86</v>
      </c>
      <c r="AW143" s="12" t="s">
        <v>32</v>
      </c>
      <c r="AX143" s="12" t="s">
        <v>84</v>
      </c>
      <c r="AY143" s="242" t="s">
        <v>118</v>
      </c>
    </row>
    <row r="144" s="1" customFormat="1" ht="16.5" customHeight="1">
      <c r="B144" s="36"/>
      <c r="C144" s="253" t="s">
        <v>172</v>
      </c>
      <c r="D144" s="253" t="s">
        <v>173</v>
      </c>
      <c r="E144" s="254" t="s">
        <v>174</v>
      </c>
      <c r="F144" s="255" t="s">
        <v>175</v>
      </c>
      <c r="G144" s="256" t="s">
        <v>176</v>
      </c>
      <c r="H144" s="257">
        <v>23.300000000000001</v>
      </c>
      <c r="I144" s="258"/>
      <c r="J144" s="259">
        <f>ROUND(I144*H144,2)</f>
        <v>0</v>
      </c>
      <c r="K144" s="255" t="s">
        <v>177</v>
      </c>
      <c r="L144" s="260"/>
      <c r="M144" s="261" t="s">
        <v>1</v>
      </c>
      <c r="N144" s="262" t="s">
        <v>41</v>
      </c>
      <c r="O144" s="84"/>
      <c r="P144" s="227">
        <f>O144*H144</f>
        <v>0</v>
      </c>
      <c r="Q144" s="227">
        <v>1</v>
      </c>
      <c r="R144" s="227">
        <f>Q144*H144</f>
        <v>23.300000000000001</v>
      </c>
      <c r="S144" s="227">
        <v>0</v>
      </c>
      <c r="T144" s="228">
        <f>S144*H144</f>
        <v>0</v>
      </c>
      <c r="AR144" s="229" t="s">
        <v>178</v>
      </c>
      <c r="AT144" s="229" t="s">
        <v>173</v>
      </c>
      <c r="AU144" s="229" t="s">
        <v>86</v>
      </c>
      <c r="AY144" s="15" t="s">
        <v>118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5" t="s">
        <v>84</v>
      </c>
      <c r="BK144" s="230">
        <f>ROUND(I144*H144,2)</f>
        <v>0</v>
      </c>
      <c r="BL144" s="15" t="s">
        <v>125</v>
      </c>
      <c r="BM144" s="229" t="s">
        <v>179</v>
      </c>
    </row>
    <row r="145" s="11" customFormat="1" ht="22.8" customHeight="1">
      <c r="B145" s="202"/>
      <c r="C145" s="203"/>
      <c r="D145" s="204" t="s">
        <v>75</v>
      </c>
      <c r="E145" s="216" t="s">
        <v>86</v>
      </c>
      <c r="F145" s="216" t="s">
        <v>180</v>
      </c>
      <c r="G145" s="203"/>
      <c r="H145" s="203"/>
      <c r="I145" s="206"/>
      <c r="J145" s="217">
        <f>BK145</f>
        <v>0</v>
      </c>
      <c r="K145" s="203"/>
      <c r="L145" s="208"/>
      <c r="M145" s="209"/>
      <c r="N145" s="210"/>
      <c r="O145" s="210"/>
      <c r="P145" s="211">
        <f>P146</f>
        <v>0</v>
      </c>
      <c r="Q145" s="210"/>
      <c r="R145" s="211">
        <f>R146</f>
        <v>19.485019999999999</v>
      </c>
      <c r="S145" s="210"/>
      <c r="T145" s="212">
        <f>T146</f>
        <v>0</v>
      </c>
      <c r="AR145" s="213" t="s">
        <v>84</v>
      </c>
      <c r="AT145" s="214" t="s">
        <v>75</v>
      </c>
      <c r="AU145" s="214" t="s">
        <v>84</v>
      </c>
      <c r="AY145" s="213" t="s">
        <v>118</v>
      </c>
      <c r="BK145" s="215">
        <f>BK146</f>
        <v>0</v>
      </c>
    </row>
    <row r="146" s="1" customFormat="1" ht="24" customHeight="1">
      <c r="B146" s="36"/>
      <c r="C146" s="218" t="s">
        <v>125</v>
      </c>
      <c r="D146" s="218" t="s">
        <v>121</v>
      </c>
      <c r="E146" s="219" t="s">
        <v>181</v>
      </c>
      <c r="F146" s="220" t="s">
        <v>182</v>
      </c>
      <c r="G146" s="221" t="s">
        <v>183</v>
      </c>
      <c r="H146" s="222">
        <v>86</v>
      </c>
      <c r="I146" s="223"/>
      <c r="J146" s="224">
        <f>ROUND(I146*H146,2)</f>
        <v>0</v>
      </c>
      <c r="K146" s="220" t="s">
        <v>1</v>
      </c>
      <c r="L146" s="41"/>
      <c r="M146" s="225" t="s">
        <v>1</v>
      </c>
      <c r="N146" s="226" t="s">
        <v>41</v>
      </c>
      <c r="O146" s="84"/>
      <c r="P146" s="227">
        <f>O146*H146</f>
        <v>0</v>
      </c>
      <c r="Q146" s="227">
        <v>0.22656999999999999</v>
      </c>
      <c r="R146" s="227">
        <f>Q146*H146</f>
        <v>19.485019999999999</v>
      </c>
      <c r="S146" s="227">
        <v>0</v>
      </c>
      <c r="T146" s="228">
        <f>S146*H146</f>
        <v>0</v>
      </c>
      <c r="AR146" s="229" t="s">
        <v>125</v>
      </c>
      <c r="AT146" s="229" t="s">
        <v>121</v>
      </c>
      <c r="AU146" s="229" t="s">
        <v>86</v>
      </c>
      <c r="AY146" s="15" t="s">
        <v>118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5" t="s">
        <v>84</v>
      </c>
      <c r="BK146" s="230">
        <f>ROUND(I146*H146,2)</f>
        <v>0</v>
      </c>
      <c r="BL146" s="15" t="s">
        <v>125</v>
      </c>
      <c r="BM146" s="229" t="s">
        <v>184</v>
      </c>
    </row>
    <row r="147" s="11" customFormat="1" ht="22.8" customHeight="1">
      <c r="B147" s="202"/>
      <c r="C147" s="203"/>
      <c r="D147" s="204" t="s">
        <v>75</v>
      </c>
      <c r="E147" s="216" t="s">
        <v>125</v>
      </c>
      <c r="F147" s="216" t="s">
        <v>185</v>
      </c>
      <c r="G147" s="203"/>
      <c r="H147" s="203"/>
      <c r="I147" s="206"/>
      <c r="J147" s="217">
        <f>BK147</f>
        <v>0</v>
      </c>
      <c r="K147" s="203"/>
      <c r="L147" s="208"/>
      <c r="M147" s="209"/>
      <c r="N147" s="210"/>
      <c r="O147" s="210"/>
      <c r="P147" s="211">
        <f>SUM(P148:P155)</f>
        <v>0</v>
      </c>
      <c r="Q147" s="210"/>
      <c r="R147" s="211">
        <f>SUM(R148:R155)</f>
        <v>0.22799999999999998</v>
      </c>
      <c r="S147" s="210"/>
      <c r="T147" s="212">
        <f>SUM(T148:T155)</f>
        <v>0</v>
      </c>
      <c r="AR147" s="213" t="s">
        <v>84</v>
      </c>
      <c r="AT147" s="214" t="s">
        <v>75</v>
      </c>
      <c r="AU147" s="214" t="s">
        <v>84</v>
      </c>
      <c r="AY147" s="213" t="s">
        <v>118</v>
      </c>
      <c r="BK147" s="215">
        <f>SUM(BK148:BK155)</f>
        <v>0</v>
      </c>
    </row>
    <row r="148" s="1" customFormat="1" ht="24" customHeight="1">
      <c r="B148" s="36"/>
      <c r="C148" s="218" t="s">
        <v>8</v>
      </c>
      <c r="D148" s="218" t="s">
        <v>121</v>
      </c>
      <c r="E148" s="219" t="s">
        <v>186</v>
      </c>
      <c r="F148" s="220" t="s">
        <v>187</v>
      </c>
      <c r="G148" s="221" t="s">
        <v>188</v>
      </c>
      <c r="H148" s="222">
        <v>4</v>
      </c>
      <c r="I148" s="223"/>
      <c r="J148" s="224">
        <f>ROUND(I148*H148,2)</f>
        <v>0</v>
      </c>
      <c r="K148" s="220" t="s">
        <v>1</v>
      </c>
      <c r="L148" s="41"/>
      <c r="M148" s="225" t="s">
        <v>1</v>
      </c>
      <c r="N148" s="226" t="s">
        <v>41</v>
      </c>
      <c r="O148" s="84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AR148" s="229" t="s">
        <v>125</v>
      </c>
      <c r="AT148" s="229" t="s">
        <v>121</v>
      </c>
      <c r="AU148" s="229" t="s">
        <v>86</v>
      </c>
      <c r="AY148" s="15" t="s">
        <v>118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5" t="s">
        <v>84</v>
      </c>
      <c r="BK148" s="230">
        <f>ROUND(I148*H148,2)</f>
        <v>0</v>
      </c>
      <c r="BL148" s="15" t="s">
        <v>125</v>
      </c>
      <c r="BM148" s="229" t="s">
        <v>189</v>
      </c>
    </row>
    <row r="149" s="12" customFormat="1">
      <c r="B149" s="231"/>
      <c r="C149" s="232"/>
      <c r="D149" s="233" t="s">
        <v>127</v>
      </c>
      <c r="E149" s="234" t="s">
        <v>1</v>
      </c>
      <c r="F149" s="235" t="s">
        <v>190</v>
      </c>
      <c r="G149" s="232"/>
      <c r="H149" s="236">
        <v>4</v>
      </c>
      <c r="I149" s="237"/>
      <c r="J149" s="232"/>
      <c r="K149" s="232"/>
      <c r="L149" s="238"/>
      <c r="M149" s="239"/>
      <c r="N149" s="240"/>
      <c r="O149" s="240"/>
      <c r="P149" s="240"/>
      <c r="Q149" s="240"/>
      <c r="R149" s="240"/>
      <c r="S149" s="240"/>
      <c r="T149" s="241"/>
      <c r="AT149" s="242" t="s">
        <v>127</v>
      </c>
      <c r="AU149" s="242" t="s">
        <v>86</v>
      </c>
      <c r="AV149" s="12" t="s">
        <v>86</v>
      </c>
      <c r="AW149" s="12" t="s">
        <v>32</v>
      </c>
      <c r="AX149" s="12" t="s">
        <v>84</v>
      </c>
      <c r="AY149" s="242" t="s">
        <v>118</v>
      </c>
    </row>
    <row r="150" s="1" customFormat="1" ht="24" customHeight="1">
      <c r="B150" s="36"/>
      <c r="C150" s="253" t="s">
        <v>191</v>
      </c>
      <c r="D150" s="253" t="s">
        <v>173</v>
      </c>
      <c r="E150" s="254" t="s">
        <v>192</v>
      </c>
      <c r="F150" s="255" t="s">
        <v>193</v>
      </c>
      <c r="G150" s="256" t="s">
        <v>188</v>
      </c>
      <c r="H150" s="257">
        <v>1</v>
      </c>
      <c r="I150" s="258"/>
      <c r="J150" s="259">
        <f>ROUND(I150*H150,2)</f>
        <v>0</v>
      </c>
      <c r="K150" s="255" t="s">
        <v>1</v>
      </c>
      <c r="L150" s="260"/>
      <c r="M150" s="261" t="s">
        <v>1</v>
      </c>
      <c r="N150" s="262" t="s">
        <v>41</v>
      </c>
      <c r="O150" s="84"/>
      <c r="P150" s="227">
        <f>O150*H150</f>
        <v>0</v>
      </c>
      <c r="Q150" s="227">
        <v>0.041000000000000002</v>
      </c>
      <c r="R150" s="227">
        <f>Q150*H150</f>
        <v>0.041000000000000002</v>
      </c>
      <c r="S150" s="227">
        <v>0</v>
      </c>
      <c r="T150" s="228">
        <f>S150*H150</f>
        <v>0</v>
      </c>
      <c r="AR150" s="229" t="s">
        <v>178</v>
      </c>
      <c r="AT150" s="229" t="s">
        <v>173</v>
      </c>
      <c r="AU150" s="229" t="s">
        <v>86</v>
      </c>
      <c r="AY150" s="15" t="s">
        <v>118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5" t="s">
        <v>84</v>
      </c>
      <c r="BK150" s="230">
        <f>ROUND(I150*H150,2)</f>
        <v>0</v>
      </c>
      <c r="BL150" s="15" t="s">
        <v>125</v>
      </c>
      <c r="BM150" s="229" t="s">
        <v>194</v>
      </c>
    </row>
    <row r="151" s="12" customFormat="1">
      <c r="B151" s="231"/>
      <c r="C151" s="232"/>
      <c r="D151" s="233" t="s">
        <v>127</v>
      </c>
      <c r="E151" s="234" t="s">
        <v>1</v>
      </c>
      <c r="F151" s="235" t="s">
        <v>84</v>
      </c>
      <c r="G151" s="232"/>
      <c r="H151" s="236">
        <v>1</v>
      </c>
      <c r="I151" s="237"/>
      <c r="J151" s="232"/>
      <c r="K151" s="232"/>
      <c r="L151" s="238"/>
      <c r="M151" s="239"/>
      <c r="N151" s="240"/>
      <c r="O151" s="240"/>
      <c r="P151" s="240"/>
      <c r="Q151" s="240"/>
      <c r="R151" s="240"/>
      <c r="S151" s="240"/>
      <c r="T151" s="241"/>
      <c r="AT151" s="242" t="s">
        <v>127</v>
      </c>
      <c r="AU151" s="242" t="s">
        <v>86</v>
      </c>
      <c r="AV151" s="12" t="s">
        <v>86</v>
      </c>
      <c r="AW151" s="12" t="s">
        <v>32</v>
      </c>
      <c r="AX151" s="12" t="s">
        <v>84</v>
      </c>
      <c r="AY151" s="242" t="s">
        <v>118</v>
      </c>
    </row>
    <row r="152" s="1" customFormat="1" ht="24" customHeight="1">
      <c r="B152" s="36"/>
      <c r="C152" s="253" t="s">
        <v>195</v>
      </c>
      <c r="D152" s="253" t="s">
        <v>173</v>
      </c>
      <c r="E152" s="254" t="s">
        <v>196</v>
      </c>
      <c r="F152" s="255" t="s">
        <v>197</v>
      </c>
      <c r="G152" s="256" t="s">
        <v>188</v>
      </c>
      <c r="H152" s="257">
        <v>2</v>
      </c>
      <c r="I152" s="258"/>
      <c r="J152" s="259">
        <f>ROUND(I152*H152,2)</f>
        <v>0</v>
      </c>
      <c r="K152" s="255" t="s">
        <v>1</v>
      </c>
      <c r="L152" s="260"/>
      <c r="M152" s="261" t="s">
        <v>1</v>
      </c>
      <c r="N152" s="262" t="s">
        <v>41</v>
      </c>
      <c r="O152" s="84"/>
      <c r="P152" s="227">
        <f>O152*H152</f>
        <v>0</v>
      </c>
      <c r="Q152" s="227">
        <v>0.052999999999999998</v>
      </c>
      <c r="R152" s="227">
        <f>Q152*H152</f>
        <v>0.106</v>
      </c>
      <c r="S152" s="227">
        <v>0</v>
      </c>
      <c r="T152" s="228">
        <f>S152*H152</f>
        <v>0</v>
      </c>
      <c r="AR152" s="229" t="s">
        <v>178</v>
      </c>
      <c r="AT152" s="229" t="s">
        <v>173</v>
      </c>
      <c r="AU152" s="229" t="s">
        <v>86</v>
      </c>
      <c r="AY152" s="15" t="s">
        <v>118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5" t="s">
        <v>84</v>
      </c>
      <c r="BK152" s="230">
        <f>ROUND(I152*H152,2)</f>
        <v>0</v>
      </c>
      <c r="BL152" s="15" t="s">
        <v>125</v>
      </c>
      <c r="BM152" s="229" t="s">
        <v>198</v>
      </c>
    </row>
    <row r="153" s="12" customFormat="1">
      <c r="B153" s="231"/>
      <c r="C153" s="232"/>
      <c r="D153" s="233" t="s">
        <v>127</v>
      </c>
      <c r="E153" s="234" t="s">
        <v>1</v>
      </c>
      <c r="F153" s="235" t="s">
        <v>86</v>
      </c>
      <c r="G153" s="232"/>
      <c r="H153" s="236">
        <v>2</v>
      </c>
      <c r="I153" s="237"/>
      <c r="J153" s="232"/>
      <c r="K153" s="232"/>
      <c r="L153" s="238"/>
      <c r="M153" s="239"/>
      <c r="N153" s="240"/>
      <c r="O153" s="240"/>
      <c r="P153" s="240"/>
      <c r="Q153" s="240"/>
      <c r="R153" s="240"/>
      <c r="S153" s="240"/>
      <c r="T153" s="241"/>
      <c r="AT153" s="242" t="s">
        <v>127</v>
      </c>
      <c r="AU153" s="242" t="s">
        <v>86</v>
      </c>
      <c r="AV153" s="12" t="s">
        <v>86</v>
      </c>
      <c r="AW153" s="12" t="s">
        <v>32</v>
      </c>
      <c r="AX153" s="12" t="s">
        <v>84</v>
      </c>
      <c r="AY153" s="242" t="s">
        <v>118</v>
      </c>
    </row>
    <row r="154" s="1" customFormat="1" ht="24" customHeight="1">
      <c r="B154" s="36"/>
      <c r="C154" s="253" t="s">
        <v>199</v>
      </c>
      <c r="D154" s="253" t="s">
        <v>173</v>
      </c>
      <c r="E154" s="254" t="s">
        <v>200</v>
      </c>
      <c r="F154" s="255" t="s">
        <v>201</v>
      </c>
      <c r="G154" s="256" t="s">
        <v>188</v>
      </c>
      <c r="H154" s="257">
        <v>1</v>
      </c>
      <c r="I154" s="258"/>
      <c r="J154" s="259">
        <f>ROUND(I154*H154,2)</f>
        <v>0</v>
      </c>
      <c r="K154" s="255" t="s">
        <v>1</v>
      </c>
      <c r="L154" s="260"/>
      <c r="M154" s="261" t="s">
        <v>1</v>
      </c>
      <c r="N154" s="262" t="s">
        <v>41</v>
      </c>
      <c r="O154" s="84"/>
      <c r="P154" s="227">
        <f>O154*H154</f>
        <v>0</v>
      </c>
      <c r="Q154" s="227">
        <v>0.081000000000000003</v>
      </c>
      <c r="R154" s="227">
        <f>Q154*H154</f>
        <v>0.081000000000000003</v>
      </c>
      <c r="S154" s="227">
        <v>0</v>
      </c>
      <c r="T154" s="228">
        <f>S154*H154</f>
        <v>0</v>
      </c>
      <c r="AR154" s="229" t="s">
        <v>178</v>
      </c>
      <c r="AT154" s="229" t="s">
        <v>173</v>
      </c>
      <c r="AU154" s="229" t="s">
        <v>86</v>
      </c>
      <c r="AY154" s="15" t="s">
        <v>118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5" t="s">
        <v>84</v>
      </c>
      <c r="BK154" s="230">
        <f>ROUND(I154*H154,2)</f>
        <v>0</v>
      </c>
      <c r="BL154" s="15" t="s">
        <v>125</v>
      </c>
      <c r="BM154" s="229" t="s">
        <v>202</v>
      </c>
    </row>
    <row r="155" s="12" customFormat="1">
      <c r="B155" s="231"/>
      <c r="C155" s="232"/>
      <c r="D155" s="233" t="s">
        <v>127</v>
      </c>
      <c r="E155" s="234" t="s">
        <v>1</v>
      </c>
      <c r="F155" s="235" t="s">
        <v>84</v>
      </c>
      <c r="G155" s="232"/>
      <c r="H155" s="236">
        <v>1</v>
      </c>
      <c r="I155" s="237"/>
      <c r="J155" s="232"/>
      <c r="K155" s="232"/>
      <c r="L155" s="238"/>
      <c r="M155" s="239"/>
      <c r="N155" s="240"/>
      <c r="O155" s="240"/>
      <c r="P155" s="240"/>
      <c r="Q155" s="240"/>
      <c r="R155" s="240"/>
      <c r="S155" s="240"/>
      <c r="T155" s="241"/>
      <c r="AT155" s="242" t="s">
        <v>127</v>
      </c>
      <c r="AU155" s="242" t="s">
        <v>86</v>
      </c>
      <c r="AV155" s="12" t="s">
        <v>86</v>
      </c>
      <c r="AW155" s="12" t="s">
        <v>32</v>
      </c>
      <c r="AX155" s="12" t="s">
        <v>84</v>
      </c>
      <c r="AY155" s="242" t="s">
        <v>118</v>
      </c>
    </row>
    <row r="156" s="11" customFormat="1" ht="22.8" customHeight="1">
      <c r="B156" s="202"/>
      <c r="C156" s="203"/>
      <c r="D156" s="204" t="s">
        <v>75</v>
      </c>
      <c r="E156" s="216" t="s">
        <v>178</v>
      </c>
      <c r="F156" s="216" t="s">
        <v>203</v>
      </c>
      <c r="G156" s="203"/>
      <c r="H156" s="203"/>
      <c r="I156" s="206"/>
      <c r="J156" s="217">
        <f>BK156</f>
        <v>0</v>
      </c>
      <c r="K156" s="203"/>
      <c r="L156" s="208"/>
      <c r="M156" s="209"/>
      <c r="N156" s="210"/>
      <c r="O156" s="210"/>
      <c r="P156" s="211">
        <f>SUM(P157:P168)</f>
        <v>0</v>
      </c>
      <c r="Q156" s="210"/>
      <c r="R156" s="211">
        <f>SUM(R157:R168)</f>
        <v>2.6571500000000001</v>
      </c>
      <c r="S156" s="210"/>
      <c r="T156" s="212">
        <f>SUM(T157:T168)</f>
        <v>0</v>
      </c>
      <c r="AR156" s="213" t="s">
        <v>84</v>
      </c>
      <c r="AT156" s="214" t="s">
        <v>75</v>
      </c>
      <c r="AU156" s="214" t="s">
        <v>84</v>
      </c>
      <c r="AY156" s="213" t="s">
        <v>118</v>
      </c>
      <c r="BK156" s="215">
        <f>SUM(BK157:BK168)</f>
        <v>0</v>
      </c>
    </row>
    <row r="157" s="1" customFormat="1" ht="24" customHeight="1">
      <c r="B157" s="36"/>
      <c r="C157" s="218" t="s">
        <v>86</v>
      </c>
      <c r="D157" s="218" t="s">
        <v>121</v>
      </c>
      <c r="E157" s="219" t="s">
        <v>204</v>
      </c>
      <c r="F157" s="220" t="s">
        <v>205</v>
      </c>
      <c r="G157" s="221" t="s">
        <v>183</v>
      </c>
      <c r="H157" s="222">
        <v>6</v>
      </c>
      <c r="I157" s="223"/>
      <c r="J157" s="224">
        <f>ROUND(I157*H157,2)</f>
        <v>0</v>
      </c>
      <c r="K157" s="220" t="s">
        <v>177</v>
      </c>
      <c r="L157" s="41"/>
      <c r="M157" s="225" t="s">
        <v>1</v>
      </c>
      <c r="N157" s="226" t="s">
        <v>41</v>
      </c>
      <c r="O157" s="84"/>
      <c r="P157" s="227">
        <f>O157*H157</f>
        <v>0</v>
      </c>
      <c r="Q157" s="227">
        <v>0.0026800000000000001</v>
      </c>
      <c r="R157" s="227">
        <f>Q157*H157</f>
        <v>0.016080000000000001</v>
      </c>
      <c r="S157" s="227">
        <v>0</v>
      </c>
      <c r="T157" s="228">
        <f>S157*H157</f>
        <v>0</v>
      </c>
      <c r="AR157" s="229" t="s">
        <v>125</v>
      </c>
      <c r="AT157" s="229" t="s">
        <v>121</v>
      </c>
      <c r="AU157" s="229" t="s">
        <v>86</v>
      </c>
      <c r="AY157" s="15" t="s">
        <v>118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5" t="s">
        <v>84</v>
      </c>
      <c r="BK157" s="230">
        <f>ROUND(I157*H157,2)</f>
        <v>0</v>
      </c>
      <c r="BL157" s="15" t="s">
        <v>125</v>
      </c>
      <c r="BM157" s="229" t="s">
        <v>206</v>
      </c>
    </row>
    <row r="158" s="1" customFormat="1" ht="24" customHeight="1">
      <c r="B158" s="36"/>
      <c r="C158" s="218" t="s">
        <v>84</v>
      </c>
      <c r="D158" s="218" t="s">
        <v>121</v>
      </c>
      <c r="E158" s="219" t="s">
        <v>207</v>
      </c>
      <c r="F158" s="220" t="s">
        <v>208</v>
      </c>
      <c r="G158" s="221" t="s">
        <v>183</v>
      </c>
      <c r="H158" s="222">
        <v>29</v>
      </c>
      <c r="I158" s="223"/>
      <c r="J158" s="224">
        <f>ROUND(I158*H158,2)</f>
        <v>0</v>
      </c>
      <c r="K158" s="220" t="s">
        <v>1</v>
      </c>
      <c r="L158" s="41"/>
      <c r="M158" s="225" t="s">
        <v>1</v>
      </c>
      <c r="N158" s="226" t="s">
        <v>41</v>
      </c>
      <c r="O158" s="84"/>
      <c r="P158" s="227">
        <f>O158*H158</f>
        <v>0</v>
      </c>
      <c r="Q158" s="227">
        <v>0.0026800000000000001</v>
      </c>
      <c r="R158" s="227">
        <f>Q158*H158</f>
        <v>0.077719999999999997</v>
      </c>
      <c r="S158" s="227">
        <v>0</v>
      </c>
      <c r="T158" s="228">
        <f>S158*H158</f>
        <v>0</v>
      </c>
      <c r="AR158" s="229" t="s">
        <v>125</v>
      </c>
      <c r="AT158" s="229" t="s">
        <v>121</v>
      </c>
      <c r="AU158" s="229" t="s">
        <v>86</v>
      </c>
      <c r="AY158" s="15" t="s">
        <v>118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5" t="s">
        <v>84</v>
      </c>
      <c r="BK158" s="230">
        <f>ROUND(I158*H158,2)</f>
        <v>0</v>
      </c>
      <c r="BL158" s="15" t="s">
        <v>125</v>
      </c>
      <c r="BM158" s="229" t="s">
        <v>209</v>
      </c>
    </row>
    <row r="159" s="1" customFormat="1" ht="24" customHeight="1">
      <c r="B159" s="36"/>
      <c r="C159" s="218" t="s">
        <v>210</v>
      </c>
      <c r="D159" s="218" t="s">
        <v>121</v>
      </c>
      <c r="E159" s="219" t="s">
        <v>211</v>
      </c>
      <c r="F159" s="220" t="s">
        <v>212</v>
      </c>
      <c r="G159" s="221" t="s">
        <v>183</v>
      </c>
      <c r="H159" s="222">
        <v>9</v>
      </c>
      <c r="I159" s="223"/>
      <c r="J159" s="224">
        <f>ROUND(I159*H159,2)</f>
        <v>0</v>
      </c>
      <c r="K159" s="220" t="s">
        <v>177</v>
      </c>
      <c r="L159" s="41"/>
      <c r="M159" s="225" t="s">
        <v>1</v>
      </c>
      <c r="N159" s="226" t="s">
        <v>41</v>
      </c>
      <c r="O159" s="84"/>
      <c r="P159" s="227">
        <f>O159*H159</f>
        <v>0</v>
      </c>
      <c r="Q159" s="227">
        <v>0.0042700000000000004</v>
      </c>
      <c r="R159" s="227">
        <f>Q159*H159</f>
        <v>0.038430000000000006</v>
      </c>
      <c r="S159" s="227">
        <v>0</v>
      </c>
      <c r="T159" s="228">
        <f>S159*H159</f>
        <v>0</v>
      </c>
      <c r="AR159" s="229" t="s">
        <v>125</v>
      </c>
      <c r="AT159" s="229" t="s">
        <v>121</v>
      </c>
      <c r="AU159" s="229" t="s">
        <v>86</v>
      </c>
      <c r="AY159" s="15" t="s">
        <v>118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5" t="s">
        <v>84</v>
      </c>
      <c r="BK159" s="230">
        <f>ROUND(I159*H159,2)</f>
        <v>0</v>
      </c>
      <c r="BL159" s="15" t="s">
        <v>125</v>
      </c>
      <c r="BM159" s="229" t="s">
        <v>213</v>
      </c>
    </row>
    <row r="160" s="1" customFormat="1" ht="24" customHeight="1">
      <c r="B160" s="36"/>
      <c r="C160" s="218" t="s">
        <v>7</v>
      </c>
      <c r="D160" s="218" t="s">
        <v>121</v>
      </c>
      <c r="E160" s="219" t="s">
        <v>214</v>
      </c>
      <c r="F160" s="220" t="s">
        <v>215</v>
      </c>
      <c r="G160" s="221" t="s">
        <v>188</v>
      </c>
      <c r="H160" s="222">
        <v>1</v>
      </c>
      <c r="I160" s="223"/>
      <c r="J160" s="224">
        <f>ROUND(I160*H160,2)</f>
        <v>0</v>
      </c>
      <c r="K160" s="220" t="s">
        <v>1</v>
      </c>
      <c r="L160" s="41"/>
      <c r="M160" s="225" t="s">
        <v>1</v>
      </c>
      <c r="N160" s="226" t="s">
        <v>41</v>
      </c>
      <c r="O160" s="84"/>
      <c r="P160" s="227">
        <f>O160*H160</f>
        <v>0</v>
      </c>
      <c r="Q160" s="227">
        <v>0.0098899999999999995</v>
      </c>
      <c r="R160" s="227">
        <f>Q160*H160</f>
        <v>0.0098899999999999995</v>
      </c>
      <c r="S160" s="227">
        <v>0</v>
      </c>
      <c r="T160" s="228">
        <f>S160*H160</f>
        <v>0</v>
      </c>
      <c r="AR160" s="229" t="s">
        <v>125</v>
      </c>
      <c r="AT160" s="229" t="s">
        <v>121</v>
      </c>
      <c r="AU160" s="229" t="s">
        <v>86</v>
      </c>
      <c r="AY160" s="15" t="s">
        <v>118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5" t="s">
        <v>84</v>
      </c>
      <c r="BK160" s="230">
        <f>ROUND(I160*H160,2)</f>
        <v>0</v>
      </c>
      <c r="BL160" s="15" t="s">
        <v>125</v>
      </c>
      <c r="BM160" s="229" t="s">
        <v>216</v>
      </c>
    </row>
    <row r="161" s="1" customFormat="1" ht="16.5" customHeight="1">
      <c r="B161" s="36"/>
      <c r="C161" s="253" t="s">
        <v>217</v>
      </c>
      <c r="D161" s="253" t="s">
        <v>173</v>
      </c>
      <c r="E161" s="254" t="s">
        <v>218</v>
      </c>
      <c r="F161" s="255" t="s">
        <v>219</v>
      </c>
      <c r="G161" s="256" t="s">
        <v>188</v>
      </c>
      <c r="H161" s="257">
        <v>1</v>
      </c>
      <c r="I161" s="258"/>
      <c r="J161" s="259">
        <f>ROUND(I161*H161,2)</f>
        <v>0</v>
      </c>
      <c r="K161" s="255" t="s">
        <v>1</v>
      </c>
      <c r="L161" s="260"/>
      <c r="M161" s="261" t="s">
        <v>1</v>
      </c>
      <c r="N161" s="262" t="s">
        <v>41</v>
      </c>
      <c r="O161" s="84"/>
      <c r="P161" s="227">
        <f>O161*H161</f>
        <v>0</v>
      </c>
      <c r="Q161" s="227">
        <v>0.26200000000000001</v>
      </c>
      <c r="R161" s="227">
        <f>Q161*H161</f>
        <v>0.26200000000000001</v>
      </c>
      <c r="S161" s="227">
        <v>0</v>
      </c>
      <c r="T161" s="228">
        <f>S161*H161</f>
        <v>0</v>
      </c>
      <c r="AR161" s="229" t="s">
        <v>178</v>
      </c>
      <c r="AT161" s="229" t="s">
        <v>173</v>
      </c>
      <c r="AU161" s="229" t="s">
        <v>86</v>
      </c>
      <c r="AY161" s="15" t="s">
        <v>118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5" t="s">
        <v>84</v>
      </c>
      <c r="BK161" s="230">
        <f>ROUND(I161*H161,2)</f>
        <v>0</v>
      </c>
      <c r="BL161" s="15" t="s">
        <v>125</v>
      </c>
      <c r="BM161" s="229" t="s">
        <v>220</v>
      </c>
    </row>
    <row r="162" s="1" customFormat="1" ht="24" customHeight="1">
      <c r="B162" s="36"/>
      <c r="C162" s="218" t="s">
        <v>221</v>
      </c>
      <c r="D162" s="218" t="s">
        <v>121</v>
      </c>
      <c r="E162" s="219" t="s">
        <v>222</v>
      </c>
      <c r="F162" s="220" t="s">
        <v>223</v>
      </c>
      <c r="G162" s="221" t="s">
        <v>188</v>
      </c>
      <c r="H162" s="222">
        <v>1</v>
      </c>
      <c r="I162" s="223"/>
      <c r="J162" s="224">
        <f>ROUND(I162*H162,2)</f>
        <v>0</v>
      </c>
      <c r="K162" s="220" t="s">
        <v>1</v>
      </c>
      <c r="L162" s="41"/>
      <c r="M162" s="225" t="s">
        <v>1</v>
      </c>
      <c r="N162" s="226" t="s">
        <v>41</v>
      </c>
      <c r="O162" s="84"/>
      <c r="P162" s="227">
        <f>O162*H162</f>
        <v>0</v>
      </c>
      <c r="Q162" s="227">
        <v>0.0098899999999999995</v>
      </c>
      <c r="R162" s="227">
        <f>Q162*H162</f>
        <v>0.0098899999999999995</v>
      </c>
      <c r="S162" s="227">
        <v>0</v>
      </c>
      <c r="T162" s="228">
        <f>S162*H162</f>
        <v>0</v>
      </c>
      <c r="AR162" s="229" t="s">
        <v>125</v>
      </c>
      <c r="AT162" s="229" t="s">
        <v>121</v>
      </c>
      <c r="AU162" s="229" t="s">
        <v>86</v>
      </c>
      <c r="AY162" s="15" t="s">
        <v>118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5" t="s">
        <v>84</v>
      </c>
      <c r="BK162" s="230">
        <f>ROUND(I162*H162,2)</f>
        <v>0</v>
      </c>
      <c r="BL162" s="15" t="s">
        <v>125</v>
      </c>
      <c r="BM162" s="229" t="s">
        <v>224</v>
      </c>
    </row>
    <row r="163" s="1" customFormat="1" ht="16.5" customHeight="1">
      <c r="B163" s="36"/>
      <c r="C163" s="253" t="s">
        <v>225</v>
      </c>
      <c r="D163" s="253" t="s">
        <v>173</v>
      </c>
      <c r="E163" s="254" t="s">
        <v>226</v>
      </c>
      <c r="F163" s="255" t="s">
        <v>227</v>
      </c>
      <c r="G163" s="256" t="s">
        <v>188</v>
      </c>
      <c r="H163" s="257">
        <v>1</v>
      </c>
      <c r="I163" s="258"/>
      <c r="J163" s="259">
        <f>ROUND(I163*H163,2)</f>
        <v>0</v>
      </c>
      <c r="K163" s="255" t="s">
        <v>1</v>
      </c>
      <c r="L163" s="260"/>
      <c r="M163" s="261" t="s">
        <v>1</v>
      </c>
      <c r="N163" s="262" t="s">
        <v>41</v>
      </c>
      <c r="O163" s="84"/>
      <c r="P163" s="227">
        <f>O163*H163</f>
        <v>0</v>
      </c>
      <c r="Q163" s="227">
        <v>1.0540000000000001</v>
      </c>
      <c r="R163" s="227">
        <f>Q163*H163</f>
        <v>1.0540000000000001</v>
      </c>
      <c r="S163" s="227">
        <v>0</v>
      </c>
      <c r="T163" s="228">
        <f>S163*H163</f>
        <v>0</v>
      </c>
      <c r="AR163" s="229" t="s">
        <v>178</v>
      </c>
      <c r="AT163" s="229" t="s">
        <v>173</v>
      </c>
      <c r="AU163" s="229" t="s">
        <v>86</v>
      </c>
      <c r="AY163" s="15" t="s">
        <v>118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5" t="s">
        <v>84</v>
      </c>
      <c r="BK163" s="230">
        <f>ROUND(I163*H163,2)</f>
        <v>0</v>
      </c>
      <c r="BL163" s="15" t="s">
        <v>125</v>
      </c>
      <c r="BM163" s="229" t="s">
        <v>228</v>
      </c>
    </row>
    <row r="164" s="1" customFormat="1" ht="24" customHeight="1">
      <c r="B164" s="36"/>
      <c r="C164" s="218" t="s">
        <v>229</v>
      </c>
      <c r="D164" s="218" t="s">
        <v>121</v>
      </c>
      <c r="E164" s="219" t="s">
        <v>230</v>
      </c>
      <c r="F164" s="220" t="s">
        <v>231</v>
      </c>
      <c r="G164" s="221" t="s">
        <v>188</v>
      </c>
      <c r="H164" s="222">
        <v>1</v>
      </c>
      <c r="I164" s="223"/>
      <c r="J164" s="224">
        <f>ROUND(I164*H164,2)</f>
        <v>0</v>
      </c>
      <c r="K164" s="220" t="s">
        <v>1</v>
      </c>
      <c r="L164" s="41"/>
      <c r="M164" s="225" t="s">
        <v>1</v>
      </c>
      <c r="N164" s="226" t="s">
        <v>41</v>
      </c>
      <c r="O164" s="84"/>
      <c r="P164" s="227">
        <f>O164*H164</f>
        <v>0</v>
      </c>
      <c r="Q164" s="227">
        <v>0.01218</v>
      </c>
      <c r="R164" s="227">
        <f>Q164*H164</f>
        <v>0.01218</v>
      </c>
      <c r="S164" s="227">
        <v>0</v>
      </c>
      <c r="T164" s="228">
        <f>S164*H164</f>
        <v>0</v>
      </c>
      <c r="AR164" s="229" t="s">
        <v>125</v>
      </c>
      <c r="AT164" s="229" t="s">
        <v>121</v>
      </c>
      <c r="AU164" s="229" t="s">
        <v>86</v>
      </c>
      <c r="AY164" s="15" t="s">
        <v>118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5" t="s">
        <v>84</v>
      </c>
      <c r="BK164" s="230">
        <f>ROUND(I164*H164,2)</f>
        <v>0</v>
      </c>
      <c r="BL164" s="15" t="s">
        <v>125</v>
      </c>
      <c r="BM164" s="229" t="s">
        <v>232</v>
      </c>
    </row>
    <row r="165" s="1" customFormat="1" ht="24" customHeight="1">
      <c r="B165" s="36"/>
      <c r="C165" s="253" t="s">
        <v>233</v>
      </c>
      <c r="D165" s="253" t="s">
        <v>173</v>
      </c>
      <c r="E165" s="254" t="s">
        <v>234</v>
      </c>
      <c r="F165" s="255" t="s">
        <v>235</v>
      </c>
      <c r="G165" s="256" t="s">
        <v>188</v>
      </c>
      <c r="H165" s="257">
        <v>1</v>
      </c>
      <c r="I165" s="258"/>
      <c r="J165" s="259">
        <f>ROUND(I165*H165,2)</f>
        <v>0</v>
      </c>
      <c r="K165" s="255" t="s">
        <v>1</v>
      </c>
      <c r="L165" s="260"/>
      <c r="M165" s="261" t="s">
        <v>1</v>
      </c>
      <c r="N165" s="262" t="s">
        <v>41</v>
      </c>
      <c r="O165" s="84"/>
      <c r="P165" s="227">
        <f>O165*H165</f>
        <v>0</v>
      </c>
      <c r="Q165" s="227">
        <v>0.56999999999999995</v>
      </c>
      <c r="R165" s="227">
        <f>Q165*H165</f>
        <v>0.56999999999999995</v>
      </c>
      <c r="S165" s="227">
        <v>0</v>
      </c>
      <c r="T165" s="228">
        <f>S165*H165</f>
        <v>0</v>
      </c>
      <c r="AR165" s="229" t="s">
        <v>178</v>
      </c>
      <c r="AT165" s="229" t="s">
        <v>173</v>
      </c>
      <c r="AU165" s="229" t="s">
        <v>86</v>
      </c>
      <c r="AY165" s="15" t="s">
        <v>118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5" t="s">
        <v>84</v>
      </c>
      <c r="BK165" s="230">
        <f>ROUND(I165*H165,2)</f>
        <v>0</v>
      </c>
      <c r="BL165" s="15" t="s">
        <v>125</v>
      </c>
      <c r="BM165" s="229" t="s">
        <v>236</v>
      </c>
    </row>
    <row r="166" s="1" customFormat="1" ht="24" customHeight="1">
      <c r="B166" s="36"/>
      <c r="C166" s="218" t="s">
        <v>237</v>
      </c>
      <c r="D166" s="218" t="s">
        <v>121</v>
      </c>
      <c r="E166" s="219" t="s">
        <v>238</v>
      </c>
      <c r="F166" s="220" t="s">
        <v>239</v>
      </c>
      <c r="G166" s="221" t="s">
        <v>188</v>
      </c>
      <c r="H166" s="222">
        <v>1</v>
      </c>
      <c r="I166" s="223"/>
      <c r="J166" s="224">
        <f>ROUND(I166*H166,2)</f>
        <v>0</v>
      </c>
      <c r="K166" s="220" t="s">
        <v>177</v>
      </c>
      <c r="L166" s="41"/>
      <c r="M166" s="225" t="s">
        <v>1</v>
      </c>
      <c r="N166" s="226" t="s">
        <v>41</v>
      </c>
      <c r="O166" s="84"/>
      <c r="P166" s="227">
        <f>O166*H166</f>
        <v>0</v>
      </c>
      <c r="Q166" s="227">
        <v>0.010279999999999999</v>
      </c>
      <c r="R166" s="227">
        <f>Q166*H166</f>
        <v>0.010279999999999999</v>
      </c>
      <c r="S166" s="227">
        <v>0</v>
      </c>
      <c r="T166" s="228">
        <f>S166*H166</f>
        <v>0</v>
      </c>
      <c r="AR166" s="229" t="s">
        <v>125</v>
      </c>
      <c r="AT166" s="229" t="s">
        <v>121</v>
      </c>
      <c r="AU166" s="229" t="s">
        <v>86</v>
      </c>
      <c r="AY166" s="15" t="s">
        <v>118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5" t="s">
        <v>84</v>
      </c>
      <c r="BK166" s="230">
        <f>ROUND(I166*H166,2)</f>
        <v>0</v>
      </c>
      <c r="BL166" s="15" t="s">
        <v>125</v>
      </c>
      <c r="BM166" s="229" t="s">
        <v>240</v>
      </c>
    </row>
    <row r="167" s="1" customFormat="1" ht="24" customHeight="1">
      <c r="B167" s="36"/>
      <c r="C167" s="218" t="s">
        <v>241</v>
      </c>
      <c r="D167" s="218" t="s">
        <v>121</v>
      </c>
      <c r="E167" s="219" t="s">
        <v>242</v>
      </c>
      <c r="F167" s="220" t="s">
        <v>243</v>
      </c>
      <c r="G167" s="221" t="s">
        <v>188</v>
      </c>
      <c r="H167" s="222">
        <v>2</v>
      </c>
      <c r="I167" s="223"/>
      <c r="J167" s="224">
        <f>ROUND(I167*H167,2)</f>
        <v>0</v>
      </c>
      <c r="K167" s="220" t="s">
        <v>1</v>
      </c>
      <c r="L167" s="41"/>
      <c r="M167" s="225" t="s">
        <v>1</v>
      </c>
      <c r="N167" s="226" t="s">
        <v>41</v>
      </c>
      <c r="O167" s="84"/>
      <c r="P167" s="227">
        <f>O167*H167</f>
        <v>0</v>
      </c>
      <c r="Q167" s="227">
        <v>0.21734000000000001</v>
      </c>
      <c r="R167" s="227">
        <f>Q167*H167</f>
        <v>0.43468000000000001</v>
      </c>
      <c r="S167" s="227">
        <v>0</v>
      </c>
      <c r="T167" s="228">
        <f>S167*H167</f>
        <v>0</v>
      </c>
      <c r="AR167" s="229" t="s">
        <v>125</v>
      </c>
      <c r="AT167" s="229" t="s">
        <v>121</v>
      </c>
      <c r="AU167" s="229" t="s">
        <v>86</v>
      </c>
      <c r="AY167" s="15" t="s">
        <v>118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5" t="s">
        <v>84</v>
      </c>
      <c r="BK167" s="230">
        <f>ROUND(I167*H167,2)</f>
        <v>0</v>
      </c>
      <c r="BL167" s="15" t="s">
        <v>125</v>
      </c>
      <c r="BM167" s="229" t="s">
        <v>244</v>
      </c>
    </row>
    <row r="168" s="1" customFormat="1" ht="24" customHeight="1">
      <c r="B168" s="36"/>
      <c r="C168" s="253" t="s">
        <v>245</v>
      </c>
      <c r="D168" s="253" t="s">
        <v>173</v>
      </c>
      <c r="E168" s="254" t="s">
        <v>246</v>
      </c>
      <c r="F168" s="255" t="s">
        <v>247</v>
      </c>
      <c r="G168" s="256" t="s">
        <v>188</v>
      </c>
      <c r="H168" s="257">
        <v>2</v>
      </c>
      <c r="I168" s="258"/>
      <c r="J168" s="259">
        <f>ROUND(I168*H168,2)</f>
        <v>0</v>
      </c>
      <c r="K168" s="255" t="s">
        <v>1</v>
      </c>
      <c r="L168" s="260"/>
      <c r="M168" s="261" t="s">
        <v>1</v>
      </c>
      <c r="N168" s="262" t="s">
        <v>41</v>
      </c>
      <c r="O168" s="84"/>
      <c r="P168" s="227">
        <f>O168*H168</f>
        <v>0</v>
      </c>
      <c r="Q168" s="227">
        <v>0.081000000000000003</v>
      </c>
      <c r="R168" s="227">
        <f>Q168*H168</f>
        <v>0.16200000000000001</v>
      </c>
      <c r="S168" s="227">
        <v>0</v>
      </c>
      <c r="T168" s="228">
        <f>S168*H168</f>
        <v>0</v>
      </c>
      <c r="AR168" s="229" t="s">
        <v>178</v>
      </c>
      <c r="AT168" s="229" t="s">
        <v>173</v>
      </c>
      <c r="AU168" s="229" t="s">
        <v>86</v>
      </c>
      <c r="AY168" s="15" t="s">
        <v>118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5" t="s">
        <v>84</v>
      </c>
      <c r="BK168" s="230">
        <f>ROUND(I168*H168,2)</f>
        <v>0</v>
      </c>
      <c r="BL168" s="15" t="s">
        <v>125</v>
      </c>
      <c r="BM168" s="229" t="s">
        <v>248</v>
      </c>
    </row>
    <row r="169" s="11" customFormat="1" ht="25.92" customHeight="1">
      <c r="B169" s="202"/>
      <c r="C169" s="203"/>
      <c r="D169" s="204" t="s">
        <v>75</v>
      </c>
      <c r="E169" s="205" t="s">
        <v>249</v>
      </c>
      <c r="F169" s="205" t="s">
        <v>250</v>
      </c>
      <c r="G169" s="203"/>
      <c r="H169" s="203"/>
      <c r="I169" s="206"/>
      <c r="J169" s="207">
        <f>BK169</f>
        <v>0</v>
      </c>
      <c r="K169" s="203"/>
      <c r="L169" s="208"/>
      <c r="M169" s="209"/>
      <c r="N169" s="210"/>
      <c r="O169" s="210"/>
      <c r="P169" s="211">
        <f>P170</f>
        <v>0</v>
      </c>
      <c r="Q169" s="210"/>
      <c r="R169" s="211">
        <f>R170</f>
        <v>0.0022000000000000001</v>
      </c>
      <c r="S169" s="210"/>
      <c r="T169" s="212">
        <f>T170</f>
        <v>0</v>
      </c>
      <c r="AR169" s="213" t="s">
        <v>86</v>
      </c>
      <c r="AT169" s="214" t="s">
        <v>75</v>
      </c>
      <c r="AU169" s="214" t="s">
        <v>76</v>
      </c>
      <c r="AY169" s="213" t="s">
        <v>118</v>
      </c>
      <c r="BK169" s="215">
        <f>BK170</f>
        <v>0</v>
      </c>
    </row>
    <row r="170" s="11" customFormat="1" ht="22.8" customHeight="1">
      <c r="B170" s="202"/>
      <c r="C170" s="203"/>
      <c r="D170" s="204" t="s">
        <v>75</v>
      </c>
      <c r="E170" s="216" t="s">
        <v>251</v>
      </c>
      <c r="F170" s="216" t="s">
        <v>252</v>
      </c>
      <c r="G170" s="203"/>
      <c r="H170" s="203"/>
      <c r="I170" s="206"/>
      <c r="J170" s="217">
        <f>BK170</f>
        <v>0</v>
      </c>
      <c r="K170" s="203"/>
      <c r="L170" s="208"/>
      <c r="M170" s="209"/>
      <c r="N170" s="210"/>
      <c r="O170" s="210"/>
      <c r="P170" s="211">
        <f>P171</f>
        <v>0</v>
      </c>
      <c r="Q170" s="210"/>
      <c r="R170" s="211">
        <f>R171</f>
        <v>0.0022000000000000001</v>
      </c>
      <c r="S170" s="210"/>
      <c r="T170" s="212">
        <f>T171</f>
        <v>0</v>
      </c>
      <c r="AR170" s="213" t="s">
        <v>86</v>
      </c>
      <c r="AT170" s="214" t="s">
        <v>75</v>
      </c>
      <c r="AU170" s="214" t="s">
        <v>84</v>
      </c>
      <c r="AY170" s="213" t="s">
        <v>118</v>
      </c>
      <c r="BK170" s="215">
        <f>BK171</f>
        <v>0</v>
      </c>
    </row>
    <row r="171" s="1" customFormat="1" ht="24" customHeight="1">
      <c r="B171" s="36"/>
      <c r="C171" s="218" t="s">
        <v>253</v>
      </c>
      <c r="D171" s="218" t="s">
        <v>121</v>
      </c>
      <c r="E171" s="219" t="s">
        <v>254</v>
      </c>
      <c r="F171" s="220" t="s">
        <v>255</v>
      </c>
      <c r="G171" s="221" t="s">
        <v>188</v>
      </c>
      <c r="H171" s="222">
        <v>2</v>
      </c>
      <c r="I171" s="223"/>
      <c r="J171" s="224">
        <f>ROUND(I171*H171,2)</f>
        <v>0</v>
      </c>
      <c r="K171" s="220" t="s">
        <v>177</v>
      </c>
      <c r="L171" s="41"/>
      <c r="M171" s="225" t="s">
        <v>1</v>
      </c>
      <c r="N171" s="226" t="s">
        <v>41</v>
      </c>
      <c r="O171" s="84"/>
      <c r="P171" s="227">
        <f>O171*H171</f>
        <v>0</v>
      </c>
      <c r="Q171" s="227">
        <v>0.0011000000000000001</v>
      </c>
      <c r="R171" s="227">
        <f>Q171*H171</f>
        <v>0.0022000000000000001</v>
      </c>
      <c r="S171" s="227">
        <v>0</v>
      </c>
      <c r="T171" s="228">
        <f>S171*H171</f>
        <v>0</v>
      </c>
      <c r="AR171" s="229" t="s">
        <v>191</v>
      </c>
      <c r="AT171" s="229" t="s">
        <v>121</v>
      </c>
      <c r="AU171" s="229" t="s">
        <v>86</v>
      </c>
      <c r="AY171" s="15" t="s">
        <v>118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5" t="s">
        <v>84</v>
      </c>
      <c r="BK171" s="230">
        <f>ROUND(I171*H171,2)</f>
        <v>0</v>
      </c>
      <c r="BL171" s="15" t="s">
        <v>191</v>
      </c>
      <c r="BM171" s="229" t="s">
        <v>256</v>
      </c>
    </row>
    <row r="172" s="11" customFormat="1" ht="25.92" customHeight="1">
      <c r="B172" s="202"/>
      <c r="C172" s="203"/>
      <c r="D172" s="204" t="s">
        <v>75</v>
      </c>
      <c r="E172" s="205" t="s">
        <v>257</v>
      </c>
      <c r="F172" s="205" t="s">
        <v>258</v>
      </c>
      <c r="G172" s="203"/>
      <c r="H172" s="203"/>
      <c r="I172" s="206"/>
      <c r="J172" s="207">
        <f>BK172</f>
        <v>0</v>
      </c>
      <c r="K172" s="203"/>
      <c r="L172" s="208"/>
      <c r="M172" s="209"/>
      <c r="N172" s="210"/>
      <c r="O172" s="210"/>
      <c r="P172" s="211">
        <f>SUM(P173:P186)</f>
        <v>0</v>
      </c>
      <c r="Q172" s="210"/>
      <c r="R172" s="211">
        <f>SUM(R173:R186)</f>
        <v>0</v>
      </c>
      <c r="S172" s="210"/>
      <c r="T172" s="212">
        <f>SUM(T173:T186)</f>
        <v>0</v>
      </c>
      <c r="AR172" s="213" t="s">
        <v>125</v>
      </c>
      <c r="AT172" s="214" t="s">
        <v>75</v>
      </c>
      <c r="AU172" s="214" t="s">
        <v>76</v>
      </c>
      <c r="AY172" s="213" t="s">
        <v>118</v>
      </c>
      <c r="BK172" s="215">
        <f>SUM(BK173:BK186)</f>
        <v>0</v>
      </c>
    </row>
    <row r="173" s="1" customFormat="1" ht="16.5" customHeight="1">
      <c r="B173" s="36"/>
      <c r="C173" s="218" t="s">
        <v>259</v>
      </c>
      <c r="D173" s="218" t="s">
        <v>121</v>
      </c>
      <c r="E173" s="219" t="s">
        <v>260</v>
      </c>
      <c r="F173" s="220" t="s">
        <v>261</v>
      </c>
      <c r="G173" s="221" t="s">
        <v>137</v>
      </c>
      <c r="H173" s="222">
        <v>40</v>
      </c>
      <c r="I173" s="223"/>
      <c r="J173" s="224">
        <f>ROUND(I173*H173,2)</f>
        <v>0</v>
      </c>
      <c r="K173" s="220" t="s">
        <v>1</v>
      </c>
      <c r="L173" s="41"/>
      <c r="M173" s="225" t="s">
        <v>1</v>
      </c>
      <c r="N173" s="226" t="s">
        <v>41</v>
      </c>
      <c r="O173" s="84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AR173" s="229" t="s">
        <v>262</v>
      </c>
      <c r="AT173" s="229" t="s">
        <v>121</v>
      </c>
      <c r="AU173" s="229" t="s">
        <v>84</v>
      </c>
      <c r="AY173" s="15" t="s">
        <v>118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5" t="s">
        <v>84</v>
      </c>
      <c r="BK173" s="230">
        <f>ROUND(I173*H173,2)</f>
        <v>0</v>
      </c>
      <c r="BL173" s="15" t="s">
        <v>262</v>
      </c>
      <c r="BM173" s="229" t="s">
        <v>263</v>
      </c>
    </row>
    <row r="174" s="1" customFormat="1" ht="16.5" customHeight="1">
      <c r="B174" s="36"/>
      <c r="C174" s="218" t="s">
        <v>264</v>
      </c>
      <c r="D174" s="218" t="s">
        <v>121</v>
      </c>
      <c r="E174" s="219" t="s">
        <v>265</v>
      </c>
      <c r="F174" s="220" t="s">
        <v>266</v>
      </c>
      <c r="G174" s="221" t="s">
        <v>267</v>
      </c>
      <c r="H174" s="222">
        <v>1</v>
      </c>
      <c r="I174" s="223"/>
      <c r="J174" s="224">
        <f>ROUND(I174*H174,2)</f>
        <v>0</v>
      </c>
      <c r="K174" s="220" t="s">
        <v>1</v>
      </c>
      <c r="L174" s="41"/>
      <c r="M174" s="225" t="s">
        <v>1</v>
      </c>
      <c r="N174" s="226" t="s">
        <v>41</v>
      </c>
      <c r="O174" s="84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AR174" s="229" t="s">
        <v>262</v>
      </c>
      <c r="AT174" s="229" t="s">
        <v>121</v>
      </c>
      <c r="AU174" s="229" t="s">
        <v>84</v>
      </c>
      <c r="AY174" s="15" t="s">
        <v>118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5" t="s">
        <v>84</v>
      </c>
      <c r="BK174" s="230">
        <f>ROUND(I174*H174,2)</f>
        <v>0</v>
      </c>
      <c r="BL174" s="15" t="s">
        <v>262</v>
      </c>
      <c r="BM174" s="229" t="s">
        <v>268</v>
      </c>
    </row>
    <row r="175" s="1" customFormat="1" ht="16.5" customHeight="1">
      <c r="B175" s="36"/>
      <c r="C175" s="218" t="s">
        <v>269</v>
      </c>
      <c r="D175" s="218" t="s">
        <v>121</v>
      </c>
      <c r="E175" s="219" t="s">
        <v>270</v>
      </c>
      <c r="F175" s="220" t="s">
        <v>271</v>
      </c>
      <c r="G175" s="221" t="s">
        <v>188</v>
      </c>
      <c r="H175" s="222">
        <v>1</v>
      </c>
      <c r="I175" s="223"/>
      <c r="J175" s="224">
        <f>ROUND(I175*H175,2)</f>
        <v>0</v>
      </c>
      <c r="K175" s="220" t="s">
        <v>1</v>
      </c>
      <c r="L175" s="41"/>
      <c r="M175" s="225" t="s">
        <v>1</v>
      </c>
      <c r="N175" s="226" t="s">
        <v>41</v>
      </c>
      <c r="O175" s="84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AR175" s="229" t="s">
        <v>262</v>
      </c>
      <c r="AT175" s="229" t="s">
        <v>121</v>
      </c>
      <c r="AU175" s="229" t="s">
        <v>84</v>
      </c>
      <c r="AY175" s="15" t="s">
        <v>118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5" t="s">
        <v>84</v>
      </c>
      <c r="BK175" s="230">
        <f>ROUND(I175*H175,2)</f>
        <v>0</v>
      </c>
      <c r="BL175" s="15" t="s">
        <v>262</v>
      </c>
      <c r="BM175" s="229" t="s">
        <v>272</v>
      </c>
    </row>
    <row r="176" s="1" customFormat="1" ht="16.5" customHeight="1">
      <c r="B176" s="36"/>
      <c r="C176" s="218" t="s">
        <v>273</v>
      </c>
      <c r="D176" s="218" t="s">
        <v>121</v>
      </c>
      <c r="E176" s="219" t="s">
        <v>274</v>
      </c>
      <c r="F176" s="220" t="s">
        <v>275</v>
      </c>
      <c r="G176" s="221" t="s">
        <v>267</v>
      </c>
      <c r="H176" s="222">
        <v>1</v>
      </c>
      <c r="I176" s="223"/>
      <c r="J176" s="224">
        <f>ROUND(I176*H176,2)</f>
        <v>0</v>
      </c>
      <c r="K176" s="220" t="s">
        <v>1</v>
      </c>
      <c r="L176" s="41"/>
      <c r="M176" s="225" t="s">
        <v>1</v>
      </c>
      <c r="N176" s="226" t="s">
        <v>41</v>
      </c>
      <c r="O176" s="84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AR176" s="229" t="s">
        <v>262</v>
      </c>
      <c r="AT176" s="229" t="s">
        <v>121</v>
      </c>
      <c r="AU176" s="229" t="s">
        <v>84</v>
      </c>
      <c r="AY176" s="15" t="s">
        <v>118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5" t="s">
        <v>84</v>
      </c>
      <c r="BK176" s="230">
        <f>ROUND(I176*H176,2)</f>
        <v>0</v>
      </c>
      <c r="BL176" s="15" t="s">
        <v>262</v>
      </c>
      <c r="BM176" s="229" t="s">
        <v>276</v>
      </c>
    </row>
    <row r="177" s="1" customFormat="1" ht="16.5" customHeight="1">
      <c r="B177" s="36"/>
      <c r="C177" s="218" t="s">
        <v>277</v>
      </c>
      <c r="D177" s="218" t="s">
        <v>121</v>
      </c>
      <c r="E177" s="219" t="s">
        <v>278</v>
      </c>
      <c r="F177" s="220" t="s">
        <v>279</v>
      </c>
      <c r="G177" s="221" t="s">
        <v>124</v>
      </c>
      <c r="H177" s="222">
        <v>1</v>
      </c>
      <c r="I177" s="223"/>
      <c r="J177" s="224">
        <f>ROUND(I177*H177,2)</f>
        <v>0</v>
      </c>
      <c r="K177" s="220" t="s">
        <v>1</v>
      </c>
      <c r="L177" s="41"/>
      <c r="M177" s="225" t="s">
        <v>1</v>
      </c>
      <c r="N177" s="226" t="s">
        <v>41</v>
      </c>
      <c r="O177" s="84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AR177" s="229" t="s">
        <v>262</v>
      </c>
      <c r="AT177" s="229" t="s">
        <v>121</v>
      </c>
      <c r="AU177" s="229" t="s">
        <v>84</v>
      </c>
      <c r="AY177" s="15" t="s">
        <v>118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5" t="s">
        <v>84</v>
      </c>
      <c r="BK177" s="230">
        <f>ROUND(I177*H177,2)</f>
        <v>0</v>
      </c>
      <c r="BL177" s="15" t="s">
        <v>262</v>
      </c>
      <c r="BM177" s="229" t="s">
        <v>280</v>
      </c>
    </row>
    <row r="178" s="1" customFormat="1" ht="24" customHeight="1">
      <c r="B178" s="36"/>
      <c r="C178" s="218" t="s">
        <v>281</v>
      </c>
      <c r="D178" s="218" t="s">
        <v>121</v>
      </c>
      <c r="E178" s="219" t="s">
        <v>282</v>
      </c>
      <c r="F178" s="220" t="s">
        <v>283</v>
      </c>
      <c r="G178" s="221" t="s">
        <v>124</v>
      </c>
      <c r="H178" s="222">
        <v>0.14999999999999999</v>
      </c>
      <c r="I178" s="223"/>
      <c r="J178" s="224">
        <f>ROUND(I178*H178,2)</f>
        <v>0</v>
      </c>
      <c r="K178" s="220" t="s">
        <v>1</v>
      </c>
      <c r="L178" s="41"/>
      <c r="M178" s="225" t="s">
        <v>1</v>
      </c>
      <c r="N178" s="226" t="s">
        <v>41</v>
      </c>
      <c r="O178" s="84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AR178" s="229" t="s">
        <v>262</v>
      </c>
      <c r="AT178" s="229" t="s">
        <v>121</v>
      </c>
      <c r="AU178" s="229" t="s">
        <v>84</v>
      </c>
      <c r="AY178" s="15" t="s">
        <v>118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5" t="s">
        <v>84</v>
      </c>
      <c r="BK178" s="230">
        <f>ROUND(I178*H178,2)</f>
        <v>0</v>
      </c>
      <c r="BL178" s="15" t="s">
        <v>262</v>
      </c>
      <c r="BM178" s="229" t="s">
        <v>284</v>
      </c>
    </row>
    <row r="179" s="1" customFormat="1" ht="36" customHeight="1">
      <c r="B179" s="36"/>
      <c r="C179" s="218" t="s">
        <v>285</v>
      </c>
      <c r="D179" s="218" t="s">
        <v>121</v>
      </c>
      <c r="E179" s="219" t="s">
        <v>286</v>
      </c>
      <c r="F179" s="220" t="s">
        <v>287</v>
      </c>
      <c r="G179" s="221" t="s">
        <v>267</v>
      </c>
      <c r="H179" s="222">
        <v>1</v>
      </c>
      <c r="I179" s="223"/>
      <c r="J179" s="224">
        <f>ROUND(I179*H179,2)</f>
        <v>0</v>
      </c>
      <c r="K179" s="220" t="s">
        <v>1</v>
      </c>
      <c r="L179" s="41"/>
      <c r="M179" s="225" t="s">
        <v>1</v>
      </c>
      <c r="N179" s="226" t="s">
        <v>41</v>
      </c>
      <c r="O179" s="84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AR179" s="229" t="s">
        <v>262</v>
      </c>
      <c r="AT179" s="229" t="s">
        <v>121</v>
      </c>
      <c r="AU179" s="229" t="s">
        <v>84</v>
      </c>
      <c r="AY179" s="15" t="s">
        <v>118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5" t="s">
        <v>84</v>
      </c>
      <c r="BK179" s="230">
        <f>ROUND(I179*H179,2)</f>
        <v>0</v>
      </c>
      <c r="BL179" s="15" t="s">
        <v>262</v>
      </c>
      <c r="BM179" s="229" t="s">
        <v>288</v>
      </c>
    </row>
    <row r="180" s="1" customFormat="1" ht="60" customHeight="1">
      <c r="B180" s="36"/>
      <c r="C180" s="218" t="s">
        <v>289</v>
      </c>
      <c r="D180" s="218" t="s">
        <v>121</v>
      </c>
      <c r="E180" s="219" t="s">
        <v>290</v>
      </c>
      <c r="F180" s="220" t="s">
        <v>291</v>
      </c>
      <c r="G180" s="221" t="s">
        <v>267</v>
      </c>
      <c r="H180" s="222">
        <v>1</v>
      </c>
      <c r="I180" s="223"/>
      <c r="J180" s="224">
        <f>ROUND(I180*H180,2)</f>
        <v>0</v>
      </c>
      <c r="K180" s="220" t="s">
        <v>1</v>
      </c>
      <c r="L180" s="41"/>
      <c r="M180" s="225" t="s">
        <v>1</v>
      </c>
      <c r="N180" s="226" t="s">
        <v>41</v>
      </c>
      <c r="O180" s="84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AR180" s="229" t="s">
        <v>262</v>
      </c>
      <c r="AT180" s="229" t="s">
        <v>121</v>
      </c>
      <c r="AU180" s="229" t="s">
        <v>84</v>
      </c>
      <c r="AY180" s="15" t="s">
        <v>118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5" t="s">
        <v>84</v>
      </c>
      <c r="BK180" s="230">
        <f>ROUND(I180*H180,2)</f>
        <v>0</v>
      </c>
      <c r="BL180" s="15" t="s">
        <v>262</v>
      </c>
      <c r="BM180" s="229" t="s">
        <v>292</v>
      </c>
    </row>
    <row r="181" s="1" customFormat="1" ht="16.5" customHeight="1">
      <c r="B181" s="36"/>
      <c r="C181" s="218" t="s">
        <v>178</v>
      </c>
      <c r="D181" s="218" t="s">
        <v>121</v>
      </c>
      <c r="E181" s="219" t="s">
        <v>293</v>
      </c>
      <c r="F181" s="220" t="s">
        <v>294</v>
      </c>
      <c r="G181" s="221" t="s">
        <v>267</v>
      </c>
      <c r="H181" s="222">
        <v>1</v>
      </c>
      <c r="I181" s="223"/>
      <c r="J181" s="224">
        <f>ROUND(I181*H181,2)</f>
        <v>0</v>
      </c>
      <c r="K181" s="220" t="s">
        <v>1</v>
      </c>
      <c r="L181" s="41"/>
      <c r="M181" s="225" t="s">
        <v>1</v>
      </c>
      <c r="N181" s="226" t="s">
        <v>41</v>
      </c>
      <c r="O181" s="84"/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AR181" s="229" t="s">
        <v>262</v>
      </c>
      <c r="AT181" s="229" t="s">
        <v>121</v>
      </c>
      <c r="AU181" s="229" t="s">
        <v>84</v>
      </c>
      <c r="AY181" s="15" t="s">
        <v>118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5" t="s">
        <v>84</v>
      </c>
      <c r="BK181" s="230">
        <f>ROUND(I181*H181,2)</f>
        <v>0</v>
      </c>
      <c r="BL181" s="15" t="s">
        <v>262</v>
      </c>
      <c r="BM181" s="229" t="s">
        <v>295</v>
      </c>
    </row>
    <row r="182" s="1" customFormat="1" ht="36" customHeight="1">
      <c r="B182" s="36"/>
      <c r="C182" s="218" t="s">
        <v>296</v>
      </c>
      <c r="D182" s="218" t="s">
        <v>121</v>
      </c>
      <c r="E182" s="219" t="s">
        <v>297</v>
      </c>
      <c r="F182" s="220" t="s">
        <v>298</v>
      </c>
      <c r="G182" s="221" t="s">
        <v>124</v>
      </c>
      <c r="H182" s="222">
        <v>5.4000000000000004</v>
      </c>
      <c r="I182" s="223"/>
      <c r="J182" s="224">
        <f>ROUND(I182*H182,2)</f>
        <v>0</v>
      </c>
      <c r="K182" s="220" t="s">
        <v>1</v>
      </c>
      <c r="L182" s="41"/>
      <c r="M182" s="225" t="s">
        <v>1</v>
      </c>
      <c r="N182" s="226" t="s">
        <v>41</v>
      </c>
      <c r="O182" s="84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AR182" s="229" t="s">
        <v>262</v>
      </c>
      <c r="AT182" s="229" t="s">
        <v>121</v>
      </c>
      <c r="AU182" s="229" t="s">
        <v>84</v>
      </c>
      <c r="AY182" s="15" t="s">
        <v>118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5" t="s">
        <v>84</v>
      </c>
      <c r="BK182" s="230">
        <f>ROUND(I182*H182,2)</f>
        <v>0</v>
      </c>
      <c r="BL182" s="15" t="s">
        <v>262</v>
      </c>
      <c r="BM182" s="229" t="s">
        <v>299</v>
      </c>
    </row>
    <row r="183" s="1" customFormat="1" ht="16.5" customHeight="1">
      <c r="B183" s="36"/>
      <c r="C183" s="218" t="s">
        <v>300</v>
      </c>
      <c r="D183" s="218" t="s">
        <v>121</v>
      </c>
      <c r="E183" s="219" t="s">
        <v>301</v>
      </c>
      <c r="F183" s="220" t="s">
        <v>302</v>
      </c>
      <c r="G183" s="221" t="s">
        <v>188</v>
      </c>
      <c r="H183" s="222">
        <v>1</v>
      </c>
      <c r="I183" s="223"/>
      <c r="J183" s="224">
        <f>ROUND(I183*H183,2)</f>
        <v>0</v>
      </c>
      <c r="K183" s="220" t="s">
        <v>1</v>
      </c>
      <c r="L183" s="41"/>
      <c r="M183" s="225" t="s">
        <v>1</v>
      </c>
      <c r="N183" s="226" t="s">
        <v>41</v>
      </c>
      <c r="O183" s="84"/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AR183" s="229" t="s">
        <v>262</v>
      </c>
      <c r="AT183" s="229" t="s">
        <v>121</v>
      </c>
      <c r="AU183" s="229" t="s">
        <v>84</v>
      </c>
      <c r="AY183" s="15" t="s">
        <v>118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5" t="s">
        <v>84</v>
      </c>
      <c r="BK183" s="230">
        <f>ROUND(I183*H183,2)</f>
        <v>0</v>
      </c>
      <c r="BL183" s="15" t="s">
        <v>262</v>
      </c>
      <c r="BM183" s="229" t="s">
        <v>303</v>
      </c>
    </row>
    <row r="184" s="1" customFormat="1" ht="16.5" customHeight="1">
      <c r="B184" s="36"/>
      <c r="C184" s="218" t="s">
        <v>304</v>
      </c>
      <c r="D184" s="218" t="s">
        <v>121</v>
      </c>
      <c r="E184" s="219" t="s">
        <v>305</v>
      </c>
      <c r="F184" s="220" t="s">
        <v>306</v>
      </c>
      <c r="G184" s="221" t="s">
        <v>188</v>
      </c>
      <c r="H184" s="222">
        <v>1</v>
      </c>
      <c r="I184" s="223"/>
      <c r="J184" s="224">
        <f>ROUND(I184*H184,2)</f>
        <v>0</v>
      </c>
      <c r="K184" s="220" t="s">
        <v>1</v>
      </c>
      <c r="L184" s="41"/>
      <c r="M184" s="225" t="s">
        <v>1</v>
      </c>
      <c r="N184" s="226" t="s">
        <v>41</v>
      </c>
      <c r="O184" s="84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AR184" s="229" t="s">
        <v>262</v>
      </c>
      <c r="AT184" s="229" t="s">
        <v>121</v>
      </c>
      <c r="AU184" s="229" t="s">
        <v>84</v>
      </c>
      <c r="AY184" s="15" t="s">
        <v>118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5" t="s">
        <v>84</v>
      </c>
      <c r="BK184" s="230">
        <f>ROUND(I184*H184,2)</f>
        <v>0</v>
      </c>
      <c r="BL184" s="15" t="s">
        <v>262</v>
      </c>
      <c r="BM184" s="229" t="s">
        <v>307</v>
      </c>
    </row>
    <row r="185" s="1" customFormat="1" ht="48" customHeight="1">
      <c r="B185" s="36"/>
      <c r="C185" s="218" t="s">
        <v>308</v>
      </c>
      <c r="D185" s="218" t="s">
        <v>121</v>
      </c>
      <c r="E185" s="219" t="s">
        <v>309</v>
      </c>
      <c r="F185" s="220" t="s">
        <v>310</v>
      </c>
      <c r="G185" s="221" t="s">
        <v>267</v>
      </c>
      <c r="H185" s="222">
        <v>1</v>
      </c>
      <c r="I185" s="223"/>
      <c r="J185" s="224">
        <f>ROUND(I185*H185,2)</f>
        <v>0</v>
      </c>
      <c r="K185" s="220" t="s">
        <v>1</v>
      </c>
      <c r="L185" s="41"/>
      <c r="M185" s="225" t="s">
        <v>1</v>
      </c>
      <c r="N185" s="226" t="s">
        <v>41</v>
      </c>
      <c r="O185" s="84"/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AR185" s="229" t="s">
        <v>262</v>
      </c>
      <c r="AT185" s="229" t="s">
        <v>121</v>
      </c>
      <c r="AU185" s="229" t="s">
        <v>84</v>
      </c>
      <c r="AY185" s="15" t="s">
        <v>118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5" t="s">
        <v>84</v>
      </c>
      <c r="BK185" s="230">
        <f>ROUND(I185*H185,2)</f>
        <v>0</v>
      </c>
      <c r="BL185" s="15" t="s">
        <v>262</v>
      </c>
      <c r="BM185" s="229" t="s">
        <v>311</v>
      </c>
    </row>
    <row r="186" s="1" customFormat="1" ht="16.5" customHeight="1">
      <c r="B186" s="36"/>
      <c r="C186" s="218" t="s">
        <v>312</v>
      </c>
      <c r="D186" s="218" t="s">
        <v>121</v>
      </c>
      <c r="E186" s="219" t="s">
        <v>313</v>
      </c>
      <c r="F186" s="220" t="s">
        <v>314</v>
      </c>
      <c r="G186" s="221" t="s">
        <v>267</v>
      </c>
      <c r="H186" s="222">
        <v>1</v>
      </c>
      <c r="I186" s="223"/>
      <c r="J186" s="224">
        <f>ROUND(I186*H186,2)</f>
        <v>0</v>
      </c>
      <c r="K186" s="220" t="s">
        <v>1</v>
      </c>
      <c r="L186" s="41"/>
      <c r="M186" s="263" t="s">
        <v>1</v>
      </c>
      <c r="N186" s="264" t="s">
        <v>41</v>
      </c>
      <c r="O186" s="265"/>
      <c r="P186" s="266">
        <f>O186*H186</f>
        <v>0</v>
      </c>
      <c r="Q186" s="266">
        <v>0</v>
      </c>
      <c r="R186" s="266">
        <f>Q186*H186</f>
        <v>0</v>
      </c>
      <c r="S186" s="266">
        <v>0</v>
      </c>
      <c r="T186" s="267">
        <f>S186*H186</f>
        <v>0</v>
      </c>
      <c r="AR186" s="229" t="s">
        <v>262</v>
      </c>
      <c r="AT186" s="229" t="s">
        <v>121</v>
      </c>
      <c r="AU186" s="229" t="s">
        <v>84</v>
      </c>
      <c r="AY186" s="15" t="s">
        <v>118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5" t="s">
        <v>84</v>
      </c>
      <c r="BK186" s="230">
        <f>ROUND(I186*H186,2)</f>
        <v>0</v>
      </c>
      <c r="BL186" s="15" t="s">
        <v>262</v>
      </c>
      <c r="BM186" s="229" t="s">
        <v>315</v>
      </c>
    </row>
    <row r="187" s="1" customFormat="1" ht="6.96" customHeight="1">
      <c r="B187" s="59"/>
      <c r="C187" s="60"/>
      <c r="D187" s="60"/>
      <c r="E187" s="60"/>
      <c r="F187" s="60"/>
      <c r="G187" s="60"/>
      <c r="H187" s="60"/>
      <c r="I187" s="167"/>
      <c r="J187" s="60"/>
      <c r="K187" s="60"/>
      <c r="L187" s="41"/>
    </row>
  </sheetData>
  <sheetProtection sheet="1" autoFilter="0" formatColumns="0" formatRows="0" objects="1" scenarios="1" spinCount="100000" saltValue="eOjMcMCyNs+wORQfgmr/wn4NMbYqIKtTkWH29nf3e7dsQaZbNlDbDMtVPC9XV8jAq/8/MNu/C7JVu5yI77zcwQ==" hashValue="ltIPX1tUg9O4hypm2spkBQzLOIbAGliFQBqxUJPjl101Yu5L3Uv/om5ASxsWwYUPgQvOoIeHTN5zHyEhWNfUyQ==" algorithmName="SHA-512" password="CC35"/>
  <autoFilter ref="C123:K186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Tomáš Ryngl</dc:creator>
  <cp:lastModifiedBy>Tomáš Ryngl</cp:lastModifiedBy>
  <dcterms:created xsi:type="dcterms:W3CDTF">2023-08-15T06:33:46Z</dcterms:created>
  <dcterms:modified xsi:type="dcterms:W3CDTF">2023-08-15T06:33:48Z</dcterms:modified>
</cp:coreProperties>
</file>