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worksheets/sheet59.xml" ContentType="application/vnd.openxmlformats-officedocument.spreadsheetml.worksheet+xml"/>
  <Override PartName="/xl/drawings/drawing59.xml" ContentType="application/vnd.openxmlformats-officedocument.drawing+xml"/>
  <Override PartName="/xl/worksheets/sheet60.xml" ContentType="application/vnd.openxmlformats-officedocument.spreadsheetml.worksheet+xml"/>
  <Override PartName="/xl/drawings/drawing60.xml" ContentType="application/vnd.openxmlformats-officedocument.drawing+xml"/>
  <Override PartName="/xl/worksheets/sheet61.xml" ContentType="application/vnd.openxmlformats-officedocument.spreadsheetml.worksheet+xml"/>
  <Override PartName="/xl/drawings/drawing61.xml" ContentType="application/vnd.openxmlformats-officedocument.drawing+xml"/>
  <Override PartName="/xl/worksheets/sheet62.xml" ContentType="application/vnd.openxmlformats-officedocument.spreadsheetml.worksheet+xml"/>
  <Override PartName="/xl/drawings/drawing62.xml" ContentType="application/vnd.openxmlformats-officedocument.drawing+xml"/>
  <Override PartName="/xl/worksheets/sheet63.xml" ContentType="application/vnd.openxmlformats-officedocument.spreadsheetml.worksheet+xml"/>
  <Override PartName="/xl/drawings/drawing63.xml" ContentType="application/vnd.openxmlformats-officedocument.drawing+xml"/>
  <Override PartName="/xl/worksheets/sheet64.xml" ContentType="application/vnd.openxmlformats-officedocument.spreadsheetml.worksheet+xml"/>
  <Override PartName="/xl/drawings/drawing64.xml" ContentType="application/vnd.openxmlformats-officedocument.drawing+xml"/>
  <Override PartName="/xl/worksheets/sheet65.xml" ContentType="application/vnd.openxmlformats-officedocument.spreadsheetml.worksheet+xml"/>
  <Override PartName="/xl/drawings/drawing65.xml" ContentType="application/vnd.openxmlformats-officedocument.drawing+xml"/>
  <Override PartName="/xl/worksheets/sheet66.xml" ContentType="application/vnd.openxmlformats-officedocument.spreadsheetml.worksheet+xml"/>
  <Override PartName="/xl/drawings/drawing66.xml" ContentType="application/vnd.openxmlformats-officedocument.drawing+xml"/>
  <Override PartName="/xl/worksheets/sheet67.xml" ContentType="application/vnd.openxmlformats-officedocument.spreadsheetml.worksheet+xml"/>
  <Override PartName="/xl/drawings/drawing67.xml" ContentType="application/vnd.openxmlformats-officedocument.drawing+xml"/>
  <Override PartName="/xl/worksheets/sheet68.xml" ContentType="application/vnd.openxmlformats-officedocument.spreadsheetml.worksheet+xml"/>
  <Override PartName="/xl/drawings/drawing68.xml" ContentType="application/vnd.openxmlformats-officedocument.drawing+xml"/>
  <Override PartName="/xl/worksheets/sheet69.xml" ContentType="application/vnd.openxmlformats-officedocument.spreadsheetml.worksheet+xml"/>
  <Override PartName="/xl/drawings/drawing69.xml" ContentType="application/vnd.openxmlformats-officedocument.drawing+xml"/>
  <Override PartName="/xl/worksheets/sheet70.xml" ContentType="application/vnd.openxmlformats-officedocument.spreadsheetml.worksheet+xml"/>
  <Override PartName="/xl/drawings/drawing70.xml" ContentType="application/vnd.openxmlformats-officedocument.drawing+xml"/>
  <Override PartName="/xl/worksheets/sheet71.xml" ContentType="application/vnd.openxmlformats-officedocument.spreadsheetml.worksheet+xml"/>
  <Override PartName="/xl/drawings/drawing71.xml" ContentType="application/vnd.openxmlformats-officedocument.drawing+xml"/>
  <Override PartName="/xl/worksheets/sheet72.xml" ContentType="application/vnd.openxmlformats-officedocument.spreadsheetml.worksheet+xml"/>
  <Override PartName="/xl/drawings/drawing72.xml" ContentType="application/vnd.openxmlformats-officedocument.drawing+xml"/>
  <Override PartName="/xl/worksheets/sheet73.xml" ContentType="application/vnd.openxmlformats-officedocument.spreadsheetml.worksheet+xml"/>
  <Override PartName="/xl/drawings/drawing73.xml" ContentType="application/vnd.openxmlformats-officedocument.drawing+xml"/>
  <Override PartName="/xl/worksheets/sheet74.xml" ContentType="application/vnd.openxmlformats-officedocument.spreadsheetml.worksheet+xml"/>
  <Override PartName="/xl/drawings/drawing74.xml" ContentType="application/vnd.openxmlformats-officedocument.drawing+xml"/>
  <Override PartName="/xl/worksheets/sheet75.xml" ContentType="application/vnd.openxmlformats-officedocument.spreadsheetml.worksheet+xml"/>
  <Override PartName="/xl/drawings/drawing75.xml" ContentType="application/vnd.openxmlformats-officedocument.drawing+xml"/>
  <Override PartName="/xl/worksheets/sheet76.xml" ContentType="application/vnd.openxmlformats-officedocument.spreadsheetml.worksheet+xml"/>
  <Override PartName="/xl/drawings/drawing76.xml" ContentType="application/vnd.openxmlformats-officedocument.drawing+xml"/>
  <Override PartName="/xl/worksheets/sheet77.xml" ContentType="application/vnd.openxmlformats-officedocument.spreadsheetml.worksheet+xml"/>
  <Override PartName="/xl/drawings/drawing77.xml" ContentType="application/vnd.openxmlformats-officedocument.drawing+xml"/>
  <Override PartName="/xl/worksheets/sheet78.xml" ContentType="application/vnd.openxmlformats-officedocument.spreadsheetml.worksheet+xml"/>
  <Override PartName="/xl/drawings/drawing78.xml" ContentType="application/vnd.openxmlformats-officedocument.drawing+xml"/>
  <Override PartName="/xl/worksheets/sheet79.xml" ContentType="application/vnd.openxmlformats-officedocument.spreadsheetml.worksheet+xml"/>
  <Override PartName="/xl/drawings/drawing79.xml" ContentType="application/vnd.openxmlformats-officedocument.drawing+xml"/>
  <Override PartName="/xl/worksheets/sheet80.xml" ContentType="application/vnd.openxmlformats-officedocument.spreadsheetml.worksheet+xml"/>
  <Override PartName="/xl/drawings/drawing80.xml" ContentType="application/vnd.openxmlformats-officedocument.drawing+xml"/>
  <Override PartName="/xl/worksheets/sheet81.xml" ContentType="application/vnd.openxmlformats-officedocument.spreadsheetml.worksheet+xml"/>
  <Override PartName="/xl/drawings/drawing81.xml" ContentType="application/vnd.openxmlformats-officedocument.drawing+xml"/>
  <Override PartName="/xl/worksheets/sheet82.xml" ContentType="application/vnd.openxmlformats-officedocument.spreadsheetml.worksheet+xml"/>
  <Override PartName="/xl/drawings/drawing82.xml" ContentType="application/vnd.openxmlformats-officedocument.drawing+xml"/>
  <Override PartName="/xl/worksheets/sheet83.xml" ContentType="application/vnd.openxmlformats-officedocument.spreadsheetml.worksheet+xml"/>
  <Override PartName="/xl/drawings/drawing8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1_1.1_1.1.1_SO 101_SO 101.1" sheetId="2" r:id="rId2"/>
    <sheet name="1_1.1_1.1.1_SO 101_SO 101.2" sheetId="3" r:id="rId3"/>
    <sheet name="1_1.1_1.1.1_SO 101_SO 101.3" sheetId="4" r:id="rId4"/>
    <sheet name="1_1.1_1.1.1_SO 101_SO 101.4" sheetId="5" r:id="rId5"/>
    <sheet name="1_1.1_1.1.1_SO 101_SO 101.5" sheetId="6" r:id="rId6"/>
    <sheet name="1_1.1_1.1.1_SO 101_SO 101.6" sheetId="7" r:id="rId7"/>
    <sheet name="1_1.1_1.1.1_SO 102_SO 102.1" sheetId="8" r:id="rId8"/>
    <sheet name="1_1.1_1.1.1_SO 102_SO 102.2" sheetId="9" r:id="rId9"/>
    <sheet name="1_1.1_1.1.1_SO 102_SO 102.3" sheetId="10" r:id="rId10"/>
    <sheet name="1_1.1_1.1.1_SO 102_SO 102.4" sheetId="11" r:id="rId11"/>
    <sheet name="1_1.1_1.1.1_SO 102_SO 102.5" sheetId="12" r:id="rId12"/>
    <sheet name="1_1.1_1.1.1_SO 102_SO 102.6" sheetId="13" r:id="rId13"/>
    <sheet name="1_1.1_1.1.1_SO 103_SO 103.1" sheetId="14" r:id="rId14"/>
    <sheet name="1_1.1_1.1.1_SO 103_SO 103.2" sheetId="15" r:id="rId15"/>
    <sheet name="1_1.1_1.1.1_SO 103_SO 103.3" sheetId="16" r:id="rId16"/>
    <sheet name="1_1.1_1.1.1_SO 103_SO 103.4" sheetId="17" r:id="rId17"/>
    <sheet name="1_1.1_1.1.1_SO 104_SO 104.1" sheetId="18" r:id="rId18"/>
    <sheet name="1_1.1_1.1.1_SO 104_SO 104.3" sheetId="19" r:id="rId19"/>
    <sheet name="1_1.1_1.1.1_SO 104_SO 104.4" sheetId="20" r:id="rId20"/>
    <sheet name="1_1.1_1.1.1_SO 104_SO 104.5" sheetId="21" r:id="rId21"/>
    <sheet name="1_1.1_1.1.1_SO 105_SO 105.1" sheetId="22" r:id="rId22"/>
    <sheet name="1_1.1_1.1.1_SO 105_SO 105.2" sheetId="23" r:id="rId23"/>
    <sheet name="1_1.1_1.1.1_SO 105_SO 105.3" sheetId="24" r:id="rId24"/>
    <sheet name="1_1.1_1.1.1_SO 106_SO 106.1" sheetId="25" r:id="rId25"/>
    <sheet name="1_1.1_1.1.1_SO 106_SO 106.2" sheetId="26" r:id="rId26"/>
    <sheet name="1_1.1_1.1.1_SO 106_SO 106.3" sheetId="27" r:id="rId27"/>
    <sheet name="1_1.1_1.1.1_SO 106_SO 106.4" sheetId="28" r:id="rId28"/>
    <sheet name="1_1.1_1.1.1_SO 106_SO 106.5" sheetId="29" r:id="rId29"/>
    <sheet name="1_1.1_1.1.1_SO 107_SO 107.1" sheetId="30" r:id="rId30"/>
    <sheet name="1_1.1_1.1.1_SO 107_SO 107.2" sheetId="31" r:id="rId31"/>
    <sheet name="1_1.1_1.1.1_SO 107_SO 107.3" sheetId="32" r:id="rId32"/>
    <sheet name="1_1.1_1.1.1_SO 107_SO 107.4" sheetId="33" r:id="rId33"/>
    <sheet name="1.1_SO 000.1.1.1_SO 000.1.1.1.1" sheetId="34" r:id="rId34"/>
    <sheet name="1.1_SO 000.1.1.1_SO 000.1.1.1.2" sheetId="35" r:id="rId35"/>
    <sheet name="1.1_SO 000.1.1.1_SO 000.1.1.1.3" sheetId="36" r:id="rId36"/>
    <sheet name="1.1_SO 000.1.1.1_SO 000.1.1.1.4" sheetId="37" r:id="rId37"/>
    <sheet name="1.1_SO 000.1.1.2_SO 000.1.1.2.1" sheetId="38" r:id="rId38"/>
    <sheet name="1.1_SO 000.1.1.2_SO 000.1.1.2.2" sheetId="39" r:id="rId39"/>
    <sheet name="1.1_SO 000.1.1.2_SO 000.1.1.2.3" sheetId="40" r:id="rId40"/>
    <sheet name="1.1_SO 000.1.1.2_SO 000.1.1.2.4" sheetId="41" r:id="rId41"/>
    <sheet name="1_1.1_1.1.2_SO 104.2" sheetId="42" r:id="rId42"/>
    <sheet name="1_1.1_1.1.2_SO 117_SO 117.1" sheetId="43" r:id="rId43"/>
    <sheet name="1_1.1_1.1.2_SO 117_SO 117.3" sheetId="44" r:id="rId44"/>
    <sheet name="1_1.1_1.1.2_SO 117_SO 117.4" sheetId="45" r:id="rId45"/>
    <sheet name="1_1.1_1.1.2_SO 117_SO 117.5" sheetId="46" r:id="rId46"/>
    <sheet name="1_1.1_1.1.2_SO 121" sheetId="47" r:id="rId47"/>
    <sheet name="1_1.1_1.1.2_SO 124.1" sheetId="48" r:id="rId48"/>
    <sheet name="1_1.1_1.1.2_SO 125.1" sheetId="49" r:id="rId49"/>
    <sheet name="1_1.1_1.1.2_SO 132_SO 132.01" sheetId="50" r:id="rId50"/>
    <sheet name="1_1.1_1.1.2_SO 132_SO 132.02" sheetId="51" r:id="rId51"/>
    <sheet name="1_1.1_1.1.2_SO 132_SO 132.03" sheetId="52" r:id="rId52"/>
    <sheet name="1_1.1_1.1.2_SO 132_SO 132.04" sheetId="53" r:id="rId53"/>
    <sheet name="1_1.1_1.1.2_SO 132_SO 132.05" sheetId="54" r:id="rId54"/>
    <sheet name="1_1.1_1.1.2_SO 132_SO 132.06" sheetId="55" r:id="rId55"/>
    <sheet name="1_1.1_1.1.2_SO 132_SO 132.07" sheetId="56" r:id="rId56"/>
    <sheet name="1_1.1_1.1.2_SO 132_SO 132.08" sheetId="57" r:id="rId57"/>
    <sheet name="1_1.1_1.1.2_SO 132_SO 132.09" sheetId="58" r:id="rId58"/>
    <sheet name="1_1.1_1.1.2_SO 132_SO 132.10" sheetId="59" r:id="rId59"/>
    <sheet name="1_1.1_1.1.2_SO 133_SO 133.11" sheetId="60" r:id="rId60"/>
    <sheet name="1_1.1_1.1.2_SO 133_SO 133.12" sheetId="61" r:id="rId61"/>
    <sheet name="1_1.1_1.1.2_SO 133_SO 133.13" sheetId="62" r:id="rId62"/>
    <sheet name="1_1.1_1.1.2_SO 133_SO 133.14" sheetId="63" r:id="rId63"/>
    <sheet name="1_1.1_1.1.2_SO 133_SO 133.15" sheetId="64" r:id="rId64"/>
    <sheet name="1_1.1_1.1.2_SO 133_SO 133.16" sheetId="65" r:id="rId65"/>
    <sheet name="1_1.1_1.1.2_SO 136_SO 136.17" sheetId="66" r:id="rId66"/>
    <sheet name="1_1.1_1.1.2_SO 136_SO 136.18" sheetId="67" r:id="rId67"/>
    <sheet name="1_1.1_1.1.2_SO 136_SO 136.19" sheetId="68" r:id="rId68"/>
    <sheet name="1_1.1_1.1.2_SO 136_SO 136.20" sheetId="69" r:id="rId69"/>
    <sheet name="1_1.1_1.1.2_SO 136_SO 136.21" sheetId="70" r:id="rId70"/>
    <sheet name="1_1.1_1.1.2_SO 136_SO 136.22" sheetId="71" r:id="rId71"/>
    <sheet name="1_1.1_1.1.2_SO 401" sheetId="72" r:id="rId72"/>
    <sheet name="1_1.1_1.1.2_SO 402" sheetId="73" r:id="rId73"/>
    <sheet name="1_1.1_1.1.2_SO 403" sheetId="74" r:id="rId74"/>
    <sheet name="1_1.1_1.1.2_SO 405_SO 405.1" sheetId="75" r:id="rId75"/>
    <sheet name="1_1.1_1.1.2_SO 405_SO 405.2" sheetId="76" r:id="rId76"/>
    <sheet name="1_1.1_1.1.2_SO 405_SO 405.3" sheetId="77" r:id="rId77"/>
    <sheet name="1_1.1_1.1.3_SO 000.2_SO 000.2.1" sheetId="78" r:id="rId78"/>
    <sheet name="1_1.1_1.1.3_SO 000.2_SO 000.2.2" sheetId="79" r:id="rId79"/>
    <sheet name="2_SO 000.3_SO 000.3.1" sheetId="80" r:id="rId80"/>
    <sheet name="2_SO 117.2" sheetId="81" r:id="rId81"/>
    <sheet name="2_SO 124.2" sheetId="82" r:id="rId82"/>
    <sheet name="2_SO 125.2" sheetId="83" r:id="rId83"/>
  </sheets>
  <definedNames/>
  <calcPr fullCalcOnLoad="1"/>
</workbook>
</file>

<file path=xl/sharedStrings.xml><?xml version="1.0" encoding="utf-8"?>
<sst xmlns="http://schemas.openxmlformats.org/spreadsheetml/2006/main" count="38259" uniqueCount="3646">
  <si>
    <t xml:space="preserve">Firma: </t>
  </si>
  <si>
    <t>Rekapitulace ceny</t>
  </si>
  <si>
    <t>Stavba: 2020700 - MODERNIZACE SILNICE II/324 STARÉ HRADIŠTĚ - HROBICE (PRŮTAH) - PDPS - SP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</si>
  <si>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</si>
  <si>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</si>
  <si>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</si>
  <si>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</si>
  <si>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</si>
  <si>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</si>
  <si>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</si>
  <si>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</si>
  <si>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</si>
  <si>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</si>
  <si>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</si>
  <si>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</si>
  <si>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2020700</t>
  </si>
  <si>
    <t>MODERNIZACE SILNICE II/324 STARÉ HRADIŠTĚ - HROBICE (PRŮTAH) - PDPS - SP</t>
  </si>
  <si>
    <t>O</t>
  </si>
  <si>
    <t>Objekt:</t>
  </si>
  <si>
    <t>1</t>
  </si>
  <si>
    <t>PARDUBICKÝ KRAJ</t>
  </si>
  <si>
    <t>O1</t>
  </si>
  <si>
    <t>1.1</t>
  </si>
  <si>
    <t>ZPŮSOBILÉ VÝDAJE</t>
  </si>
  <si>
    <t>O2</t>
  </si>
  <si>
    <t>1.1.1</t>
  </si>
  <si>
    <t>PŘÍMÉ VÝDAJE NA HLAVNÍ ČÁST PROJEKTU (PVNHČP)</t>
  </si>
  <si>
    <t>O3</t>
  </si>
  <si>
    <t>SO 101</t>
  </si>
  <si>
    <t>PRŮJEZDNÍ ÚSEK - HROBICE (PVNHČP)</t>
  </si>
  <si>
    <t>O4</t>
  </si>
  <si>
    <t>Rozpočet:</t>
  </si>
  <si>
    <t>0,00</t>
  </si>
  <si>
    <t>15,00</t>
  </si>
  <si>
    <t>21,00</t>
  </si>
  <si>
    <t>3</t>
  </si>
  <si>
    <t>2</t>
  </si>
  <si>
    <t>SO 101.1</t>
  </si>
  <si>
    <t>SILNICE II/324 (PVNHČP)</t>
  </si>
  <si>
    <t>Typ</t>
  </si>
  <si>
    <t>0</t>
  </si>
  <si>
    <t>Poř. číslo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</si>
  <si>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</si>
  <si>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</si>
  <si>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</si>
  <si>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</si>
  <si>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</si>
  <si>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</si>
  <si>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</si>
  <si>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</si>
  <si>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</si>
  <si>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</si>
  <si>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</si>
  <si>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</si>
  <si>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</si>
  <si>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</si>
  <si>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</si>
  <si>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1.1</t>
  </si>
  <si>
    <t xml:space="preserve">    1.1.1</t>
  </si>
  <si>
    <t xml:space="preserve">      SO 101</t>
  </si>
  <si>
    <t xml:space="preserve">        SO 101.1</t>
  </si>
  <si>
    <t>SD</t>
  </si>
  <si>
    <t>Všeobecné konstrukce a práce</t>
  </si>
  <si>
    <t>P</t>
  </si>
  <si>
    <t>014102</t>
  </si>
  <si>
    <t>01</t>
  </si>
  <si>
    <t>POPLATKY ZA SKLÁDKU</t>
  </si>
  <si>
    <t>T</t>
  </si>
  <si>
    <t>2022_OTSKP</t>
  </si>
  <si>
    <t>PP</t>
  </si>
  <si>
    <t>SKLÁDKA - Uložení asfaltu na skládku  
=111,942t+3437,628t  
Viz položky č.: 12, 13 skupina měření: R0001</t>
  </si>
  <si>
    <t>VV</t>
  </si>
  <si>
    <t>111,942+3437,628=3 549,570 [A]</t>
  </si>
  <si>
    <t>TS</t>
  </si>
  <si>
    <t>zahrnuje veškeré poplatky provozovateli skládky související s uložením odpadu na skládce.</t>
  </si>
  <si>
    <t>02</t>
  </si>
  <si>
    <t>SKLÁDKA - Uložení stavební suti na skládku 
=8,385t+0,044t+11,973t+14,617t+26,542t+24,622t+93,881t+61,971t+323,330t+32,500t 
Viz položky č.: 4, 5, 6, 8, 123, 124, 125, 126, 127, 128 skupina měření: R0001</t>
  </si>
  <si>
    <t>8,385+0,044+11,973+14,617+26,542+24,622+93,881+61,971+323,330+32,500=597,865 [A]</t>
  </si>
  <si>
    <t>03</t>
  </si>
  <si>
    <t>SKLÁDKA - Uložení zeminy na skládku 
=6133,738t+1026,056t+142,064t+43,476t 
Viz položka č. 16, 18, 19, 20 skupina měření: R0001</t>
  </si>
  <si>
    <t>6133,738+1026,056+142,064+43,476=7 345,334 [A]</t>
  </si>
  <si>
    <t>Zemní práce</t>
  </si>
  <si>
    <t>113468</t>
  </si>
  <si>
    <t/>
  </si>
  <si>
    <t>ODSTRAN KRYTU ZPEVNĚNÝCH PLOCH ZE SILNIČ DÍLCŮ VČET PODKL, ODVOZ DO 20KM</t>
  </si>
  <si>
    <t>M3</t>
  </si>
  <si>
    <t>BOURACÍ PRÁCE - Odstranění stávajících cementobetonových panelů, včetně odvozu na skládku do 20km  
=61,725m2*0,215m  
=13,271m3*2,000t/m3=26,542t  
Viz D.1.1.2.1-Situace pozemní komunikace a D.1.1.2.4-Charakteristické příčné řezy skupina měření: 1114</t>
  </si>
  <si>
    <t>61,725*0,215=13,271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</si>
  <si>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</si>
  <si>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113478</t>
  </si>
  <si>
    <t>ODSTRAN KRYTU ZPEVNĚNÝCH PLOCH Z DLAŽEB KOSTEK VČET PODKL, ODVOZ DO 20KM</t>
  </si>
  <si>
    <t>BOURACÍ PRÁCE - Odstranění stávající dlažby z kamenných kostek, včetně odvozu na skládku do 20km  
=205,183m2*0,060  
=12,311m3*2,000t/m3=24,622t  
Viz D.1.1.2.1-Situace pozemní komunikace a D.1.1.2.4-Charakteristické příčné řezy skupina měření: 1114</t>
  </si>
  <si>
    <t>205,183*0,060=12,311 [A]</t>
  </si>
  <si>
    <t>113524</t>
  </si>
  <si>
    <t>ODSTRANĚNÍ CHODNÍKOVÝCH A SILNIČNÍCH OBRUBNÍKŮ BETONOVÝCH, ODVOZ DO 5KM</t>
  </si>
  <si>
    <t>M</t>
  </si>
  <si>
    <t>BOURACÍ PRÁCE - Odstranění betonových silničních obrubníků, včetně odvozu a uložení na skládku do 20km 
=1074,152m 
=1074,152*0,038m2*2,300t/m3=93,881t 
Viz D.1.1.2.1-Situace pozemní komunikace skupina měření: 1117</t>
  </si>
  <si>
    <t>7</t>
  </si>
  <si>
    <t>11352B</t>
  </si>
  <si>
    <t>ODSTRANĚNÍ CHODNÍKOVÝCH A SILNIČNÍCH OBRUBNÍKŮ BETONOVÝCH - DOPRAVA</t>
  </si>
  <si>
    <t>tkm</t>
  </si>
  <si>
    <t>DOPRAVA - Příplatek za dopravu - Odstranění betonových silničních obrubníků, včetně odvozu a uložení na skládku do 20km  
=1074,152*0,038m2*2,300t/m3*15km  
Položka vypočtena na základě umístění stavby vůči skládce skupina měření: 0002a</t>
  </si>
  <si>
    <t>1074,152*0,038*2,3*15=1 408,213 [A]</t>
  </si>
  <si>
    <t>Položka zahrnuje samostatnou dopravu suti a vybouraných hmot. Množství se určí jako součin hmotnosti [t] a požadované vzdálenosti [km].</t>
  </si>
  <si>
    <t>8</t>
  </si>
  <si>
    <t>113544</t>
  </si>
  <si>
    <t>ODSTRANĚNÍ OBRUB Z KRAJNÍKŮ, ODVOZ DO 5KM</t>
  </si>
  <si>
    <t>BOURACÍ PRÁCE - Odstranění betonové silniční přídlažby, včetně odvozu a uložení na skládku do 20km  
=1077,765m  
=1077,765*0,025m2*2,300t/m3=61,971t  
Viz D.1.1.2.1-Situace pozemní komunikace skupina měření: 1117</t>
  </si>
  <si>
    <t>11354B</t>
  </si>
  <si>
    <t>ODSTRANĚNÍ OBRUB Z KRAJNÍKŮ - DOPRAVA</t>
  </si>
  <si>
    <t>DOPRAVA - Příplatek za dopravu - Odstranění betonové silniční přídlažby, včetně odvozu a uložení na skládku do 20km  
=1077,765*0,025m2*2,300t/m3*15km  
Položka vypočtena na základě umístění stavby vůči skládce skupina měření: 0002a</t>
  </si>
  <si>
    <t>1077,765*0,025*2,3*15=929,572 [A]</t>
  </si>
  <si>
    <t>113726</t>
  </si>
  <si>
    <t>FRÉZOVÁNÍ ZPEVNĚNÝCH PLOCH ASFALTOVÝCH, ODVOZ DO 12KM</t>
  </si>
  <si>
    <t>BOURACÍ PRÁCE - Odfrézování asfaltových vrstev v tl. max. 110mm, včetně odvozu a uložení 10 % na skládku KSÚS PK - Cestmistrovství Pardubice do 12km  
=51,825m3*10%  
=5,183m3*2,400t/m3=12,438t  
Viz D.1.1.2.1-Situace pozemní komunikace a D.1.1.2.4-Charakteristické příčné řezy skupina měření: 1114</t>
  </si>
  <si>
    <t>51,825*0,1=5,183 [A]</t>
  </si>
  <si>
    <t>BOURACÍ PRÁCE - Odfrézování asfaltových vrstev v tl. max. 250mm, včetně odvozu a uložení 10 % na skládku KSÚS PK - Cestmistrovství Pardubice do 12km  
=1591,495m3*10%  
=159,149m3*2,400t/m3=381,959t  
Viz D.1.1.2.1-Situace pozemní komunikace a D.1.1.2.4-Charakteristické příčné řezy skupina měření: 1114</t>
  </si>
  <si>
    <t>1591,495*0,1=159,150 [A]</t>
  </si>
  <si>
    <t>12</t>
  </si>
  <si>
    <t>113728</t>
  </si>
  <si>
    <t>FRÉZOVÁNÍ ZPEVNĚNÝCH PLOCH ASFALTOVÝCH, ODVOZ DO 20KM</t>
  </si>
  <si>
    <t>BOURACÍ PRÁCE - Odfrézování asfaltových vrstev v tl. max. 110mm, včetně odvozu a uložení 90 % na skládku do 20km  
=51,825m3*90%  
=46,643m3*2,400t/m3=111,942t  
Viz D.1.1.2.1-Situace pozemní komunikace a D.1.1.2.4-Charakteristické příčné řezy skupina měření: 1114</t>
  </si>
  <si>
    <t>51,825*0,9=46,643 [A]</t>
  </si>
  <si>
    <t>13</t>
  </si>
  <si>
    <t>BOURACÍ PRÁCE - Odfrézování asfaltových vrstev v tl. max. 250mm, včetně odvozu a uložení 90 % na skládku do 20km  
=1591,495m3*90%  
=1432,346m3*2,400t/m3=3437,628t  
Viz D.1.1.2.1-Situace pozemní komunikace a D.1.1.2.4-Charakteristické příčné řezy skupina měření: G1114</t>
  </si>
  <si>
    <t>1591,495*0,9=1 432,346 [A]</t>
  </si>
  <si>
    <t>14</t>
  </si>
  <si>
    <t>113763</t>
  </si>
  <si>
    <t>FRÉZOVÁNÍ DRÁŽKY PRŮŘEZU DO 300MM2 V ASFALTOVÉ VOZOVCE</t>
  </si>
  <si>
    <t>Prořezání drážky v pracovní spáře (silnice)  
=1098,370m  
Viz D.1.1.2.1-Situace pozemní komunikace skupina měření: 1115</t>
  </si>
  <si>
    <t>Položka zahrnuje veškerou manipulaci s vybouranou sutí a s vybouranými hmotami vč. uložení na skládku.</t>
  </si>
  <si>
    <t>15</t>
  </si>
  <si>
    <t>121108</t>
  </si>
  <si>
    <t>SEJMUTÍ ORNICE NEBO LESNÍ PŮDY S ODVOZEM DO 20KM</t>
  </si>
  <si>
    <t>ZEMNÍ PRÁCE - Odhumusování plochy v tl. 100mm, která bude zasažena výkopovými pracemi a úpravou terénu včetně odvozu a uložení zeminy na deponii stavby do 20km (využití na zpětné ohumusování)  
=2641,377m2*0,100m  
=264,138m3*2,000t/m3=528,276t  
Viz D.1.1.2.1-Situace pozemní komunikace a D.1.1.2.4-Charakteristické příčné řezy skupina měření: 1211</t>
  </si>
  <si>
    <t>2641,377*0,100=264,138 [B]</t>
  </si>
  <si>
    <t>položka zahrnuje sejmutí ornice bez ohledu na tloušťku vrstvy a její vodorovnou dopravu  
nezahrnuje uložení na trvalou skládku</t>
  </si>
  <si>
    <t>16</t>
  </si>
  <si>
    <t>ZEMNÍ PRÁCE - Odhumusování plochy v tl. 100mm, která bude zasažena výkopovými pracemi a úpravou terénu včetně odvozu a uložení zeminy na skládku do 20km (nebude využita na zpětné ohumusování)  
=2858,757m2*0,100m-2641,377m2*0,100m  
=21,738m3*2,000t/m3=43,476t  
Viz D.1.1.2.1-Situace pozemní komunikace a D.1.1.2.4-Charakteristické příčné řezy skupina měření: 1211</t>
  </si>
  <si>
    <t>2858,757*0,100-2641,377*0,100=21,738 [A]</t>
  </si>
  <si>
    <t>17</t>
  </si>
  <si>
    <t>125738</t>
  </si>
  <si>
    <t>VYKOPÁVKY ZE ZEMNÍKŮ A SKLÁDEK TŘ. I, ODVOZ DO 20KM</t>
  </si>
  <si>
    <t>ZEMNÍ PRÁCE - Vykopávka a doprava zeminy z deponie stavby do 20km na místo zpětného ohumusování  
=2641,377m2*0,100  
=264,138m3*2,000t/m3=528,276t  
Viz D.1.1.2.1-Situace pozemní komunikace a D.1.1.2.4-Charakteristické příčné řezy skupina měření: 1222</t>
  </si>
  <si>
    <t>2641,377*0,100=264,138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</si>
  <si>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</si>
  <si>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18</t>
  </si>
  <si>
    <t>131738</t>
  </si>
  <si>
    <t>HLOUBENÍ JAM ZAPAŽ I NEPAŽ TŘ. I, ODVOZ DO 20KM</t>
  </si>
  <si>
    <t>ZEMNÍ PRÁCE - Výkop zeminy pro stavební jámu v zemině tř. I, včetně pažení a odvozu zeminy na skládku do 20km  
=3066,869m3  
=3066,869*2,00t/m3=6133,738t  
Viz D.1.1.2.1-Situace pozemní komunikace a D.1.1.2.4-Charakteristické příčné řezy skupina měření: G1311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</si>
  <si>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</si>
  <si>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19</t>
  </si>
  <si>
    <t>131838</t>
  </si>
  <si>
    <t>HLOUBENÍ JAM ZAPAŽ I NEPAŽ TŘ. II, ODVOZ DO 20KM</t>
  </si>
  <si>
    <t>ZEMNÍ PRÁCE - Výkop zeminy pro stavební jámu v zemině tř. II, včetně pažení a odvozu zeminy na skládku do 20km  
=513,028m3  
=513,028m3*2,000t/m3=1026,056t  
Viz D.1.1.2.1-Situace pozemní komunikace a D.1.1.2.4-Charakteristické příčné řezy skupina měření: G1311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</si>
  <si>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</si>
  <si>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20</t>
  </si>
  <si>
    <t>132738</t>
  </si>
  <si>
    <t>HLOUBENÍ RÝH ŠÍŘ DO 2M PAŽ I NEPAŽ TŘ. I, ODVOZ DO 20KM</t>
  </si>
  <si>
    <t>ZEMNÍ PRÁCE (uliční vpusti, odvodňovací žlaby) – Výkopy pro kanalizační přípojky, včetně pažení a odvozu zeminy na skládku do 20km  
=142,064m*0,5m*1,0m  
=71,032m3*2,000t/m3=142,064t  
Viz D.1.1.2.1-Situace pozemní komunikace skupina měření: 1311</t>
  </si>
  <si>
    <t>142,064*0,5*1,0=71,032 [A]</t>
  </si>
  <si>
    <t>21</t>
  </si>
  <si>
    <t>17380</t>
  </si>
  <si>
    <t>ZEMNÍ KRAJNICE A DOSYPÁVKY Z NAKUPOVANÝCH MATERIÁLŮ</t>
  </si>
  <si>
    <t>KRAJNICE - Zemní krajnice - Vrstva z nenamrzavého materiálu se zhutněním  
=98,950m3  
Viz D.1.1.2.1-Situace pozemní komunikace a D.1.1.2.4-Charakteristické příčné řezy skupina měření: R0011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</si>
  <si>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</si>
  <si>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22</t>
  </si>
  <si>
    <t>KRAJNICE - Vrstva ze štěrkodrti  ŠDB 0/32mm tl. 150mm  
=1031,674m2*0,150  
Viz D.1.1.2.1-Situace pozemní komunikace a D.1.1.2.4-Charakteristické příčné řezy skupina měření: R0011</t>
  </si>
  <si>
    <t>1031,674*0,15=154,751 [A]</t>
  </si>
  <si>
    <t>23</t>
  </si>
  <si>
    <t>17481</t>
  </si>
  <si>
    <t>ZÁSYP JAM A RÝH Z NAKUPOVANÝCH MATERIÁLŮ</t>
  </si>
  <si>
    <t>ZEMNÍ PRÁCE - Zásyp zeminou vhodnou do náspů, hutněno po vrstvách 300mm na 100% PS  
=986,436m3  
Viz D.1.1.2.1-Situace pozemní komunikace a D.1.1.2.4-Charakteristické příčné řezy skupina měření: G1711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</si>
  <si>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</si>
  <si>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24</t>
  </si>
  <si>
    <t>17511</t>
  </si>
  <si>
    <t>OBSYP POTRUBÍ A OBJEKTŮ SE ZHUTNĚNÍM</t>
  </si>
  <si>
    <t>KANALIZAČNÍ PŘÍPOJKY (uliční vpusti, odvodňovací žlaby) - Obsyp potrubí kanalizačních přípojek zeminou vhodnou do náspu  
=1,500m*1,000m*142,064m  
Viz D.1.1.2.1-Situace pozemní komunikace a D.1.1.2.4-Charakteristické příčné řezy skupina měření: 1711</t>
  </si>
  <si>
    <t>1,5*1,0*163,0641=244,596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</si>
  <si>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</si>
  <si>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25</t>
  </si>
  <si>
    <t>18110</t>
  </si>
  <si>
    <t>ÚPRAVA PLÁNĚ SE ZHUTNĚNÍM V HORNINĚ TŘ. I</t>
  </si>
  <si>
    <t>M2</t>
  </si>
  <si>
    <t>PODÉLNÁ DRENÁŽ - Úprava a zhutnění základové spáry  
=1065,990m*0,200m  
Viz D.1.1.2.1-Situace pozemní komunikace a D.1.1.2.4-Charakteristické příčné řezy skupina měření: 1821a</t>
  </si>
  <si>
    <t>1065,990*0,200=213,198 [A]</t>
  </si>
  <si>
    <t>položka zahrnuje úpravu pláně včetně vyrovnání výškových rozdílů. Míru zhutnění určuje projekt.</t>
  </si>
  <si>
    <t>26</t>
  </si>
  <si>
    <t>SANACE PODLOŽÍ (INTRAVILÁN) - Úprava a zhutnění parapláně  
=1282,569m2  
Viz D.1.1.2.1-Situace pozemní komunikace skupina měření: 1821a</t>
  </si>
  <si>
    <t>27</t>
  </si>
  <si>
    <t>ÚPRAVA Č. 1.1 - Úprava a zhutnění zemní pláně  
=1044,216m2  
Viz D.1.1.2.1-Situace pozemní komunikace skupina měření: 1821a</t>
  </si>
  <si>
    <t>28</t>
  </si>
  <si>
    <t>04</t>
  </si>
  <si>
    <t>ÚPRAVA Č. 1.2 - Úprava a zhutnění zemní pláně  
=5399,603m2  
Viz D.1.1.2.1-Situace pozemní komunikace skupina měření: 1821a</t>
  </si>
  <si>
    <t>29</t>
  </si>
  <si>
    <t>05</t>
  </si>
  <si>
    <t>ÚPRAVA Č. 2 - Úprava a zhutnění zemní pláně  
=2813,280m2  
Viz D.1.1.2.1-Situace pozemní komunikace skupina měření: 1821a</t>
  </si>
  <si>
    <t>30</t>
  </si>
  <si>
    <t>06</t>
  </si>
  <si>
    <t>ÚPRAVA Č. 4 - Úprava a zhutnění zemní pláně  
=16,000m2  
Viz D.1.1.2.1-Situace pozemní komunikace skupina měření: 1821a</t>
  </si>
  <si>
    <t>31</t>
  </si>
  <si>
    <t>07</t>
  </si>
  <si>
    <t>ÚPRAVA Č. 7 - Úprava a zhutnění zemní pláně  
=91m2  
Viz D.1.1.2.1-Situace pozemní komunikace skupina měření: 1821a</t>
  </si>
  <si>
    <t>32</t>
  </si>
  <si>
    <t>08</t>
  </si>
  <si>
    <t>ÚPRAVA Č. 8 - Úprava a zhutnění zemní pláně  
=130,532m2  
Viz D.1.1.2.1-Situace pozemní komunikace skupina měření: 1821a</t>
  </si>
  <si>
    <t>33</t>
  </si>
  <si>
    <t>18214</t>
  </si>
  <si>
    <t>ÚPRAVA POVRCHŮ SROVNÁNÍM ÚZEMÍ V TL DO 0,25M</t>
  </si>
  <si>
    <t>ZELEŇ - Svahové úpravy  
=2641,377m2  
Viz D.1.1.2.1-Situace pozemní komunikace skupina měření: 1821a</t>
  </si>
  <si>
    <t>položka zahrnuje srovnání výškových rozdílů terénu</t>
  </si>
  <si>
    <t>34</t>
  </si>
  <si>
    <t>18231</t>
  </si>
  <si>
    <t>ROZPROSTŘENÍ ORNICE V ROVINĚ V TL DO 0,10M</t>
  </si>
  <si>
    <t>ZELEŇ - Zpětné ohumusování plochy v tl. 100mm, která byla zasažena výkopovými pracemi a úpravou terénu  
=2641,377m2  
Viz D.1.1.2.1-Situace pozemní komunikace skupina měření: 1821a</t>
  </si>
  <si>
    <t>položka zahrnuje:  
nutné přemístění ornice z dočasných skládek vzdálených do 50m  
rozprostření ornice v předepsané tloušťce v rovině a ve svahu do 1:5</t>
  </si>
  <si>
    <t>35</t>
  </si>
  <si>
    <t>18241</t>
  </si>
  <si>
    <t>ZALOŽENÍ TRÁVNÍKU RUČNÍM VÝSEVEM</t>
  </si>
  <si>
    <t>ZELEŇ - Osetí svahů travním semenem  
=2641,377m2  
Viz D.1.1.2.1-Situace pozemní komunikace skupina měření: 1822</t>
  </si>
  <si>
    <t>Zahrnuje dodání předepsané travní směsi, její výsev na ornici, zalévání, první pokosení, to vše bez ohledu na sklon terénu</t>
  </si>
  <si>
    <t>36</t>
  </si>
  <si>
    <t>18247</t>
  </si>
  <si>
    <t>OŠETŘOVÁNÍ TRÁVNÍKU</t>
  </si>
  <si>
    <t>ZELEŇ - Údržba založeného travního porostu  
=2641,377m2  
Viz D.1.1.2.1-Situace pozemní komunikace skupina měření: 1822</t>
  </si>
  <si>
    <t>Zahrnuje pokosení se shrabáním, naložení shrabků na dopravní prostředek, s odvozem a se složením, to vše bez ohledu na sklon terénu  
zahrnuje nutné zalití a hnojení</t>
  </si>
  <si>
    <t>37</t>
  </si>
  <si>
    <t>18481</t>
  </si>
  <si>
    <t>OCHRANA STROMŮ BEDNĚNÍM</t>
  </si>
  <si>
    <t>ZELEŇ – Ochrana stávájících dřevin v blízkosti stavby bedněním  
Viz D.1.1.2.8-Situace dendrologických úprav skupina měření: 0004a</t>
  </si>
  <si>
    <t>položka zahrnuje veškerý materiál, výrobky a polotovary, včetně mimostaveništní a vnitrostaveništní dopravy (rovněž přesuny), včetně naložení a složení, případně s uložením</t>
  </si>
  <si>
    <t>38</t>
  </si>
  <si>
    <t>184A1</t>
  </si>
  <si>
    <t>VYSAZOVÁNÍ KEŘŮ LISTNATÝCH S BALEM VČETNĚ VÝKOPU JAMKY</t>
  </si>
  <si>
    <t>KUS</t>
  </si>
  <si>
    <t>ZELEŇ - Výsadba keřů  
=96ks  
Viz D.1.1.2.8-Situace dendrologických úprav skupina měření: 1823</t>
  </si>
  <si>
    <t>Položka vysazování keřů zahrnuje dodávku projektem předepsaných  keřů,  hloubení jamek (min. rozměry pro keře 30/30/30cm) s event. výměnou půdy, s hnojením anorganickým hnojivem a přídavkem organického hnojiva dle PD, zálivku,  a pod.  
položka zahrnuje veškerý materiál, výrobky a polotovary, včetně mimostaveništní a vnitrostaveništní dopravy (rovněž přesuny), včetně naložení a složení, případně s uložením</t>
  </si>
  <si>
    <t>39</t>
  </si>
  <si>
    <t>184A2</t>
  </si>
  <si>
    <t>VYSAZOVÁNÍ KEŘŮ LISTNATÝCH BEZ BALU VČETNĚ VÝKOPU JAMKY</t>
  </si>
  <si>
    <t>ZELEŇ - Výsadba travin  
=70ks  
Viz D.1.1.2.8-Situace dendrologických úprav skupina měření: 1823</t>
  </si>
  <si>
    <t>Položka vysazování keřů zahrnuje dodávku projektem předepsaných  keřů,  hloubení jamek (min. rozměry pro keře 30/30/30cm) s event. výměnou půdy, s hnojením anorganickým hnojivem a přídavkem organického hnojiva dle PD, zálivku a pod.  
položka zahrnuje veškerý materiál, výrobky a polotovary, včetně mimostaveništní a vnitrostaveništní dopravy (rovněž přesuny), včetně naložení a složení, případně s uložením</t>
  </si>
  <si>
    <t>40</t>
  </si>
  <si>
    <t>184B15</t>
  </si>
  <si>
    <t>VYSAZOVÁNÍ STROMŮ LISTNATÝCH S BALEM OBVOD KMENE DO 16CM, PODCHOZÍ VÝŠ MIN 2,4M</t>
  </si>
  <si>
    <t>ZELEŇ – Výsadba stromů 
=14ks 
Viz D.1.1.2.8-Situace dendrologických úprav skupina měření: 1823</t>
  </si>
  <si>
    <t>Položka vysazování stromů dodávku projektem předepsaných 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
Obvod kmene se měří ve výšce 1,00m nad zemí. 
položka zahrnuje veškerý materiál, výrobky a polotovary, včetně mimostaveništní a vnitrostaveništní dopravy (rovněž přesuny), včetně naložení a složení, případně s uložením</t>
  </si>
  <si>
    <t>Základy</t>
  </si>
  <si>
    <t>41</t>
  </si>
  <si>
    <t>21361</t>
  </si>
  <si>
    <t>DRENÁŽNÍ VRSTVY Z GEOTEXTILIE</t>
  </si>
  <si>
    <t>PODÉLNÁ DRENÁŽ - Filtrační geotextilie 300g/m2  
=1,900m*1065,990m  
Viz D.1.1.2.1-Situace pozemní komunikace skupina měření: 2891</t>
  </si>
  <si>
    <t>1,900*1065,990=2 025,381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</si>
  <si>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</si>
  <si>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42</t>
  </si>
  <si>
    <t>21452</t>
  </si>
  <si>
    <t>SANAČNÍ VRSTVY Z KAMENIVA DRCENÉHO</t>
  </si>
  <si>
    <t>SANACE PODLOŽÍ - Zemina (sypanina) vhodná do aktivní zóny tl. 2x200mm, včetně hutnění  
=1282,569m2*0,400  
Viz D.1.1.2.1-Situace pozemní komunikace a D.1.1.2.4-Charakteristické příčné řezy skupina měření: G2122a</t>
  </si>
  <si>
    <t>1282,569*0,4=513,028 [A]</t>
  </si>
  <si>
    <t>položka zahrnuje dodávku předepsaného kameniva, mimostaveništní a vnitrostaveništní dopravu a jeho uložení  
není-li v zadávací dokumentaci uvedeno jinak, jedná se o nakupovaný materiál</t>
  </si>
  <si>
    <t>43</t>
  </si>
  <si>
    <t>21461H</t>
  </si>
  <si>
    <t>SEPARAČNÍ GEOTEXTILIE DO 1000G/M2</t>
  </si>
  <si>
    <t>SANACE PODLOŽÍ - Netkaná separační geotextilie - plošná hmotnost 1000g/m2, odolnost proti protržení CBR - 10kN  
=1282,569m2  
Viz D.1.1.2.1-Situace pozemní komunikace skupina měření: G2122b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</si>
  <si>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</si>
  <si>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Vodorovné konstrukce</t>
  </si>
  <si>
    <t>44</t>
  </si>
  <si>
    <t>451314</t>
  </si>
  <si>
    <t>PODKLADNÍ A VÝPLŇOVÉ VRSTVY Z PROSTÉHO BETONU C25/30</t>
  </si>
  <si>
    <t>SILNIČNÍ PŘÍKOP - Betonová odvodňovací tvárnice šířky 570/607mm, tloušťky 140mm - Betonové lože C25/30-XF3 tl. 150mm  
=0,150m2*74,920m  
Viz D.1.1.2.1-Situace pozemní komunikace a D.1.1.2.4-Charakteristické příčné řezy skupina měření: 4511</t>
  </si>
  <si>
    <t>0,150*74,920=11,238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</si>
  <si>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</si>
  <si>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</t>
  </si>
  <si>
    <t>SILNIČNÍ PŘÍKOP - Vyústění - Betonové lože C25/30-XF3 tl. 150mm  
=0,456m2*0,150m*5  
Viz D.1.1.2.1-Situace pozemní komunikace a D.1.1.2.4-Charakteristické příčné řezy skupina měření: 4511</t>
  </si>
  <si>
    <t>0,456*0,150*5=0,342 [A]</t>
  </si>
  <si>
    <t>46</t>
  </si>
  <si>
    <t>45131A</t>
  </si>
  <si>
    <t>PODKLADNÍ A VÝPLŇOVÉ VRSTVY Z PROSTÉHO BETONU C20/25</t>
  </si>
  <si>
    <t>ODVODŇOVACÍ ŽLABY - Betonové lože C20/25-XF3 pod odvodňovací žlaby (štěrbinové, z polymerbetonu)  
=(71,450+51,200)*0,250m2  
Viz D.1.1.2.1-Situace pozemní komunikace a D.1.1.2.4-Charakteristické příčné řezy skupina měření: 4511</t>
  </si>
  <si>
    <t>Celkem: (71,450+51,200)*0,25=30,663 [A]</t>
  </si>
  <si>
    <t>47</t>
  </si>
  <si>
    <t>OBRUBNÍKY – Betonové lože C20/25-XF3 pod polymerbetonové odvodňovací silniční obrubníky 150x250x1000mm  
=644,291m*0,065m2  
Viz položka č.: 48 skupina měření: 4511</t>
  </si>
  <si>
    <t>644,291*0,065=41,879 [A]</t>
  </si>
  <si>
    <t>48</t>
  </si>
  <si>
    <t>OBRUBNÍKY – Betonové lože C20/25-XF3 pod polymerbetonové odvodňovací silniční obrubníky středové 150x205x915mm  
=130,981*0,065m2  
Viz položka č.: 50 skupina měření: 4511</t>
  </si>
  <si>
    <t>130,981*0,065=8,514 [A]</t>
  </si>
  <si>
    <t>49</t>
  </si>
  <si>
    <t>45152</t>
  </si>
  <si>
    <t>PODKLADNÍ A VÝPLŇOVÉ VRSTVY Z KAMENIVA DRCENÉHO</t>
  </si>
  <si>
    <t>PODÉLNÁ DRENÁŽ - Podsyp ze štěrkodrti fr. 0/32mm tl. 100mm  
=0,050m2*1065,990m  
Viz D.1.1.2.1-Situace pozemní komunikace a D.1.1.2.4-Charakteristické příčné řezy skupina měření: 4511</t>
  </si>
  <si>
    <t>0,050*1065,990=53,300 [A]</t>
  </si>
  <si>
    <t>50</t>
  </si>
  <si>
    <t>45157</t>
  </si>
  <si>
    <t>PODKLADNÍ A VÝPLŇOVÉ VRSTVY Z KAMENIVA TĚŽENÉHO</t>
  </si>
  <si>
    <t>KANALIZAČNÍ PŘÍPOJKY (uliční vpusti, odvodňovací žlaby) - Pískové lože frakce 0/4mm kanalizačních přípojek, tl. 200mm  
Viz D.1.1.2.1-Situace pozemní komunikace a D.1.1.2.4-Charakteristické příčné řezy skupina měření: 4511</t>
  </si>
  <si>
    <t>0,300*163,064=48,919 [A]</t>
  </si>
  <si>
    <t>51</t>
  </si>
  <si>
    <t>PODÉLNÁ DRENÁŽ - Obsyb z kameniva těženého fr.11/22mm  
=0,150m2*1065,990m  
Viz D.1.1.2.1-Situace pozemní komunikace a D.1.1.2.4-Charakteristické příčné řezy skupina měření: 4511</t>
  </si>
  <si>
    <t>0,150*1065,990=159,899 [A]</t>
  </si>
  <si>
    <t>84</t>
  </si>
  <si>
    <t>58211</t>
  </si>
  <si>
    <t>DLÁŽDĚNÉ KRYTY Z VELKÝCH KOSTEK DO LOŽE Z KAMENIVA</t>
  </si>
  <si>
    <t>ÚPRAVA Č. 8 - Žulové kostky 160x160x160mm - Česká žula  
=108,566m2  
Lože z hrubého drceného kameniva frakce 6/8mm tl. 40mm  
=108,566m2*0,040=4,343m3  
Viz D.1.1.2.1-Situace pozemní komunikace skupina měření: 5802</t>
  </si>
  <si>
    <t>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</si>
  <si>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Komunikace</t>
  </si>
  <si>
    <t>52</t>
  </si>
  <si>
    <t>56213</t>
  </si>
  <si>
    <t>VOZOVKOVÉ VRSTVY Z MATERIÁLŮ STABIL CEMENTEM TL DO 150MM</t>
  </si>
  <si>
    <t>ÚPRAVA Č. 1.1 - Podkladní vrstva stmelená cementem SC 0/32 C3/4 tl. 120mm + hutnění  
=820,372m2  
Viz D.1.1.2.1-Situace pozemní komunikace skupina měření: G5801b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</si>
  <si>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</si>
  <si>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53</t>
  </si>
  <si>
    <t>ÚPRAVA Č. 1.2 - Podkladní vrstva stmelená cementem SC 0/32 C3/4 tl. 120mm + hutnění  
=4718,130m2  
Viz D.1.1.2.1-Situace pozemní komunikace skupina měření: G5801b</t>
  </si>
  <si>
    <t>54</t>
  </si>
  <si>
    <t>ÚPRAVA Č. 2 - Podkladní vrstva stmelená cementem SC 0/32 C3/4 tl. 120mm + hutnění  
=2813,280m2  
Viz D.1.1.2.1-Situace pozemní komunikace skupina měření: G5801b</t>
  </si>
  <si>
    <t>55</t>
  </si>
  <si>
    <t>56214</t>
  </si>
  <si>
    <t>VOZOVKOVÉ VRSTVY Z MATERIÁLŮ STABIL CEMENTEM TL DO 200MM</t>
  </si>
  <si>
    <t>ÚPRAVA Č. 8 – Podkladní vrstva stmelená cementem SC 0/32 C8/10 tl. 200mm + hutnění  
=141,883m2*0,230  
Viz D.1.1.2.1-Situace pozemní komunikace a D.1.1.2.4-Charakteristické příčné řezy skupina měření: 5801b</t>
  </si>
  <si>
    <t>141,883*0,230=32,633 [A]</t>
  </si>
  <si>
    <t>56</t>
  </si>
  <si>
    <t>56333</t>
  </si>
  <si>
    <t>VOZOVKOVÉ VRSTVY ZE ŠTĚRKODRTI TL. DO 150MM</t>
  </si>
  <si>
    <t>ÚPRAVA Č. 1.1 - Štěrkodrť ŠDA 0/32, tl. 150mm + hutnění  
=1044,216m2  
Viz D.1.1.2.1-Situace pozemní komunikace skupina měření: G5601b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</si>
  <si>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</si>
  <si>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57</t>
  </si>
  <si>
    <t>ÚPRAVA Č. 1.2 - Štěrkodrť ŠDA 0/32, tl. 150mm + hutnění  
=5399,603m2  
Viz D.1.1.2.1-Situace pozemní komunikace skupina měření: G5601b</t>
  </si>
  <si>
    <t>58</t>
  </si>
  <si>
    <t>ÚPRAVA Č. 7 - Štěrkodrť ŠDA 0/32mm tl. 150mm + hutnění  
=94,080m2  
Viz D.1.1.2.1-Situace pozemní komunikace skupina měření: 5601b</t>
  </si>
  <si>
    <t>59</t>
  </si>
  <si>
    <t>ÚPRAVA Č. 7 - Štěrkodrť ŠDA 0/32mm tl. 150mm + hutnění  
=98,000m2  
Viz D.1.1.2.1-Situace pozemní komunikace skupina měření: 5601b</t>
  </si>
  <si>
    <t>60</t>
  </si>
  <si>
    <t>56334</t>
  </si>
  <si>
    <t>VOZOVKOVÉ VRSTVY ZE ŠTĚRKODRTI TL. DO 200MM</t>
  </si>
  <si>
    <t>ÚPRAVA Č. 4 - Štěrkodrť ŠDB 0/32mm tl. 200mm + hutnění  
=16,000m2  
Viz D.1.1.2.1-Situace pozemní komunikace skupina měření: 5601b</t>
  </si>
  <si>
    <t>61</t>
  </si>
  <si>
    <t>ÚPRAVA Č. 8 - Štěrkodrť ŠDA 0/32mm tl. 200mm + hutnění  
=136,208m2  
Viz D.1.1.2.1-Situace pozemní komunikace skupina měření: 5601b</t>
  </si>
  <si>
    <t>62</t>
  </si>
  <si>
    <t>572123</t>
  </si>
  <si>
    <t>INFILTRAČNÍ POSTŘIK Z EMULZE DO 1,0KG/M2</t>
  </si>
  <si>
    <t>ÚPRAVA Č. 1.1 - Infiltrační postřik z kationaktivní asfaltové emulze, zbytkové množství pojiva 1,00kg/m2 (po odštěpení)  
=795,761m2  
Viz D.1.1.2.1-Situace pozemní komunikace skupina měření: 5702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</si>
  <si>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</si>
  <si>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63</t>
  </si>
  <si>
    <t>ÚPRAVA Č. 1.2 - Infiltrační postřik z kationaktivní asfaltové emulze, zbytkové množství pojiva 1,00kg/m2 (po odštěpení)  
=4576,586m2  
Viz D.1.1.2.1-Situace pozemní komunikace skupina měření: 5702</t>
  </si>
  <si>
    <t>64</t>
  </si>
  <si>
    <t>ÚPRAVA Č. 2 - Infiltrační postřik z kationaktivní asfaltové emulze, zbytkové množství pojiva 1,00kg/m2 (po odštěpení)  
=2813,280m2  
Viz D.1.1.2.1-Situace pozemní komunikace skupina měření: 5702</t>
  </si>
  <si>
    <t>65</t>
  </si>
  <si>
    <t>572213</t>
  </si>
  <si>
    <t>SPOJOVACÍ POSTŘIK Z EMULZE DO 0,5KG/M2</t>
  </si>
  <si>
    <t>ÚPRAVA Č. 1.1 - Spojovací postřik (pod ACL) z kationaktivní asfaltové emulze, zbytkové množství pojiva 0,40kg/m2 (po odštěpení)  
=768,108m2  
Viz D.1.1.2.1-Situace pozemní komunikace skupina měření: 5702</t>
  </si>
  <si>
    <t>66</t>
  </si>
  <si>
    <t>ÚPRAVA Č. 1.1 - Spojovací postřik (pod ACO) z kationaktivní asfaltové emulze, zbytkové množství pojiva 0,40kg/m2 (po odštěpení)  
=750,694m2  
Viz D.1.1.2.1-Situace pozemní komunikace skupina měření: 5702</t>
  </si>
  <si>
    <t>67</t>
  </si>
  <si>
    <t>ÚPRAVA Č. 1.2 - Spojovací postřik (pod ACL) z kationaktivní asfaltové emulze, zbytkové množství pojiva 0,40kg/m2 (po odštěpení)  
=4417,550m2  
Viz D.1.1.2.1-Situace pozemní komunikace skupina měření: 5702</t>
  </si>
  <si>
    <t>68</t>
  </si>
  <si>
    <t>ÚPRAVA Č. 1.2 - Spojovací postřik (pod ACO) z kationaktivní asfaltové emulze, zbytkové množství pojiva 0,40kg/m2 (po odštěpení)  
=4317,395m2  
Viz D.1.1.2.1-Situace pozemní komunikace skupina měření: 5702</t>
  </si>
  <si>
    <t>69</t>
  </si>
  <si>
    <t>ÚPRAVA Č. 2 - Spojovací postřik (pod ACL) z kationaktivní asfaltové emulze, zbytkové množství pojiva 0,40kg/m2 (po odštěpení)  
=2813,280m2  
Viz D.1.1.2.1-Situace pozemní komunikace skupina měření: 5702</t>
  </si>
  <si>
    <t>70</t>
  </si>
  <si>
    <t>ÚPRAVA Č. 2 - Spojovací postřik (pod ACO) z kationaktivní asfaltové emulze, zbytkové množství pojiva 0,40kg/m2 (po odštěpení)  
=2813,280m2  
Viz D.1.1.2.1-Situace pozemní komunikace skupina měření: 5702</t>
  </si>
  <si>
    <t>71</t>
  </si>
  <si>
    <t>ÚPRAVA Č. 3.2 - Spojovací postřik (pod ACL) z kationaktivní asfaltové emulze, zbytkové množství pojiva 0,40kg/m2 (po odštěpení)  
=471,135m2  
Viz D.1.1.2.1-Situace pozemní komunikace skupina měření: 5702</t>
  </si>
  <si>
    <t>72</t>
  </si>
  <si>
    <t>ÚPRAVA Č. 3.2 - Spojovací postřik (pod ACO) z kationaktivní asfaltové emulze, zbytkové množství pojiva 0,40kg/m2 (po odštěpení)  
=471,135m2  
Viz D.1.1.2.1-Situace pozemní komunikace skupina měření: 5702</t>
  </si>
  <si>
    <t>73</t>
  </si>
  <si>
    <t>574A44</t>
  </si>
  <si>
    <t>ASFALTOVÝ BETON PRO OBRUSNÉ VRSTVY ACO 11+, 11S TL. 50MM</t>
  </si>
  <si>
    <t>ÚPRAVA Č. 1.1 - Asfaltový beton pro obrusné vrstvy ACO 11+, tl. 50mm + hutnění  
=743,187m2  
Viz D.1.1.2.1-Situace pozemní komunikace skupina měření: G5701b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</si>
  <si>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</si>
  <si>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74</t>
  </si>
  <si>
    <t>574B34</t>
  </si>
  <si>
    <t>ASFALTOVÝ BETON PRO OBRUSNÉ VRSTVY MODIFIK ACO 11+, 11S TL. 40MM</t>
  </si>
  <si>
    <t>ÚPRAVA Č. 1.2 - Asfaltový beton modifikovaný pryžovým granulátem pro obrusné vrstvy se sníženou hlučností ACO 11+ NH CrmB, tl. 40mm + hutnění  
=4274,221m2  
Viz D.1.1.2.1-Situace pozemní komunikace skupina měření: G5701b</t>
  </si>
  <si>
    <t>75</t>
  </si>
  <si>
    <t>ÚPRAVA Č. 2 -Asfaltový beton modifikovaný pryžovým granulátem pro obrusné vrstvy se sníženou hlučností ACO 11+ NH CrmB, tl. 40mm + hutnění  
=2813,280m2  
Viz D.1.1.2.1-Situace pozemní komunikace skupina měření: G5701b</t>
  </si>
  <si>
    <t>76</t>
  </si>
  <si>
    <t>ÚPRAVA Č. 3.2 - Asfaltový beton modifikovaný pryžovým granulátem pro obrusné vrstvy se sníženou hlučností ACO 11+ NH CrmB, tl. 40mm + hutnění  
=471,135m2  
Viz D.1.1.2.1-Situace pozemní komunikace skupina měření: G5701b</t>
  </si>
  <si>
    <t>77</t>
  </si>
  <si>
    <t>574C56</t>
  </si>
  <si>
    <t>ASFALTOVÝ BETON PRO LOŽNÍ VRSTVY ACL 16+, 16S TL. 60MM</t>
  </si>
  <si>
    <t>ÚPRAVA Č. 1.1 - Asfaltový beton pro ložné vrstvy ACL 16+, tl. 60mm + hutnění  
=758,277m2  
Viz D.1.1.2.1-Situace pozemní komunikace skupina měření: G5701b</t>
  </si>
  <si>
    <t>78</t>
  </si>
  <si>
    <t>574C66</t>
  </si>
  <si>
    <t>ASFALTOVÝ BETON PRO LOŽNÍ VRSTVY ACL 16+, 16S TL. 70MM</t>
  </si>
  <si>
    <t>ÚPRAVA Č. 1.2 - Asfaltový beton pro ložné vrstvy ACL 16+, tl. 70mm + hutnění  
=4361,005m2  
Viz D.1.1.2.1-Situace pozemní komunikace skupina měření: G5701b</t>
  </si>
  <si>
    <t>79</t>
  </si>
  <si>
    <t>ÚPRAVA Č. 2 - Asfaltový beton pro ložné vrstvy ACL 16+, tl. 70mm + hutnění  
=2813,280m2  
Viz D.1.1.2.1-Situace pozemní komunikace skupina měření: G5701b</t>
  </si>
  <si>
    <t>80</t>
  </si>
  <si>
    <t>ÚPRAVA Č. 3.2 - Asfaltový beton pro ložné vrstvy ACL 16+, tl. 70mm + hutnění  
=471,135m2  
Viz D.1.1.2.1-Situace pozemní komunikace skupina měření: G5701b</t>
  </si>
  <si>
    <t>81</t>
  </si>
  <si>
    <t>574E68</t>
  </si>
  <si>
    <t>ASFALTOVÝ BETON PRO PODKLADNÍ VRSTVY ACP 22+, 22S TL. 70MM</t>
  </si>
  <si>
    <t>ÚPRAVA Č. 1.1 - Asfaltový beton pro podkladní vrstvy ACP 22+, tl. 70mm + hutnění  
=775,867m2  
Viz D.1.1.2.1-Situace pozemní komunikace skupina měření: G5701b</t>
  </si>
  <si>
    <t>82</t>
  </si>
  <si>
    <t>ÚPRAVA Č. 1.2 - Asfaltový beton pro podkladní vrstvy ACP 22+, tl. 70mm + hutnění  
=4462,171m2  
Viz D.1.1.2.1-Situace pozemní komunikace skupina měření: G5701b</t>
  </si>
  <si>
    <t>83</t>
  </si>
  <si>
    <t>ÚPRAVA Č. 2 - Asfaltový beton pro podkladní vrstvy ACP 22+, tl. 70mm + hutnění  
=2813,280m2  
Viz D.1.1.2.1-Situace pozemní komunikace skupina měření: G5701b</t>
  </si>
  <si>
    <t>85</t>
  </si>
  <si>
    <t>582611</t>
  </si>
  <si>
    <t>KRYTY Z BETON DLAŽDIC SE ZÁMKEM ŠEDÝCH TL 60MM DO LOŽE Z KAM</t>
  </si>
  <si>
    <t>ÚPRAVA Č. 4 - Cementobetonová dlažba tl. 60mm, odstín šedá  
=8,240m2  
Lože z hrubého drceného kameniva frakce 6/8mm tl. 30mm  
=8,240m2*0,030=2,472m3  
Viz D.1.1.2.1-Situace pozemní komunikace skupina měření: 5801b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</si>
  <si>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</si>
  <si>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86</t>
  </si>
  <si>
    <t>58261A</t>
  </si>
  <si>
    <t>KRYTY Z BETON DLAŽDIC SE ZÁMKEM BAREV RELIÉF TL 60MM DO LOŽE Z KAM</t>
  </si>
  <si>
    <t>ÚPRAVA Č. 4 - Cementobetonová dlažba tl. 60mm, odstín červená, reliefní  
=7,760m2  
Lože z hrubého drceného kameniva frakce 6/8mm tl. 30mm  
=7,760m2*0,030=2,328m3  
Viz D.1.1.2.1-Situace pozemní komunikace skupina měření: 5801b</t>
  </si>
  <si>
    <t>87</t>
  </si>
  <si>
    <t>58300</t>
  </si>
  <si>
    <t>KRYT ZE SINIČNÍCH DÍLCŮ (PANELŮ)</t>
  </si>
  <si>
    <t>ÚPRAVA Č. 7 - Zastávkový cementobetonový panel  tl. 260mm s integrovanou nástupní hranou výšky 160mm  
=82,600m2  
Lože z hrubého drceného kameniva frakce 6/8mm tl. 50mm  
=82,600m2*0,050=4,130m3  
Viz D.1.1.2.1-Situace pozemní komunikace skupina měření: G5801a</t>
  </si>
  <si>
    <t>82,600*0,260=21,476 [A]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</si>
  <si>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</si>
  <si>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88</t>
  </si>
  <si>
    <t>58920</t>
  </si>
  <si>
    <t>VÝPLŇ SPAR MODIFIKOVANÝM ASFALTEM</t>
  </si>
  <si>
    <t>Asfaltová zálivka (silnice)  
=1098,370m  
Viz D.1.1.2.1-Situace pozemní komunikace skupina měření: 5901</t>
  </si>
  <si>
    <t>položka zahrnuje:  
- dodávku předepsaného materiálu  
- vyčištění a výplň spar tímto materiálem</t>
  </si>
  <si>
    <t>Potrubí</t>
  </si>
  <si>
    <t>89</t>
  </si>
  <si>
    <t>87433</t>
  </si>
  <si>
    <t>POTRUBÍ Z TRUB PLASTOVÝCH ODPADNÍCH DN DO 150MM</t>
  </si>
  <si>
    <t>KANALIZAČNÍ PŘÍPOJKY (uliční vpusti, odvodňovací žlaby) - Kanalizační přípojky včetně odbočných tvarovek s hrdly včetně těsnění 
=142,064m 
Viz D.1.1.2.1-Situace pozemní komunikace skupina měření: 8101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</si>
  <si>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</si>
  <si>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90</t>
  </si>
  <si>
    <t>875332</t>
  </si>
  <si>
    <t>POTRUBÍ DREN Z TRUB PLAST DN DO 150MM DĚROVANÝCH</t>
  </si>
  <si>
    <t>PODÉLNÁ DRENÁŽ - Drenážní potrubí plastové DN=150mm vhodné do dynamicky zatížených konstrukcí 
=1065,990m 
Viz D.1.1.2.1-Situace pozemní komunikace skupina měření: 8101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</si>
  <si>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</si>
  <si>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91</t>
  </si>
  <si>
    <t>89516</t>
  </si>
  <si>
    <t>DRENÁŽNÍ VÝUSŤ Z BETON DÍLCŮ</t>
  </si>
  <si>
    <t>SILNIČNÍ PŘÍKOP – Úprava vyústění podélné drenáže a uliční vpusti do příkopu pomocí prefabrikovaných tvárnic  
=0,720m*0,600m*0,445m*5ks  
Viz D.1.1.2.1-Situace pozemní komunikace skupina měření: 8931</t>
  </si>
  <si>
    <t>0,720</t>
  </si>
  <si>
    <t>položka zahrnuje:  
- dodání  a osazení dílce  požadovaného  tvaru  a  vlastností,  jeho  skladování,  doprava  vnitrostaveništní i mimosatveništní  
- u dílců železobetonových výztuž, případně i tuhé kovové prvky a závěsná oka,  
- výplň, těsnění a tmelení spár a spojů</t>
  </si>
  <si>
    <t>92</t>
  </si>
  <si>
    <t>895823</t>
  </si>
  <si>
    <t>DRENÁŽNÍ ŠACHTICE KONTROLNÍ Z PLAST DÍLCŮ ŠK 100</t>
  </si>
  <si>
    <t>PODÉLNÁ DRENÁŽ - Kontrolní šachta podélné drenáže z PP DN=315mm, včetně souvisejícího vybavení (šachtové dno z PP pro drenážní trouby) DN=150mm, šachtová korugovaná trouba DN=315mm, teleskopická trouba v horní části a plastový pachotěsný poklop), včetně přípojek a vyústění  
=23ks  
Viz D.1.1.2.1-Situace pozemní komunikace skupina měření: 8931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</si>
  <si>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</si>
  <si>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93</t>
  </si>
  <si>
    <t>897544</t>
  </si>
  <si>
    <t>VPUSŤ ODVOD ŽLABŮ Z POLYMERBETONU SV. ŠÍŘKY DO 250MM</t>
  </si>
  <si>
    <t>ULIČNÍ VPUSTI - Uliční vpusti pro obrubníkové odvodnění, včetně kalového koše  
Viz D.1.1.2.1-Situace pozemní komunikace skupina měření: 8971</t>
  </si>
  <si>
    <t>Celkem: 17=17,000 [A]</t>
  </si>
  <si>
    <t>položka zahrnuje dodávku a osazení předepsaného dílce včetně mříže  
nezahrnuje předepsané podkladní konstrukce</t>
  </si>
  <si>
    <t>94</t>
  </si>
  <si>
    <t>897624</t>
  </si>
  <si>
    <t>VPUSŤ ŠTĚRBINOVÝCH ŽLABŮ Z BETON DÍLCŮ SV. ŠÍŘKY DO 250MM</t>
  </si>
  <si>
    <t>ODVODŇOVACÍ ŽLABY - Nové vpusti betonových štěrbinových odvodňovacích žlabů pro třídu zatížení minimálně D400  
Viz D.1.1.2.1-Situace pozemní komunikace skupina měření: 8971</t>
  </si>
  <si>
    <t>Celkem: 2=2,000 [A]</t>
  </si>
  <si>
    <t>95</t>
  </si>
  <si>
    <t>897724</t>
  </si>
  <si>
    <t>ČISTÍCÍ KUSY ŠTĚRBIN ŽLABŮ Z BETON DÍLCŮ SV. ŠÍŘKY DO 250MM</t>
  </si>
  <si>
    <t>ODVODŇOVACÍ  ŽLABY – Nové čistící kusy betonových štěrbinových odvodňovacích žlabů pro třídu zatížení minimálně D400  
Viz D.1.1.2.1-Situace pozemní komunikace skupina měření: 8971</t>
  </si>
  <si>
    <t>Celkem: 3=3,000 [A]</t>
  </si>
  <si>
    <t>položka zahrnuje dodávku a osazení předepsaného dílce  
nezahrnuje předepsané podkladní konstrukce</t>
  </si>
  <si>
    <t>96</t>
  </si>
  <si>
    <t>89923</t>
  </si>
  <si>
    <t>VÝŠKOVÁ ÚPRAVA KRYCÍCH HRNCŮ</t>
  </si>
  <si>
    <t>OSTATNÍ - Výšková rektifikace krycích znaků inženýrských sítí (poklopy a hrnky samonivelační, poklopy bezpantové)  
=11ks  
Viz D.1.1.2.1-Situace pozemní komunikace skupina měření: 8991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</si>
  <si>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</si>
  <si>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</si>
  <si>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97</t>
  </si>
  <si>
    <t>9113B1</t>
  </si>
  <si>
    <t>SVODIDLO OCEL SILNIČ JEDNOSTR, ÚROVEŇ ZADRŽ H1 -DODÁVKA A MONTÁŽ</t>
  </si>
  <si>
    <t>SVODIDLA - Silniční ocelové svodidlo JSXXX/H1, dynamický průhyb max. 1,3m a pracovní šířka dle ČSN EN 1317-2, včetně osazení 
=106,000m+373,300m 
Viz D.1.1.2.1-Situace pozemní komunikace skupina měření: 9111</t>
  </si>
  <si>
    <t>Celkem: 106+373,3=479,300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</si>
  <si>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</si>
  <si>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98</t>
  </si>
  <si>
    <t>9113B3</t>
  </si>
  <si>
    <t>SVODIDLO OCEL SILNIČ JEDNOSTR, ÚROVEŇ ZADRŽ H1 - DEMONTÁŽ S PŘESUNEM</t>
  </si>
  <si>
    <t>BOURACÍ PRÁCE - Odstranění stávajících svodidel, včetně odvozu a uložení na skládku v režii zhotovitele 
=94,000m 
=94,000m*0,030t/m=2,820t 
Viz D.1.1.2.1-Situace pozemní komunikace skupina měření: 0001a</t>
  </si>
  <si>
    <t>položka zahrnuje: 
- demontáž a odstranění zařízení 
- jeho odvoz na předepsané místo</t>
  </si>
  <si>
    <t>99</t>
  </si>
  <si>
    <t>91228</t>
  </si>
  <si>
    <t>SMĚROVÉ SLOUPKY Z PLAST HMOT VČETNĚ ODRAZNÉHO PÁSKU</t>
  </si>
  <si>
    <t>SMĚROVÉ SLOUPKY - Osazení plastových, dělených směrových sloupků bílých   
=18ks  
Viz D.1.1.2.1-Situace pozemní komunikace skupina měření: 9101</t>
  </si>
  <si>
    <t>položka zahrnuje:  
- dodání a osazení sloupku včetně nutných zemních prací  
- vnitrostaveništní a mimostaveništní doprava  
- odrazky plastové nebo z retroreflexní fólie</t>
  </si>
  <si>
    <t>100</t>
  </si>
  <si>
    <t>SMĚROVÉ SLOUPKY - Osazení plastových kulatých sloupků červených  
=4ks  
Viz D.1.1.2.1-Situace pozemní komunikace skupina měření: 9101</t>
  </si>
  <si>
    <t>101</t>
  </si>
  <si>
    <t>912283</t>
  </si>
  <si>
    <t>SMĚROVÉ SLOUPKY Z PLAST HMOT - DEMONTÁŽ A ODVOZ</t>
  </si>
  <si>
    <t>BOURACÍ PRÁCE – Odstranění stávajících směrových sloupků ocelových, včetně odvozu a uložení na skládku KSÚS PK – Cestmistrovství Pardubice do 12 km  
=6ks  
Viz D.1.1.2.1-Situace pozemní komunikace skupina měření: 0001c</t>
  </si>
  <si>
    <t>položka zahrnuje demontáž stávajícího sloupku, jeho odvoz do skladu nebo na skládku</t>
  </si>
  <si>
    <t>102</t>
  </si>
  <si>
    <t>BOURACÍ PRÁCE – Odstranění stávajících směrových sloupků ocelových na svodidle, včetně odvozu a uložení na skládku KSÚS PK – Cestmistrovství Pardubice do 12 km  
=10ks  
Viz D.1.1.2.1-Situace pozemní komunikace skupina měření: 0001c</t>
  </si>
  <si>
    <t>103</t>
  </si>
  <si>
    <t>91238</t>
  </si>
  <si>
    <t>SMĚROVÉ SLOUPKY Z PLAST HMOT - NÁSTAVCE NA SVODIDLA VČETNĚ ODRAZNÉHO PÁSKU</t>
  </si>
  <si>
    <t>SMĚROVÉ SLOUPKY – Osazení svodidlových plastových směrových sloupků bílých  
=8ks+12ks  
Viz D.1.1.2.1-Situace pozemní komunikace skupina měření: 9101</t>
  </si>
  <si>
    <t>8+12=20,000 [A]</t>
  </si>
  <si>
    <t>104</t>
  </si>
  <si>
    <t>91297</t>
  </si>
  <si>
    <t>DOPRAVNÍ ZRCADLO</t>
  </si>
  <si>
    <t>DOPRAVNÍ ZNAČENÍ – Dopravní zrcadlo kruhové, průměr 0,8 m, poloměr křivosti 3,0 m  
=1ks  
Viz D.1.1.2.7-Dopravní značky, dopravní zařízení skupina měření: 9141</t>
  </si>
  <si>
    <t>položka zahrnuje:  
- dodání a osazení zrcadla včetně nutných zemních prací  
- předepsaná povrchová úprava  
- vnitrostaveništní a mimostaveništní doprava  
- odrazky plastové nebo z retroreflexní fólie.</t>
  </si>
  <si>
    <t>105</t>
  </si>
  <si>
    <t>914131</t>
  </si>
  <si>
    <t>DOPRAVNÍ ZNAČKY ZÁKLADNÍ VELIKOSTI OCELOVÉ FÓLIE TŘ 2 - DODÁVKA A MONTÁŽ</t>
  </si>
  <si>
    <t>DOPRAVNÍ ZNAČENÍ - Svislé dopravní značení - Dodávka a montáž (veškeré prvky svislého dopravního značení budou opatřeny pozinkováním) 
=53ks 
Viz D.1.1.2.7-Dopravní značky, dopravní zařízení skupina měření: 9141</t>
  </si>
  <si>
    <t>položka zahrnuje: 
- dodávku a montáž značek v požadovaném provedení</t>
  </si>
  <si>
    <t>106</t>
  </si>
  <si>
    <t>914133</t>
  </si>
  <si>
    <t>DOPRAVNÍ ZNAČKY ZÁKLADNÍ VELIKOSTI OCELOVÉ FÓLIE TŘ 2 - DEMONTÁŽ</t>
  </si>
  <si>
    <t>BOURACÍ PRÁCE - Odstranění stávajícího svislého dopravního značení, včetně odvozu a uložení na skládku KSÚS PK - Cestmistrovství Pardubice do 10km 
=45ks 
Viz D.1.1.2.7-Dopravní značky, dopravní zařízení skupina měření: 0001c</t>
  </si>
  <si>
    <t>Položka zahrnuje odstranění, demontáž a odklizení materiálu s odvozem na předepsané místo</t>
  </si>
  <si>
    <t>107</t>
  </si>
  <si>
    <t>914921</t>
  </si>
  <si>
    <t>SLOUPKY A STOJKY DOPRAVNÍCH ZNAČEK Z OCEL TRUBEK DO PATKY - DODÁVKA A MONTÁŽ</t>
  </si>
  <si>
    <t>DOPRAVNÍ ZNAČENÍ - Svislé dopravní značení - Dodávka a montáž sloupků a stojek včetně základu a veškerých souvisejících konstrukcí a prací (veškeré kovové prvky svislého dopravního značení budou opatřeny pozinkováním) 
=33kus 
Viz D.1.1.2.7-Dopravní značky, dopravní zařízení skupina měření: 9141</t>
  </si>
  <si>
    <t>položka zahrnuje: 
- sloupky a upevňovací zařízení včetně jejich osazení (betonová patka, zemní práce)</t>
  </si>
  <si>
    <t>108</t>
  </si>
  <si>
    <t>915111</t>
  </si>
  <si>
    <t>VODOROVNÉ DOPRAVNÍ ZNAČENÍ BARVOU HLADKÉ - DODÁVKA A POKLÁDKA</t>
  </si>
  <si>
    <t>DOPRAVNÍ ZNAČENÍ - Vodorovné dopravní značení - 1. značení barvou  
Viz D.1.1.2.7-Dopravní značky, dopravní zařízení skupina měření: 9151</t>
  </si>
  <si>
    <t>Podélná čára souvislá - V1a - 0,125 
398,3*0,125= 
Podélná čára přerušovaná - V2a - 3/6 - 0,125 
114,5*1/3*0,125= 
Podélná čára přerušovaná - V2b  3/1,5 - 0,125 
261,4*2/3*0,125= 
Podélná čára přerušovaná - V2b  1,5/1,5 - 0,125 
39,5*1/2*0,125= 
Podélná čára přerušovaná - V2b  1,5/1,5 – 0,250 
40,950*1/2*0,250= 
Vodící čára - V4 – 0,125 
118,950*0,125= 
Vodící čára - V4 - 0,250 
904,900*0,250= 
Vodící čára - V4 - 0,5/0,5 - 0,250 
111,500*1/2*0,250= 
Přechod pro chodce - V7a 
12,000m2= 
Směrové šipky - V9a 
9*1,280m2= 
Zastávka autobusu nebo trolejbusu - V11a - bílé 
13,450m2= 
Šikmé rovnoběžné čáry - V13 
61,318m2= 
Celkem: A+B+C+D+E+F+G+H+I+J+K+L=</t>
  </si>
  <si>
    <t>položka zahrnuje:  
- dodání a pokládku nátěrového materiálu (měří se pouze natíraná plocha)  
- předznačení a reflexní úpravu</t>
  </si>
  <si>
    <t>109</t>
  </si>
  <si>
    <t>915221</t>
  </si>
  <si>
    <t>VODOR DOPRAV ZNAČ PLASTEM STRUKTURÁLNÍ NEHLUČNÉ - DOD A POKLÁDKA</t>
  </si>
  <si>
    <t>DOPRAVNÍ ZNAČENÍ - Vodorovné dopravní značení - 2. značení strukturovaným plastem  
Viz D.1.1.2.7-Dopravní značky, dopravní zařízení skupina měření: 9151</t>
  </si>
  <si>
    <t>110</t>
  </si>
  <si>
    <t>91710</t>
  </si>
  <si>
    <t>OBRUBY Z BETONOVÝCH PALISÁD</t>
  </si>
  <si>
    <t>PALISÁDY - Betonové palisády 120x180x600mm  
=3,000*0,120*0,600  
Betonové lože C20/25-XF3 pod betonové palisády 120x180x600mm  
=3,000*0,150m2=0,450m3  
Viz D.1.1.2.1-Situace pozemní komunikace skupina měření: 3171a</t>
  </si>
  <si>
    <t>3,000*0,120*0,600=0,216 [A]</t>
  </si>
  <si>
    <t>Položka zahrnuje:  
dodání a pokládku betonových palisád o rozměrech předepsaných zadávací dokumentací  
betonové lože i boční betonovou opěrku.</t>
  </si>
  <si>
    <t>111</t>
  </si>
  <si>
    <t>917224</t>
  </si>
  <si>
    <t>SILNIČNÍ A CHODNÍKOVÉ OBRUBY Z BETONOVÝCH OBRUBNÍKŮ ŠÍŘ 150MM</t>
  </si>
  <si>
    <t>OBRUBNÍKY - Betonové silniční obrubníky 150x250x1000mm, včetně náběhových 150x150/250x1000mm  
=262,820m  
Betonové lože C20/25-XF3 pod betonové silniční obrubníky 150x250x1000mm  
=262,820*0,050m2=13,141m3  
Viz D.1.1.2.1-Situace pozemní komunikace skupina měření: 9102</t>
  </si>
  <si>
    <t>Položka zahrnuje:  
dodání a pokládku betonových obrubníků o rozměrech předepsaných zadávací dokumentací  
betonové lože i boční betonovou opěrku.</t>
  </si>
  <si>
    <t>112</t>
  </si>
  <si>
    <t>OBRUBNÍKY - Betonové silniční obrubníky 150x300x1000mm, včetně náběhových 150x150/300x1000mm  
=148,625m  
Betonové lože C20/25-XF3 pod betonové silniční obrubníky 150x300x1000mm  
=148,625*0,100m2=14,863m3  
Viz D.1.1.2.1-Situace pozemní komunikace skupina měření: 9102</t>
  </si>
  <si>
    <t>113</t>
  </si>
  <si>
    <t>OBRUBNÍKY - Betonové silniční obrubníky nájezdové 150x150x1000mm  
=82,344m  
Betonové lože C20/25-XF3 pod betonové silniční obrubníky nájezdové 100x150x1000mm  
=82,344*0,050m2=4,117m3  
Viz D.1.1.2.1-Situace pozemní komunikace skupina měření: 9102</t>
  </si>
  <si>
    <t>114</t>
  </si>
  <si>
    <t>91723</t>
  </si>
  <si>
    <t>OBRUBY Z BETON KRAJNÍKŮ</t>
  </si>
  <si>
    <t>OBRUBNÍKY – Betonová přídlažba z dlaždic 250x100x500mm  
=994,964m  
Betonové lože C20/25-XF3 pod betonové přídlažbu 250x100x500mm  
=994,964*0,080m2=79,597m3  
Viz D.1.1.2.1-Situace pozemní komunikace skupina měření: 9102</t>
  </si>
  <si>
    <t>Položka zahrnuje:  
dodání a pokládku betonových krajníků o rozměrech předepsaných zadávací dokumentací  
betonové lože i boční betonovou opěrku.</t>
  </si>
  <si>
    <t>115</t>
  </si>
  <si>
    <t>91725</t>
  </si>
  <si>
    <t>NÁSTUPIŠTNÍ OBRUBNÍKY BETONOVÉ</t>
  </si>
  <si>
    <t>OBRUBNÍKY - Betonové bezbariérové obrubníky přechodové 400x290-250x1000 a 400x250-290x1000  
=4,000m  
Betonové lože C20/25-XF3 pod betonové bezbariérové obrubníky  
=4,000*0,150m2=0,600m3  
Viz D.1.1.2.1-Situace pozemní komunikace skupina měření: 9102</t>
  </si>
  <si>
    <t>116</t>
  </si>
  <si>
    <t>919111</t>
  </si>
  <si>
    <t>ŘEZÁNÍ ASFALTOVÉHO KRYTU VOZOVEK TL DO 50MM</t>
  </si>
  <si>
    <t>BOURACÍ PRÁCE - Řezání asfaltového krytu v tl. 40mm pro odfrézování asfaltových vrstev v prostoru silnice  
=68,896m  
Viz D.1.1.2.1-Situace pozemní komunikace skupina měření: 1115</t>
  </si>
  <si>
    <t>položka zahrnuje řezání vozovkové vrstvy v předepsané tloušťce, včetně spotřeby vody</t>
  </si>
  <si>
    <t>117</t>
  </si>
  <si>
    <t>935111</t>
  </si>
  <si>
    <t>ŠTĚRBINOVÉ ŽLABY Z BETONOVÝCH DÍLCŮ ŠÍŘ DO 400MM VÝŠ DO 500MM BEZ OBRUBY</t>
  </si>
  <si>
    <t>ODVODŇOVACÍ ŽLABY – Nové betonové štěrbinové odvodňovací žlaby pro třídu zatížení minimálně D400  
Viz D.1.1.2.1-Situace pozemní komunikace skupina měření: 9351a</t>
  </si>
  <si>
    <t>Celkem: 17,15+54,3=71,450 [A]</t>
  </si>
  <si>
    <t>položka zahrnuje:  
- veškerý materiál, výrobky a polotovary, včetně mimostaveništní a vnitrostaveništní dopravy (rovněž přesuny), včetně naložení a složení,případně s uložením.  
- veškeré práce nutné pro zřízení těchto konstrukcí, včetně zemních prací, lože, ukončení, patek, spárování, úpravy vtoku a výtoku. Měří se v [m] délky osy žlabu bez čistících kusů a odtokových vpustí.</t>
  </si>
  <si>
    <t>118</t>
  </si>
  <si>
    <t>935222</t>
  </si>
  <si>
    <t>PŘÍKOPOVÉ ŽLABY Z BETON TVÁRNIC ŠÍŘ DO 900MM DO BETONU TL 100MM</t>
  </si>
  <si>
    <t>SILNIČNÍ PŘÍKOP - Betonová odvodňovací tvárnice šířky 570/607m, tloušťky 140mm z betonu C20/25-XF3 tl. 157mm  
=74,920m  
Viz D.1.1.2.1-Situace pozemní komunikace skupina měření: 9351a</t>
  </si>
  <si>
    <t>položka zahrnuje:  
- dodávku a uložení příkopových tvárnic předepsaného rozměru a kvality  
- dodání a rozprostření lože z předepsaného materiálu v předepsané kvalitěa v předepsané tloušťce  
- veškerou manipulaci s materiálem, vnitrostaveništní i mimostaveništní dopravu  
- ukončení, patky, spárování  
- měří se v metrech běžných délky osy žlabu</t>
  </si>
  <si>
    <t>119</t>
  </si>
  <si>
    <t>93542.R</t>
  </si>
  <si>
    <t>ŽLABY Z DÍLCŮ Z POLYMERBETONU SVĚTLÉ ŠÍŘKY DO 150MM</t>
  </si>
  <si>
    <t>KS</t>
  </si>
  <si>
    <t>OBRUBNÍKY – Polymerbetonové revizní dílce odvodňovacích silničních obrubníků  
=7ks  
Viz D.1.1.2.1-Situace pozemní komunikace skupina měření: R0020</t>
  </si>
  <si>
    <t>položka zahrnuje:  
-dodávku a uložení dílců žlabu z předepsaného materiálu předepsaných rozměrů včetně mříže  
- spárování, úpravy vtoku a výtoku  
- nezahrnuje nutné zemní práce, předepsané lože, obetonování  
- měří se v metrech běžných délky osy žlabu, odečítají se čistící kusy a vpustě</t>
  </si>
  <si>
    <t>120</t>
  </si>
  <si>
    <t>93543</t>
  </si>
  <si>
    <t>ŽLABY Z DÍLCŮ Z POLYMERBETONU SVĚTLÉ ŠÍŘKY DO 200MM VČETNĚ MŘÍŽÍ</t>
  </si>
  <si>
    <t>ODVODŇOVACÍ ŽLABY - Odvodňovací žlab z polymerbetonu světlé výšky 300mm, šířky 200mm, třída zatížení D400  
Viz D.1.1.2.1-Situace pozemní komunikace skupina měření: 9351a</t>
  </si>
  <si>
    <t>Celkem: 51,200=51,200 [A]</t>
  </si>
  <si>
    <t>121</t>
  </si>
  <si>
    <t>93552.R</t>
  </si>
  <si>
    <t>ŽLABY OBRUBNÍKOVÉ Z DÍLCŮ Z POLYMERBETONU SVĚTLÉ ŠÍŘKY DO 150MM</t>
  </si>
  <si>
    <t>OBRUBNÍKY - Betonové odvodňovací silniční obrubníky 150x305x1000mm, včetně náběhových 150x205/305x915mm  
=644,291m  
Viz D.1.1.2.1-Situace pozemní komunikace skupina měření: 9351a</t>
  </si>
  <si>
    <t>122</t>
  </si>
  <si>
    <t>OBRUBNÍKY – Betonové odvodňovací silniční obrubníky středové s vtokovými otvory 150x205x915mm  
=130,981m  
Viz D.1.1.2.1-Situace pozemní komunikace skupina měření: 9351a</t>
  </si>
  <si>
    <t>123</t>
  </si>
  <si>
    <t>966118</t>
  </si>
  <si>
    <t>BOURÁNÍ KONSTRUKCÍ Z BETON DÍLCŮ S ODVOZEM DO 20KM</t>
  </si>
  <si>
    <t>BOURACÍ PRÁCE - Odstranění stávajících betonových sloupků, včetně odvozu a uložení na skládku do 20km  
=0,080*0,080*1,000*3ks  
=0,019m3*2,300t/m3=0,044t  
Viz D.1.1.2.1-Situace pozemní komunikace skupina měření: 9661</t>
  </si>
  <si>
    <t>0,080*0,080*1,000*3=0,019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</si>
  <si>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</si>
  <si>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124</t>
  </si>
  <si>
    <t>BOURACÍ PRÁCE - Odstranění stávajících betonových konstrukcí propustků pod sjezdy, včetně odvozu a uložení na skládku do 20km  
=(5,700+5,400)m*0,450m*0,800m+3,360m*0,450m*0,800m  
=5,206m3*2,300t/m3=11,973t  
Viz D.1.1.2.1-Situace pozemní komunikace skupina měření: 9661</t>
  </si>
  <si>
    <t>(5,700+5,400)*0,450*0,800+3,360*0,450*0,800=5,206 [A]</t>
  </si>
  <si>
    <t>125</t>
  </si>
  <si>
    <t>966158</t>
  </si>
  <si>
    <t>BOURÁNÍ KONSTRUKCÍ Z PROST BETONU S ODVOZEM DO 20KM</t>
  </si>
  <si>
    <t>BOURACÍ PRÁCE - Odstranění betonového lože betonových silničních obrubníků a přídlažby, včetně odvozu a uložení na skládku do 20km  
=1077,765*0,100m2  
=107,777m3*2,300t/m3=323,330t  
Viz D.1.1.2.1-Situace pozemní komunikace a D.1.1.2.4-Charakteristické příčné řezy skupina měření: G9661</t>
  </si>
  <si>
    <t>1077,765*0,100=107,777 [A]</t>
  </si>
  <si>
    <t>126</t>
  </si>
  <si>
    <t>966357</t>
  </si>
  <si>
    <t>BOURÁNÍ PROPUSTŮ Z TRUB DN DO 500MM</t>
  </si>
  <si>
    <t>BOURACÍ PRÁCE - Odstranění stávajících betonových trub propustků pod sjezdy DN 500, včetně odvozu a uložení na skládku do 20km  
=22,875m+12,950m  
=35,825m*0,408t/m=14,617t  
Viz D.1.1.2.1-Situace pozemní komunikace skupina měření: R0008b</t>
  </si>
  <si>
    <t>22,875+12,950=35,825 [A]</t>
  </si>
  <si>
    <t>položka zahrnuje:  
- odstranění trub včetně případného obetonování a lože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  
- nezahrnuje bourání čel, vtokových a výtokových jímek, odstranění zábradlí</t>
  </si>
  <si>
    <t>127</t>
  </si>
  <si>
    <t>96687</t>
  </si>
  <si>
    <t>VYBOURÁNÍ ULIČNÍCH VPUSTÍ KOMPLETNÍCH</t>
  </si>
  <si>
    <t>BOURACÍ PRÁCE - Odstranění kompletních konstrukcí uličních vpustí, včetně odvozu a uložení na skládku do 20km  
=13ks  
=13ks*1,000m3/ks*2,500t/m3=32,500t  
Viz D.1.1.2.1-Situace pozemní komunikace skupina měření: R0008a</t>
  </si>
  <si>
    <t>položka zahrnuje:  
- kompletní bourací práce včetně nezbytného rozsahu zemních prací,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</si>
  <si>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128</t>
  </si>
  <si>
    <t>967138</t>
  </si>
  <si>
    <t>VYBOURÁNÍ ČÁSTÍ KONSTRUKCÍ KAMENNÝCH NA MC S ODVOZEM DO 20KM</t>
  </si>
  <si>
    <t>BOURACÍ PRÁCE - Demolice stávajících kamenných konstrukcí, včetně odvozu a uložení na skládku do 20km  
=13,437m*0,800m*0,300m  
=3,225m3*2,600t/m3=8,385t  
Viz D.1.1.2.1-Situace pozemní komunikace skupina měření: 9661</t>
  </si>
  <si>
    <t>13,437*0,800*0,300=3,225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</si>
  <si>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</si>
  <si>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SO 101.2</t>
  </si>
  <si>
    <t>SANACE SVAHU V KM 0,113 (PVNHČP)</t>
  </si>
  <si>
    <t xml:space="preserve">        SO 101.2</t>
  </si>
  <si>
    <t>SKLÁDKA - Uložení zeminy na skládku  
=746,380t  
Viz položka č. 4 skupina měření: R0001</t>
  </si>
  <si>
    <t>ZEMNÍ PRÁCE - Odhumusování plochy v tl. 100mm, která bude zasažena výkopovými pracemi a úpravou terénu včetně odvozu a uložení zeminy na deponii stavby do 20km (využití na zpětné ohumusování)  
=75,840m2*0,100m  
=7,584m3*2,000t/m3=15,168t  
Viz D.1.1.2.1-Situace pozemní komunikace a D.1.1.2.4-Charakteristické příčné řezy skupina měření: 1211</t>
  </si>
  <si>
    <t>75,840*0,100=7,584 [A]</t>
  </si>
  <si>
    <t>ZEMNÍ PRÁCE - Vykopávka a doprava zeminy z deponie stavby do 20km na místo zpětného ohumusování  
=75,840m2*0,100  
=7,584m3*2,000t/m3=15,168t  
Viz D.1.1.2.9-Opěrná zeď v km 0,11291 skupina měření: 1222</t>
  </si>
  <si>
    <t>ZEMNÍ PRÁCE - Výkop zeminy pro stavební jámu v zemině tř. 1, včetně pažení a odvozu zeminy na skládku do 20km  
=373,190m3  
=373,190*2,000t/m3=746,380t  
Viz D.1.1.2.9-Opěrná zeď v km 0,11291 skupina měření: 1311</t>
  </si>
  <si>
    <t>ZEMNÍ PRÁCE - Zásyp zeminou vhodnou do náspů, hutněno po vrstvách 300mm na 100% PS  
=313,729m3  
Viz D.1.1.2.9-Opěrná zeď v km 0,11291 skupina měření: 1711</t>
  </si>
  <si>
    <t>GABIONOVÁ ZEĎ - Úprava a zhutnění základové spáry  
=(10,000+13,500+11,500)m*2,000m  
Viz D.1.1.2.9-Opěrná zeď v km 0,11291 skupina měření: 1821a</t>
  </si>
  <si>
    <t>(10,000+13,500+11,500)*2,000=70,000 [A]</t>
  </si>
  <si>
    <t>18215</t>
  </si>
  <si>
    <t>ÚPRAVA POVRCHŮ SROVNÁNÍM ÚZEMÍ V TL DO 0,50M</t>
  </si>
  <si>
    <t>ZELEŇ - Svahové úpravy  
=75,840m2  
Viz D.1.1.2.9-Opěrná zeď v km 0,11291 skupina měření: 1821a</t>
  </si>
  <si>
    <t>18232</t>
  </si>
  <si>
    <t>ROZPROSTŘENÍ ORNICE V ROVINĚ V TL DO 0,15M</t>
  </si>
  <si>
    <t>ZELEŇ - Zpětné ohumusování plochy v tl. 100mm, která byla zasažena výkopovými pracemi a úpravou terénu  
=75,840m2  
Viz D.1.1.2.9-Opěrná zeď v km 0,11291 skupina měření: 1821a</t>
  </si>
  <si>
    <t>ZELEŇ - Osetí svahů travním semenem  
=75,840m2  
Viz D.1.1.2.9-Opěrná zeď v km 0,11291 skupina měření: 1822</t>
  </si>
  <si>
    <t>ZELEŇ - Údržba založeného travního porostu  
=75,840m2  
Viz D.1.1.2.9-Opěrná zeď v km 0,11291 skupina měření: 1822</t>
  </si>
  <si>
    <t>21461C</t>
  </si>
  <si>
    <t>SEPARAČNÍ GEOTEXTILIE DO 300G/M2</t>
  </si>
  <si>
    <t>GABIONOVÁ ZEĎ - Filtrační geotextílie 300g/m2 za rubem gabionové zdi  
=3,470m*36,000m+0,500m*36,000m+2*3,500m2  
Viz D.1.1.2.9-Opěrná zeď v km 0,11291 skupina měření: 2122b</t>
  </si>
  <si>
    <t>3,470*36,000+0,500*36,000+2*3,500=149,920 [A]</t>
  </si>
  <si>
    <t>27152</t>
  </si>
  <si>
    <t>POLŠTÁŘE POD ZÁKLADY Z KAMENIVA DRCENÉHO</t>
  </si>
  <si>
    <t>GABIONOVÁ ZEĎ - Hutněný zásyp štěrkodrtí fr. 0/63, min. tl. 300mm  
=63,865m3  
Viz D.1.1.2.9-Opěrná zeď v km 0,11291 skupina měření: 2711a</t>
  </si>
  <si>
    <t>28997D</t>
  </si>
  <si>
    <t>OPLÁŠTĚNÍ (ZPEVNĚNÍ) Z GEOTEXTILIE DO 400G/M2</t>
  </si>
  <si>
    <t>GABIONOVÁ ZEĎ – Výztužná  geotextilie, pevnost v tahu podélně i příčně 80kN/m, odolnost proti protržení CBR-10kN  
=157,282m2  
Viz D.1.1.2.9-Opěrná zeď v km 0,11291 skupina měření: 2891</t>
  </si>
  <si>
    <t>Svislé konstrukce</t>
  </si>
  <si>
    <t>3272B7</t>
  </si>
  <si>
    <t>ZDI OPĚR, ZÁRUB, NÁBŘEŽ Z GABIONŮ SYPANÝCH, DRÁT O4,0MM, POVRCHOVÁ ÚPRAVA Zn + Al</t>
  </si>
  <si>
    <t>GABIONOVÁ ZEĎ - Opěrná zeď z gabionových košů  
=36,000m*2,000m*1,000m+36,000m*1,000m*1,000m+35,000m*1,000m*0,500m  
Viz D.1.1.2.9-Opěrná zeď v km 0,11291 skupina měření: G3171a</t>
  </si>
  <si>
    <t>36,000*2,000*1,000+36,000*1,000*1,000+35,000*1,000*0,500=125,500 [A]</t>
  </si>
  <si>
    <t>- položka zahrnuje dodávku a osazení drátěných košů s výplní lomovým kamenem.  
- gabionové matrace se vykazují v pol.č.2722**.</t>
  </si>
  <si>
    <t>9111A1</t>
  </si>
  <si>
    <t>ZÁBRADLÍ SILNIČNÍ S VODOR MADLY - DODÁVKA A MONTÁŽ</t>
  </si>
  <si>
    <t>ZÁBRADLÍ – Dvoumadlové ocelové zábradlí výšky 1,100 m opatřeno PKO, včetně kotvení do betonových patek z betonu C12/15-X0-Cl 1,0 bedněných PVC trubkou DN 200 délky min. 0,800 m  
=34,000m  
Viz D.1.1.2.9-Opěrná zeď v km 0,11291 skupina měření: 9111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</si>
  <si>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</si>
  <si>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SO 101.3</t>
  </si>
  <si>
    <t>PROPUSTEK V KM 0,178 (PVNHČP)</t>
  </si>
  <si>
    <t xml:space="preserve">        SO 101.3</t>
  </si>
  <si>
    <t>96618</t>
  </si>
  <si>
    <t>BOURÁNÍ KONSTRUKCÍ KOVOVÝCH</t>
  </si>
  <si>
    <t>BOURACÍ PRÁCE - Odstranění svépomocí vyrobené hradící stěny na návodní straně a torza stávající ocelové konstrukce pro manipulaci chybějící hradící stěny na povodní straně včetně likvidace odpadu v režii zhotovitele  
=0,060t  
Viz D.1.1.2.1-Situace pozemní komunikace skupina měření: R0008c</t>
  </si>
  <si>
    <t>položka zahrnuje:  
- rozebrání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</si>
  <si>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SO 101.4</t>
  </si>
  <si>
    <t>KÁCENÍ DŘEVIN (PVNHČP)</t>
  </si>
  <si>
    <t xml:space="preserve">        SO 101.4</t>
  </si>
  <si>
    <t>11120</t>
  </si>
  <si>
    <t>ODSTRANĚNÍ KŘOVIN</t>
  </si>
  <si>
    <t>ZELEŇ - Odstranění křovin včetně kořenového systému a odvozu a uložení nebo spálení  
=1298m2  
Viz D.1.1.2.8-Situace dendrologických úprav skupina měření: 1112</t>
  </si>
  <si>
    <t>odstranění křovin a stromů do průměru 100 mm  
doprava dřevin bez ohledu na vzdálenost  
spálení na hromadách nebo štěpkování</t>
  </si>
  <si>
    <t>11211</t>
  </si>
  <si>
    <t>KÁCENÍ STROMŮ D KMENE DO 0,5M</t>
  </si>
  <si>
    <t>ZELEŇ - Kácení stromů průměru kmene do 0,500m včetně likvidace dřevní hmoty  
=32ks  
Viz D.1.1.2.8-Situace dendrologických úprav skupina měření: 1113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</si>
  <si>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</t>
  </si>
  <si>
    <t>11212</t>
  </si>
  <si>
    <t>KÁCENÍ STROMŮ D KMENE DO 0,9M</t>
  </si>
  <si>
    <t>ZELEŇ - Kácení stromů průměru kmene do 0,900m včetně likvidace dřevní hmoty  
=7ks  
Viz D.1.1.2.8-Situace dendrologických úprav skupina měření: 1113</t>
  </si>
  <si>
    <t>SO 101.5</t>
  </si>
  <si>
    <t>ODSTRANĚNÍ PAŘEZŮ DŘEVIN (PVNHČP)</t>
  </si>
  <si>
    <t xml:space="preserve">        SO 101.5</t>
  </si>
  <si>
    <t>11221</t>
  </si>
  <si>
    <t>ODSTRANĚNÍ PAŘEZŮ D DO 0,5M</t>
  </si>
  <si>
    <t>ZELEŇ - Odstranění pařezů průměru do 0,500m včetně likvidace dřevní hmoty  
=32ks  
Viz D.1.1.2.8-Situace dendrologických úprav skupina měření: 1113</t>
  </si>
  <si>
    <t>Odstranění pařezů se měří v [ks] vytrhaných nebo vykopaných pařezů, průměr pařezu je uvažován dle stromu ve výšce 1,3m nad terénem, u stávajícího pařezu se stanoví jako změřený průměr vynásobený  koeficientem 1/1,38.  
Položka zahrnuje zejména:  
- vytrhání nebo vykopání pařezů  
- veškeré zemní práce spojené s odstraněním pařezů  
- dopravu a uložení pařezů, případně další práce s nimi dle pokynů zadávací dokumentace  
- zásyp jam po pařezech.</t>
  </si>
  <si>
    <t>11222</t>
  </si>
  <si>
    <t>ODSTRANĚNÍ PAŘEZŮ D DO 0,9M</t>
  </si>
  <si>
    <t>ZELEŇ - Odstranění pařezů průměru do 0,900m včetně likvidace dřevní hmoty  
=7ks  
Viz D.1.1.2.8-Situace dendrologických úprav skupina měření: 1113</t>
  </si>
  <si>
    <t>Celkem: 7=7,000 [A]</t>
  </si>
  <si>
    <t>SO 101.6</t>
  </si>
  <si>
    <t>NOVÁ TRASA METROPOLITNÍ SÍTĚ (PVNHČP)</t>
  </si>
  <si>
    <t xml:space="preserve">        SO 101.6</t>
  </si>
  <si>
    <t>Vytyčení trati kabel.ved.v zast.prostoru</t>
  </si>
  <si>
    <t>KM</t>
  </si>
  <si>
    <t>skupina měření: R0007</t>
  </si>
  <si>
    <t>Celkem: 1=1,000 [A]</t>
  </si>
  <si>
    <t>Hloubení kabelové rýhy 35cm šir.,120cm hlub.,zem.tř.4</t>
  </si>
  <si>
    <t>skupina měření: R0013a</t>
  </si>
  <si>
    <t>Celkem: 145=145,000 [A]</t>
  </si>
  <si>
    <t>Hloubení kabelové rýhy 35cm šir. 70cm hlub.,zem.tř.4</t>
  </si>
  <si>
    <t>Celkem: 832=832,000 [A]</t>
  </si>
  <si>
    <t>Zř.kab.lože,kop.pís.,tl.zás.vrst.8cm,</t>
  </si>
  <si>
    <t>skupina měření: 7009</t>
  </si>
  <si>
    <t>Výkop pro kabelovou komoru</t>
  </si>
  <si>
    <t>skupina měření: R0013b</t>
  </si>
  <si>
    <t>Celkem: 9=9,000 [A]</t>
  </si>
  <si>
    <t>Kabelová komora OKOS (1000x800x300)</t>
  </si>
  <si>
    <t>skupina měření: 8931</t>
  </si>
  <si>
    <t>Uložení komory, zásyp komory</t>
  </si>
  <si>
    <t>Betonový základ do rostlé zeminy bez bednění</t>
  </si>
  <si>
    <t>skupina měření: 2711a</t>
  </si>
  <si>
    <t>Celkem: 18=18,000 [A]</t>
  </si>
  <si>
    <t>09</t>
  </si>
  <si>
    <t>Doprava betonu na stavbu</t>
  </si>
  <si>
    <t>skupina měření: R0019a</t>
  </si>
  <si>
    <t>Kabelový prostup z PE rour dělených, o 110</t>
  </si>
  <si>
    <t>skupina měření: 7003</t>
  </si>
  <si>
    <t>Ruční zához kabelové rýhy 35cm šir.,120cm hlub.,zem.tř.4</t>
  </si>
  <si>
    <t>skupina měření: R0012</t>
  </si>
  <si>
    <t>Ruční zához kabelové rýhy 35cm šir.,70cm hlub.,zem.tř.4</t>
  </si>
  <si>
    <t>Doprava písku na stavbu</t>
  </si>
  <si>
    <t>Celkem: 59=59,000 [A]</t>
  </si>
  <si>
    <t>Provizorní úprava terénu</t>
  </si>
  <si>
    <t>skupina měření: 1821a</t>
  </si>
  <si>
    <t>Celkem: 489=489,000 [A]</t>
  </si>
  <si>
    <t>Krytí kab.fólie výstražné z PVC, šířka 33 cm</t>
  </si>
  <si>
    <t>Celkem: 977=977,000 [A]</t>
  </si>
  <si>
    <t>742</t>
  </si>
  <si>
    <t>Slaboproudé dodávky a montáže</t>
  </si>
  <si>
    <t>Minimarker 1255 3M</t>
  </si>
  <si>
    <t>skupina měření: 7001</t>
  </si>
  <si>
    <t>Celkem: 35=35,000 [A]</t>
  </si>
  <si>
    <t>Montáž detekčního markeru</t>
  </si>
  <si>
    <t>Obstarání mapových podkladů inženýr. sítí</t>
  </si>
  <si>
    <t>HOD</t>
  </si>
  <si>
    <t>skupina měření: R0004</t>
  </si>
  <si>
    <t>Celkem: 4=4,000 [A]</t>
  </si>
  <si>
    <t>Vytyčení stáv. sítí</t>
  </si>
  <si>
    <t>Celkem: 8=8,000 [A]</t>
  </si>
  <si>
    <t>Dozor správců dotčených sítí</t>
  </si>
  <si>
    <t>skupina měření: 7010</t>
  </si>
  <si>
    <t>Zakreslení skutečného stavu</t>
  </si>
  <si>
    <t>skupina měření: R0005</t>
  </si>
  <si>
    <t>Celkem: 6=6,000 [A]</t>
  </si>
  <si>
    <t>Geodetické zaměření</t>
  </si>
  <si>
    <t>skupina měření: R0006</t>
  </si>
  <si>
    <t>Pomocné montážní práce</t>
  </si>
  <si>
    <t>skupina měření: R0003</t>
  </si>
  <si>
    <t>Celkem: 12=12,000 [A]</t>
  </si>
  <si>
    <t>Nezměřitelné pracovní výkony</t>
  </si>
  <si>
    <t>skupina měření: 0000</t>
  </si>
  <si>
    <t>Předběžný průzkum staveniště</t>
  </si>
  <si>
    <t>skupina měření: R0002</t>
  </si>
  <si>
    <t>Trubka HDPE do pr. 75mm volně uložená, montáž + dodávka</t>
  </si>
  <si>
    <t>skupina měření: 7004</t>
  </si>
  <si>
    <t>Celkem: 1680=1 680,000 [A]</t>
  </si>
  <si>
    <t>Svazek mikrotrubiček 4 x 12/10 mm</t>
  </si>
  <si>
    <t>Celkem: 840=840,000 [A]</t>
  </si>
  <si>
    <t>Montáž koncovky na trubku HDPE do pr. 75mm</t>
  </si>
  <si>
    <t>skupina měření: 7008</t>
  </si>
  <si>
    <t>Koncovka plastová PLASSON pr.40</t>
  </si>
  <si>
    <t>Ochranná kab. komora – montážní práce v komoře</t>
  </si>
  <si>
    <t>Spojka 40mm na trubku HDPE</t>
  </si>
  <si>
    <t>Montáž spojky na trubku HDPE do pr. 75mm</t>
  </si>
  <si>
    <t>Tlakování trubky HDPE do pr. 75mm</t>
  </si>
  <si>
    <t>skupina měření: 7211</t>
  </si>
  <si>
    <t>Celkem: 5040=5 040,000 [A]</t>
  </si>
  <si>
    <t>Kalibrace trubky HDPE do pr. 75mm</t>
  </si>
  <si>
    <t>skupina měření: 8996a</t>
  </si>
  <si>
    <t>SO 102</t>
  </si>
  <si>
    <t>EXTRAVILÁNOVÝ ÚSEK V K.Ú. HROBICE (PVNHČP)</t>
  </si>
  <si>
    <t>SO 102.1</t>
  </si>
  <si>
    <t xml:space="preserve">      SO 102</t>
  </si>
  <si>
    <t xml:space="preserve">        SO 102.1</t>
  </si>
  <si>
    <t>SKLÁDKA - Uložení asfaltu na skládku  
=1316,187t+2226,265t  
Viz položky č.: 6, 7 skupina měření: R0001</t>
  </si>
  <si>
    <t>1316,187+2226,265=3 542,452 [A]</t>
  </si>
  <si>
    <t>SKLÁDKA - Uložení stavební suti na skládku 
=10,120t+47,680t 
Viz položka č.: 57, 59 skupina měření: R0001</t>
  </si>
  <si>
    <t>10,120+47,680=57,800 [A]</t>
  </si>
  <si>
    <t>SKLÁDKA - Uložení zeminy na skládku  
=9452,520t+1335,490t+664,444t  
Viz položka č. 10, 12, 13 skupina měření: R0001</t>
  </si>
  <si>
    <t>9452,52+1335,49+664,444=11 452,454 [A]</t>
  </si>
  <si>
    <t>BOURACÍ PRÁCE - Odfrézování asfaltových vrstev v tl. max. 110mm, včetně odvozu a uložení 10 % na skládku KSÚS PK - Cestmistrovství Pardubice do 12km  
=609,346m3*10%  
=60,935m3*2,400t/m3=146,243t  
Viz D.1.1.2.1-Situace pozemní komunikace a D.1.1.2.4-Charakteristické příčné řezy skupina měření: 1114</t>
  </si>
  <si>
    <t>609,346*0,1=60,935 [A]</t>
  </si>
  <si>
    <t>BOURACÍ PRÁCE - Odfrézování asfaltových vrstev v tl. max. 250mm, včetně odvozu a uložení 10 % na skládku KSÚS PK - Cestmistrovství Pardubice do 12km  
=1030,678m3*10%  
=103,068m3*2,400t/m3=247,363  
Viz D.1.1.2.1-Situace pozemní komunikace a D.1.1.2.4-Charakteristické příčné řezy skupina měření: 1114</t>
  </si>
  <si>
    <t>1030,678*0,1=103,068 [A]</t>
  </si>
  <si>
    <t>BOURACÍ PRÁCE - Odfrézování asfaltových vrstev v tl. max. 110mm, včetně odvozu a uložení 90 % na skládku 20km  
=609,346m3*90%  
=548,411m3*2,400t/m3=1316,187t  
Viz D.1.1.2.1-Situace pozemní komunikace a D.1.1.2.4-Charakteristické příčné řezy skupina měření: G1114</t>
  </si>
  <si>
    <t>609,346*0,9=548,411 [A]</t>
  </si>
  <si>
    <t>BOURACÍ PRÁCE - Odfrézování asfaltových vrstev v tl. max. 250mm, včetně odvozu a uložení 90 % na skládku 20km  
=1030,678m3*90%  
=927,610m3*2,400t/m3=2226,265  
Viz D.1.1.2.1-Situace pozemní komunikace a D.1.1.2.4-Charakteristické příčné řezy skupina měření: G1114</t>
  </si>
  <si>
    <t>1030,678*0,9=927,610 [A]</t>
  </si>
  <si>
    <t>Prořezání drážky v pracovní spáře (silnice)  
=8,5m  
Viz D.1.1.2.1-Situace pozemní komunikace skupina měření: 1115</t>
  </si>
  <si>
    <t>ZEMNÍ PRÁCE - Odhumusování plochy v tl. 100mm, která bude zasažena výkopovými pracemi a úpravou terénu včetně odvozu a uložení zeminy na deponii stavby do 20km (využití na zpětné ohumusování)  
=7443,432m2*0,100  
=744,343m3*2,000t/m3=1488,686t  
Viz D.1.1.2.1-Situace pozemní komunikace a D.1.1.2.4-Charakteristické příčné řezy skupina měření: 1211</t>
  </si>
  <si>
    <t>7443,432*0,100=744,343 [A]</t>
  </si>
  <si>
    <t>ZEMNÍ PRÁCE - Odhumusování plochy v tl. 100mm, která bude zasažena výkopovými pracemi a úpravou terénu včetně odvozu a uložení zeminy na skládku do 20km (nebude využita na zpětné ohumusování)  
=10765,655m2*0,100-7443,432m2*0,100  
=332,222m3*2,000t/m3=664,444t  
Viz D.1.1.2.1-Situace pozemní komunikace a D.1.1.2.4-Charakteristické příčné řezy skupina měření: 1211</t>
  </si>
  <si>
    <t>10765,655*0,100-7443,432*0,100=332,222 [A]</t>
  </si>
  <si>
    <t>ZEMNÍ PRÁCE - Vykopávka a doprava zeminy z deponie stavby do 20km na místo zpětného ohumusování  
=7443,432m2*0,100  
=744,343m3*2,000t/m3=1488,686t  
Viz D.1.1.2.1-Situace pozemní komunikace a D.1.1.2.4-Charakteristické příčné řezy skupina měření: 1222</t>
  </si>
  <si>
    <t>ZEMNÍ PRÁCE - Výkop zeminy pro stavební jámu v zemině tř. I, včetně pažení a odvozu zeminy na skládku do 20km  
=4726,260m3  
=4726,260m3*2,00t/m3=9452,520t  
Viz D.1.1.2.1-Situace pozemní komunikace a D.1.1.2.4-Charakteristické příčné řezy skupina měření: G1311</t>
  </si>
  <si>
    <t>ZEMNÍ PRÁCE - Výkop zeminy pro stavební jámu v zemině tř. II, včetně pažení a odvozu zeminy na skládku do 20km  
=667,745m3  
=667,745m3*2,000t/m3=1335,490t  
Viz D.1.1.2.1-Situace pozemní komunikace a D.1.1.2.4-Charakteristické příčné řezy skupina měření: G1311</t>
  </si>
  <si>
    <t>KRAJNICE - Zemní krajnice - Vrstva z nenamrzavého materiálu se zhutněním  
=104,228m3  
Viz D.1.1.2.1-Situace pozemní komunikace a D.1.1.2.4-Charakteristické příčné řezy skupina měření: R0011</t>
  </si>
  <si>
    <t>KRAJNICE - Vrstva ze štěrkodrti  ŠDB 0/32mm tl. 150mm  
=2248,651m2*0,150m  
Viz D.1.1.2.1-Situace pozemní komunikace a D.1.1.2.4-Charakteristické příčné řezy skupina měření: R0011</t>
  </si>
  <si>
    <t>2248,651*0,150=337,298 [A]</t>
  </si>
  <si>
    <t>ZEMNÍ PRÁCE - Zásyp zeminou vhodnou do náspů, hutněno po vrstvách 300mm na 100% PS  
=3064,534m3  
Viz D.1.1.2.1-Situace pozemní komunikace a D.1.1.2.4-Charakteristické příčné řezy skupina měření: G1711</t>
  </si>
  <si>
    <t>SANACE PODLOŽÍ (INTRAVILÁN) - Úprava a zhutnění parapláně  
=1669,362m2  
Viz D.1.1.2.1-Situace pozemní komunikace skupina měření: 1821a</t>
  </si>
  <si>
    <t>ÚPRAVA Č. 1.1 - Úprava a zhutnění zemní pláně  
=8346,810m2  
Viz D.1.1.2.1-Situace pozemní komunikace skupina měření: 1821a</t>
  </si>
  <si>
    <t>ZELEŇ - Svahové úpravy  
=7443,432m2  
Viz D.1.1.2.1-Situace pozemní komunikace skupina měření: 1821a</t>
  </si>
  <si>
    <t>ZELEŇ - Zpětné ohumusování plochy v tl. 100mm, která byla zasažena výkopovými pracemi a úpravou terénu  
=7443,432m2  
Viz D.1.1.2.1-Situace pozemní komunikace skupina měření: 1821a</t>
  </si>
  <si>
    <t>ZELEŇ - Osetí svahů travním semenem  
=7443,432m2  
Viz D.1.1.2.1-Situace pozemní komunikace skupina měření: 1822</t>
  </si>
  <si>
    <t>ZELEŇ - Údržba založeného travního porostu  
=7443,432m2  
Viz D.1.1.2.1-Situace pozemní komunikace skupina měření: 1822</t>
  </si>
  <si>
    <t>ZELEŇ – Ochrana stávájících dřevin v blízkosti stavby bedněním  
=2,000m*2,000m*13ks  
Viz D.1.1.2.8-Situace dendrologických úprav skupina měření: 0004a</t>
  </si>
  <si>
    <t>2,000*2,000*13=52,000 [A]</t>
  </si>
  <si>
    <t>ZELEŇ – Výsadba keřů  
=130ks  
Viz D.1.1.2.8-Situace dendrologických úprav skupina měření: 1823</t>
  </si>
  <si>
    <t>ZELEŇ – Výsadba stromů 
=17ks 
Viz D.1.1.2.8-Situace dendrologických úprav skupina měření: 1823</t>
  </si>
  <si>
    <t>SANACE PODLOŽÍ - Zemina (sypanina) vhodná do aktivní zóny tl. 2x200mm, včetně hutnění  
=1669,362m2*0,400  
Viz D.1.1.2.1-Situace pozemní komunikace a D.1.1.2.4-Charakteristické příčné řezy skupina měření: G2122a</t>
  </si>
  <si>
    <t>1669,362*0,4=667,745 [A]</t>
  </si>
  <si>
    <t>SANACE PODLOŽÍ - Netkaná separační geotextilie - plošná hmotnost 1000g/m2, odolnost proti protržení CBR - 10kN  
=1669,362m2  
Viz D.1.1.2.1-Situace pozemní komunikace skupina měření: G2122b</t>
  </si>
  <si>
    <t>SILNIČNÍ PŘÍKOP - Betonová odvodňovací tvárnice šířky 570/607mm, tloušťky 140mm - Betonové lože C25/30-XF3 tl. 150mm  
=0,150m2*361,500m  
Viz D.1.1.2.1-Situace pozemní komunikace a D.1.1.2.4-Charakteristické příčné řezy skupina měření: 4511</t>
  </si>
  <si>
    <t>0,150*361,500=54,225 [A]</t>
  </si>
  <si>
    <t>ÚPRAVA Č. 1.1 - Podkladní vrstva stmelená cementem SC 0/32 C3/4 tl. 120mm + hutnění  
=5986,261m2  
Viz D.1.1.2.1-Situace pozemní komunikace skupina měření: G5801b</t>
  </si>
  <si>
    <t>ÚPRAVA Č. 1.1 - Štěrkodrť ŠDA 0/32, tl. 150mm + hutnění  
=7595,726m2  
Viz D.1.1.2.1-Situace pozemní komunikace skupina měření: G5601b</t>
  </si>
  <si>
    <t>ÚPRAVA Č. 1.1 - Infiltrační postřik z kationaktivní asfaltové emulze, zbytkové množství pojiva 1,00kg/m2 (po odštěpení)  
=5664,367m2  
Viz D.1.1.2.1-Situace pozemní komunikace skupina měření: 5702</t>
  </si>
  <si>
    <t>ÚPRAVA Č. 1.1 - Spojovací postřik (pod ACL) z kationaktivní asfaltové emulze, zbytkové množství pojiva 0,40kg/m2 (po odštěpení)  
=5342,474m2  
Viz D.1.1.2.1-Situace pozemní komunikace skupina měření: 5702</t>
  </si>
  <si>
    <t>ÚPRAVA Č. 1.1 - Spojovací postřik (pod ACO) z kationaktivní asfaltové emulze, zbytkové množství pojiva 0,40kg/m2 (po odštěpení)  
=5127,879m2  
Viz D.1.1.2.1-Situace pozemní komunikace skupina měření: 5702</t>
  </si>
  <si>
    <t>ÚPRAVA Č. 3.1 - Spojovací postřik (pod ACL) z kationaktivní asfaltové emulze, zbytkové množství pojiva 0,40kg/m2 (po odštěpení)  
=5816,485m2  
Viz D.1.1.2.1-Situace pozemní komunikace skupina měření: 5702</t>
  </si>
  <si>
    <t>ÚPRAVA Č. 3.1 - Spojovací postřik (pod ACO) z kationaktivní asfaltové emulze, zbytkové množství pojiva 0,40kg/m2 (po odštěpení)  
=5816,485m2  
Viz D.1.1.2.1-Situace pozemní komunikace skupina měření: 5702</t>
  </si>
  <si>
    <t>ÚPRAVA Č. 1.1 - Asfaltový beton pro obrusné vrstvy ACO 11+, tl. 50mm + hutnění  
=5127,879m2  
Viz D.1.1.2.1-Situace pozemní komunikace skupina měření: G5701b</t>
  </si>
  <si>
    <t>ÚPRAVA Č. 3.1 - Asfaltový beton pro obrusné vrstvy ACO 11+, tl. 50mm + hutnění  
=5816,485m2  
Viz D.1.1.2.1-Situace pozemní komunikace skupina měření: G5701b</t>
  </si>
  <si>
    <t>ÚPRAVA Č. 1.1 - Asfaltový beton pro ložné vrstvy ACL 16+, tl. 60mm + hutnění  
=5342,474m2  
Viz D.1.1.2.1-Situace pozemní komunikace skupina měření: G5701b</t>
  </si>
  <si>
    <t>ÚPRAVA Č. 3.1 - Asfaltový beton pro ložné vrstvy ACL 16+, tl. 60mm + hutnění  
=5816,485m2  
Viz D.1.1.2.1-Situace pozemní komunikace skupina měření: G5701b</t>
  </si>
  <si>
    <t>ÚPRAVA Č. 1.1 - Asfaltový beton pro podkladní vrstvy ACP 22+, tl. 70mm + hutnění  
=5664,367m2  
Viz D.1.1.2.1-Situace pozemní komunikace skupina měření: G5701b</t>
  </si>
  <si>
    <t>Asfaltová zálivka (silnice)  
=8,5m  
Viz D.1.1.2.1-Situace pozemní komunikace skupina měření: 5901</t>
  </si>
  <si>
    <t>OSTATNÍ - Výšková rektifikace krycích znaků inženýrských sítí (poklopy a hrnky samonivelační, poklopy bezpantové)  
=2ks  
Viz D.1.1.2.1-Situace pozemní komunikace skupina měření: 8991</t>
  </si>
  <si>
    <t>SVODIDLA - Silniční ocelové svodidlo JSXXX/H1, dynamický průhyb max. 1,3m a pracovní šířka dle ČSN EN 1317-2, včetně osazení  
=685,800m  
Viz D.1.1.2.1-Situace pozemní komunikace skupina měření: 9111</t>
  </si>
  <si>
    <t>BOURACÍ PRÁCE - Odstranění stávajících svodidel, včetně odvozu a uložení na skládku v režii zhotovitele 
=276,553m 
=276,553m*0,030t/m=8,297t 
Viz D.1.1.2.1-Situace pozemní komunikace skupina měření: 0001a</t>
  </si>
  <si>
    <t>911AC1</t>
  </si>
  <si>
    <t>SVODIDLO OCEL LEHCE ROZEBIRATELNÉ, ÚROVEŇ ZADRŽ H2 - DODÁVKA A MONTÁŽ</t>
  </si>
  <si>
    <t>SVODIDLA - Silniční ocelové svodidlo s prvky nízké hmotnosti pro snadné rozebrání, úrovní zadržení H2 a hmotností jednoho dílu do 1000 kg, včetně osazení  
=2*24,000m+20,000m  
Viz D.1.1.2.1-Situace pozemní komunikace skupina měření: 9111</t>
  </si>
  <si>
    <t>2*24,000+20,000=68,000 [A]</t>
  </si>
  <si>
    <t>položka zahrnuje:  
- kompletní dodávku všech dílů ocelového svodidla s předepsanou povrchovou úpravou včetně spojovacích prvků  
- montáž a osazení svodidla na vozovku SDP  
- přechod na jiný typ svodidla nebo přes mostní závěr  
- ochranu proti bludným proudům a vývody pro jejich měření  
nezahrnuje odrazky nebo retroreflexní fólie</t>
  </si>
  <si>
    <t>SMĚROVÉ SLOUPKY - Osazení plastových, dělených směrových sloupků bílých   
=49ks  
Viz D.1.1.2.1-Situace pozemní komunikace skupina měření: 9101</t>
  </si>
  <si>
    <t>SMĚROVÉ SLOUPKY - Osazení plastových,kulatých směrových sloupků červených  
=9ks  
Viz D.1.1.2.1-Situace pozemní komunikace skupina měření: 9101</t>
  </si>
  <si>
    <t>BOURACÍ PRÁCE – Odstranění stávajících směrových sloupků ocelových, včetně odvozu a uložení na skládku KSÚS PK – Cestmistrovství Pardubice do 12 km  
=60ks  
Viz D.1.1.2.1-Situace pozemní komunikace skupina měření: 0001c</t>
  </si>
  <si>
    <t>SMĚROVÉ SLOUPKY – Osazení svodidlových plastových směrových sloupků bílých  
=19ks  
Viz D.1.1.2.1-Situace pozemní komunikace skupina měření: 9101</t>
  </si>
  <si>
    <t>91257</t>
  </si>
  <si>
    <t>ODRAŽEČE PROTI ZVĚŘI</t>
  </si>
  <si>
    <t>SMĚROVÉ SLOUPKY - Odrazky proti zvěři, dodávka a montáž na směrové sloupky  
=8ks  
Viz D.1.1.2.1-Situace pozemní komunikace skupina měření: 9101</t>
  </si>
  <si>
    <t>položka zahrnuje dodání a montáž odražeče včetně připevňovacích dílů</t>
  </si>
  <si>
    <t>DOPRAVNÍ ZNAČENÍ - Svislé dopravní značení - Dodávka a montáž (veškeré prvky svislého dopravního značení budou opatřeny pozinkováním) 
=28ks 
Viz D.1.1.2.7-Dopravní značky, dopravní zařízení skupina měření: 9141</t>
  </si>
  <si>
    <t>BOURACÍ PRÁCE - Odstranění stávajícího svislého dopravního značení, včetně odvozu a uložení na skládku KSÚS PK - Cestmistrovství Pardubice do 10km 
=14ks 
Viz D.1.1.2.7-Dopravní značky, dopravní zařízení skupina měření: 0001c</t>
  </si>
  <si>
    <t>DOPRAVNÍ ZNAČENÍ - Svislé dopravní značení - Dodávka a montáž sloupků a stojek včetně základu a veškerých souvisejících konstrukcí a prací (veškeré kovové prvky svislého dopravního značení budou opatřeny pozinkováním) 
=25kus 
Viz D.1.1.2.7-Dopravní značky, dopravní zařízení skupina měření: 9141</t>
  </si>
  <si>
    <t>Podélná čára souvislá - V1a - 0,125 
533,05*0,125=66,631 [A] 
Podélná čára přerušovaná - V2a - 3/6 - 0,125 
380,65*1/3*0,125=15,860 [B] 
Podélná čára přerušovaná - V2b  3/1,5 - 0,125 
288,5*2/3*0,125=24,042 [C] 
Vodící čára - V4 - 0,250 
2404,45*0,250=601,113 [D] 
Směrové šipky - V9a 
13*1,280=16,640 [E] 
Celkem: A+B+C+D+E=724,286 [F]</t>
  </si>
  <si>
    <t>SILNIČNÍ PŘÍKOP - Betonová odvodňovací tvárnice šířky 570/607m, tloušťky 140mm z betonu C20/25-XF3 tl. 157mm  
=361,500m  
Viz D.1.1.2.1-Situace pozemní komunikace skupina měření: 9351a</t>
  </si>
  <si>
    <t>BOURACÍ PRÁCE – Odstranění základů reklamních poutačů, včetně odvozu a uložení na skládku do 20 km  
=4,400m3  
=4,400m3*2,300t/m3=10,120t  
Viz D.1.1.2.1-Situace pozemní komunikace skupina měření: 9661</t>
  </si>
  <si>
    <t>BOURACÍ PRÁCE – Odstranění reklamních poutačů, likvidace v režii zhotovitele  
=2,609t  
Viz D.1.1.2.1-Situace pozemní komunikace skupina měření: R0008c</t>
  </si>
  <si>
    <t>BOURACÍ PRÁCE - Demolice stávajících kamenných konstrukcí, včetně odvozu a uložení na skládku do 20km  
=18,339m3  
=18,339m3*2,600t/m3=47,680t  
Viz D.1.1.2.1-Situace pozemní komunikace skupina měření: 9661</t>
  </si>
  <si>
    <t>SO 102.2</t>
  </si>
  <si>
    <t>PROPUSTEK V KM 1,124 (PVNHČP)</t>
  </si>
  <si>
    <t xml:space="preserve">        SO 102.2</t>
  </si>
  <si>
    <t>SKLÁDKA - Uložení zeminy na skládku  
Viz položka č.: 4 skupina měření: R0001</t>
  </si>
  <si>
    <t>Celkem: 226,229=226,229 [A]</t>
  </si>
  <si>
    <t>SKLÁDKA - Uložení stavební suti na skládku 
Viz položka č.: 20, 21 skupina měření: R0001</t>
  </si>
  <si>
    <t>Celkem: 3,835+4,025=7,860 [A]</t>
  </si>
  <si>
    <t>11511</t>
  </si>
  <si>
    <t>ČERPÁNÍ VODY DO 500 L/MIN</t>
  </si>
  <si>
    <t>ZEMNÍ PRÁCE - Čerpání vody v průběhu výstavby  
Viz D.1.1.2.9-Propustek v km 1,124 skupina měření: 1116b</t>
  </si>
  <si>
    <t>Celkem: 7*12=84,000 [A]</t>
  </si>
  <si>
    <t>Položka čerpání vody na povrchu zahrnuje i potrubí, pohotovost záložní čerpací soupravy a zřízení čerpací jímky. Součástí položky je také následná demontáž a likvidace těchto zařízení</t>
  </si>
  <si>
    <t>ZEMNÍ PRÁCE - Veškeré výkopy zeminy pro stavební jámu v zemině tř. I., včetně pažení a odvozu zeminy na skládku do 5-ti km  
=113,114m3*2,000t/m3=226,229t  
Viz D.1.1.2.9-Propustek v km 1,124 skupina měření: 1311</t>
  </si>
  <si>
    <t>Celkem: 10,695*6,128+6,890*6,905=113,114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</si>
  <si>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</si>
  <si>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17581</t>
  </si>
  <si>
    <t>OBSYP POTRUBÍ A OBJEKTŮ Z NAKUPOVANÝCH MATERIÁLŮ</t>
  </si>
  <si>
    <t>ZEMNÍ PRÁCE - Zásyp ze štěrkodrti fr. 0/32mm + hutnění po vrstvách max. 300mm, Id=0,85, 100% PS, včetně dopravy materiálu  
Viz D.1.1.2.9-Propustek v km 1,124 skupina měření: 1711</t>
  </si>
  <si>
    <t>Celkem: 8,051*7,230=58,209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</si>
  <si>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  
- zemina vytlačená potrubím o DN do 180mm se od kubatury obsypů neodečítá</t>
  </si>
  <si>
    <t>ZEMNÍ PRÁCE - Úprava a zhutnění základové spáry  
Viz D.1.1.2.9-Propustek v km 1,124 skupina měření: 1821a</t>
  </si>
  <si>
    <t>Celkem: 6,908*8,914=61,578 [A]</t>
  </si>
  <si>
    <t>položka zahrnuje úpravu pláně včetně vyrovnání výškových rozdílů. Míru zhutnění určuje  
projekt.</t>
  </si>
  <si>
    <t>451114</t>
  </si>
  <si>
    <t>PODKL A VÝPLŇ VRSTVY Z DÍLCŮ BETON DO C25/30</t>
  </si>
  <si>
    <t>TROUBA - Podkladní betonové prefabrikované podkladky z betonu C35/45-XF4 pod trouby (8kus), včetně dopravy materiálu  
Viz D.1.1.2.9-Propustek v km 1,124 skupina měření: 4511</t>
  </si>
  <si>
    <t>Celkem: 0,600*0,120*0,250*8=0,144 [A]</t>
  </si>
  <si>
    <t>- dodání dílce požadovaného tvaru a vlastností, jeho skladování, doprava a osazení do  
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</si>
  <si>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ODLÁŽDĚNÍ - Podkladní betonové lože z betonu C25/30-XF3 pod kamennou dlažbu tl. 150mm, včetně dopravy materiálu  
Viz D.1.1.2.9-Propustek v km 1,124 skupina měření: 4511</t>
  </si>
  <si>
    <t>Celkem: 18,705*1,150*0,150=3,227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</si>
  <si>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</si>
  <si>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451324</t>
  </si>
  <si>
    <t>PODKL A VÝPLŇ VRSTVY ZE ŽELEZOBET DO C25/30</t>
  </si>
  <si>
    <t>ŽB ZÁKLADOVÁ DESKA - Beton C25/30-XF3+XA2 + hutnění, včetně dopravy materiálu  
Bednění + odbedňovací nátěr  
=2*8,915*0,300+2*1,410*0,300=6,195m2  
Viz D.1.1.2.9-Propustek v km 1,124 skupina měření: 4511</t>
  </si>
  <si>
    <t>Celkem: 1,410*0,300*8,915=3,771 [A]</t>
  </si>
  <si>
    <t>451366</t>
  </si>
  <si>
    <t>VÝZTUŽ PODKL VRSTEV Z KARI-SÍTÍ</t>
  </si>
  <si>
    <t>ŽB ZÁKLADOVÁ DESKA - Betonářská výztuž B500B - KARI síť pr. 8mm, rozměr oka 100x100mm, včetně dopravy materiálu  
Viz D.1.1.2.9-Propustek v km 1,124 skupina měření: 0036a</t>
  </si>
  <si>
    <t>Celkem: 0,010*3,771*7,850=0,296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</si>
  <si>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</si>
  <si>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ZEMNÍ PRÁCE - Polštář ze štěrkodrti fr. 0/32mm, tl. 400mm + hutnění po vrstvách tl. 200mm, Id=0,90, 100% PS,včetně dopravy materiálu  
Viz D.1.1.2.9-Propustek v km 1,124 skupina měření: 4511</t>
  </si>
  <si>
    <t>Celkem: 1,044*9,117=9,518 [A]</t>
  </si>
  <si>
    <t>465512</t>
  </si>
  <si>
    <t>DLAŽBY Z LOMOVÉHO KAMENE NA MC</t>
  </si>
  <si>
    <t>ODLÁŽDĚNÍ - Kamenná dlažba z lomového kamene tl. 250mm, šířka spáry 30 - 50mm, spáry zatřené stěrkou MC25, včetně dopravy materiálu  
Viz D.1.1.2.9-Propustek v km 1,124 skupina měření: 4611</t>
  </si>
  <si>
    <t>Celkem: 18,705*1,150*0,250=5,378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</si>
  <si>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</si>
  <si>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Úpravy povrchů, podlahy, výplně otvorů</t>
  </si>
  <si>
    <t>626211</t>
  </si>
  <si>
    <t>REPROFILACE VODOROVNÝCH PLOCH SHORA SANAČNÍ MALTOU JEDNOVRST TL 10MM</t>
  </si>
  <si>
    <t>TROUBA - Sanace seříznutého čela železobetonové trouby ručně nanášenou sanační maltou, včetně dopravy materiálu  
Viz D.1.1.2.9-Propustek v km 1,124 skupina měření: 6261</t>
  </si>
  <si>
    <t>Celkem: (2,55/2*1,25+2,55/2)*0,085=0,244 [A]</t>
  </si>
  <si>
    <t>položka zahrnuje:  
dodávku veškerého materiálu potřebného pro předepsanou úpravu v předepsané kvalitě nutné vyspravení podkladu, případně zatření spar zdiva  
položení vrstvy v předepsané tloušťce potřebná lešení a podpěrné konstrukce</t>
  </si>
  <si>
    <t>Přidružená stavební výroba</t>
  </si>
  <si>
    <t>711311</t>
  </si>
  <si>
    <t>IZOLACE PODZEMNÍCH OBJEKTŮ PROTI ZEMNÍ VLHKOSTI ASFALTOVÝMI NÁTĚRY</t>
  </si>
  <si>
    <t>ŽB ZÁKLADOVÁ DESKA - Nátěry Np+2xNa na styku se zeminou  
=2*8,915*0,300+2*1,410*0,300  
Viz D.1.1.2.1-Propustek v km 1,124 skupina měření: 7111</t>
  </si>
  <si>
    <t>Celkem: 3*(2*8,915*0,300+2*1,410*0,300)=18,585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</si>
  <si>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</si>
  <si>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ŽB OBETONOVÁNÍ - Nátěry Np+2xNa na styku se zeminou  
Viz D.1.1.2.9-Propustek v km 1,124 skupina měření: 7111</t>
  </si>
  <si>
    <t>Celkem: 3*(2*1,077*7,085+2*1,176+0,85*7,085)=70,906 [A]</t>
  </si>
  <si>
    <t>82458</t>
  </si>
  <si>
    <t>POTRUBÍ Z TRUB ŽELEZOBETONOVÝCH DN DO 600MM</t>
  </si>
  <si>
    <t>TROUBA - ŽB prefabrikované hrdlové trouby DN=600mm (4kus) z betonu C35/45-XF4 včetně dopravy materiálu  
Viz D.1.1.2.9-Propustek v km 1,124 skupina měření: 8101</t>
  </si>
  <si>
    <t>Celkem: 9,040=9,040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</si>
  <si>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</si>
  <si>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899574</t>
  </si>
  <si>
    <t>OBETONOVÁNÍ POTRUBÍ ZE ŽELEZOBETONU DO C25/30 VČETNĚ VÝZTUŽE</t>
  </si>
  <si>
    <t>ŽB OBETONOVÁNÍ - Beton C25/30-XF3+XA2 + hutnění 
Bednění + odbedňovací nátěr 
=2*1,077*7,085+2*1,176m2=17,613m2 
ŽB OBETONOVÁNÍ - Betonářská výztuž B500B - KARI síť o8mm, rozměr oka 100x100mm, včetně dopravy materiálu 
=0,010*4,683m3*7,850t/m3=0,368t 
Viz D.1.1.2.9-Propustek v km 1,124 skupina měření: 8995</t>
  </si>
  <si>
    <t>Celkem: 0,661*7,085=4,683 [A]</t>
  </si>
  <si>
    <t>919143</t>
  </si>
  <si>
    <t>ŘEZÁNÍ ŽELEZOBETONOVÝCH KONSTRUKCÍ TL DO 150MM</t>
  </si>
  <si>
    <t>TROUBA - Seříznutí ŽB prefabrikovaných hrdlových trubek DN=600mm na vtoku   
Viz D.1.1.2.9-Propustek v km 1,124 skupina měření: 1115</t>
  </si>
  <si>
    <t>Celkem: 2,550/2*1,250+2,550/2=2,869 [A]</t>
  </si>
  <si>
    <t>položka zahrnuje řezání železobetonových konstrukcí v předepsané tloušťce, včetně spotřeby  
vody</t>
  </si>
  <si>
    <t>93133</t>
  </si>
  <si>
    <t>TĚSNĚNÍ DILATAČNÍCH SPAR POLYURETANOVÝM TMELEM</t>
  </si>
  <si>
    <t>TROUBA - Trvale pružný tmel pro vytmelení spár hrdlových trub, včetně dopravy a aplikace materiálu  
Viz D.1.1.2.9-Propustek v km 1,124 skupina měření: 0000</t>
  </si>
  <si>
    <t>Celkem: 2,545*0,085*0,005*4=0,004 [A]</t>
  </si>
  <si>
    <t>položka zahrnuje dodávku a osazení předepsaného materiálu, očištění ploch spáry před úpravou, očištění okolí spáry po úpravě  
nezahrnuje těsnící profil</t>
  </si>
  <si>
    <t>BOURACÍ PRÁCE - Demolice betonových konstrukcí na vtoku stávajícího propustku, včetně odvozu na skládku do 5-ti km  
=1,750m3*2,300t/m3=4,025t  
Viz D.1.1.2.9-Propustek v km 1,124 skupina měření: 9661</t>
  </si>
  <si>
    <t>Celkem: 4*1,500*0,250+1,000*1,000*0,250=1,750 [A]</t>
  </si>
  <si>
    <t>966168</t>
  </si>
  <si>
    <t>BOURÁNÍ KONSTRUKCÍ ZE ŽELEZOBETONU S ODVOZEM DO 20KM</t>
  </si>
  <si>
    <t>BOURACÍ PRÁCE - Demolice části stávajícího propustku - železobetonové trouby DN=500mm, včetně odvozu na skládku do 20-ti km  
=1,668m3*2,300t/m3=3,835t  
Viz D.1.1.2.9-Propustek v km 1,124 skupina měření: 9661</t>
  </si>
  <si>
    <t>Celkem: 7,250*0,230=1,668 [A]</t>
  </si>
  <si>
    <t>SO 102.3</t>
  </si>
  <si>
    <t>PROPUSTEK V KM 1,939 (PVNHČP)</t>
  </si>
  <si>
    <t xml:space="preserve">        SO 102.3</t>
  </si>
  <si>
    <t>SKLÁDKA - Uložení zeminy na skládku 
Viz položka č.6 skupina měření: R0001</t>
  </si>
  <si>
    <t>Celkem: 436,269=436,269 [A]</t>
  </si>
  <si>
    <t>SKLÁDKA - Uložení stavební suti na skládku 
Viz položky č.35, č.36, č.37, č.38 skupina měření: R0001</t>
  </si>
  <si>
    <t>Celkem: 3,276+21,528+53,313+180,398=258,515 [A]</t>
  </si>
  <si>
    <t>SKLÁDKA - Uložení asfaltbetonové suti na skládku  
Viz položka č.:4 skupina měření: R0001</t>
  </si>
  <si>
    <t>Celkem: 25,440=25,440 [A]</t>
  </si>
  <si>
    <t>BOURACÍ PRÁCE - Odfrézování asfaltových vrstev v tl. 100mm, včetně odvozu a uložení na skládku do 20-ti km  
=10,600m3*2,400t/m3=25,440t  
Viz D.1.1.2.10-Propustek v km 1,939 skupina měření: 1114</t>
  </si>
  <si>
    <t>Celkem: 106,000*0,100=10,600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</si>
  <si>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</si>
  <si>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ZEMNÍ PRÁCE - Čerpání vody v průběhu výstavby  
Viz D.1.1.2.10-Propustek v km 1,939 skupina měření: 1116b</t>
  </si>
  <si>
    <t>ZEMNÍ PRÁCE - Veškeré výkopy zeminy pro stavební jámu v zemině tř. I., včetně pažení a odvozu zeminy na skládku do 5-ti km  
=218,134m3*2,000t/m3=436,269t  
Viz D.1.1.2.10-Propustek v km 1,939 skupina měření: 1311</t>
  </si>
  <si>
    <t>Celkem: (6,964+24,021)*7,040=218,134 [A]</t>
  </si>
  <si>
    <t>ZEMNÍ PRÁCE - Zásyp ze štěrkodrti fr. 0/32mm + hutnění po vrstvách max. 300mm, Id=0,85, 100% PS, včetně dopravy materiálu  
Viz D.1.1.2.10-Propustek v km 1,939 skupina měření: 1711</t>
  </si>
  <si>
    <t>Celkem: 13,499*12,966=175,028 [A]</t>
  </si>
  <si>
    <t>ZEMNÍ PRÁCE - Úprava a zhutnění základové spáry  
Viz D.1.1.2.10-Propustek v km 1,939 skupina měření: 1821a</t>
  </si>
  <si>
    <t>Celkem: 14,787*3,240+8,800*2,300=68,150 [A]</t>
  </si>
  <si>
    <t>KONSTRUKCE VOZOVKY - Úprava a zhutnění zemní pláně  
Viz D.1.1.2.10-Propustek v km 1,939 skupina měření: 1821a</t>
  </si>
  <si>
    <t>Celkem: 9,976*12,055=120,261 [A]</t>
  </si>
  <si>
    <t>272324</t>
  </si>
  <si>
    <t>ZÁKLADY ZE ŽELEZOBETONU DO C25/30</t>
  </si>
  <si>
    <t>ČELNÍ ZÍDKA - Základ pod čelní zídku ze železobetonu C25/30-XF3+XA2 + hutnění  
Bednění + odbedňovací nátěr  
=2*0,800*2,650+2*2,650*8,000=46,640m2  
Vlys roku výstavby pomocí pryžové matrice 455x255mm=1ks  
Viz D.1.1.2.10-Propustek v km 1,939 skupina měření: 2711a</t>
  </si>
  <si>
    <t>Celkem: 1,300*0,900*8=9,360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</si>
  <si>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</si>
  <si>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317325</t>
  </si>
  <si>
    <t>ŘÍMSY ZE ŽELEZOBETONU DO C30/37</t>
  </si>
  <si>
    <t>ČELNÍ ZÍDKA - Římsa na čelní zídce z železobetonu C30/37-XF4+XD3+XC4 + hutnění  
Bednění + odbedňovací nátěr  
=2*0,260*0,500+2*0,300*8,0005,060m2  
Viz D.1.1.2.10-Propustek v km 1,939 skupina měření: 3171a</t>
  </si>
  <si>
    <t>Celkem: 0,500*0,260*8,000=1,040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</si>
  <si>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</t>
  </si>
  <si>
    <t>327324</t>
  </si>
  <si>
    <t>ZDI OPĚRNÉ, ZÁRUBNÍ, NÁBŘEŽNÍ ZE ŽELEZOVÉHO BETONU DO C25/30</t>
  </si>
  <si>
    <t>ČELNÍ ZÍDKA - Čelní zídky z železobetonu C25/30-XF3+XA2 + hutnění  
Bednění + odbedňovací nátěr  
=2*0,800*2,650+2*2,650*8,000=46,640m2  
Vlys roku výstavby pomocí pryžové matrice 455x255mm=1ks  
Viz D.1.1.2.10-Propustek v km 1,939 skupina měření: 3171a</t>
  </si>
  <si>
    <t>Celkem: 2,650*0,800*8,000-3,140*1,020*1,020=13,693 [A]</t>
  </si>
  <si>
    <t>348171</t>
  </si>
  <si>
    <t>ZÁBRADLÍ Z DÍLCŮ KOVOVÝCH S NÁTĚREM</t>
  </si>
  <si>
    <t>KG</t>
  </si>
  <si>
    <t>ZÁBRADLÍ - Ocelové svařované dvoumadlové zábradlí h=1,100mm, sloupky kotvené přes patní desky na 4 kotevní šrouby DN=12mm, šrouby vlepeny do vývrtu DN=14mm na chemickou kotvu, patní desky podlity plastmaltou  
=8,000m  
Viz D.1.1.2.10-Propustek v km 1,939 skupina měření: R0010</t>
  </si>
  <si>
    <t>Celkem: 8*6,313+8*4,383+5*6,313=117,133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</si>
  <si>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 
výpomocí,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</si>
  <si>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451312</t>
  </si>
  <si>
    <t>PODKLADNÍ A VÝPLŇOVÉ VRSTVY Z PROSTÉHO BETONU C12/15</t>
  </si>
  <si>
    <t>ČELNÍ ZÍDKA - Podkladní beton C12/15 pod základ čelní zídky + hutnění  
Viz D.1.1.2.10-Propustek v km 1,939 skupina měření: 4511</t>
  </si>
  <si>
    <t>Celkem: 2,300*0,100*8,800=2,024 [A]</t>
  </si>
  <si>
    <t>ODLÁŽDĚNÍ - Podkladní betonové lože z betonu C25/30-XF3 pod kamennou dlažbu tl. 150mm včetně dopravy materiálu  
Viz D.1.1.2.10-Propustek v km 1,939 skupina měření: 4511</t>
  </si>
  <si>
    <t>Celkem: 32,826*1,150*0,150=5,662 [A]</t>
  </si>
  <si>
    <t>ŽB ZÁKLADOVÁ DESKA - Beton C25/30-XF3+XA2 + hutnění, včetně dopravy materiálu  
Bednění + odbedňovací nátěr  
=2*14,483*0,300+2*2,640*0,300=10,274m2  
Viz D.1.1.2.10-Propustek v km 1,939 skupina měření: 4511</t>
  </si>
  <si>
    <t>Celkem: 2,640*0,300*14,483=11,471 [A]</t>
  </si>
  <si>
    <t>451365</t>
  </si>
  <si>
    <t>VÝZTUŽ PODKL VRSTEV Z OCELI 10505, B500B</t>
  </si>
  <si>
    <t>ČELNÍ ZÍDKA - Betonářská výztuž B500B (římsa), včetně dopravy materiálu  
Viz D.1.1.2.10-Propustek v km 1,939 skupina měření: 0036a</t>
  </si>
  <si>
    <t>Celkem: 0,010*1,040*7,85=0,082 [A]</t>
  </si>
  <si>
    <t>ČELNÍ ZÍDKA – Betonářská výztuž B500B - KARI síť o8mm (základ, čelní zídka), rozměr oka 100x100mm, včetně dopravy materiálu  
Viz D.1.1.2.10-Propustek v km 1,939 skupina měření: 0036a</t>
  </si>
  <si>
    <t>Celkem: 0,010*(9,360+13,693)*7,850=1,810 [A]</t>
  </si>
  <si>
    <t>ŽB ZÁKLADOVÁ DESKA - Betonářská výztuž B500B - KARI síť o8mm, rozměr oka 100x100mm, včetně dopravy materiálu  
Viz D.1.1.2.10-Propustek v km 1,939 skupina měření: 0036a</t>
  </si>
  <si>
    <t>Celkem: 0,010*11,471*7,850=0,900 [A]</t>
  </si>
  <si>
    <t>ZEMNÍ PRÁCE - Polštář ze štěrkodrti fr. 0/32mm, tl. 400mm + hutnění po vrstvách tl. 200mm, Id=0,90, 100% PS včetně dopravy materiálu  
Viz D.1.1.2.10-Propustek v km 1,939 skupina měření: 4511</t>
  </si>
  <si>
    <t>Celkem: 6,400*3,640=23,296 [A]</t>
  </si>
  <si>
    <t>ODLÁŽDĚNÍ - Kamenná dlažba z lomového kamene tl. 250mm, šířka spáry 30 - 50mm, spáry zatřené stěrkou MC25 včetně dopravy materiálu  
Vlys roku výstavby pomocí pryžové matrice 455x255mm=1ks  
Viz D.1.1.2.10-Propustek v km 1,939 skupina měření: 4611</t>
  </si>
  <si>
    <t>Celkem: 32,826*1,150*0,250=9,437 [A]</t>
  </si>
  <si>
    <t>56210</t>
  </si>
  <si>
    <t>VOZOVKOVÉ VRSTVY Z MATERIÁLŮ STABIL CEMENTEM</t>
  </si>
  <si>
    <t>KONSTRUKCE VOZOVKY - Podkladní vrstva stmelená cementem - SC 0/32 C8/10 tl. 120mm, včetně hutnění  
Viz D.1.1.2.10-Propustek v km 1,939 skupina měření: 5801a</t>
  </si>
  <si>
    <t>Celkem: 9,205*10,586*0,120=11,693 [A]</t>
  </si>
  <si>
    <t>KONSTRUKCE VOZOVKY - Štěrkodrť ŠDA 0/32mm tl. 150mm + hutnění  
Viz D.1.1.2.10-Propustek v km 1,939 skupina měření: 5601b</t>
  </si>
  <si>
    <t>Celkem: 11,159*10,126=112,996 [A]</t>
  </si>
  <si>
    <t>572121</t>
  </si>
  <si>
    <t>INFILTRAČNÍ POSTŘIK ASFALTOVÝ DO 1,0KG/M2</t>
  </si>
  <si>
    <t>KONSTRUKCE VOZOVKY - Infiltrační postřik z kationaktivní emulze, zbytkové množství pojiva 1,00kg/m2 (po odštěpení)  
Viz D.1.1.2.10-Propustek v km 1,939 skupina měření: 5702</t>
  </si>
  <si>
    <t>Celkem: 8,882*10,816=96,068 [A]</t>
  </si>
  <si>
    <t>574F68</t>
  </si>
  <si>
    <t>ASFALTOVÝ BETON PRO PODKLADNÍ VRSTVY MODIFIK ACP 22+, 22S TL. 70MM</t>
  </si>
  <si>
    <t>KONSTRUKCE VOZOVKY - Asfaltový beton pro podkladní vrstvy ACP 22+, tl. 70mm + hutnění  
Viz D.1.1.2.10-Propustek v km 1,939 skupina měření: 5701b</t>
  </si>
  <si>
    <t>Celkem: 8,847*10,846=95,955 [A]</t>
  </si>
  <si>
    <t>TROUBA - Sanace seříznutého čela železobetonové trouby ručně nanášenou sanační maltou, včetně dopravy materiálu  
Viz D.1.1.2.10-Propustek v km 1,939 skupina měření: 6261</t>
  </si>
  <si>
    <t>Celkem: (6,41+6,41/2*1,25+6,41/2)*0,22=2,997 [A]</t>
  </si>
  <si>
    <t>ČELNÍ ZÍDKA - Nátěry čelní zídky Np+2xNa na styku se zeminou  
Viz D.1.1.2.10-Propustek v km 1,939 skupina měření: 7111</t>
  </si>
  <si>
    <t>Celkem: 3*(2,65*8,8-3,14*1,02*1,02+1,55*8,8)=101,079 [A]</t>
  </si>
  <si>
    <t>ŽB ZÁKLADOVÁ DESKA - Nátěry Np+2xNa na styku se zeminou  
Viz D.1.1.2.1-Propustek v km 1,939 skupina měření: 7111</t>
  </si>
  <si>
    <t>Celkem: 3*(2*14,483*0,3+2*2,64*0,3)=30,821 [A]</t>
  </si>
  <si>
    <t>ŽB OBETONOVÁNÍ - Nátěry Np+2xNa na styku se zeminou  
Viz D.1.1.2.10-Propustek v km 1,939 skupina měření: 7111</t>
  </si>
  <si>
    <t>Celkem: 3*(2*2,73*12,966+2*5,553+1,03*12,966)=285,766 [A]</t>
  </si>
  <si>
    <t>82484</t>
  </si>
  <si>
    <t>POTRUBÍ Z TRUB ŽELEZOBETON DN DO 1600MM</t>
  </si>
  <si>
    <t>TROUBA - ŽB prefabrikované hrdlové trouby DN=1600mm (9kus) z betonu C35/45-XF4 včetně dopravy materiálu  
Viz D.1.1.2.10-Propustek v km 1,939 skupina měření: 8101</t>
  </si>
  <si>
    <t>Celkem: 15,283=15,283 [A]</t>
  </si>
  <si>
    <t>ŽB OBETONOVÁNÍ - Beton C25/30-XF3+XA2 + hutnění 
Bednění + odbedňovací nátěr 
=2*2,730*12,966+2*5,553m2=81,900m2 
ŽB OBETONOVÁNÍ - Betonářská výztuž B500B - KARI síť o8mm, rozměr oka 100x100mm, včetně dopravy materiálu 
=0,010*29,622m3*7,850t/m3=2,325t 
Viz D.1.1.2.10-Propustek v km 1,939 skupina měření: 8995</t>
  </si>
  <si>
    <t>Celkem: 2,283*12,975=29,622 [A]</t>
  </si>
  <si>
    <t>919145</t>
  </si>
  <si>
    <t>ŘEZÁNÍ ŽELEZOBETONOVÝCH KONSTRUKCÍ TL DO 250MM</t>
  </si>
  <si>
    <t>TROUBA - Seříznutí ŽB prefabrikovaných hrdlových trubek DN=1600mm na vtoku   
Viz D.1.1.2.10-Propustek v km 1,939 skupina měření: 1115</t>
  </si>
  <si>
    <t>Celkem: 6,410+6,410/2*1,25+6,410/2=13,621 [A]</t>
  </si>
  <si>
    <t>TROUBA - Trvale pružný tmel pro vytmelení spár hrdlových trub, včetně dopravy a aplikace materiálu  
Viz D.1.1.2.10-Propustek v km 1,939 skupina měření: 0000</t>
  </si>
  <si>
    <t>Celkem: 6,410*0,220*0,005*8=0,056 [A]</t>
  </si>
  <si>
    <t>ODVODNĚNÍ - Betonová odvodňovací tvárnice šířky 570/607m, tloušťky 140mm z betonu C20/25-XF3 tl. 157mm  
Podkladní betonové lože z betonu C25/30-XF3 tl. 150mm  
=0,125m2*9,000=1,125m3  
Viz D.1.1.2.10-Propustek v km 1,939 skupina měření: 9351a</t>
  </si>
  <si>
    <t>966138</t>
  </si>
  <si>
    <t>BOURÁNÍ KONSTRUKCÍ Z KAMENE NA MC S ODVOZEM DO 20KM</t>
  </si>
  <si>
    <t>BOURACÍ PRÁCE - Demolice základů z kamenného zdiva pod čelními zídkami stávajícího propustku, včetně odvozu a uložení na skládku do 20-ti km  
=8,280m3*2,600t/m3=21,528t  
Viz D.1.1.2.10-Propustek v km 1,939 skupina měření: 9661</t>
  </si>
  <si>
    <t>Celkem: 2*6,900*0,750*0,800=8,280 [A]</t>
  </si>
  <si>
    <t>BOURACÍ PRÁCE - Demolice čelních zídek z kamenného zdiva, včetně odvozu a uložení na skládku do 20-ti km  
=20,505m3*2,600t/m3=53,313t  
Viz D.1.1.2.10-Propustek v km 1,939 skupina měření: 9661</t>
  </si>
  <si>
    <t>Celkem: 2*(6,900*2,300*0,750)-(2,200*1,500)=20,505 [A]</t>
  </si>
  <si>
    <t>BOURACÍ PRÁCE - Demolice kamenné konstrukce stávajícího propustku, včetně odvozu a uložení na skládku do 20-ti km  
=69,384m3*2,600t/m3=180,398t  
Viz D.1.1.2.10-Propustek v km 1,939 skupina měření: 9661</t>
  </si>
  <si>
    <t>Celkem: 5,900*11,760=69,384 [A]</t>
  </si>
  <si>
    <t>BOURACÍ PRÁCE - Demolice stávajících ŽB betonových říms, včetně odvozu a uložení na skládku do 20-ti km  
=1,260m3*2,600t/m3=3,276t  
Viz D.1.1.2.10-Propustek v km 1,939 skupina měření: 9661</t>
  </si>
  <si>
    <t>Celkem: 1,260*2,600=3,276 [A]</t>
  </si>
  <si>
    <t>BOURACÍ PRÁCE - Odstranění stávajícího ocelového zábradlí, včetně likvidace odpadu v režii zhotovitele  
=2*3*6,000m+6*1,000m=48,000m  
Viz D.1.1.2.10-Propustek v km 1,939 skupina měření: R0008c</t>
  </si>
  <si>
    <t>Celkem: 48,000*0,007=0,336 [A]</t>
  </si>
  <si>
    <t>SO 102.4</t>
  </si>
  <si>
    <t xml:space="preserve">        SO 102.4</t>
  </si>
  <si>
    <t>ZELEŇ - Odstranění křovin včetně kořenového systému a odvozu a uložení nebo spálení  
Viz D.1.1.2.8-Situace dendrologických úprav skupina měření: 1112</t>
  </si>
  <si>
    <t>ZELEŇ - Kácení stromů průměru kmene do 0,500m včetně likvidace dřevní hmoty  
=46ks  
Viz D.1.1.2.8-Situace dendrologických úprav skupina měření: 1113</t>
  </si>
  <si>
    <t>ZELEŇ - Kácení stromů průměru kmene do 0,900m včetně likvidace dřevní hmoty  
=108ks  
Viz D.1.1.2.8-Situace dendrologických úprav skupina měření: 1113</t>
  </si>
  <si>
    <t>SO 102.5</t>
  </si>
  <si>
    <t xml:space="preserve">        SO 102.5</t>
  </si>
  <si>
    <t>ZELEŇ - Odstranění pařezů průměru do 0,500m včetně likvidace dřevní hmoty  
=46ks  
Viz D.1.1.2.8-Situace dendrologických úprav skupina měření: 1113</t>
  </si>
  <si>
    <t>ZELEŇ - Odstranění pařezů průměru do 0,900m včetně likvidace dřevní hmoty  
=108ks  
Viz D.1.1.2.8-Situace dendrologických úprav skupina měření: 1113</t>
  </si>
  <si>
    <t>SO 102.6</t>
  </si>
  <si>
    <t xml:space="preserve">        SO 102.6</t>
  </si>
  <si>
    <t>Celkem: 45=45,000 [A]</t>
  </si>
  <si>
    <t>Celkem: 1161=1 161,000 [A]</t>
  </si>
  <si>
    <t>Celkem: 82=82,000 [A]</t>
  </si>
  <si>
    <t>Celkem: 603=603,000 [A]</t>
  </si>
  <si>
    <t>Celkem: 1206=1 206,000 [A]</t>
  </si>
  <si>
    <t>Celkem: 2338=2 338,000 [A]</t>
  </si>
  <si>
    <t>Celkem: 1169=1 169,000 [A]</t>
  </si>
  <si>
    <t>Celkem: 7014=7 014,000 [A]</t>
  </si>
  <si>
    <t>SO 103</t>
  </si>
  <si>
    <t>EXTRAVILÁNOVÝ ÚSEK V K.Ú. NĚMČICE, BROZANY (PVNHČP)</t>
  </si>
  <si>
    <t>SO 103.1</t>
  </si>
  <si>
    <t xml:space="preserve">      SO 103</t>
  </si>
  <si>
    <t xml:space="preserve">        SO 103.1</t>
  </si>
  <si>
    <t>SKLÁDKA - Uložení stavební suti na skládku  
=0,920t  
Viz položka č.: 42 skupina měření: R0001</t>
  </si>
  <si>
    <t>SKLÁDKA - Uložení asfaltu na skládku  
=4619,769t  
Viz položky č.: 5 skupina měření: R0001</t>
  </si>
  <si>
    <t>SKLÁDKA - Uložení zeminy na skládku  
=8155,717t+1383,482t+526,641t  
Viz položka č.: 8, 12 skupina měření: R0001</t>
  </si>
  <si>
    <t>8155,717+1383,482+526,641=10 065,840 [A]</t>
  </si>
  <si>
    <t>BOURACÍ PRÁCE - Odfrézování asfaltových vrstev v tl. max. 350mm, včetně odvozu a uložení 10 % na skládku KSÚS PK - Cestmistrovství Pardubice do 12km  
=2138,782m3*10%  
=213,878m3*2,400t/m3=513,308t  
Viz D.1.1.2.1-Situace pozemní komunikace a D.1.1.2.4-Charakteristické příčné řezy skupina měření: 1114</t>
  </si>
  <si>
    <t>2138,782*0,1=213,878 [A]</t>
  </si>
  <si>
    <t>BOURACÍ PRÁCE - Odfrézování asfaltových vrstev v tl. max. 350mm, včetně odvozu a uložení 90 % na skládku do 20km  
=2138,782m3*90%  
=1924,904m3*2,400t/m3=4619,769t  
Viz D.1.1.2.1-Situace pozemní komunikace a D.1.1.2.4-Charakteristické příčné řezy skupina měření: G1114</t>
  </si>
  <si>
    <t>2138,782*0,9=1 924,904 [A]</t>
  </si>
  <si>
    <t>ZEMNÍ PRÁCE - Odhumusování plochy v tl. 100mm, která bude zasažena výkopovými pracemi a úpravou terénu včetně odvozu a uložení zeminy na deponii stavby do 20km (využití na zpětné ohumusování)  
=3813,444m2*0,100  
=381,344m3*2,000t/m3=762,689t  
Viz D.1.1.2.1-Situace pozemní komunikace a D.1.1.2.4-Charakteristické příčné řezy skupina měření: 1211</t>
  </si>
  <si>
    <t>3813,444*0,100=381,344 [A]</t>
  </si>
  <si>
    <t>ZEMNÍ PRÁCE - Odhumusování plochy v tl. 100mm, která bude zasažena výkopovými pracemi a úpravou terénu včetně odvozu a uložení zeminy na skládku do 20km (nebude využita na zpětné ohumusování)  
=6446,649m2*0,100-3813,444m2*0,100  
=263,321m3*2,000t/m3=526,641t  
Viz D.1.1.2.1-Situace pozemní komunikace a D.1.1.2.4-Charakteristické příčné řezy skupina měření: 1211</t>
  </si>
  <si>
    <t>6446,649*0,100-3813,444*0,100=263,321 [A]</t>
  </si>
  <si>
    <t>ZEMNÍ PRÁCE - Vykopávka a doprava zeminy z deponie stavby do 20km na místo zpětného ohumusování  
=3813,444m2*0,100  
=381,344m3*2,000t/m3=762,689t  
Viz D.1.1.2.1-Situace pozemní komunikace a D.1.1.2.4-Charakteristické příčné řezy skupina měření: 1222</t>
  </si>
  <si>
    <t>ZEMNÍ PRÁCE - Výkop zeminy pro stavební jámu v zemině tř. I, včetně pažení a odvozu zeminy na skládku do 20km  
=4077,858m3  
=4077,858m3*2,00t/m3=8155,717t  
Viz D.1.1.2.1-Situace pozemní komunikace a D.1.1.2.4-Charakteristické příčné řezy skupina měření: G1311</t>
  </si>
  <si>
    <t>ZEMNÍ PRÁCE - Výkop zeminy pro stavební jámu v zemině tř. II, včetně pažení a odvozu zeminy na skládku do 20km  
=691,741m3  
=691,741m3*2,000t/m3=1383,482t  
Viz D.1.1.2.1-Situace pozemní komunikace a D.1.1.2.4-Charakteristické příčné řezy skupina měření: G1311</t>
  </si>
  <si>
    <t>KRAJNICE - Zemní krajnice - Vrstva z nenamrzavého materiálu se zhutněním  
=58,720m3  
Viz D.1.1.2.1-Situace pozemní komunikace a D.1.1.2.4-Charakteristické příčné řezy skupina měření: R0011</t>
  </si>
  <si>
    <t>KRAJNICE - Vrstva ze štěrkodrti  ŠDB 0/32mm tl. 150mm  
=1076,323m2*0,150  
Viz D.1.1.2.1-Situace pozemní komunikace a D.1.1.2.4-Charakteristické příčné řezy skupina měření: R0011</t>
  </si>
  <si>
    <t>1076,323*0,150=161,448 [A]</t>
  </si>
  <si>
    <t>ZEMNÍ PRÁCE - Zásyp zeminou vhodnou do náspů, hutněno po vrstvách 300mm na 100% PS  
=133,518m3  
Viz D.1.1.2.1-Situace pozemní komunikace a D.1.1.2.4-Charakteristické příčné řezy skupina měření: 1711</t>
  </si>
  <si>
    <t>SANACE PODLOŽÍ (INTRAVILÁN) - Úprava a zhutnění parapláně  
=1729,352m2  
Viz D.1.1.2.1-Situace pozemní komunikace skupina měření: 1821a</t>
  </si>
  <si>
    <t>ÚPRAVA Č. 1.1 - Úprava a zhutnění zemní pláně  
=8646,762m2  
Viz D.1.1.2.1-Situace pozemní komunikace skupina měření: 1821a</t>
  </si>
  <si>
    <t>ZELEŇ - Svahové úpravy  
=3813,444m2  
Viz D.1.1.2.1-Situace pozemní komunikace skupina měření: 1821a</t>
  </si>
  <si>
    <t>ZELEŇ - Zpětné ohumusování plochy v tl. 100mm, která byla zasažena výkopovými pracemi a úpravou terénu  
=3813,444m2  
Viz D.1.1.2.1-Situace pozemní komunikace skupina měření: 1821a</t>
  </si>
  <si>
    <t>ZELEŇ - Osetí svahů travním semenem  
=3813,444m2  
Viz D.1.1.2.1-Situace pozemní komunikace skupina měření: 1822</t>
  </si>
  <si>
    <t>ZELEŇ - Údržba založeného travního porostu  
=3813,444m2  
Viz D.1.1.2.1-Situace pozemní komunikace skupina měření: 1822</t>
  </si>
  <si>
    <t>SANACE PODLOŽÍ - Zemina (sypanina) vhodná do aktivní zóny tl. 2x200mm, včetně hutnění  
=1729,352m2*0,400  
Viz D.1.1.2.1-Situace pozemní komunikace a D.1.1.2.4-Charakteristické příčné řezy skupina měření: G2122a</t>
  </si>
  <si>
    <t>1729,352*0,4=691,741 [A]</t>
  </si>
  <si>
    <t>SANACE PODLOŽÍ - Netkaná separační geotextilie - plošná hmotnost 1000g/m2, odolnost proti protržení CBR - 10kN  
=1729,352m2  
Viz D.1.1.2.1-Situace pozemní komunikace skupina měření: G2122b</t>
  </si>
  <si>
    <t>SILNIČNÍ PŘÍKOP - Betonová odvodňovací tvárnice šířky 570/607mm, tloušťky 140mm - Betonové lože C25/30-XF3 tl. 150mm  
=0,150m2*978,500m  
Viz D.1.1.2.1-Situace pozemní komunikace a D.1.1.2.4-Charakteristické příčné řezy skupina měření: 4511</t>
  </si>
  <si>
    <t>0,150*978,500=146,775 [A]</t>
  </si>
  <si>
    <t>ÚPRAVA Č. 1.1 - Podkladní vrstva stmelená cementem SC 0/32 C3/4 tl. 120mm + hutnění  
=7205,635m2  
Viz D.1.1.2.1-Situace pozemní komunikace skupina měření: G5801b</t>
  </si>
  <si>
    <t>ÚPRAVA Č. 1.1 - Štěrkodrť ŠDA 0/32, tl. 150mm + hutnění  
=8646,762m2  
Viz D.1.1.2.1-Situace pozemní komunikace skupina měření: G5601b</t>
  </si>
  <si>
    <t>ÚPRAVA Č. 1.1 - Infiltrační postřik z kationaktivní asfaltové emulze, zbytkové množství pojiva 1,00kg/m2 (po odštěpení)  
=7002,567m2  
Viz D.1.1.2.1-Situace pozemní komunikace skupina měření: 5702</t>
  </si>
  <si>
    <t>ÚPRAVA Č. 1.1 - Spojovací postřik (pod ACL) z kationaktivní asfaltové emulze, zbytkové množství pojiva 0,40kg/m2 (po odštěpení)  
=6792,949m2  
Viz D.1.1.2.1-Situace pozemní komunikace skupina měření: 5702</t>
  </si>
  <si>
    <t>ÚPRAVA Č. 1.1 - Spojovací postřik (pod ACO) z kationaktivní asfaltové emulze, zbytkové množství pojiva 0,40kg/m2 (po odštěpení)  
=6583,330m2  
Viz D.1.1.2.1-Situace pozemní komunikace skupina měření: 5702</t>
  </si>
  <si>
    <t>ÚPRAVA Č. 1.1 - Asfaltový beton pro obrusné vrstvy ACO 11+, tl. 50mm + hutnění  
=6550,577m2  
Viz D.1.1.2.1-Situace pozemní komunikace skupina měření: G5701b</t>
  </si>
  <si>
    <t>ÚPRAVA Č. 1.1 - Asfaltový beton pro ložné vrstvy ACL 16+, tl. 60mm + hutnění  
=6688,139m2  
Viz D.1.1.2.1-Situace pozemní komunikace skupina měření: G5701b</t>
  </si>
  <si>
    <t>ÚPRAVA Č. 1.1 - Asfaltový beton pro podkladní vrstvy ACP 22+, tl. 70mm + hutnění  
=6819,151m2  
Viz D.1.1.2.1-Situace pozemní komunikace skupina měření: G5701b</t>
  </si>
  <si>
    <t>SMĚROVÉ SLOUPKY - Osazení plastových, dělených směrových sloupků bílých   
=30ks  
Viz D.1.1.2.1-Situace pozemní komunikace skupina měření: 9101</t>
  </si>
  <si>
    <t>SMĚROVÉ SLOUPKY - Osazení plastových, kulatých směrových sloupků červených  
=10ks  
Viz D.1.1.2.1-Situace pozemní komunikace skupina měření: 9101</t>
  </si>
  <si>
    <t>BOURACÍ PRÁCE – Odstranění stávajících směrových sloupků ocelových, včetně odvozu a uložení na skládku KSÚS PK – Cestmistrovství Pardubice do 12 km  
=21ks  
Viz D.1.1.2.1-Situace pozemní komunikace skupina měření: 0001c</t>
  </si>
  <si>
    <t>SMĚROVÉ SLOUPKY – Odrazky proti zvěři, dodávka a montáž na směrové sloupky  
=30ks  
Viz D.1.1.2.1-Situace pozemní komunikace skupina měření: 9101</t>
  </si>
  <si>
    <t>DOPRAVNÍ ZNAČENÍ - Svislé dopravní značení - Dodávka a montáž (veškeré prvky svislého dopravního značení budou opatřeny pozinkováním) 
=5ks 
Viz D.1.1.2.7-Dopravní značky, dopravní zařízení skupina měření: 9141</t>
  </si>
  <si>
    <t>BOURACÍ PRÁCE - Odstranění stávajícího svislého dopravního značení, včetně odvozu a uložení na skládku KSÚS PK - Cestmistrovství Pardubice do 10km 
=7ks 
Viz D.1.1.2.7-Dopravní značky, dopravní zařízení skupina měření: 0001c</t>
  </si>
  <si>
    <t>DOPRAVNÍ ZNAČENÍ - Svislé dopravní značení - Dodávka a montáž sloupků a stojek včetně základu a veškerých souvisejících konstrukcí a prací (veškeré kovové prvky svislého dopravního značení budou opatřeny pozinkováním) 
=4kus 
Viz D.1.1.2.7-Dopravní značky, dopravní zařízení skupina měření: 9141</t>
  </si>
  <si>
    <t>Podélná čára souvislá - V1a - 0,125 
246,000*0,125=30,750 [A] 
Podélná čára přerušovaná - V2a - 3/6 - 0,125 
291,00*1/3*0,125=12,125 [B] 
Podélná čára přerušovaná - V2b - 3/1,5 - 0,125 
197,00*2/3*0,125=16,417 [C] 
Vodící čára - V4 - 0,250 
1467,900*0,250=366,975 [D] 
Směrové šipky - V9a 
8*1,280=10,240 [E] 
Celkem: A+B+C+D+E=436,507 [F]</t>
  </si>
  <si>
    <t>SILNIČNÍ PŘÍKOP - Betonová odvodňovací tvárnice šířky 570/607m, tloušťky 140mm z betonu C20/25-XF3 tl. 157mm  
=978,500m  
Viz D.1.1.2.1-Situace pozemní komunikace skupina měření: 9351a</t>
  </si>
  <si>
    <t>BOURACÍ PRÁCE – Odstranění základů reklamních poutačů, včetně odvozu a uložení na skládku do 20 km  
=0,400m3  
=0,400m3*2,300t/m3=0,920t  
Viz D.1.1.2.1-Situace pozemní komunikace skupina měření: 9661</t>
  </si>
  <si>
    <t>BOURACÍ PRÁCE – Odstranění reklamních poutačů, likvidace v režii zhotovitele  
=0,228t  
Viz D.1.1.2.1-Situace pozemní komunikace skupina měření: R0008c</t>
  </si>
  <si>
    <t>SO 103.2</t>
  </si>
  <si>
    <t xml:space="preserve">        SO 103.2</t>
  </si>
  <si>
    <t>ZELEŇ - Odstranění křovin včetně kořenového systému a odvozu a uložení nebo spálení  
=1200m2  
Viz D.1.1.2.1-Situace pozemní komunikace skupina měření: 1112</t>
  </si>
  <si>
    <t>ZELEŇ - Kácení stromů průměru kmene do 0,500m včetně likvidace dřevní hmoty  
=139ks  
Viz D.1.1.2.1-Situace pozemní komunikace skupina měření: 1113</t>
  </si>
  <si>
    <t>ZELEŇ - Kácení stromů průměru kmene do 0,900m včetně likvidace dřevní hmoty  
=93ks  
Viz D.1.1.2.1-Situace pozemní komunikace skupina měření: 1113</t>
  </si>
  <si>
    <t>SO 103.3</t>
  </si>
  <si>
    <t xml:space="preserve">        SO 103.3</t>
  </si>
  <si>
    <t>ZELEŇ - Odstranění pařezů průměru do 0,500m včetně likvidace dřevní hmoty  
=139ks  
Viz D.1.1.2.1-Situace pozemní komunikace skupina měření: 1113</t>
  </si>
  <si>
    <t>ZELEŇ - Odstranění pařezů průměru do 0,900m včetně likvidace dřevní hmoty  
=93ks  
Viz D.1.1.2.1-Situace pozemní komunikace skupina měření: 1113</t>
  </si>
  <si>
    <t>SO 103.4</t>
  </si>
  <si>
    <t xml:space="preserve">        SO 103.4</t>
  </si>
  <si>
    <t>Celkem: 14=14,000 [A]</t>
  </si>
  <si>
    <t>Celkem: 717=717,000 [A]</t>
  </si>
  <si>
    <t>Celkem: 51=51,000 [A]</t>
  </si>
  <si>
    <t>Celkem: 366=366,000 [A]</t>
  </si>
  <si>
    <t>Celkem: 731=731,000 [A]</t>
  </si>
  <si>
    <t>Celkem: 1450=1 450,000 [A]</t>
  </si>
  <si>
    <t>Celkem: 725=725,000 [A]</t>
  </si>
  <si>
    <t>Celkem: 4350=4 350,000 [A]</t>
  </si>
  <si>
    <t>SO 104</t>
  </si>
  <si>
    <t>OKRUŽNÍ KŘIŽOVATKA II/324 X III/0373 X III/2987 (PVNHČP)</t>
  </si>
  <si>
    <t>SO 104.1</t>
  </si>
  <si>
    <t xml:space="preserve">      SO 104</t>
  </si>
  <si>
    <t xml:space="preserve">        SO 104.1</t>
  </si>
  <si>
    <t>SKLÁDKA - Uložení asfaltu na skládku  
=2074,734t  
Viz položky č.: 9 skupina měření: R0001</t>
  </si>
  <si>
    <t>SKLÁDKA - Uložení stavební suti na skládku 
=1,357t+14,054t+9,246t+38,640t+7,500t 
Viz č.: 4, 6, 105, 106, 108 skupina měření: R0001</t>
  </si>
  <si>
    <t>1,357+14,054+9,246+38,640+7,500=70,797 [A]</t>
  </si>
  <si>
    <t>SKLÁDKA - Uložení zeminy na skládku  
=3376,780t+619,006t+28,000t+79,300t+107,626t  
Viz položka č.: 12, 14, 15, 16, 17 skupina měření: R0001</t>
  </si>
  <si>
    <t>3376,780+619,006+28,000+79,300+107,626=4 210,712 [A]</t>
  </si>
  <si>
    <t>BOURACÍ PRÁCE - Odstranění betonových silničních obrubníků, včetně odvozu a uložení na skládku do 5km  
=160,800m  
=160,800*0,038m2*2,300t/m3=14,054t  
Viz D.1.1.2.1-Situace pozemní komunikace skupina měření: 1117</t>
  </si>
  <si>
    <t>DOPRAVA - Příplatek za dopravu - Odstranění betonových silničních obrubníků, včetně odvozu a uložení na skládku do 15km  
=160,800m*0,038m2*2,300t/m3*15km  
Položka vypočtena na základě umístění stavby vůči skládce skupina měření: 0002a</t>
  </si>
  <si>
    <t>160,800*0,038*2,300*15=210,809 [A]</t>
  </si>
  <si>
    <t>BOURACÍ PRÁCE - Odstranění betonové silniční přídlažby, včetně odvozu a uložení na skládku do 5km  
=160,800m  
=160,800m*0,025m2*2,300t/m3=9,246t  
Viz D.1.1.2.1-Situace pozemní komunikace skupina měření: 1117</t>
  </si>
  <si>
    <t>DOPRAVA - Příplatek za dopravu - Odstranění betonové silniční přídlažby, včetně odvozu a uložení na skládku do 15km  
=160,800m*0,025m2*2,300t/m3*15km  
Položka vypočtena na základě umístění stavby vůči skládce skupina měření: 0002a</t>
  </si>
  <si>
    <t>160,800*0,025*2,300*15=138,690 [A]</t>
  </si>
  <si>
    <t>BOURACÍ PRÁCE - Odfrézování asfaltových vrstev v tl. max. 300mm, včetně odvozu a uložení 10 % na skládku KSÚS PK - Cestmistrovství Pardubice do 12km  
=960,525m3*10%  
=96,053m3*2,400t/m3=230,526t  
Viz D.1.1.2.1-Situace pozemní komunikace a D.1.1.2.4-Charakteristické příčné řezy skupina měření: 1114</t>
  </si>
  <si>
    <t>960,525*0,1=96,053 [A]</t>
  </si>
  <si>
    <t>BOURACÍ PRÁCE - Odfrézování asfaltových vrstev v tl. max. 300mm, včetně odvozu a uložení 90 % na skládku do 20km  
=960,525m3*90%  
=864,473m3*2,400t/m3=2074,734t  
Viz D.1.1.2.1-Situace pozemní komunikace a D.1.1.2.4-Charakteristické příčné řezy skupina měření: G1114</t>
  </si>
  <si>
    <t>960,525*0,9=864,473 [A]</t>
  </si>
  <si>
    <t>Prořezání drážky v pracovní spáře (silnice)  
=84,030m  
Viz D.1.1.2.1-Situace pozemní komunikace skupina měření: 1115</t>
  </si>
  <si>
    <t>ZEMNÍ PRÁCE - Odhumusování plochy v tl. 100mm, která bude zasažena výkopovými pracemi a úpravou terénu včetně odvozu a uložení zeminy na deponii stavby do 20km (využití na zpětné ohumusování)  
=1463,055m2*0,100  
=146,306m3*2,000t/m3=292,612t  
Viz D.1.1.2.1-Situace pozemní komunikace a D.1.1.2.4-Charakteristické příčné řezy skupina měření: 1211</t>
  </si>
  <si>
    <t>1463,055*0,100=146,306 [A]</t>
  </si>
  <si>
    <t>ZEMNÍ PRÁCE - Odhumusování plochy v tl. 100mm, která bude zasažena výkopovými pracemi a úpravou terénu včetně odvozu a uložení zeminy na skládku do 20km (nebude využita na zpětné ohumusování)  
=1970,795m2*0,100m-1463,055m2*0,100m  
=53,813m3*2,000t/m3=107,626t  
Viz D.1.1.2.1-Situace pozemní komunikace a D.1.1.2.4-Charakteristické příčné řezy skupina měření: 1211</t>
  </si>
  <si>
    <t>1970,795*0,100-1463,055*0,100=50,774 [A]</t>
  </si>
  <si>
    <t>ZEMNÍ PRÁCE - Vykopávka a doprava zeminy z deponie stavby do 20km na místo zpětného ohumusování  
=1463,055m2*0,100  
=146,306m3*2,000t/m3=292,612t  
Viz D.1.1.2.1-Situace pozemní komunikace a D.1.1.2.4-Charakteristické příčné řezy skupina měření: 1222</t>
  </si>
  <si>
    <t>ZEMNÍ PRÁCE - Výkop zeminy pro stavební jámu v zemině tř. I, včetně pažení a odvozu zeminy na skládku do 20km  
=1688,390m3  
=1688,390*2,00t/m3=3376,780t  
Viz D.1.1.2.1-Situace pozemní komunikace a D.1.1.2.4-Charakteristické příčné řezy skupina měření: G1311</t>
  </si>
  <si>
    <t>ZEMNÍ PRÁCE - Výkopy pro kompletní konstrukce uličních vpustí, včetně pažení a odvozu zeminy na skládku do 20 km  
=7*1,000*2,000*1,000  
=14,000m3*2,000t/m3=28,000t  
Viz D.1.1.2.1-Situace pozemní komunikace a D.1.1.2.4-Charakteristické příčné řezy skupina měření: 1311</t>
  </si>
  <si>
    <t>1,000*2,000*1,000*7=14,000 [A]</t>
  </si>
  <si>
    <t>ZEMNÍ PRÁCE - Výkop zeminy pro stavební jámu v zemině tř. II, včetně pažení a odvozu zeminy na skládku do 20km  
=309,503m3  
=309,503m3*2,000t/m3=619,006t  
Viz D.1.1.2.1-Situace pozemní komunikace a D.1.1.2.4-Charakteristické příčné řezy skupina měření: 1311</t>
  </si>
  <si>
    <t>ZEMNÍ PRÁCE (uliční vpusti, odvodňovací žlaby) – Výkopy pro kanalizační přípojky, včetně pažení a odvozu zeminy na skládku do 20km  
=79,300m*0,5m*1,0m  
=39,650m3*2,000t/m3=79,300t  
Viz D.1.1.2.1-Situace pozemní komunikace skupina měření: 1311</t>
  </si>
  <si>
    <t>79,300*0,500*1,000=39,650 [A]</t>
  </si>
  <si>
    <t>KRAJNICE - Zemní krajnice - Vrstva z nenamrzavého materiálu se zhutněním  
=33,810m3  
Viz D.1.1.2.1-Situace pozemní komunikace a D.1.1.2.4-Charakteristické příčné řezy skupina měření: R0011</t>
  </si>
  <si>
    <t>KRAJNICE - Vrstva ze štěrkodrti  ŠDB 0/32mm tl. 150mm  
=372,430m2*0,150  
Viz D.1.1.2.1-Situace pozemní komunikace a D.1.1.2.4-Charakteristické příčné řezy skupina měření: R0011</t>
  </si>
  <si>
    <t>372,430*0,150=55,865 [A]</t>
  </si>
  <si>
    <t>ZEMNÍ PRÁCE - Zásyp zeminou vhodnou do náspů, hutněno po vrstvách 300mm na 100% PS  
=179,636m3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</si>
  <si>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=1,500*1,000*79,300m  
Viz D.1.1.2.1-Situace pozemní komunikace a D.1.1.2.4-Charakteristické příčné řezy skupina měření: 1711</t>
  </si>
  <si>
    <t>1,500*1,000*79,300=118,950 [A]</t>
  </si>
  <si>
    <t>ULIČNÍ VPUSTI - Úprava a zhutnění základové spáry  
=1,000m*1,500m2*7  
Viz D.1.1.2.1-Situace pozemní komunikace skupina měření: 1821a</t>
  </si>
  <si>
    <t>1,000*1,500*7=10,500 [A]</t>
  </si>
  <si>
    <t>PODÉLNÁ DRENÁŽ - Úprava a zhutnění základové spáry  
=187,750m*0,200m  
Viz D.1.1.2.1-Situace pozemní komunikace a D.1.1.2.4-Charakteristické příčné řezy skupina měření: 1821a</t>
  </si>
  <si>
    <t>187,750*0,200=37,550 [A]</t>
  </si>
  <si>
    <t>SANACE PODLOŽÍ (INTRAVILÁN) - Úprava a zhutnění parapláně  
=773,758m2  
Viz D.1.1.2.1-Situace pozemní komunikace skupina měření: 1821a</t>
  </si>
  <si>
    <t>ÚPRAVA Č. 1.1 - Úprava a zhutnění zemní pláně  
=1642,423m2  
Viz D.1.1.2.1-Situace pozemní komunikace skupina měření: 1821a</t>
  </si>
  <si>
    <t>ÚPRAVA Č. 1.2 - Úprava a zhutnění zemní pláně  
=2256,368m2  
Viz D.1.1.2.1-Situace pozemní komunikace skupina měření: 1821a</t>
  </si>
  <si>
    <t>ÚPRAVA Č. 4 - Úprava a zhutnění zemní pláně  
=12,626m2  
Viz D.1.1.2.1-Situace pozemní komunikace skupina měření: 1821a</t>
  </si>
  <si>
    <t>ÚPRAVA Č. 5 - Úprava a zhutnění zemní pláně  
=10,888m2  
Viz D.1.1.2.1-Situace pozemní komunikace skupina měření: 1821a</t>
  </si>
  <si>
    <t>ÚPRAVA Č. 9 - Úprava a zhutnění zemní pláně  
=135,367m2  
Viz D.1.1.2.1-Situace pozemní komunikace skupina měření: 1821a</t>
  </si>
  <si>
    <t>VTOKOVÉ OBJEKTY - Úprava a zhutnění základové spáry  
=2,860m2*2ks  
Viz D.1.1.2.1-Situace pozemní komunikace skupina měření: 1821a</t>
  </si>
  <si>
    <t>2,860*2=5,720 [A]</t>
  </si>
  <si>
    <t>ZELEŇ - Svahové úpravy  
=1463,055m2  
Viz D.1.1.2.1-Situace pozemní komunikace skupina měření: 1821a</t>
  </si>
  <si>
    <t>ZELEŇ - Zpětné ohumusování plochy v tl. 100mm, která byla zasažena výkopovými pracemi a úpravou terénu  
=1463,055m2  
Viz D.1.1.2.1-Situace pozemní komunikace skupina měření: 1821a</t>
  </si>
  <si>
    <t>ZELEŇ - Osetí svahů travním semenem  
=1463,055m2  
Viz D.1.1.2.1-Situace pozemní komunikace skupina měření: 1822</t>
  </si>
  <si>
    <t>ZELEŇ - Údržba založeného travního porostu  
=1463,055m2  
Viz D.1.1.2.1-Situace pozemní komunikace skupina měření: 1822</t>
  </si>
  <si>
    <t>ZELEŇ – Ochrana stávájících dřevin v blízkosti stavby bedněním  
=33,600m2  
Viz D.1.1.2.8-Situace dendrologických úprav skupina měření: 0004a</t>
  </si>
  <si>
    <t>ZELEŇ – Výsadba keřů  
=30ks  
Viz D.1.1.2.8-Situace dendrologických úprav skupina měření: 1823</t>
  </si>
  <si>
    <t>ZELEŇ – Výsadba travin  
=42ks  
Viz D.1.1.2.8-Situace dendrologických úprav skupina měření: 1823</t>
  </si>
  <si>
    <t>ZELEŇ – Výsadba stromů 
=3ks 
Viz D.1.1.2.8-Situace dendrologických úprav skupina měření: 1823</t>
  </si>
  <si>
    <t>PODÉLNÁ DRENÁŽ - Filtrační geotextilie 300g/m2  
=1,900*187,750  
Viz D.1.1.2.1-Situace pozemní komunikace skupina měření: 2891</t>
  </si>
  <si>
    <t>1,900*187,750=356,725 [A]</t>
  </si>
  <si>
    <t>SANACE PODLOŽÍ - Zemina (sypanina) vhodná do aktivní zóny tl. 2x200mm, včetně hutnění  
=773,758m2*0,400  
Viz D.1.1.2.1-Situace pozemní komunikace a D.1.1.2.4-Charakteristické příčné řezy skupina měření: G2122a</t>
  </si>
  <si>
    <t>773,758*0,4=309,503 [A]</t>
  </si>
  <si>
    <t>SANACE PODLOŽÍ - Netkaná separační geotextilie - plošná hmotnost 1000g/m2, odolnost proti protržení CBR - 10kN  
=773,758m2  
Viz D.1.1.2.1-Situace pozemní komunikace skupina měření: G2122b</t>
  </si>
  <si>
    <t>386325</t>
  </si>
  <si>
    <t>KOMPLETNÍ KONSTRUKCE JÍMEK ZE ŽELEZOBETONU C30/37</t>
  </si>
  <si>
    <t>VTOKOVÉ OBJETKY - Beton C30/37-XF3+XA2 + hutnění  
=2*(1,040m2*1,275)+2*(0,200*1,200*0,600)  
Bednění  
=2*(6,800*1,275)+2*(3,600*0,950)=24,180m2  
Viz D.1.1.2.1-Situace pozemní komunikace a D.1.1.2.4-Charakteristické příčné řezy skupina měření: 3861</t>
  </si>
  <si>
    <t>2*(1,040*1,275)+2*(0,200*1,200*0,600)=2,940 [A]</t>
  </si>
  <si>
    <t>386366</t>
  </si>
  <si>
    <t>VÝZTUŽ KOMPL KONSTR JÍMEK Z KARI SÍTÍ</t>
  </si>
  <si>
    <t>VTOKOVÉ OBJEKTY - Betonářská výztuž B500B - KARI síť průměru 8mm, rozměr oka 100x100mm  
=0,020*2,940m3*7,850t/m3  
Viz D.1.1.2.1-Situace pozemní komunikace a D.1.1.2.4-Charakteristické příčné řezy skupina měření: 0036a</t>
  </si>
  <si>
    <t>0,020*2,940*7,850=0,462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</si>
  <si>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</si>
  <si>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ULIČNÍ VPUSTI - Podkladní beton C12/15-X0, tl. 150mm  
=0,600m*1,000m*0,150m*7  
Viz D.1.1.2.1-Situace pozemní komunikace a D.1.1.2.4-Charakteristické příčné řezy skupina měření: 4511</t>
  </si>
  <si>
    <t>0,600*1,000*0,150*7=0,630 [A]</t>
  </si>
  <si>
    <t>VTOKOVÉ OBJEKTY - Lože z prostého betonu C12/15-X0 tl. 150mm  
=(2,200*1,300*0,150)*2ks  
Viz D.1.1.2.1-Situace pozemní komunikace a D.1.1.2.4-Charakteristické příčné řezy skupina měření: 4511</t>
  </si>
  <si>
    <t>(2,200*1,300*0,150)*2=0,858 [A]</t>
  </si>
  <si>
    <t>SILNIČNÍ PŘÍKOP - Betonová odvodňovací tvárnice šířky 570/607mm, tloušťky 140mm - Betonové lože C25/30-XF3 tl. 150mm  
=0,150m2*145,000m  
Viz D.1.1.2.1-Situace pozemní komunikace a D.1.1.2.4-Charakteristické příčné řezy skupina měření: 4511</t>
  </si>
  <si>
    <t>0,150*145,000=21,750 [A]</t>
  </si>
  <si>
    <t>PODÉLNÁ DRENÁŽ - Podsyp ze štěrkodrti fr. 0/32mm tl. 100mm  
=0,050m2*187,750m  
Viz D.1.1.2.1-Situace pozemní komunikace a D.1.1.2.4-Charakteristické příčné řezy skupina měření: 4511</t>
  </si>
  <si>
    <t>0,050*187,750=9,388 [A]</t>
  </si>
  <si>
    <t>KANALIZAČNÍ PŘÍPOJKY (uliční vpusti, odvodňovací žlaby) - Pískové lože frakce 0/4mm kanalizačních přípojek, tl. 200mm  
=0,300m2*79,300m  
Viz D.1.1.2.1-Situace pozemní komunikace a D.1.1.2.4-Charakteristické příčné řezy skupina měření: 4511</t>
  </si>
  <si>
    <t>0,300*79,300=23,790 [A]</t>
  </si>
  <si>
    <t>PODÉLNÁ DRENÁŽ - Kamenivo těžené fr.11/22mm  
=0,150m2*187,750m  
Viz D.1.1.2.1-Situace pozemní komunikace a D.1.1.2.4-Charakteristické příčné řezy skupina měření: 4511</t>
  </si>
  <si>
    <t>0,150*187,750=28,163 [A]</t>
  </si>
  <si>
    <t>VTOKOVÉ OBJEKTY - Kamenná dlažba z lomového kamene tl. 250mm, šířka spáry 30-50mm, spáry zatřené stěrkou MC25 včetně dopravy materiálu  
=26,696m2*0,400m  
Podkladní betonové lože z betonu C25/30-XF3 tl. 150mm  
=26,696m2*0,150=4,004m3  
Viz D.1.1.2.1-Situace pozemní komunikace a D.1.1.2.4-Charakteristické příčné řezy skupina měření: 4611</t>
  </si>
  <si>
    <t>26,696*0,400=10,678 [A]</t>
  </si>
  <si>
    <t>ÚPRAVA Č. 9 – Podkladní vrstva stmelená cementem SC 0/32 C8/10 tl. 200mm + hutnění  
=130,617m2*0,200  
Viz D.1.1.2.1-Situace pozemní komunikace a D.1.1.2.4-Charakteristické příčné řezy skupina měření: 5801a</t>
  </si>
  <si>
    <t>130,617*0,200=26,123 [A]</t>
  </si>
  <si>
    <t>ÚPRAVA Č. 1.1 - Podkladní vrstva stmelená cementem SC 0/32 C3/4 tl. 120mm + hutnění  
=1405,914m2  
Viz D.1.1.2.1-Situace pozemní komunikace skupina měření: G5801b</t>
  </si>
  <si>
    <t>ÚPRAVA Č. 1.2 - Podkladní vrstva stmelená cementem SC 0/32 C3/4 tl. 120mm + hutnění  
=1935,771m2  
Viz D.1.1.2.1-Situace pozemní komunikace skupina měření: G5801b</t>
  </si>
  <si>
    <t>ÚPRAVA Č. 1.1 - Štěrkodrť ŠDA 0/32, tl. 150mm + hutnění  
=1642,423m2  
Viz D.1.1.2.1-Situace pozemní komunikace skupina měření: G5601b</t>
  </si>
  <si>
    <t>ÚPRAVA Č. 1.2 - Štěrkodrť ŠDA 0/32, tl. 150mm + hutnění  
=2256,368m2  
Viz D.1.1.2.1-Situace pozemní komunikace skupina měření: G5601b</t>
  </si>
  <si>
    <t>ÚPRAVA Č. 5 - Podkladní vrstva - Štěrkodrť ŠDB 0/32mm tl. 150mm + hutnění  
=10,888m2  
Viz D.1.1.2.1-Situace pozemní komunikace skupina měření: 5601b</t>
  </si>
  <si>
    <t>ÚPRAVA Č. 4 - Štěrkodrť ŠDB 0/32mm tl. 200mm + hutnění  
=12,626m2  
Viz D.1.1.2.1-Situace pozemní komunikace skupina měření: 5601b</t>
  </si>
  <si>
    <t>ÚPRAVA Č. 9 - Štěrkodrť ŠDA 0/32mm tl. 200mm + hutnění  
=135,367m2  
Viz D.1.1.2.1-Situace pozemní komunikace skupina měření: 5601b</t>
  </si>
  <si>
    <t>ÚPRAVA Č. 1.1 - Infiltrační postřik z kationaktivní asfaltové emulze, zbytkové množství pojiva 1,00kg/m2 (po odštěpení)  
=1392,775m2  
Viz D.1.1.2.1-Situace pozemní komunikace skupina měření: 5702</t>
  </si>
  <si>
    <t>ÚPRAVA Č. 1.2 - Infiltrační postřik z kationaktivní asfaltové emulze, zbytkové množství pojiva 1,00kg/m2 (po odštěpení)  
=1917,960m2  
Viz D.1.1.2.1-Situace pozemní komunikace skupina měření: 5702</t>
  </si>
  <si>
    <t>ÚPRAVA Č. 1.1 - Spojovací postřik (pod ACL) z kationaktivní asfaltové emulze, zbytkové množství pojiva 0,40kg/m2 (po odštěpení)  
=1359,926m2  
Viz D.1.1.2.1-Situace pozemní komunikace skupina měření: 5702</t>
  </si>
  <si>
    <t>ÚPRAVA Č. 1.1 - Spojovací postřik (pod ACO) z kationaktivní asfaltové emulze, zbytkové množství pojiva 0,40kg/m2 (po odštěpení)  
=1346,787m2  
Viz D.1.1.2.1-Situace pozemní komunikace skupina měření: 5702</t>
  </si>
  <si>
    <t>ÚPRAVA Č. 1.2 - Spojovací postřik (pod ACL) z kationaktivní asfaltové emulze, zbytkové množství pojiva 0,40kg/m2 (po odštěpení)  
=1873,432m2  
Viz D.1.1.2.1-Situace pozemní komunikace skupina měření: 5702</t>
  </si>
  <si>
    <t>ÚPRAVA Č. 1.2 - Spojovací postřik (pod ACO) z kationaktivní asfaltové emulze, zbytkové množství pojiva 0,40kg/m2 (po odštěpení)  
=1855,621m2  
Viz D.1.1.2.1-Situace pozemní komunikace skupina měření: 5702</t>
  </si>
  <si>
    <t>ÚPRAVA Č. 1.1 - Asfaltový beton pro obrusné vrstvy ACO 11+, tl. 50mm + hutnění  
=1313,939m2  
Viz D.1.1.2.1-Situace pozemní komunikace skupina měření: G5701b</t>
  </si>
  <si>
    <t>ÚPRAVA Č. 1.2 - Asfaltový beton modifikovaný pryžovým granulátem pro obrusné vrstvy se sníženou hlučností ACO 11+ NH CrmB, tl. 40mm + hutnění  
=1811,094m2  
Viz D.1.1.2.1-Situace pozemní komunikace skupina měření: G5701b</t>
  </si>
  <si>
    <t>ÚPRAVA Č. 1.1 - Asfaltový beton pro ložné vrstvy ACL 16+, tl. 60mm + hutnění  
=1353,357m2  
Viz D.1.1.2.1-Situace pozemní komunikace skupina měření: G5701b</t>
  </si>
  <si>
    <t>ÚPRAVA Č. 1.2 - Asfaltový beton pro ložné vrstvy ACL 16+, tl. 70mm + hutnění  
=1864,527m2  
Viz D.1.1.2.1-Situace pozemní komunikace skupina měření: G5701b</t>
  </si>
  <si>
    <t>ÚPRAVA Č. 1.1 - Asfaltový beton pro podkladní vrstvy ACP 22+, tl. 70mm + hutnění  
=1366,496m2  
Viz D.1.1.2.1-Situace pozemní komunikace skupina měření: G5701b</t>
  </si>
  <si>
    <t>ÚPRAVA Č. 1.2 - Asfaltový beton pro podkladní vrstvy ACP 22+, tl. 70mm + hutnění  
=1882,338m2  
Viz D.1.1.2.1-Situace pozemní komunikace skupina měření: G5701b</t>
  </si>
  <si>
    <t>58212</t>
  </si>
  <si>
    <t>DLÁŽDĚNÉ KRYTY Z VELKÝCH KOSTEK DO LOŽE Z MC</t>
  </si>
  <si>
    <t>ÚPRAVA Č. 9 - Žulové kostky 160x160x160mm - Česká žula  
=118,743m2  
Lože z cementové malty tl. 40mm  
=118,743m2*0,040=4,750m3  
Viz D.1.1.2.1-Situace pozemní komunikace skupina měření: 5802</t>
  </si>
  <si>
    <t>ÚPRAVA Č. 4 - Cementobetonová dlažba tl. 60mm, odstín šedá  
=5,709m2  
Lože z hrubého drceného kameniva frakce 6/8mm tl. 30mm  
=5,709m2*0,030=0,171m3  
Viz D.1.1.2.1-Situace pozemní komunikace skupina měření: 5801b</t>
  </si>
  <si>
    <t>582612</t>
  </si>
  <si>
    <t>KRYTY Z BETON DLAŽDIC SE ZÁMKEM ŠEDÝCH TL 80MM DO LOŽE Z KAM</t>
  </si>
  <si>
    <t>ÚPRAVA Č. 5 - Cementobetonová dlažba tl. 80mm, odstín šedá  
=10,888m2  
Lože z hrubého drceného kameniva frakce 6/8mm tl. 30mm  
=10,888m2*0,040=0,436m3  
Viz D.1.1.2.1-Situace pozemní komunikace skupina měření: 5801b</t>
  </si>
  <si>
    <t>ÚPRAVA Č. 4 - Cementobetonová dlažba tl. 60mm, odstín červená, reliefní  
=6,917m2  
Lože z hrubého drceného kameniva frakce 6/8mm tl. 30mm  
=6,917m2*0,030=0,208m3  
Viz D.1.1.2.1-Situace pozemní komunikace skupina měření: 5801b</t>
  </si>
  <si>
    <t>Asfaltová zálivka (silnice)  
=84,030m  
Viz D.1.1.2.1-Situace pozemní komunikace skupina měření: 5901</t>
  </si>
  <si>
    <t>711111</t>
  </si>
  <si>
    <t>IZOLACE BĚŽNÝCH KONSTRUKCÍ PROTI ZEMNÍ VLHKOSTI ASFALTOVÝMI NÁTĚRY</t>
  </si>
  <si>
    <t>VTOKOVÉ OBJEKTY - Nátěr betonových povrchů Np+2xNa  
=3*2*(6,800*1,275)  
Viz D.1.1.2.1-Situace pozemní komunikace skupina měření: 7111</t>
  </si>
  <si>
    <t>3*2*(6,800*1,275)=52,020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</si>
  <si>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</si>
  <si>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VTOKOVÉ OBJEKTY - Opatření vnitřních betonových povrchů hydrofobním nátěrem  
=2*(3,600*0,950)  
Viz D.1.1.2.1-Situace pozemní komunikace skupina měření: 7111</t>
  </si>
  <si>
    <t>2*(3,600*0,950)=6,840 [A]</t>
  </si>
  <si>
    <t>82457</t>
  </si>
  <si>
    <t>POTRUBÍ Z TRUB ŽELEZOBETONOVÝCH DN DO 500MM</t>
  </si>
  <si>
    <t>ULIČNÍ VPUSTI - ŽB prefabrikované hrdlové trouby DN=500mm z betonu C35/45-XF4, včetně dopravy materiálu - obnovení dešťové kanalizace po demolici uliční vpusti  
=6,000m  
Viz D.1.1.2.1-Situace pozemní komunikace skupina měření: 8101</t>
  </si>
  <si>
    <t>KANALIZAČNÍ PŘÍPOJKY (uliční vpusti, odvodňovací žlaby) - Kanalizační přípojky včetně odbočných tvarovek s hrdly včetně těsnění 
=79,300m 
Viz D.1.1.2.1-Situace pozemní komunikace skupina měření: 8101</t>
  </si>
  <si>
    <t>PODÉLNÁ DRENÁŽ - Drenážní potrubí plastové DN=150mm vhodné do dynamicky zatížených konstrukcí 
=187,750m 
Viz D.1.1.2.1-Situace pozemní komunikace skupina měření: 8101</t>
  </si>
  <si>
    <t>PODÉLNÁ DRENÁŽ - Kontrolní šachta podélné drenáže z PP DN=315mm, včetně souvisejícího vybavení (šachtové dno z PP pro drenážní trouby) DN=150mm, šachtová korugovaná trouba DN=315mm, teleskopická trouba v horní části a plastový pachotěsný poklop), včetně přípojek a vyústění  
=2ks  
Viz D.1.1.2.1-Situace pozemní komunikace skupina měření: 8931</t>
  </si>
  <si>
    <t>89712</t>
  </si>
  <si>
    <t>VPUSŤ KANALIZAČNÍ ULIČNÍ KOMPLETNÍ Z BETONOVÝCH DÍLCŮ</t>
  </si>
  <si>
    <t>ULIČNÍ VPUSTI - Kompletní konstrukce uličních vpustí se sifonem, včetně kalového koše  
=7ks  
Viz D.1.1.2.1-Situace pozemní komunikace skupina měření: 8971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</si>
  <si>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</si>
  <si>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899122</t>
  </si>
  <si>
    <t>MŘÍŽE LITINOVÉ SAMOSTATNÉ</t>
  </si>
  <si>
    <t>HORSKÉ VPUSTI -  Osazení litinové mříže rozměrů 680x1280x50mm třídy zatížení C250, včetně uložení na L profil 50x50x8mm rozměrů 700x1300x50mm  
=2ks  
Viz D.1.1.2.1-Situace pozemní komunikace skupina měření: 8991</t>
  </si>
  <si>
    <t>Položka zahrnuje dodávku a osazení předepsané mříže včetně rámu</t>
  </si>
  <si>
    <t>OSTATNÍ - Výšková rektifikace krycích znaků inženýrských sítí (poklopy a hrnky samonivelační, poklopy bezpantové)  
=1ks  
Viz D.1.1.2.1-Situace pozemní komunikace skupina měření: 8991</t>
  </si>
  <si>
    <t>911CA3</t>
  </si>
  <si>
    <t>SVODIDLO BETON, ÚROVEŇ ZADRŽ N2 VÝŠ 0,8M - DEMONTÁŽ S PŘESUNEM</t>
  </si>
  <si>
    <t>BOURACÍ PRÁCE - Odstranění stávajících betonových svodidel, včetně odvozu a uložení na skládku v režii zhotovitele  
=40,000m  
=40,000m*0,260t/m=10,400t  
Viz D.1.1.2.1-Situace pozemní komunikace skupina měření: 0001a</t>
  </si>
  <si>
    <t>položka zahrnuje:  
- demontáž a odstranění zařízení  
- jeho odvoz na předepsané místo</t>
  </si>
  <si>
    <t>SMĚROVÉ SLOUPKY - Osazení plastových, kulatých směrových sloupků červených  
=2ks  
Viz D.1.1.2.1-Situace pozemní komunikace skupina měření: 9101</t>
  </si>
  <si>
    <t>BOURACÍ PRÁCE – Odstranění stávajících směrových sloupků ocelových, včetně odvozu a uložení na skládku KSÚS PK - Cestmistrovství Pardubice do 10km  
=7ks  
Viz D.1.1.2.1-Situace pozemní komunikace skupina měření: 0001c</t>
  </si>
  <si>
    <t>SMĚROVÉ SLOUPKY – Odrazky proti zvěři, dodávka a montáž na směrové sloupky  
=10ks  
Viz D.1.1.2.1-Situace pozemní komunikace skupina měření: 9101</t>
  </si>
  <si>
    <t>DOPRAVNÍ ZNAČENÍ - Svislé dopravní značení - Dodávka a montáž (veškeré prvky svislého dopravního značení budou opatřeny pozinkováním) 
=34ks 
Viz D.1.1.2.7-Dopravní značky, dopravní zařízení skupina měření: 9141</t>
  </si>
  <si>
    <t>BOURACÍ PRÁCE - Odstranění stávajícího svislého dopravního značení, včetně odvozu a uložení na skládku KSÚS PK - Cestmistrovství Pardubice do 10km 
=37ks 
Viz D.1.1.2.7-Dopravní značky, dopravní zařízení skupina měření: 0001c</t>
  </si>
  <si>
    <t>914521</t>
  </si>
  <si>
    <t>DOPRAV ZNAČ VELKOPLOŠ OCEL LAMELY FÓLIE TŘ 2 - DOD A MONT</t>
  </si>
  <si>
    <t>DOPRAVNÍ ZNAČENÍ - Svislé velkoplošné dopravní značení - Dodávka a montáž (veškeré prvky svislého dopravního značení budou opatřeny pozinkováním) 
=4ks*7,5m2 
Viz D.1.1.2.7-Dopravní značky, dopravní zařízení skupina měření: 9142</t>
  </si>
  <si>
    <t>4*7,5=30,000 [A]</t>
  </si>
  <si>
    <t>DOPRAVNÍ ZNAČENÍ - Svislé dopravní značení - Dodávka a montáž sloupků a stojek včetně základu a veškerých souvisejících konstrukcí a prací (veškeré kovové prvky svislého dopravního značení budou opatřeny pozinkováním) 
=30kus 
Viz D.1.1.2.7-Dopravní značky, dopravní zařízení skupina měření: 9141</t>
  </si>
  <si>
    <t>Podélná čára souvislá - V1a - 0,125 
129,950*0,125=16,244 [A] 
Podélná čára přerušovaná - V2b  3/1,5 - 0,125 
31,000*2/3*0,125=2,583 [B] 
Podélná čára přerušovaná - V2b  1,5/1,5 – 0,250 
63,570*1/2*0,250=7,946 [C] 
Vodící čára - V4 - 0,250 
590,60*0,250=147,650 [D] 
Přechod pro chodce - V7a 
9,000=9,000 [E] 
Směrové šipky - V9a 
2*1,280=2,560 [F] 
Parkovací pruh - V10d 
0,519=0,519 [I] 
Šikmé rovnoběžné čáry - V13 
40,755=40,755 [G] 
Celkem: A+B+C+D+E+F+I+G=227,257 [J]</t>
  </si>
  <si>
    <t>Podélná čára souvislá - V1a - 0,125 
129,950*0,125=16,244 [A] 
Podélná čára přerušovaná - V2b  3/1,5 - 0,125 
31,000*2/3*0,125=2,583 [B] 
Podélná čára přerušovaná - V2b  1,5/1,5 – 0,250 
63,570*1/2*0,250=7,946 [C] 
Vodící čára - V4 - 0,250 
590,600*0,250=147,650 [D] 
Přechod pro chodce - V7a 
9,000=9,000 [E] 
Směrové šipky - V9a 
2*1,280=2,560 [F] 
Parkovací pruh - V10d 
0,519=0,519 [I] 
Šikmé rovnoběžné čáry - V13 
40,755=40,755 [G] 
Celkem: A+B+C+D+E+F+I+G=227,257 [J]</t>
  </si>
  <si>
    <t>917223</t>
  </si>
  <si>
    <t>SILNIČNÍ A CHODNÍKOVÉ OBRUBY Z BETONOVÝCH OBRUBNÍKŮ ŠÍŘ 100MM</t>
  </si>
  <si>
    <t>OBRUBNÍKY - Chodníkové obrubníky 100x250x1000 
=3,500m 
Betonové lože C20/25-XF3 pod betonové chodníkové obrubníky 100x250x1000 
=3,500m 
Viz D.1.1.2.*1-Situace pozemní komunikace skupina měření: 9102</t>
  </si>
  <si>
    <t>Položka zahrnuje: 
dodání a pokládku betonových obrubníků o rozměrech předepsaných zadávací dokumentací 
betonové lože i boční betonovou opěrku.</t>
  </si>
  <si>
    <t>OBRUBNÍKY - Betonové silniční obrubníky 150x250x1000mm, včetně náběhových 150x150/250x1000mm  
=132,440m  
Betonové lože C20/25-XF3 pod betonové silniční obrubníky 150x250x1000mm  
=132,440*0,050m2=6,622m3  
Viz D.1.1.2.1-Situace pozemní komunikace skupina měření: 9102</t>
  </si>
  <si>
    <t>OBRUBNÍKY - Betonové silniční obrubníky 150x300x1000mm, včetně náběhových 150x150/300x1000mm  
=117,750m  
Betonové lože C20/25-XF3 pod betonové silniční obrubníky 150x300x1000mm  
=117,750*0,100m2=11,775m3  
Viz D.1.1.2.1-Situace pozemní komunikace skupina měření: 9102</t>
  </si>
  <si>
    <t>OBRUBNÍKY - Betonové silniční obrubníky nájezdové 150x150x1000mm  
=70,130m  
Betonové lože C20/25-XF3 pod betonové silniční obrubníky nájezdové 100x150x1000mm  
=70,130*0,050m2=3,507m3  
Viz D.1.1.2.1-Situace pozemní komunikace skupina měření: 9102</t>
  </si>
  <si>
    <t>OBRUBNÍKY - Betonová přídlažba z dlaždic 250x100x500mm  
=126,200m  
Betonové lože C20/25-XF3 pod betonové přídlažbu 250x100x500mm  
=126,200m*0,080m2=10,096m3  
Viz D.1.1.2.1-Situace pozemní komunikace skupina měření: 9102</t>
  </si>
  <si>
    <t>917425</t>
  </si>
  <si>
    <t>CHODNÍKOVÉ OBRUBY Z KAMENNÝCH OBRUBNÍKŮ ŠÍŘ 200MM</t>
  </si>
  <si>
    <t>OBRUBNÍKY - Kamenné silniční obrubníky přejízdné 200x250x1000mm  
=79,500m  
Betonové lože C20/25-XF3 pod kamenné silniční obrubníky 200x250x1000mm  
=79,500*0,100m2=7,950m3  
Viz D.1.1.2.1-Situace pozemní komunikace skupina měření: 9102</t>
  </si>
  <si>
    <t>Položka zahrnuje:  
dodání a pokládku kamenných obrubníků o rozměrech předepsaných zadávací dokumentací  
betonové lože i boční betonovou opěrku.</t>
  </si>
  <si>
    <t>919112</t>
  </si>
  <si>
    <t>ŘEZÁNÍ ASFALTOVÉHO KRYTU VOZOVEK TL DO 100MM</t>
  </si>
  <si>
    <t>BOURACÍ PRÁCE - Řezání asfaltového krytu v tl. 70mm pro odfrézování asfaltových vrstev v prostoru silnice  
=15,819m  
Viz D.1.1.2.1-Situace pozemní komunikace skupina měření: 1115</t>
  </si>
  <si>
    <t>SILNIČNÍ PŘÍKOP - Betonová odvodňovací tvárnice šířky 570/607m, tloušťky 140mm z betonu C20/25-XF3 tl. 157mm  
=145,000m  
Viz D.1.1.2.1-Situace pozemní komunikace skupina měření: 9351a</t>
  </si>
  <si>
    <t>BOURACÍ PRÁCE – Odstranění základů reklamních poutačů, včetně odvozu a uložení na skládku do 20 km  
=0,590m3  
=0,590m3*2,300t/m3=1,357t  
Viz D.1.1.2.1-Situace pozemní komunikace skupina měření: 9661</t>
  </si>
  <si>
    <t>BOURACÍ PRÁCE - Odstranění betonového lože betonových silničních obrubníků a přídlažby, včetně odvozu a uložení na skládku do 20km  
=160,800m*0,100m2  
=16,080m3*2,300t/m3=38,640t  
Viz D.1.1.2.1-Situace pozemní komunikace a D.1.1.2.4-Charakteristické příčné řezy skupina měření: 9661</t>
  </si>
  <si>
    <t>160,800*0,100=16,080 [A]</t>
  </si>
  <si>
    <t>BOURACÍ PRÁCE – Odstranění reklamních poutačů, likvidace v režii zhotovitele  
=0,198t  
Viz D.1.1.2.1-Situace pozemní komunikace skupina měření: R0008c</t>
  </si>
  <si>
    <t>BOURACÍ PRÁCE - Odstranění kompletních konstrukcí uličních vpustí, včetně odvozu a uložení na skládku do 20km  
=3ks  
=3ks*1,000m3/ks*2,500t/m3=7,500t  
Viz D.1.1.2.1-Situace pozemní komunikace skupina měření: R0008a</t>
  </si>
  <si>
    <t>SO 104.3</t>
  </si>
  <si>
    <t xml:space="preserve">        SO 104.3</t>
  </si>
  <si>
    <t>ZELEŇ - Odstranění křovin včetně kořenového systému a odvozu a uložení nebo spálení  
=42,500m2  
Viz D.1.1.2.8-Situace dendrologických úprav skupina měření: 1112</t>
  </si>
  <si>
    <t>ZELEŇ - Kácení stromů průměru kmene do 0,500m včetně likvidace dřevní hmoty  
=4ks  
Viz D.1.1.2.8-Situace dendrologických úprav skupina měření: 1113</t>
  </si>
  <si>
    <t>ZELEŇ - Kácení stromů průměru kmene do 0,900m včetně likvidace dřevní hmoty  
=2ks  
Viz D.1.1.2.8-Situace dendrologických úprav skupina měření: 1113</t>
  </si>
  <si>
    <t>SO 104.4</t>
  </si>
  <si>
    <t xml:space="preserve">        SO 104.4</t>
  </si>
  <si>
    <t>ZELEŇ - Odstranění pařezů průměru do 0,500m včetně likvidace dřevní hmoty  
=4ks  
Viz D.1.1.2.8-Situace dendrologických úprav skupina měření: 1113</t>
  </si>
  <si>
    <t>ZELEŇ - Odstranění pařezů průměru do 0,900m včetně likvidace dřevní hmoty  
=2ks  
Viz D.1.1.2.8-Situace dendrologických úprav skupina měření: 1113</t>
  </si>
  <si>
    <t>SO 104.5</t>
  </si>
  <si>
    <t xml:space="preserve">        SO 104.5</t>
  </si>
  <si>
    <t>Celkem: 47=47,000 [A]</t>
  </si>
  <si>
    <t>Celkem: 247=247,000 [A]</t>
  </si>
  <si>
    <t>Celkem: 147=147,000 [A]</t>
  </si>
  <si>
    <t>Celkem: 294=294,000 [A]</t>
  </si>
  <si>
    <t>Celkem: 10=10,000 [A]</t>
  </si>
  <si>
    <t>Celkem: 510=510,000 [A]</t>
  </si>
  <si>
    <t>Celkem: 255=255,000 [A]</t>
  </si>
  <si>
    <t>Celkem: 1530=1 530,000 [A]</t>
  </si>
  <si>
    <t>SO 105</t>
  </si>
  <si>
    <t>PRŮJEZDNÍ ÚSEK - HRADIŠTĚ NA PÍSKU (PVNHČP)</t>
  </si>
  <si>
    <t>SO 105.1</t>
  </si>
  <si>
    <t xml:space="preserve">      SO 105</t>
  </si>
  <si>
    <t xml:space="preserve">        SO 105.1</t>
  </si>
  <si>
    <t>SKLÁDKA - Uložení asfaltu na skládku  
=263,642t+1942,408t  
Viz položky č.: 12, 13 skupina měření: R0001</t>
  </si>
  <si>
    <t>263,642+1942,408=2 206,050 [A]</t>
  </si>
  <si>
    <t>SKLÁDKA - Uložení stavební suti na skládku 
=11,973t+14,617t+16,542t+10,126t+111,066t+37,185t+292,279t+40,000t 
Viz položky č.: 4, 5, 6, 8, 79, 80, 81, 82 skupina měření: R0001</t>
  </si>
  <si>
    <t>11,973+14,617+16,542+10,126+111,066+37,185+292,279+40,000=533,788 [A]</t>
  </si>
  <si>
    <t>SKLÁDKA - Uložení zeminy na skládku  
=3119,366t+729,172t+112,650t  
Viz položka č.: 17, 18, 19 skupina měření: R0001</t>
  </si>
  <si>
    <t>3119,366+729,172+112,650=3 961,188 [A]</t>
  </si>
  <si>
    <t>BOURACÍ PRÁCE - Odstranění stávajících cementobetonových panelů, včetně odvozu na skládku do 20km  
=61,725m2*0,215  
=13,271m3*2,000t/m3=16,542t  
Viz D.1.1.2.1-Situace pozemní komunikace a D.1.1.2.4-Charakteristické příčné řezy skupina měření: 1114</t>
  </si>
  <si>
    <t>BOURACÍ PRÁCE - Odstranění stávající dlažby z kamenných kostek, včetně odvozu na skládku do 20km  
=84,381m2*0,060  
=5,063m3*2,000t/m3=10,126t  
Viz D.1.1.2.1-Situace pozemní komunikace a D.1.1.2.4-Charakteristické příčné řezy skupina měření: 1114</t>
  </si>
  <si>
    <t>84,381*0,060=5,063 [A]</t>
  </si>
  <si>
    <t>BOURACÍ PRÁCE - Odstranění betonových silničních obrubníků, včetně odvozu a uložení na skládku do 5km  
=1270,780m  
=1270,780*0,038m2*2,300t/m3=111,066t  
Viz D.1.1.2.1-Situace pozemní komunikace skupina měření: 1117</t>
  </si>
  <si>
    <t>DOPRAVA - Příplatek za dopravu - Odstranění betonových silničních obrubníků, včetně odvozu a uložení na skládku do 15km  
=1270,780*0,038m2*2,300t/m3*15km  
Položka vypočtena na základě umístění stavby vůči skládce skupina měření: 0002a</t>
  </si>
  <si>
    <t>1270,780*0,038*2,300*15=1 665,993 [A]</t>
  </si>
  <si>
    <t>BOURACÍ PRÁCE - Odstranění betonové silniční přídlažby, včetně odvozu a uložení na skládku do 5km  
=646,690m  
=646,690*0,025m2*2,300t/m3=37,185t  
Viz D.1.1.2.1-Situace pozemní komunikace skupina měření: 1117</t>
  </si>
  <si>
    <t>DOPRAVA - Příplatek za dopravu - Odstranění betonové silniční přídlažby, včetně odvozu a uložení na skládku do 15km  
=646,690*0,025m2*2,300t/m3*15km  
Položka vypočtena na základě umístění stavby vůči skládce skupina měření: 0002a</t>
  </si>
  <si>
    <t>646,690*0,025*2,300*15=557,770 [A]</t>
  </si>
  <si>
    <t>BOURACÍ PRÁCE - Odfrézování asfaltových vrstev v tl. max. 110mm, včetně odvozu a uložení 10 % na skládku KSÚS PK - Cestmistrovství Pardubice do 12km  
=122,057m3*10%  
=12,206m3*2,400t/m3=29,294t  
Viz D.1.1.2.1-Situace pozemní komunikace a D.1.1.2.4-Charakteristické příčné řezy skupina měření: 1114</t>
  </si>
  <si>
    <t>122,057*0,1=12,206 [A]</t>
  </si>
  <si>
    <t>BOURACÍ PRÁCE - Odfrézování asfaltových vrstev v tl. max. 175mm, včetně odvozu a uložení 10 % na skládku KSÚS PK - Cestmistrovství Pardubice do 12km  
=899,263m3*10%  
=89,926m3*2,400t/m3=215,823t  
Viz D.1.1.2.1-Situace pozemní komunikace a D.1.1.2.4-Charakteristické příčné řezy skupina měření: 1114</t>
  </si>
  <si>
    <t>899,263*0,1=89,926 [A]</t>
  </si>
  <si>
    <t>BOURACÍ PRÁCE - Odfrézování asfaltových vrstev v tl. max. 110mm, včetně odvozu a uložení 90 % na skládku do 20km  
=122,057m3*90%  
=109,851m3*2,400t/m3=263,642t  
Viz D.1.1.2.1-Situace pozemní komunikace a D.1.1.2.4-Charakteristické příčné řezy skupina měření: 1114</t>
  </si>
  <si>
    <t>122,057*0,9=109,851 [A]</t>
  </si>
  <si>
    <t>BOURACÍ PRÁCE - Odfrézování asfaltových vrstev v tl. max. 175mm, včetně odvozu a uložení 90 % na skládku do 12km  
=899,263m3*90%  
=809,337m3*2,400t/m3=1942,408t  
Viz D.1.1.2.1-Situace pozemní komunikace a D.1.1.2.4-Charakteristické příčné řezy skupina měření: G1114</t>
  </si>
  <si>
    <t>899,263*0,9=809,337 [A]</t>
  </si>
  <si>
    <t>Prořezání drážky v pracovní spáře (silnice)  
=744,370m  
Viz D.1.1.2.1-Situace pozemní komunikace skupina měření: 1115</t>
  </si>
  <si>
    <t>ZEMNÍ PRÁCE - Odhumusování plochy v tl. 100mm, která bude zasažena výkopovými pracemi a úpravou terénu včetně odvozu a uložení zeminy na deponii stavby do 20km (využití na zpětné ohumusování)  
=942,877m2*0,100  
=94,288m3*2,000t/m3=188,576t  
Viz D.1.1.2.1-Situace pozemní komunikace a D.1.1.2.4-Charakteristické příčné řezy skupina měření: 1211</t>
  </si>
  <si>
    <t>942,877*0,100=94,288 [A]</t>
  </si>
  <si>
    <t>ZEMNÍ PRÁCE - Vykopávka a doprava zeminy z deponie stavby do 20km na místo zpětného ohumusování  
=1375,000m2*0,100  
=137,500m3*2,000t/m3=275,000t  
Viz D.1.1.2.1-Situace pozemní komunikace a D.1.1.2.4-Charakteristické příčné řezy skupina měření: 1222</t>
  </si>
  <si>
    <t>1375,000*0,100=137,500 [A]</t>
  </si>
  <si>
    <t>ZEMNÍ PRÁCE - Výkop zeminy pro stavební jámu v zemině tř. I, včetně pažení a odvozu zeminy na skládku do 20km  
=1559,683m3  
=1559,683*2,00t/m3=3119,366t  
Viz D.1.1.2.1-Situace pozemní komunikace a D.1.1.2.4-Charakteristické příčné řezy skupina měření: G1311</t>
  </si>
  <si>
    <t>ZEMNÍ PRÁCE - Výkop zeminy pro stavební jámu v zemině tř. II, včetně pažení a odvozu zeminy na skládku do 20km  
=364,586m3  
=364,586m3*2,000t/m3=729,172t  
Viz D.1.1.2.1-Situace pozemní komunikace a D.1.1.2.4-Charakteristické příčné řezy skupina měření: 1311</t>
  </si>
  <si>
    <t>ZEMNÍ PRÁCE (uliční vpusti, odvodňovací žlaby) – Výkopy pro kanalizační přípojky, včetně pažení a odvozu zeminy na skládku do 20km  
=112,650m*0,5m*1,0m  
=56,325m3*2,000t/m3=112,650t  
Viz D.1.1.2.1-Situace pozemní komunikace skupina měření: 1311</t>
  </si>
  <si>
    <t>112,650*0,500*1,000=56,325 [A]</t>
  </si>
  <si>
    <t>KRAJNICE - Zemní krajnice - Vrstva z nenamrzavého materiálu se zhutněním  
=4,500m3  
Viz D.1.1.2.1-Situace pozemní komunikace a D.1.1.2.4-Charakteristické příčné řezy skupina měření: R0011</t>
  </si>
  <si>
    <t>KRAJNICE - Vrstva ze štěrkodrti  ŠDB 0/32mm tl. 150mm  
=68,000m2*0,150  
Viz D.1.1.2.1-Situace pozemní komunikace a D.1.1.2.4-Charakteristické příčné řezy skupina měření: R0011</t>
  </si>
  <si>
    <t>68,000*0,150=10,200 [A]</t>
  </si>
  <si>
    <t>ZEMNÍ PRÁCE - Zásyp zeminou vhodnou do náspů, hutněno po vrstvách 300mm na 100% PS  
=258,126m3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</si>
  <si>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=1,500*1*112,650m  
Viz D.1.1.2.1-Situace pozemní komunikace a D.1.1.2.4-Charakteristické příčné řezy skupina měření: 1711</t>
  </si>
  <si>
    <t>1,500*1,000*112,650=168,975 [A]</t>
  </si>
  <si>
    <t>PODÉLNÁ DRENÁŽ - Úprava a zhutnění základové spáry  
=1378,960*0,200  
Viz D.1.1.2.1-Situace pozemní komunikace a D.1.1.2.4-Charakteristické příčné řezy skupina měření: 1821a</t>
  </si>
  <si>
    <t>1378,960*0,200=275,792 [A]</t>
  </si>
  <si>
    <t>SANACE PODLOŽÍ (INTRAVILÁN) - Úprava a zhutnění parapláně  
=911,465m2  
Viz D.1.1.2.1-Situace pozemní komunikace skupina měření: 1821a</t>
  </si>
  <si>
    <t>ÚPRAVA Č. 1.2 - Úprava a zhutnění zemní pláně  
=4504,823m2  
Viz D.1.1.2.1-Situace pozemní komunikace skupina měření: 1821a</t>
  </si>
  <si>
    <t>ÚPRAVA Č. 4 - Úprava a zhutnění zemní pláně  
=7,680m2  
Viz D.1.1.2.1-Situace pozemní komunikace skupina měření: 1821a</t>
  </si>
  <si>
    <t>ÚPRAVA Č. 5 - Úprava a zhutnění zemní pláně  
=12,857m2  
Viz D.1.1.2.1-Situace pozemní komunikace skupina měření: 1821a</t>
  </si>
  <si>
    <t>18210</t>
  </si>
  <si>
    <t>ÚPRAVA POVRCHŮ SROVNÁNÍM ÚZEMÍ</t>
  </si>
  <si>
    <t>ZEMNÍ PRÁCE – Srovnání plochy, která byla zasažena výkopovými pracemi, bez následného ohumusování  
=77,339m2  
Viz D.1.1.2.1-Situace pozemní komunikace skupina měření: 1821a</t>
  </si>
  <si>
    <t>ZELEŇ - Svahové úpravy  
=1375,000m2  
Viz D.1.1.2.1-Situace pozemní komunikace skupina měření: 1821a</t>
  </si>
  <si>
    <t>ZELEŇ - Zpětné ohumusování plochy v tl. 100mm, která byla zasažena výkopovými pracemi a úpravou terénu  
=1375,000m2  
Viz D.1.1.2.1-Situace pozemní komunikace skupina měření: 1821a</t>
  </si>
  <si>
    <t>ZELEŇ - Osetí svahů travním semenem  
=1375,000m2  
Viz D.1.1.2.1-Situace pozemní komunikace skupina měření: 1822</t>
  </si>
  <si>
    <t>ZELEŇ - Údržba založeného travního porostu  
=1375,000m2  
Viz D.1.1.2.1-Situace pozemní komunikace skupina měření: 1822</t>
  </si>
  <si>
    <t>ZELEŇ – Ochrana stávájících dřevin v blízkosti stavby bedněním  
=610,000m*0,500m  
Viz D.1.1.2.8-Situace dendrologických úprav skupina měření: 0004a</t>
  </si>
  <si>
    <t>610,000*0,500=305,000 [A]</t>
  </si>
  <si>
    <t>ZELEŇ – Výsadba travin  
=28ks  
Viz D.1.1.2.8-Situace dendrologických úprav skupina měření: 1823</t>
  </si>
  <si>
    <t>PODÉLNÁ DRENÁŽ - Filtrační geotextilie 300g/m2  
=1,900*1378,960m  
Viz D.1.1.2.1-Situace pozemní komunikace skupina měření: 2891</t>
  </si>
  <si>
    <t>1,900*1378,960=2 620,024 [A]</t>
  </si>
  <si>
    <t>SANACE PODLOŽÍ - Zemina (sypanina) vhodná do aktivní zóny tl. 2x200mm, včetně hutnění  
=911,465m2*0,400  
Viz D.1.1.2.1-Situace pozemní komunikace a D.1.1.2.4-Charakteristické příčné řezy skupina měření: G2122a</t>
  </si>
  <si>
    <t>911,465*0,4=364,586 [A]</t>
  </si>
  <si>
    <t>SANACE PODLOŽÍ - Netkaná separační geotextilie - plošná hmotnost 1000g/m2, odolnost proti protržení CBR - 10kN  
=911,465m2  
Viz D.1.1.2.1-Situace pozemní komunikace skupina měření: G2122b</t>
  </si>
  <si>
    <t>PODÉLNÁ DRENÁŽ - Podsyp ze štěrkodrti fr. 0/32mm tl. 100mm  
=0,050m2*1378,960m  
Viz D.1.1.2.1-Situace pozemní komunikace a D.1.1.2.4-Charakteristické příčné řezy skupina měření: 4511</t>
  </si>
  <si>
    <t>0,050*1378,960=68,948 [A]</t>
  </si>
  <si>
    <t>KANALIZAČNÍ PŘÍPOJKY (uliční vpusti) - Pískové lože frakce 0/4mm kanalizačních přípojek, tl. 200mm  
=0,300m2*112,650m  
Viz D.1.1.2.1-Situace pozemní komunikace a D.1.1.2.4-Charakteristické příčné řezy skupina měření: 4511</t>
  </si>
  <si>
    <t>0,300*112,650=33,795 [A]</t>
  </si>
  <si>
    <t>PODÉLNÁ DRENÁŽ - Kamenivo těžené fr.11/22mm  
=0,150m2*1378,960m  
Viz D.1.1.2.1-Situace pozemní komunikace a D.1.1.2.4-Charakteristické příčné řezy skupina měření: 4511</t>
  </si>
  <si>
    <t>0,150*1378,960=206,844 [A]</t>
  </si>
  <si>
    <t>ÚPRAVA Č. 1.2 - Podkladní vrstva stmelená cementem SC 0/32 C3/4 tl. 120mm + hutnění  
=4290,308m2  
Viz D.1.1.2.1-Situace pozemní komunikace skupina měření: G5801b</t>
  </si>
  <si>
    <t>ÚPRAVA Č. 1.2 - Štěrkodrť ŠDA 0/32, tl. 150mm + hutnění  
=4504,823m2  
Viz D.1.1.2.1-Situace pozemní komunikace skupina měření: G5601b</t>
  </si>
  <si>
    <t>ÚPRAVA Č. 5 - Štěrkodrť ŠDB 0/32mm tl. 150mm + hutnění  
=12,857m2  
Viz D.1.1.2.1-Situace pozemní komunikace skupina měření: 5601b</t>
  </si>
  <si>
    <t>ÚPRAVA Č. 4 - Štěrkodrť ŠDB 0/32mm tl. 200mm + hutnění  
=7,680m2  
Viz D.1.1.2.1-Situace pozemní komunikace skupina měření: 5601b</t>
  </si>
  <si>
    <t>ÚPRAVA Č. 1.2 - Infiltrační postřik z kationaktivní asfaltové emulze, zbytkové množství pojiva 1,00kg/m2 (po odštěpení)  
=4290,308m2  
Viz D.1.1.2.1-Situace pozemní komunikace skupina měření: 5702</t>
  </si>
  <si>
    <t>ÚPRAVA Č. 1.2 - Spojovací postřik (pod ACL) z kationaktivní asfaltové emulze, zbytkové množství pojiva 0,40kg/m2 (po odštěpení)  
=4290,308m2  
Viz D.1.1.2.1-Situace pozemní komunikace skupina měření: 5702</t>
  </si>
  <si>
    <t>ÚPRAVA Č. 1.2 - Spojovací postřik (pod ACO) z kationaktivní asfaltové emulze, zbytkové množství pojiva 0,40kg/m2 (po odštěpení)  
=4290,308m2  
Viz D.1.1.2.1-Situace pozemní komunikace skupina měření: 5702</t>
  </si>
  <si>
    <t>ÚPRAVA Č. 3.2 - Spojovací postřik (pod ACL) z kationaktivní asfaltové emulze, zbytkové množství pojiva 0,40kg/m2 (po odštěpení)  
=1165,085m2  
Viz D.1.1.2.1-Situace pozemní komunikace skupina měření: 5702</t>
  </si>
  <si>
    <t>ÚPRAVA Č. 3.2 - Spojovací postřik (pod ACO) z kationaktivní asfaltové emulze, zbytkové množství pojiva 0,40kg/m2 (po odštěpení)  
=1165,085m2  
Viz D.1.1.2.1-Situace pozemní komunikace skupina měření: 5702</t>
  </si>
  <si>
    <t>ÚPRAVA Č. 1.2 - Asfaltový beton modifikovaný pryžovým granulátem pro obrusné vrstvy se sníženou hlučností ACO 11+ NH CrmB, tl. 40mm + hutnění  
=4290,308m2  
Viz D.1.1.2.1-Situace pozemní komunikace skupina měření: G5701b</t>
  </si>
  <si>
    <t>ÚPRAVA Č. 3.2 - Asfaltový beton modifikovaný pryžovým granulátem pro obrusné vrstvy se sníženou hlučností ACO 11+ NH CrmB, tl. 40mm + hutnění  
=1165,085m2  
Viz D.1.1.2.1-Situace pozemní komunikace skupina měření: G5701b</t>
  </si>
  <si>
    <t>ÚPRAVA Č. 1.2 - Asfaltový beton pro ložné vrstvy ACL 16+, tl. 70mm + hutnění  
=4290,308m2  
Viz D.1.1.2.1-Situace pozemní komunikace skupina měření: G5701b</t>
  </si>
  <si>
    <t>ÚPRAVA Č. 3.2 - Asfaltový beton pro ložné vrstvy ACL 16+, tl. 70mm + hutnění  
=1165,085m2  
Viz D.1.1.2.1-Situace pozemní komunikace skupina měření: G5701b</t>
  </si>
  <si>
    <t>ÚPRAVA Č. 1.2 - Asfaltový beton pro podkladní vrstvy ACP 22+, tl. 70mm + hutnění  
=4290,308m2  
Viz D.1.1.2.1-Situace pozemní komunikace skupina měření: G5701b</t>
  </si>
  <si>
    <t>58221</t>
  </si>
  <si>
    <t>DLÁŽDĚNÉ KRYTY Z DROBNÝCH KOSTEK DO LOŽE Z KAMENIVA</t>
  </si>
  <si>
    <t>ÚPRAVA Č. 4 – Žulové kostky 100x100x100mm, Česká žula  
=7,040m2  
Lože z hrubého drceného kameniva frakce 6/8mm tl. 30mm  
=7,040m2*0,030=0,211m3  
Viz D.1.1.2.1-Situace pozemní komunikace skupina měření: 5802</t>
  </si>
  <si>
    <t>582615</t>
  </si>
  <si>
    <t>KRYTY Z BETON DLAŽDIC SE ZÁMKEM BAREV TL 80MM DO LOŽE Z KAM</t>
  </si>
  <si>
    <t>ÚPRAVA Č. 5 - Cementobetonová dlažba tl. 80mm, odstín červená  
=12,857m2  
Lože z hrubého drceného kameniva frakce 6/8mm tl. 30mm  
=12,857m2*0,040=0,514m3  
Viz D.1.1.2.1-Situace pozemní komunikace skupina měření: 5801b</t>
  </si>
  <si>
    <t>Asfaltová zálivka (silnice)  
=744,370m  
Viz D.1.1.2.1-Situace pozemní komunikace skupina měření: 5901</t>
  </si>
  <si>
    <t>KANALIZAČNÍ PŘÍPOJKY (uliční vpusti, odvodňovací žlaby) - Kanalizační přípojky včetně odbočných tvarovek s hrdly včetně těsnění 
=112,650m 
Viz D.1.1.2.1-Situace pozemní komunikace skupina měření: 8101</t>
  </si>
  <si>
    <t>PODÉLNÁ DRENÁŽ - Drenážní potrubí plastové DN=150mm vhodné do dynamicky zatížených konstrukcí 
=1378,960m 
Viz D.1.1.2.1-Situace pozemní komunikace skupina měření: 8101</t>
  </si>
  <si>
    <t>PODÉLNÁ DRENÁŽ - Kontrolní šachta podélné drenáže z PP DN=315mm, včetně souvisejícího vybavení (šachtové dno z PP pro drenážní trouby) DN=150mm, šachtová korugovaná trouba DN=315mm, teleskopická trouba v horní části a plastový pachotěsný poklop), včetně přípojek a vyústění  
=13ks  
Viz D.1.1.2.1-Situace pozemní komunikace skupina měření: 8931</t>
  </si>
  <si>
    <t>ULIČNÍ VPUSTI - Uliční vpusti se sifonem, včetně kalového koše  
=24ks  
Viz D.1.1.2.1-Situace pozemní komunikace skupina měření: 8971</t>
  </si>
  <si>
    <t>OSTATNÍ - Výšková rektifikace krycích znaků inženýrských sítí (poklopy a hrnky samonivelační, poklopy bezpantové)  
=9ks  
Viz D.1.1.2.1-Situace pozemní komunikace skupina měření: 8991</t>
  </si>
  <si>
    <t>SVODIDLA - Silniční ocelové svodidlo JSXXX/H1, dynamický průhyb max. 1,3m a pracovní šířka dle ČSN EN 1317-2, včetně osazení 
=29,800m 
Viz D.1.1.2.1-Situace pozemní komunikace skupina měření: 9111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</si>
  <si>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</si>
  <si>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SMĚROVÉ SLOUPKY - Osazení plastových, dělených směrových sloupků bílých   
=1ks  
Viz D.1.1.2.1-Situace pozemní komunikace skupina měření: 9101</t>
  </si>
  <si>
    <t>SMĚROVÉ SLOUPKY – Osazení svodidlových plastových směrových sloupků bílých  
=1ks  
Viz D.1.1.2.1-Situace pozemní komunikace skupina měření: 9101</t>
  </si>
  <si>
    <t>DOPRAVNÍ ZNAČENÍ - Svislé dopravní značení - Dodávka a montáž (veškeré prvky svislého dopravního značení budou opatřeny pozinkováním) 
=16ks 
Viz D.1.1.2.7-Dopravní značky, dopravní zařízení skupina měření: 9141</t>
  </si>
  <si>
    <t>BOURACÍ PRÁCE - Odstranění stávajícího svislého dopravního značení, včetně odvozu a uložení na skládku KSÚS PK - Cestmistrovství Pardubice do 10km 
=16ks 
Viz D.1.1.2.7-Dopravní značky, dopravní zařízení skupina měření: 0001c</t>
  </si>
  <si>
    <t>DOPRAVNÍ ZNAČENÍ - Svislé dopravní značení - Dodávka a montáž sloupků a stojek včetně základu a veškerých souvisejících konstrukcí a prací (veškeré kovové prvky svislého dopravního značení budou opatřeny pozinkováním) 
=12kus 
Viz D.1.1.2.7-Dopravní značky, dopravní zařízení skupina měření: 9141</t>
  </si>
  <si>
    <t>Podélná čára souvislá - V1a - 0,125 
154,900*0,125=19,363 [A] 
Podélná čára přerušovaná - V2a - 3/6 - 0,125  
277,050*1/3*0,125=11,544 [B] 
Podélná čára přerušovaná - V2b  3/1,5 - 0,125 
200,000*2/3*0,125=16,667 [C] 
Podélná čára přerušovaná - V2b  1,5/1,5 - 0,125 
38,75*1/2*0,125=2,422 [D] 
Podélná čára přerušovaná - V2b  1,5/1,5 – 0,250 
18,000*1/2*0,250=2,250 [E] 
Vodící čára - V4 – 0,125 
86,400*0,125=10,800 [F] 
Vodící čára - V4 - 0,250 
92,500*0,250=23,125 [G] 
Vodící čára - V4 - 0,5/0,5 - 0,250 
73,700*1/2*0,250=9,213 [H] 
Přechod pro chodce - V7a 
14,000=14,000 [I] 
Směrové šipky - V9a 
12*1,280=15,360 [J] 
Zastávka autobusu nebo trolejbusu - V11a - bílé 
13,450=13,450 [K] 
Šikmé rovnoběžné čáry - V13 
5,060=5,060 [L] 
Celkem: A+B+C+D+E+F+G+H+I+J+K+L=143,254 [M]</t>
  </si>
  <si>
    <t>OBRUBNÍKY - Betonové silniční obrubníky 150x250x1000mm, včetně náběhových 150x150/250x1000mm  
=944,081m  
Betonové lože C20/25-XF3 pod betonové silniční obrubníky 150x250x1000mm  
=944,081*0,050m2=47,204m3  
Viz D.1.1.2.1-Situace pozemní komunikace skupina měření: 9102</t>
  </si>
  <si>
    <t>OBRUBNÍKY - Betonové silniční obrubníky 150x300x1000mm, včetně náběhových 150x150/300x1000mm  
=46,5m  
Betonové lože C20/25-XF3 pod betonové silniční obrubníky 150x300x1000mm  
=46,500*0,100m2=4,650m3  
Viz D.1.1.2.1-Situace pozemní komunikace skupina měření: 9102</t>
  </si>
  <si>
    <t>OBRUBNÍKY - Betonové silniční obrubníky nájezdové 150x150x1000mm  
=413,304m  
Betonové lože C20/25-XF3 pod betonové silniční obrubníky nájezdové 100x150x1000mm  
=413,304*0,050m2=20,665m3  
Viz D.1.1.2.1-Situace pozemní komunikace skupina měření: 9102</t>
  </si>
  <si>
    <t>OBRUBNÍKY – Betonová přídlažba z dlaždic 250x100x500mm  
=1364,557m  
Betonové lože C20/25-XF3 pod betonové přídlažbu 250x100x500mm  
=1364,557m*0,080m2=109,165m3  
Viz D.1.1.2.1-Situace pozemní komunikace skupina měření: 9102</t>
  </si>
  <si>
    <t>OBRUBNÍKY - Betonové bezbariérové obrubníky 400x290x1000 včetně náběhových 400x290-250x1000 a 400x250-290x1000  
=2x14,000m+2x(1,000m+1,000m)  
Betonové lože C20/25-XF3 pod betonové bezbariérové obrubníky  
=32,000*0,150m2=4,800m3  
Viz D.1.1.2.1-Situace pozemní komunikace skupina měření: 9102</t>
  </si>
  <si>
    <t>2*(1+14+1)=32,000 [A]</t>
  </si>
  <si>
    <t>BOURACÍ PRÁCE - Řezání asfaltového krytu v tl. 40mm pro odfrézování asfaltových vrstev v prostoru silnice  
=11,260m  
Viz D.1.1.2.1-Situace pozemní komunikace skupina měření: 1115</t>
  </si>
  <si>
    <t>BOURACÍ PRÁCE - Odstranění betonového lože betonových silničních obrubníků a přídlažby, včetně odvozu a uložení na skládku do 20km  
=1270,780*0,100m2  
=127,078m3*2,300t/m3=292,279t  
Viz D.1.1.2.1-Situace pozemní komunikace a D.1.1.2.4-Charakteristické příčné řezy skupina měření: G9661</t>
  </si>
  <si>
    <t>1270,780*0,100=127,078 [A]</t>
  </si>
  <si>
    <t>BOURACÍ PRÁCE - Odstranění kompletních konstrukcí uličních vpustí, včetně odvozu a uložení na skládku do 20km  
=16ks  
=16ks*1,000m3/ks*2,500t/m3=40,000t  
Viz D.1.1.2.1-Situace pozemní komunikace skupina měření: R0008a</t>
  </si>
  <si>
    <t>SO 105.2</t>
  </si>
  <si>
    <t>PROPUSTEK V KM 3,295 (PVNHČP)</t>
  </si>
  <si>
    <t xml:space="preserve">        SO 105.2</t>
  </si>
  <si>
    <t>SKLÁDKA - Uložení zeminy na skládku  
=366,183t  
Viz položka č.2 skupina měření: R0001</t>
  </si>
  <si>
    <t>SKLÁDKA - Uložení stavební suti na skládku  
=20,700t+16,692t+52,689t+11,040t+22,503t+1,129t  
Viz položky č.5, č.6, č.7, č.8, č.9, č.10 skupina měření: R0001</t>
  </si>
  <si>
    <t>20,700+16,692+52,689+11,040+22,503+1,129=124,753 [A]</t>
  </si>
  <si>
    <t>ZEMNÍ PRÁCE - Čerpání vody v průběhu výstavby  
=7*12hod  
Viz D.1.1.2.9-Propustek v km 3,295 skupina měření: 1116b</t>
  </si>
  <si>
    <t>7*12=84,000 [A]</t>
  </si>
  <si>
    <t>ZEMNÍ PRÁCE - Veškeré výkopy zeminy pro stavební jámu v zemině tř. I., včetně pažení a odvozu zeminy na skládku do 20 km  
=(25,686m2+5,398m2)*5,820  
=180,909m3*2,000t/m3=361,818t  
Viz D.1.1.2.9-Propustek v km 3,295 skupina měření: 1311</t>
  </si>
  <si>
    <t>(25,686+5,398)*5,820=180,909 [A]</t>
  </si>
  <si>
    <t>ZEMNÍ PRÁCE - Zásyp ze štěrkodrti fr. 0/32mm + hutnění po vrstvách max. 300mm, Id=0,85, 100% PS včetně dopravy materiálu  
=13,007m2*12,060+0,706*6,600  
Viz D.1.1.2.9-Propustek v km 3,295 skupina měření: 1711</t>
  </si>
  <si>
    <t>13,007*12,060+0,706*6,600=161,524 [A]</t>
  </si>
  <si>
    <t>ZEMNÍ PRÁCE - Polštář ze štěrkodrti fr. 0/32mm, tl. 400mm + hutnění po vrstvách tl. 200mm, Id=0,90, 100% PS včetně dopravy materiálu  
=5,600m2*3,130  
Viz D.1.1.2.9-Propustek v km 3,295 skupina měření: 1711</t>
  </si>
  <si>
    <t>5,600*3,130=17,528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</si>
  <si>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</si>
  <si>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ZEMNÍ PRÁCE - Úprava a zhutnění základové spáry  
=13,099*2,730+1,900*6,600  
Viz D.1.1.2.9-Propustek v km 3,295 skupina měření: 1821a</t>
  </si>
  <si>
    <t>13,099*2,730+1,900*6,600=48,300 [A]</t>
  </si>
  <si>
    <t>27157</t>
  </si>
  <si>
    <t>POLŠTÁŘE POD ZÁKLADY Z KAMENIVA TĚŽENÉHO</t>
  </si>
  <si>
    <t>VYÚSTĚNÍ ZATRUBNĚNÍ - Pískové lože fr. 0/16mm tl. 200mm pod nové trouby vyústění zatrubnění  
=7,000*0,200m2  
Viz D.1.1.2.9-Propustek v km 3,295 skupina měření: 2711a</t>
  </si>
  <si>
    <t>7,000*0,200=1,400 [A]</t>
  </si>
  <si>
    <t>ČELNÍ ZÍDKA - Základ pod čelní zídku ze železobetonu C25/30-XF3+XA2 + hutnění  
=1,300*0,900*6,000  
Bednění + odbedňovací nátěr  
=2*0,900*1,300+2*0,900*6,000=13,140m2  
Viz D.1.1.2.9-Propustek v km 3,295 skupina měření: 2711a</t>
  </si>
  <si>
    <t>1,300*0,900*6,000=7,020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</si>
  <si>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</si>
  <si>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ČELNÍ ZÍDKA - Římsa na čelní zídce z železobetonu C30/37-XF4+XD3+XC4 + hutnění  
=0,270m2*6,000  
Bednění + odbedňovací nátěr  
=2*0,270m2+6,000*(0,500+0,300)=5,340m2  
Viz D.1.1.2.9-Propustek v km 3,295 skupina měření: 3171a</t>
  </si>
  <si>
    <t>0,270*6,000=1,620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</si>
  <si>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</si>
  <si>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317366</t>
  </si>
  <si>
    <t>VÝZTUŽ ŘÍMS Z KARI-SÍTÍ</t>
  </si>
  <si>
    <t>ČELNÍ ZÍDKA - Betonářská výztuž B500B (římsa), betonářská výztuž B500B - KARI síť o8mm (základ, čelní zídka), rozměr oka 100x100mm, včetně dopravy materiálu  
=0,010*(7,020m3+10,882m3+1,620m3)*7,850t/m3  
Viz D.1.1.2.9-Propustek v km 3,295 skupina měření: 0036a</t>
  </si>
  <si>
    <t>0,010*(7,020+10,882+1,620)*7,850=1,532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</si>
  <si>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</si>
  <si>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ČELNÍ ZÍDKA - Čelní zídky z železobetonu C25/30-XF3+XA2 + hutnění  
=2,650*0,800*6,000-3,140*0,765*0,765  
Bednění + odbedňovací nátěr  
=2*0,800*2,650+2*2,650*6,000  
Vlys roku výstavby pomocí pryžové matrice 455x255mm=1ks  
Viz D.1.1.2.9-Propustek v km 3,295 skupina měření: 3171a</t>
  </si>
  <si>
    <t>2,650*0,800*6,000-3,140*0,765*0,765=10,882 [A]</t>
  </si>
  <si>
    <t>ČELNÍ ZÍDKA - Podkladní beton C12/15-X0 pod základ čelní zídky + hutnění  
=1,900*0,100*6,600  
Viz D.1.1.2.9-Propustek v km 3,295 skupina měření: 4511</t>
  </si>
  <si>
    <t>1,900*0,100*6,600=1,254 [A]</t>
  </si>
  <si>
    <t>ODLÁŽDĚNÍ - Podkladní betonové lože z betonu C25/30-XF3 pod kamennou dlažbu tl. 150mm včetně dopravy materiálu  
=56,367m2*1,150*0,150  
Viz D.1.1.2.9-Propustek v km 3,295 skupina měření: 4511</t>
  </si>
  <si>
    <t>56,367*1,150*0,150=9,723 [A]</t>
  </si>
  <si>
    <t>ŽB ZÁKLADOVÁ DESKA - Beton C25/30-XF3+XA2 + hutnění, včetně dopravy materiálu  
=2,130*0,300*13,899  
Bednění + odbedňovací nátěr  
=2*13,899*0,300+2*2,130*0,300=9,617m2  
Viz D.1.1.2.9-Propustek v km 3,295 skupina měření: 4511</t>
  </si>
  <si>
    <t>2,130*0,300*13,899=8,881 [A]</t>
  </si>
  <si>
    <t>ŽB ZÁKLADOVÁ DESKA - Betonářská výztuž B500B - KARI síť o8mm, rozměr oka 100x100mm, včetně dopravy materiálu  
=0,010*8,881m3*7,850t/m3  
Viz D.1.1.2.9-Propustek v km 3,295 skupina měření: 0036a</t>
  </si>
  <si>
    <t>0,010*8,881*7,850=0,697 [A]</t>
  </si>
  <si>
    <t>ODLÁŽDĚNÍ - Kamenná dlažba z lomového kamene tl. 250mm, šířka spáry 30 - 50mm, spáry zatřené stěrkou MC25 včetně dopravy materiálu  
=56,367m2*1,150*0,250  
Vlys roku výstavby pomocí pryžové matrice 455x255mm=1ks  
Viz D.1.1.2.9-Propustek v km 3,295 skupina měření: 4611</t>
  </si>
  <si>
    <t>56,367*1,150*0,250=16,206 [A]</t>
  </si>
  <si>
    <t>TROUBA - Sanace seříznutého čela železobetonové trouby ručně nanášenou sanační maltou, včetně dopravy materiálu  
=(4,810+4,810/2+4,810/2*1,25)*0,165  
Viz D.1.1.2.9-Propustek v km 3,295 skupina měření: 6261</t>
  </si>
  <si>
    <t>(4,810+4,810/2+4,810/2*1,25)*0,165=1,687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</si>
  <si>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</si>
  <si>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ČELNÍ ZÍDKA - Nátěry čelní zídky a základu Np+2xNa na styku se zeminou  
=3*(2*0,800*2,650+2*2,650*6,000+0,900*1,300*6,000)  
Viz D.1.1.2.9-Propustek v km 3,295 skupina měření: 7111</t>
  </si>
  <si>
    <t>3*(2*0,800*2,650+2*2,650*6,000+0,900*1,300*6,000)=129,180 [A]</t>
  </si>
  <si>
    <t>ŽB ZÁKLADOVÁ DESKA - Nátěry Np+2xNa na styku se zeminou  
=3*(2*13,899*0,300+2*2,130*0,300)  
Viz D.1.1.2.9-Propustek v km 3,295 skupina měření: 7111</t>
  </si>
  <si>
    <t>3*(2*13,899*0,300+2*2,130*0,300)=28,852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</si>
  <si>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</si>
  <si>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ŽB OBETONOVÁNÍ - Nátěry Np+2xNa na styku se zeminou  
=3*(2*1,990*12,060+2*3,852m2+0,895*11,021)  
Viz D.1.1.2.9-Propustek v km 3,295 skupina měření: 7111</t>
  </si>
  <si>
    <t>3*(2*1,990*12,060+2*3,852+0,895*11,021)=196,700 [A]</t>
  </si>
  <si>
    <t>81434</t>
  </si>
  <si>
    <t>POTRUBÍ Z TRUB BETONOVÝCH DN DO 200MM</t>
  </si>
  <si>
    <t>VYÚSTĚNÍ ZATRUBNĚNÍ - Betonová prefabrikovaná hrdlová trouba DN=200mm (2ks) z betonu C35/45-XF4, včetně dopravy materiálu  
=3,000m  
Viz D.1.1.2.9-Propustek v km 3,295 skupina měření: 8101</t>
  </si>
  <si>
    <t>81446</t>
  </si>
  <si>
    <t>POTRUBÍ Z TRUB BETONOVÝCH DN DO 400MM</t>
  </si>
  <si>
    <t>VYÚSTĚNÍ ZATRUBNĚNÍ - ŽB prefabrikovaná hrdlová trouby DN=400mm (1ks) z betonu C35/45-XF4, včetně dopravy materiálu  
=2,000m  
Viz D.1.1.2.9-Propustek v km 3,295 skupina měření: 8101</t>
  </si>
  <si>
    <t>81457</t>
  </si>
  <si>
    <t>POTRUBÍ Z TRUB BETONOVÝCH DN DO 500MM</t>
  </si>
  <si>
    <t>VYÚSTĚNÍ ZATRUBNĚNÍ - ŽB prefabrikovaná hrdlová trouby DN=500mm (1ks) z betonu C35/45-XF4, včetně dopravy materiálu  
=2,000m  
Viz D.1.1.2.9-Propustek v km 3,295 skupina měření: 8101</t>
  </si>
  <si>
    <t>82472</t>
  </si>
  <si>
    <t>POTRUBÍ Z TRUB ŽELEZOBETONOVÝCH DN DO 1200MM</t>
  </si>
  <si>
    <t>TROUBA - ŽB prefabrikované hrdlové trouby DN=1200mm (7ks) z betonu C35/45-XF4 včetně dopravy materiálu  
=13,899m  
Viz D.1.1.2.9-Propustek v km 3,295 skupina měření: 8101</t>
  </si>
  <si>
    <t>87733</t>
  </si>
  <si>
    <t>CHRÁNIČKY PŮLENÉ Z TRUB PLAST DN DO 150MM</t>
  </si>
  <si>
    <t>CHRÁNIČKA - Dělená plastová chránička se zámky a hrdlem DN=110mm, včetně BALL Markerů na koncích  
Délka vypočtena pomocí grafického softwaru AutoCad (z grafického výkresu)  
=6,500m+4,500m+4,500m+4,500m+10,500m  
Viz D.1.1.2.9-Propustek v km 3,295 skupina měření: 8102</t>
  </si>
  <si>
    <t>6,500+4,500+4,5+4,5+10,5=30,500 [A]</t>
  </si>
  <si>
    <t>položky pro zhotovení potrubí platí bez ohledu na sklon  
zahrnuje:  
- výrobní dokumentaci (včetně technologického předpisu)  
- dodání veškerého trubního a pomocného materiálu  (trouby včetně podélného rozpůlení,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</si>
  <si>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89943</t>
  </si>
  <si>
    <t>VÝŘEZ, VÝSEK, ÚTES NA POTRUBÍ DN DO 150MM</t>
  </si>
  <si>
    <t>VYÚSTĚNÍ ZATRUBNĚNÍ - Provrtání nové trouby DN=1200mm pro vyústění zatrubnění DN=200mm  
=1ks  
Viz D.1.1.2.9-Propustek v km 3,295 skupina měření: 8991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</si>
  <si>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</si>
  <si>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ŽB OBETONOVÁNÍ - Beton C25/30-XF3+XA2 + hutnění  
=1,395m2*12,060  
Bednění + odbedňovací nátěr  
=2*1,990*12,060+2*3,852m2=55,703m2  
Betonářská výztuž B500B - KARI síť o8mm, rozměr oka 100x100mm, včetně dopravy materiálu  
=0,010*16,824m3*7,850t/m3=1,321t  
Viz D.1.1.2.9-Propustek v km 3,295 skupina měření: 8995</t>
  </si>
  <si>
    <t>1,395*12,060=16,824 [A]</t>
  </si>
  <si>
    <t>919144</t>
  </si>
  <si>
    <t>ŘEZÁNÍ ŽELEZOBETONOVÝCH KONSTRUKCÍ TL DO 200MM</t>
  </si>
  <si>
    <t>TROUBA - Seříznutí ŽB prefabrikovaných hrdlových trubek DN=1200mm na vtoku   
=4,810+4,810/2+4,810/2*1,25  
Viz D.1.1.2.9-Propustek v km 3,295 skupina měření: 1115</t>
  </si>
  <si>
    <t>4,810+4,810/2+4,810/2*1,25=10,221 [A]</t>
  </si>
  <si>
    <t>položka zahrnuje řezání železobetonových konstrukcí v předepsané tloušťce, včetně spotřeby vody</t>
  </si>
  <si>
    <t>TROUBA - Trvale pružný tmel pro vytmelení spár hrdlových trub, včetně dopravy a aplikace materiálu  
=4,810*0,165*0,005*8  
Viz D.1.1.2.9-Propustek v km 3,295 skupina měření: 0000</t>
  </si>
  <si>
    <t>4,810*0,165*0,005*8=0,032 [A]</t>
  </si>
  <si>
    <t>BOURACÍ PRÁCE - Demolice základů z kamenného zdiva pod čelními zídkami, včetně odvozu a uložení na skládku do 20 km  
=(4,000+6,700)*0,750*0,800  
=6,420m3*2,600t/m3=16,692t  
Viz D.1.1.2.9-Propustek v km 3,295 skupina měření: 9661</t>
  </si>
  <si>
    <t>(4,000+6,700)*0,750*0,800=6,420 [A]</t>
  </si>
  <si>
    <t>BOURACÍ PRÁCE - Demolice čelních zídek z kamenného zdiva, včetně odvozu a uložení na skládku do 20 km  
=((4,000+6,700)*2,600-(3,200*0,500*0,500))*0,750  
=20,265m3*2,600t/m3=52,689t  
Viz D.1.1.2.9-Propustek v km 3,295 skupina měření: 9661</t>
  </si>
  <si>
    <t>((4,000+6,700)*2,600-(3,200*0,500*0,500))*0,750=20,265 [A]</t>
  </si>
  <si>
    <t>BOURACÍ PRÁCE - Demolice křídel stávajících čelních zídek propustku, včetně odvozu a uložení na skládku do 20 km  
=4*2,000*1,500*0,400  
=4,800m3*2,300t/m3=11,040t  
Viz D.1.1.2.9-Propustek v km 3,295 skupina měření: 9661</t>
  </si>
  <si>
    <t>4*2,000*1,500*0,400=4,800 [A]</t>
  </si>
  <si>
    <t>BOURACÍ PRÁCE - Demolice stávajících betonových říms, včetně odvozu a uložení na skládku do 20 km  
=2*6,900*0,750*0,800+0,600*3,600*0,200+0,400*3,600*0,200  
=9,000m3*2,300t/m3=20,700t  
Viz D.1.1.2.9-Propustek v km 3,295 skupina měření: 9661</t>
  </si>
  <si>
    <t>2*6,900*0,750*0,800+0,600*3,600*0,200+0,400*3,600*0,200=9,000 [A]</t>
  </si>
  <si>
    <t>BOURACÍ PRÁCE - Demolice konstrukce stávajícího propustku (betonová trouba DN=1000mm), včetně odvozu a uložení na skládku do 20 km  
=0,800m2*12,230  
=9,784m3*2,300t/m3=22,503t  
Viz D.1.1.2.9-Propustek v km 3,295 skupina měření: 9661</t>
  </si>
  <si>
    <t>0,800*12,230=9,784 [A]</t>
  </si>
  <si>
    <t>BOURACÍ PRÁCE - Demolice stávajících vyústění zatrubnění, trouby DN=200mm, DN=400mm, DN=500mm, včetně přilehlých betonových povrchů  
=0,700*0,130m2+1,700*0,160m2+1,600*0,080m2  
=0,491m3*2,300t/m3=1,129t  
Viz D.1.1.2.9-Propustek v km 3,295 skupina měření: 9661</t>
  </si>
  <si>
    <t>0,700*0,130+1,700*0,160+1,600*0,080=0,491 [A]</t>
  </si>
  <si>
    <t>BOURACÍ PRÁCE - Odstranění stávajícího ocelového zábradlí, včetně stávajících ocelových chrániček, včetně likvidace odpadu v režii zhotovitele  
=3*6,000m+3*3,000m+10*1,000m+6,000+4,000  
=47,000m*0,007t/m=0,329t  
Viz D.1.1.2.9-Propustek v km 3,295 skupina měření: R0008c</t>
  </si>
  <si>
    <t>3*6,000+3*3,000+10*1,000+6,000+4,000=47,000 [A] 
A*0,007=0,329 [B]</t>
  </si>
  <si>
    <t>SO 105.3</t>
  </si>
  <si>
    <t xml:space="preserve">        SO 105.3</t>
  </si>
  <si>
    <t>Celkem: 205=205,000 [A]</t>
  </si>
  <si>
    <t>Celkem: 485=485,000 [A]</t>
  </si>
  <si>
    <t>Celkem: 5=5,000 [A]</t>
  </si>
  <si>
    <t>Celkem: 26=26,000 [A]</t>
  </si>
  <si>
    <t>Celkem: 34=34,000 [A]</t>
  </si>
  <si>
    <t>Celkem: 345=345,000 [A]</t>
  </si>
  <si>
    <t>Celkem: 690=690,000 [A]</t>
  </si>
  <si>
    <t>Celkem: 49=49,000 [A]</t>
  </si>
  <si>
    <t>Celkem: 986=986,000 [A]</t>
  </si>
  <si>
    <t>Celkem: 493=493,000 [A]</t>
  </si>
  <si>
    <t>Celkem: 2958=2 958,000 [A]</t>
  </si>
  <si>
    <t>SO 106</t>
  </si>
  <si>
    <t>EXTRAVILÁN (K.Ú. STARÉ HRADIŠTĚ) (PVNHČP)</t>
  </si>
  <si>
    <t>SO 106.1</t>
  </si>
  <si>
    <t xml:space="preserve">      SO 106</t>
  </si>
  <si>
    <t xml:space="preserve">        SO 106.1</t>
  </si>
  <si>
    <t>SKLÁDKA - Uložení stavební suti na skládku 
=13,800t 
Viz položka č.: 67 skupina měření: R0001</t>
  </si>
  <si>
    <t>SKLÁDKA - Uložení asfaltu na skládku 
=1286,582t+442,105t 
Viz položky č.: 6, 7 skupina měření: R0001</t>
  </si>
  <si>
    <t>1286,582+442,105=1 728,687 [A]</t>
  </si>
  <si>
    <t>SKLÁDKA - Uložení zeminy na skládku 
=3281,845t+629,124t+777,060t 
Viz položky č.: 10, 12, 13 skupina měření: R0001</t>
  </si>
  <si>
    <t>3281,845+629,124+777,06=4 688,029 [A]</t>
  </si>
  <si>
    <t>BOURACÍ PRÁCE - Odfrézování asfaltových vrstev v tl. max. 110mm, včetně odvozu a uložení 10 % na skládku KSÚS PK - Cestmistrovství Pardubice do 12km  
=595,640m3*10%  
=59,564m3*2,400t/m3=142,954t  
Viz D.1.1.2.1-Situace pozemní komunikace a D.1.1.2.4-Charakteristické příčné řezy skupina měření: 1114</t>
  </si>
  <si>
    <t>595,640*0,1=59,564 [A]</t>
  </si>
  <si>
    <t>BOURACÍ PRÁCE - Odfrézování asfaltových vrstev v tl. max. 175mm, včetně odvozu a uložení 10 % na skládku KSÚS PK - Cestmistrovství Pardubice do 12km  
=204,678m3*10%  
=20,468m3*2,400t/m3=49,123t  
Viz D.1.1.2.1-Situace pozemní komunikace a D.1.1.2.4-Charakteristické příčné řezy skupina měření: 1114</t>
  </si>
  <si>
    <t>204,678*0,1=20,468 [A]</t>
  </si>
  <si>
    <t>BOURACÍ PRÁCE - Odfrézování asfaltových vrstev v tl. max. 110mm, včetně odvozu a uložení 90 % na skládku do 20km  
=595,640m3*90%  
=536,076m3*2,400t/m3=1286,582t  
Viz D.1.1.2.1-Situace pozemní komunikace a D.1.1.2.4-Charakteristické příčné řezy skupina měření: G1114</t>
  </si>
  <si>
    <t>595,640*0,9=536,076 [A]</t>
  </si>
  <si>
    <t>BOURACÍ PRÁCE - Odfrézování asfaltových vrstev v tl. max. 175mm, včetně odvozu a uložení 90 % na skládku do 20km  
=204,678m3*90%  
=184,210m3*2,400t/m3=442,105t  
Viz D.1.1.2.1-Situace pozemní komunikace a D.1.1.2.4-Charakteristické příčné řezy skupina měření: 1114</t>
  </si>
  <si>
    <t>204,678*0,9=184,210 [A]</t>
  </si>
  <si>
    <t>Prořezání drážky v pracovní spáře (silnice)  
=26,660m  
Viz D.1.1.2.1-Situace pozemní komunikace skupina měření: 1115</t>
  </si>
  <si>
    <t>ZEMNÍ PRÁCE - Odhumusování plochy v tl. 100mm, která bude zasažena výkopovými pracemi a úpravou terénu včetně odvozu a uložení zeminy na deponii stavby do 20km (využití na zpětné ohumusování)  
=1921,480m2*0,100  
=192,148m3*2,000t/m3=384,296t  
Viz D.1.1.2.1-Situace pozemní komunikace a D.1.1.2.4-Charakteristické příčné řezy skupina měření: 1211</t>
  </si>
  <si>
    <t>1921,480*0,100=192,148 [A]</t>
  </si>
  <si>
    <t>ZEMNÍ PRÁCE - Odhumusování plochy v tl. 100mm, která bude zasažena výkopovými pracemi a úpravou terénu včetně odvozu a uložení zeminy na skládku do 20km (nebude využita na zpětné ohumusování)  
=5806,779m2*0,100m-1921,480m2*0,100m  
=388,530m3*2,000t/m3=777,060t  
Viz D.1.1.2.1-Situace pozemní komunikace a D.1.1.2.4-Charakteristické příčné řezy skupina měření: 1211</t>
  </si>
  <si>
    <t>5806,779*0,100-1921,480*0,100=388,530 [A]</t>
  </si>
  <si>
    <t>ZEMNÍ PRÁCE - Vykopávka a doprava zeminy z deponie stavby do 20km na místo zpětného ohumusování  
=1921,480m2*0,100  
=192,148m3*2,000t/m3=384,296t  
Viz D.1.1.2.1-Situace pozemní komunikace a D.1.1.2.4-Charakteristické příčné řezy skupina měření: 1222</t>
  </si>
  <si>
    <t>ZEMNÍ PRÁCE - Výkop zeminy pro stavební jámu v zemině tř. I, včetně pažení a odvozu zeminy na skládku do 20km  
=1640,922m3  
=1640,922m3*2,00t/m3=3281,845t  
Viz D.1.1.2.1-Situace pozemní komunikace a D.1.1.2.4-Charakteristické příčné řezy skupina měření: G1311</t>
  </si>
  <si>
    <t>ZEMNÍ PRÁCE - Výkop zeminy pro stavební jámu v zemině tř. II, včetně pažení a odvozu zeminy na skládku do 20km  
=314,562m3  
=314,562m3*2,000t/m3=629,124t  
Viz D.1.1.2.1-Situace pozemní komunikace a D.1.1.2.4-Charakteristické příčné řezy skupina měření: 1311</t>
  </si>
  <si>
    <t>KRAJNICE - Zemní krajnice - Vrstva z nenamrzavého materiálu se zhutněním  
=99,967m3  
Viz D.1.1.2.1-Situace pozemní komunikace a D.1.1.2.4-Charakteristické příčné řezy skupina měření: R0011</t>
  </si>
  <si>
    <t>KRAJNICE - Vrstva ze štěrkodrti  ŠDB 0/32mm tl. 150mm  
=1672,102m2*0,150  
Viz D.1.1.2.1-Situace pozemní komunikace a D.1.1.2.4-Charakteristické příčné řezy skupina měření: R0011</t>
  </si>
  <si>
    <t>1672,102*0,150=250,815 [A]</t>
  </si>
  <si>
    <t>ZEMNÍ PRÁCE - Zásyp zeminou vhodnou do náspů, hutněno po vrstvách 300mm na 100% PS  
=590,568m3  
Viz D.1.1.2.1-Situace pozemní komunikace a D.1.1.2.4-Charakteristické příčné řezy skupina měření: G1711</t>
  </si>
  <si>
    <t>KANALIZAČNÍ PŘÍPOJKY (uliční vpusti, odvodňovací žlaby) - Obsyp potrubí kanalizačních přípojek zeminou vhodnou do náspu  
=1,500m*1,000m*2,000m  
Viz D.1.1.2.1-Situace pozemní komunikace a D.1.1.2.4-Charakteristické příčné řezy skupina měření: 1711</t>
  </si>
  <si>
    <t>1,500*1,000*2=3,000 [A]</t>
  </si>
  <si>
    <t>ÚPRAVA Č. 1.1 - Úprava a zhutnění zemní pláně  
=3932,026m2  
Viz D.1.1.2.1-Situace pozemní komunikace skupina měření: 1821a</t>
  </si>
  <si>
    <t>PODÉLNÁ DRENÁŽ - Úprava a zhutnění základové spáry  
=917,097*0,200  
Viz D.1.1.2.1-Situace pozemní komunikace a D.1.1.2.4-Charakteristické příčné řezy skupina měření: 1821a</t>
  </si>
  <si>
    <t>917,097*0,200=183,419 [A]</t>
  </si>
  <si>
    <t>ZEMNÍ PRÁCE – Srovnání plochy, která byla zasažena výkopovými pracemi, bez následného ohumusování  
=1245,052m2  
Viz D.1.1.2.1-Situace pozemní komunikace skupina měření: 1821a</t>
  </si>
  <si>
    <t>ZELEŇ - Svahové úpravy  
=1921,480m2  
Viz D.1.1.2.1-Situace pozemní komunikace skupina měření: 1821a</t>
  </si>
  <si>
    <t>ZELEŇ - Zpětné ohumusování plochy v tl. 100mm, která byla zasažena výkopovými pracemi a úpravou terénu  
=1921,480m2  
Viz D.1.1.2.1-Situace pozemní komunikace skupina měření: 1821a</t>
  </si>
  <si>
    <t>ZELEŇ - Osetí svahů travním semenem  
=1921,480m2  
Viz D.1.1.2.1-Situace pozemní komunikace skupina měření: 1822</t>
  </si>
  <si>
    <t>ZELEŇ - Údržba založeného travního porostu  
=1921,480m2  
Viz D.1.1.2.1-Situace pozemní komunikace skupina měření: 1822</t>
  </si>
  <si>
    <t>ZELEŇ – Ochrana stávájících dřevin v blízkosti stavby bedněním  
=2,000m*2,000m*4ks  
Viz D.1.1.2.8-Situace dendrologických úprav skupina měření: 0004a</t>
  </si>
  <si>
    <t>2,000*2,000*4=16,000 [A]</t>
  </si>
  <si>
    <t>PODÉLNÁ DRENÁŽ - Filtrační geotextilie 300g/m2  
=1,900*917,097  
Viz D.1.1.2.1-Situace pozemní komunikace skupina měření: 2891</t>
  </si>
  <si>
    <t>1,900*917,097=1 742,484 [A]</t>
  </si>
  <si>
    <t>SILNIČNÍ PŘÍKOP - Betonová odvodňovací tvárnice šířky 570/607mm, tloušťky 140mm - Betonové lože C25/30-XF3 tl. 150mm  
=0,150m2*212,500m  
Viz D.1.1.2.1-Situace pozemní komunikace a D.1.1.2.4-Charakteristické příčné řezy skupina měření: 4511</t>
  </si>
  <si>
    <t>0,150*212,500=31,875 [A]</t>
  </si>
  <si>
    <t>SILNIČNÍ PŘÍKOP - Betonová tvárnice šířky 720/600mm - Betonové lože C25/30-XF3 tl. 150mm  
=0,456m2*0,150m*2  
Viz D.1.1.2.1-Situace pozemní komunikace a D.1.1.2.4-Charakteristické příčné řezy skupina měření: 4511</t>
  </si>
  <si>
    <t>0,456*0,150*2=0,137 [A]</t>
  </si>
  <si>
    <t>PODÉLNÁ DRENÁŽ - Podsyp ze štěrkodrti fr. 0/32mm tl. 100mm  
=0,050m2*917,097m  
Viz D.1.1.2.1-Situace pozemní komunikace a D.1.1.2.4-Charakteristické příčné řezy skupina měření: 4511</t>
  </si>
  <si>
    <t>0,050*917,097=45,855 [A]</t>
  </si>
  <si>
    <t>PODÉLNÁ DRENÁŽ - Kamenivo těžené fr.11/22mm  
=0,150m2*917,097m  
Viz D.1.1.2.1-Situace pozemní komunikace a D.1.1.2.4-Charakteristické příčné řezy skupina měření: 4511</t>
  </si>
  <si>
    <t>0,150*917,097=137,565 [A]</t>
  </si>
  <si>
    <t>KANALIZAČNÍ PŘÍPOJKY (uliční vpusti, odvodňovací žlaby) - Pískové lože frakce 0/4mm kanalizačních přípojek, tl. 200mm  
=0,300m2*2,000  
Viz D.1.1.2.1-Situace pozemní komunikace a D.1.1.2.4-Charakteristické příčné řezy skupina měření: 4511</t>
  </si>
  <si>
    <t>0,300*2=0,600 [A]</t>
  </si>
  <si>
    <t>VYÚSTĚNÍ DRENÁŽE - Kamenná dlažba z lomového kamene tl. 250mm, šířka spáry 30-50mm, spáry zatřené stěrkou MC25 včetně dopravy materiálu  
=(3,7000m*2,000m+1,800m*2,000m+7,250m2)*0,400m  
Podkladní betonové lože z betonu C25/30-XF3 tl. 150mm  
=18,250m2*0,150=2,738m3  
Viz D.1.1.2.1-Situace pozemní komunikace a D.1.1.2.4-Charakteristické příčné řezy skupina měření: 4611</t>
  </si>
  <si>
    <t>(3,7*2+1,8*2+7,25)*0,4=7,300 [A]</t>
  </si>
  <si>
    <t>ÚPRAVA Č. 1.1 - Podkladní vrstva stmelená cementem SC 0/32 C3/4 tl. 120mm + hutnění  
=2352,970m2  
Viz D.1.1.2.1-Situace pozemní komunikace skupina měření: G5801b</t>
  </si>
  <si>
    <t>ÚPRAVA Č. 1.1 - Štěrkodrť ŠDA 0/32, tl. 150mm + hutnění  
=3932,026m2  
Viz D.1.1.2.1-Situace pozemní komunikace skupina měření: G5601b</t>
  </si>
  <si>
    <t>ÚPRAVA Č. 1.1 - Infiltrační postřik z kationaktivní asfaltové emulze, zbytkové množství pojiva 1,00kg/m2 (po odštěpení)  
=2161,784m2  
Viz D.1.1.2.1-Situace pozemní komunikace skupina měření: 5702</t>
  </si>
  <si>
    <t>ÚPRAVA Č. 1.1 - Spojovací postřik (pod ACL) z kationaktivní asfaltové emulze, zbytkové množství pojiva 0,40kg/m2 (po odštěpení)  
=1928,112m2  
Viz D.1.1.2.1-Situace pozemní komunikace skupina měření: 5702</t>
  </si>
  <si>
    <t>ÚPRAVA Č. 1.1 - Spojovací postřik (pod ACO) z kationaktivní asfaltové emulze, zbytkové množství pojiva 0,40kg/m2 (po odštěpení)  
=1793,574m2  
Viz D.1.1.2.1-Situace pozemní komunikace skupina měření: 5702</t>
  </si>
  <si>
    <t>ÚPRAVA Č. 3.1 - Spojovací postřik (pod ACL) z kationaktivní asfaltové emulze, zbytkové množství pojiva 0,40kg/m2 (po odštěpení)  
=5414,850m2  
Viz D.1.1.2.1-Situace pozemní komunikace skupina měření: 5702</t>
  </si>
  <si>
    <t>ÚPRAVA Č. 3.1 - Spojovací postřik (pod ACO) z kationaktivní asfaltové emulze, zbytkové množství pojiva 0,40kg/m2 (po odštěpení)  
=5414,850m2  
Viz D.1.1.2.1-Situace pozemní komunikace skupina měření: 5702</t>
  </si>
  <si>
    <t>ÚPRAVA Č. 1.1 - Asfaltový beton pro obrusné vrstvy ACO 11+, tl. 50mm + hutnění  
=1708,602m2  
Viz D.1.1.2.1-Situace pozemní komunikace skupina měření: G5701b</t>
  </si>
  <si>
    <t>ÚPRAVA Č. 3.1 - Asfaltový beton pro obrusné vrstvy ACO 11+, tl. 50mm + hutnění  
=5414,850m2  
Viz D.1.1.2.1-Situace pozemní komunikace skupina měření: G5701b</t>
  </si>
  <si>
    <t>ÚPRAVA Č. 1.1 - Asfaltový beton pro ložné vrstvy ACL 16+, tl. 60mm + hutnění  
=1807,736m2  
Viz D.1.1.2.1-Situace pozemní komunikace skupina měření: G5701b</t>
  </si>
  <si>
    <t>ÚPRAVA Č. 3.1 - Asfaltový beton pro ložné vrstvy ACL 16+, tl. 60mm + hutnění  
=5414,850m2  
Viz D.1.1.2.1-Situace pozemní komunikace skupina měření: G5701b</t>
  </si>
  <si>
    <t>ÚPRAVA Č. 1.1 - Asfaltový beton pro podkladní vrstvy ACP 22+, tl. 70mm + hutnění  
=1949,355m2  
Viz D.1.1.2.1-Situace pozemní komunikace skupina měření: G5701b</t>
  </si>
  <si>
    <t>Asfaltová zálivka (silnice)  
=26,660m  
Viz D.1.1.2.1-Situace pozemní komunikace skupina měření: 5901</t>
  </si>
  <si>
    <t>767911</t>
  </si>
  <si>
    <t>OPLOCENÍ Z DRÁTĚNÉHO PLETIVA POZINKOVANÉHO STANDARDNÍHO</t>
  </si>
  <si>
    <t>OPLOCENÍ - Obnova stávajícího oplocení v km 4,53445 - 4,60545 vpravo ve směru staničení výšky dle stávajícího stavu, popř. dle požadavků soukromého majitele - dřevěné sloupky s lesnickým uzlovým pletivem včetně veškerých souvisejících prací a materiálu (čerpáno se souhlasem stavebníka / investora)  
=71,000*1,500  
Viz D.1.1.2.1-Situace pozemní komunikace skupina měření: 7671</t>
  </si>
  <si>
    <t>71*1,5=106,500 [A]</t>
  </si>
  <si>
    <t>- položka zahrnuje vedle vlastního pletiva i rámy, rošty, lišty, kování, podpěrné, závěsné, upevňovací prvky, spojovací a těsnící materiál, pomocný materiál, kompletní povrchovou úpravu.  
- nejsou zahrnuty sloupky a vzpěry, které se vykazují v samostatných položkách 338**, není zahrnuta podezdívka (272**)  
- součástí položky je  případně i ostnatý drát, uvažovaná plocha se pak vypočítává po horní hranu drátu.</t>
  </si>
  <si>
    <t>KANALIZAČNÍ PŘÍPOJKY (uliční vpusti, odvodňovací žlaby) - Kanalizační přípojky včetně odbočných tvarovek s hrdly včetně těsnění 
=2,000m 
Viz D.1.1.2.1-Situace pozemní komunikace skupina měření: 8101</t>
  </si>
  <si>
    <t>PODÉLNÁ DRENÁŽ - Drenážní potrubí plastové DN=150mm vhodné do dynamicky zatížených konstrukcí 
=917,097m 
Viz D.1.1.2.1-Situace pozemní komunikace skupina měření: 8101</t>
  </si>
  <si>
    <t>PODÉLNÁ DRENÁŽ - Kontrolní šachta podélné drenáže z PP DN=315mm, včetně souvisejícího vybavení (šachtové dno z PP pro drenážní trouby) DN=150mm, šachtová korugovaná trouba DN=315mm, teleskopická trouba v horní části a plastový pachotěsný poklop), včetně přípojek a vyústění  
=8ks  
Viz D.1.1.2.1-Situace pozemní komunikace skupina měření: 8931</t>
  </si>
  <si>
    <t>SVODIDLA - Silniční ocelové svodidlo JSXXX/H1, dynamický průhyb max. 1,3m a pracovní šířka dle ČSN EN 1317-2, včetně osazení  
=751,500  
Viz D.1.1.2.1-Situace pozemní komunikace skupina měření: 9111</t>
  </si>
  <si>
    <t>SVODIDLA - Silniční ocelové svodidlo s prvky nízké hmotnosti pro snadné rozebrání, úrovní zadržení H2 a hmotností jednoho dílu do 1000 kg, včetně osazení  
=2*24,000m  
Viz D.1.1.2.1-Situace pozemní komunikace skupina měření: 9111</t>
  </si>
  <si>
    <t>2*24,000=48,000 [A]</t>
  </si>
  <si>
    <t>SMĚROVÉ SLOUPKY - Osazení plastových, dělených směrových sloupků bílých   
=15ks  
Viz D.1.1.2.1-Situace pozemní komunikace skupina měření: 9101</t>
  </si>
  <si>
    <t>BOURACÍ PRÁCE – Odstranění stávajících směrových sloupků ocelových, včetně odvozu a uložení na skládku KSÚS PK - Cestmistrovství Pardubice do 10km  
=20ks  
Viz D.1.1.2.1-Situace pozemní komunikace skupina měření: 0001c</t>
  </si>
  <si>
    <t>SMĚROVÉ SLOUPKY – Osazení svodidlových plastových směrových sloupků bílých  
=17ks  
Viz D.1.1.2.1-Situace pozemní komunikace skupina měření: 9101</t>
  </si>
  <si>
    <t>DOPRAVNÍ ZNAČENÍ - Svislé dopravní značení - Dodávka a montáž (veškeré prvky svislého dopravního značení budou opatřeny pozinkováním) 
=17ks 
Viz D.1.1.2.7-Dopravní značky, dopravní zařízení skupina měření: 9141</t>
  </si>
  <si>
    <t>BOURACÍ PRÁCE - Odstranění stávajícího svislého dopravního značení, včetně odvozu a uložení na skládku KSÚS PK - Cestmistrovství Pardubice do 10km 
=4ks 
Viz D.1.1.2.7-Dopravní značky, dopravní zařízení skupina měření: 0001c</t>
  </si>
  <si>
    <t>DOPRAVNÍ ZNAČENÍ - Svislé dopravní značení - Dodávka a montáž sloupků a stojek včetně základu a veškerých souvisejících konstrukcí a prací (veškeré kovové prvky svislého dopravního značení budou opatřeny pozinkováním) 
=17kus 
Viz D.1.1.2.7-Dopravní značky, dopravní zařízení skupina měření: 9141</t>
  </si>
  <si>
    <t>Podélná čára souvislá - V1a - 0,125 
48,400*0,125=6,050 [A] 
Podélná čára přerušovaná - V2a - 3/6 - 0,125 
516,95*1/3*0,125=21,540 [B] 
Podélná čára přerušovaná - V2b  3/1,5 - 0,125 
228,000*2/3*0,125=19,000 [C] 
Podélná čára přerušovaná - V2b  1,5/1,5 – 0,250 
12,4*2/3*0,250=2,067 [D] 
Vodící čára - V4 - 0,250 
1574,400*0,250=393,600 [E] 
Směrové šipky - V9a 
10*1,280=12,800 [F] 
Celkem: A+B+C+D+E+F=455,057 [G]</t>
  </si>
  <si>
    <t>BOURACÍ PRÁCE - Řezání asfaltového krytu v tl. 70mm pro odfrézování asfaltových vrstev v prostoru silnice  
=5,760m  
Viz D.1.1.2.1-Situace pozemní komunikace skupina měření: 1115</t>
  </si>
  <si>
    <t>SILNIČNÍ PŘÍKOP - Betonová odvodňovací tvárnice šířky 570/607m, tloušťky 140mm z betonu C20/25-XF3 tl. 157mm  
=212,500m  
Viz D.1.1.2.1-Situace pozemní komunikace skupina měření: 9351a</t>
  </si>
  <si>
    <t>BOURACÍ PRÁCE – Odstranění základů reklamních poutačů, včetně odvozu a uložení na skládku do 20 km  
=6,000m3  
=6,000m3*2,300t/m3=13,800t  
Viz D.1.1.2.1-Situace pozemní komunikace skupina měření: 9661</t>
  </si>
  <si>
    <t>BOURACÍ PRÁCE – Odstranění reklamních poutačů, likvidace v režii zhotovitele  
=2,716t  
Viz D.1.1.2.1-Situace pozemní komunikace skupina měření: R0008c</t>
  </si>
  <si>
    <t>SO 106.2</t>
  </si>
  <si>
    <t>PROPUSTEK V KM 4,509 (PVNHČP)</t>
  </si>
  <si>
    <t xml:space="preserve">        SO 106.2</t>
  </si>
  <si>
    <t>SKLÁDKA - Uložení zeminy na skládku  
=311,496t  
Viz položka č.2 skupina měření: R0001</t>
  </si>
  <si>
    <t>SKLÁDKA - Uložení stavební suti na skládku  
=8,832t+364,871t+8,320t  
Viz položka č.5, č.6, č.7, č.8 skupina měření: R0001</t>
  </si>
  <si>
    <t>8,832+364,871+8,320=382,023 [A]</t>
  </si>
  <si>
    <t>ZEMNÍ PRÁCE - Čerpání vody v průběhu výstavby  
=7*12hod  
Viz D.1.1.2.9-Propustek v km 4,509 skupina měření: 1116b</t>
  </si>
  <si>
    <t>ZEMNÍ PRÁCE - Veškeré výkopy zeminy pro stavební jámu v zemině tř. I., včetně pažení a odvozu zeminy na skládku do 20 km  
=(25,091m2+4,130m2)*5,330  
=155,748m3*2,000t/m3=311,496t  
Viz D.1.1.2.9-Propustek v km 4,509 skupina měření: 1311</t>
  </si>
  <si>
    <t>(25,091+4,130)*5,330=155,748 [A]</t>
  </si>
  <si>
    <t>ZEMNÍ PRÁCE - Zásyp ze štěrkodrti fr. 0/32mm + hutnění po vrstvách max. 300mm, Id=0,85, 100% PS včetně dopravy materiálu  
=8,954m2*16,779  
Viz D.1.1.2.9-Propustek v km 4,509 skupina měření: 1711</t>
  </si>
  <si>
    <t>8,954*16,779=150,239 [A]</t>
  </si>
  <si>
    <t>ZEMNÍ PRÁCE - Úprava a zhutnění základové spáry  
=18,871*2,730  
Viz D.1.1.2.1-Propustek v km 4,509 skupina měření: 1821a</t>
  </si>
  <si>
    <t>18,871*2,730=51,518 [A]</t>
  </si>
  <si>
    <t>KONSTRUKCE VOZOVKY - Úprava a zhutnění zemní pláně  
=7,878*11,595  
Viz D.1.1.2.9-Propustek v km 4,509 skupina měření: 1821a</t>
  </si>
  <si>
    <t>7,878*11,595=91,345 [A]</t>
  </si>
  <si>
    <t>ZEMNÍ PRÁCE - Polštář ze štěrkodrti fr. 0/32mm, tl. 400mm + hutnění po vrstvách tl. 200mm, Id=0,90, 100% PS, včetně dopravy materiálu  
=7,782m2*3,130  
Viz D.1.1.2.1-Propustek v km 4,509 skupina měření: 2711a</t>
  </si>
  <si>
    <t>7,782*3,130=24,358 [A]</t>
  </si>
  <si>
    <t>ODLÁŽDĚNÍ - Podkladní betonové lože z betonu C25/30-XF3 pod kamennou dlažbu tl. 150mm včetně dopravy materiálu  
=40,671m2*1,150*0,150  
Viz D.1.1.2.9-Propustek v km 4,509 skupina měření: 4511</t>
  </si>
  <si>
    <t>40,671*1,150*0,150=7,016 [A]</t>
  </si>
  <si>
    <t>ŽB ZÁKLADOVÁ DESKA - Beton C25/30-XF3+XA2 + hutnění, včetně dopravy materiálu  
=2,130*18,871*0,300  
Bednění + odbedňovací nátěr  
=2*18,871*0,300+2*3,130*0,300=13,201m2  
Viz D.1.1.2.1-Propustek v km 4,509 skupina měření: 4511</t>
  </si>
  <si>
    <t>2,130*18,871*0,300=12,059 [A]</t>
  </si>
  <si>
    <t>ŽB ZÁKLADOVÁ DESKA - Betonářská výztuž B500B - KARI síť o8mm, rozměr oka 100x100mm, včetně dopravy materiálu  
=0,010*12,059m3*7,850t/m3  
Viz D.1.1.2.9-Propustek v km 4,509 skupina měření: 0036a</t>
  </si>
  <si>
    <t>0,010*12,059*7,850=0,947 [A]</t>
  </si>
  <si>
    <t>ODLÁŽDĚNÍ - Kamenná dlažba z lomového kamene tl. 250mm, šířka spáry 30 - 50mm, spáry zatřené stěrkou MC25 včetně dopravy materiálu  
=40,671*1,150*0,250  
Vlys roku výstavby pomocí pryžové matrice 455x255mm=1ks  
Viz D.1.1.2.9-Propustek v km 4,509 skupina měření: 4611</t>
  </si>
  <si>
    <t>40,671*1,150*0,250=11,693 [A]</t>
  </si>
  <si>
    <t>KONSTRUKCE VOZOVKY - Podkladní vrstva stmelená cementem - SC 0/32 C8/10 tl. 120mm, včetně hutnění  
=8,498*9,205  
Viz D.1.1.2.9-Propustek v km 4,509 skupina měření: 5801b</t>
  </si>
  <si>
    <t>8,498*9,205=78,224 [A]</t>
  </si>
  <si>
    <t>KONSTRUKCE VOZOVKY - Štěrkodrť ŠDA 0/32mm tl. 150mm + hutnění  
=9,681*8,028  
Viz D.1.1.2.9-Propustek v km 4,509 skupina měření: 5601b</t>
  </si>
  <si>
    <t>9,681*8,028=77,719 [A]</t>
  </si>
  <si>
    <t>KONSTRUKCE VOZOVKY - Infiltrační postřik z kationaktivní emulze, zbytkové množství pojiva 1,00kg/m2 (po odštěpení)  
=8,882*8,718  
Viz D.1.1.2.9-Propustek v km 4,509 skupina měření: 5702</t>
  </si>
  <si>
    <t>8,882*8,718=77,433 [A]</t>
  </si>
  <si>
    <t>KONSTRUKCE VOZOVKY - Asfaltový beton pro podkladní vrstvy ACP 22+, tl. 70mm + hutnění  
=8,753*8,525  
Viz D.1.1.2.9-Propustek v km 4,509 skupina měření: 5701b</t>
  </si>
  <si>
    <t>8,753*8,525=74,619 [A]</t>
  </si>
  <si>
    <t>TROUBA - Sanace seříznutého čela železobetonové trouby ručně nanášenou sanační maltou, včetně dopravy materiálu  
=2*(4,810/2*1,25+4,810/2)*0,165  
Viz D.1.1.2.9-Propustek v km 4,509 skupina měření: 6261</t>
  </si>
  <si>
    <t>2*(4,810/2*1,25+4,810/2)*0,165=1,786 [A]</t>
  </si>
  <si>
    <t>ŽB ZÁKLADOVÁ DESKA - Nátěry Np+2xNa na styku se zeminou  
=3*(2*18,871*0,300+2*3,130*0,300)  
Viz D.1.1.2.9-Propustek v km 4,509 skupina měření: 7111</t>
  </si>
  <si>
    <t>3*(2*18,871*0,300+2*3,130*0,300)=39,602 [A]</t>
  </si>
  <si>
    <t>ŽB OBETONOVÁNÍ - Nátěry Np+2xNa na styku se zeminou  
=3*(2*1,990*16,779+2*3,234m2+0,895*14,688)  
Viz D.1.1.2.9-Propustek v km 4,509 skupina měření: 7111</t>
  </si>
  <si>
    <t>3*(2*1,990*16,779+2*3,234+0,895*14,688)=259,183 [A]</t>
  </si>
  <si>
    <t>TROUBA - ŽB prefabrikované hrdlové trouby DN=1200mm (10kusů) z betonu C35/45-XF4, včetně dopravy materiálu  
=18,871m  
Viz D.1.1.2.9-Propustek v km 4,509 skupina měření: 8101</t>
  </si>
  <si>
    <t>ŽB OBETONOVÁNÍ - Beton C25/30-XF3+XA2 + hutnění 
=1,395m2*16,779 
Bednění + odbedňovací nátěr 
=2*1,990*16,779+2*3,234m2=73,248m2 
ŽB OBETONOVÁNÍ - Betonářská výztuž B500B - KARI síť o8mm, rozměr oka 100x100mm, včetně dopravy materiálu 
=0,010*23,407m3*7,850t/m3=1,837t 
Viz D.1.1.2.9-Propustek v km 4,509 skupina měření: 8995</t>
  </si>
  <si>
    <t>1,395*16,779=23,407 [A]</t>
  </si>
  <si>
    <t>TROUBA - Seříznutí ŽB prefabrikovaných hrdlových trubek DN=1200mm na vtoku   
=2*(4,810/2*1,25+4,810/2)  
Viz D.1.1.2.9-Propustek v km 4,509 skupina měření: 1115</t>
  </si>
  <si>
    <t>2*(4,810/2*1,25+4,810/2)=10,823 [A]</t>
  </si>
  <si>
    <t>TROUBA - Trvale pružný tmel pro vytmelení spár hrdlových trub včetně dopravy a aplikace materiálu  
=4,810*0,165*0,005*9  
Viz D.1.1.2.9-Propustek v km 4,509 skupina měření: 0000</t>
  </si>
  <si>
    <t>4,810*0,165*0,005*9=0,036 [A]</t>
  </si>
  <si>
    <t>BOURACÍ PRÁCE - Demolice kamenné konstrukce stávajícího propustku, včetně odvozu a uložení na skládku do 20 km  
=2,000*3,000*9,800-3,140*0,500*0,500  
=58,015m3*2,600t/m3=364,871t  
Viz D.1.1.2.9-Propustek v km 4,509 skupina měření: 9661</t>
  </si>
  <si>
    <t>2,000*3,000*9,800-3,140*0,500*0,500=58,015 [A]</t>
  </si>
  <si>
    <t>BOURACÍ PRÁCE - Demolice kamenných křídel stávajícího propustku, včetně odvozu a uložení na skládku do x km  
=4*2,000*2,000/2*0,400  
=3,200m3*2,600t/m3=8,320t  
Viz D.1.1.2.9-Propustek v km 4,509 skupina měření: 9661</t>
  </si>
  <si>
    <t>4*2,000*2,000/2*0,400=3,200 [A]</t>
  </si>
  <si>
    <t>BOURACÍ PRÁCE - Demolice stávajících betonových říms, včetně odvozu a uložení na skládku do 20 km  
=(8,000+8,000)*0,400*0,600  
=3,840m3*2,300t/m3=8,832t  
Viz D.1.1.2.9-Propustek v km 4,509 skupina měření: 9661</t>
  </si>
  <si>
    <t>(8,000+8,000)*0,400*0,600=3,840 [A]</t>
  </si>
  <si>
    <t>BOURACÍ PRÁCE - Odstranění stávajícího ocelového zábradlí, včetně likvidace odpadu v režii zhotovitele  
=(12,200m+8*1,100m)*0,007t/m+(39,000+6*2,000)*0,002t/m  
Viz D.1.1.2.9-Propustek v km 4,509 skupina měření: R0008c</t>
  </si>
  <si>
    <t>(12,200+8*1,100)*0,007+(39,000+6*2,000)*0,002=0,249 [A]</t>
  </si>
  <si>
    <t>SO 106.3</t>
  </si>
  <si>
    <t xml:space="preserve">        SO 106.3</t>
  </si>
  <si>
    <t>ZELEŇ - Odstranění křovin včetně kořenového systému a odvozu a uložení nebo spálení  
=1100m2  
Viz D.1.1.2.8-Situace dendrologických úprav skupina měření: 1112</t>
  </si>
  <si>
    <t>ZELEŇ - Kácení stromů průměru kmene do 0,500m včetně likvidace dřevní hmoty  
=7ks  
Viz D.1.1.2.8-Situace dendrologických úprav skupina měření: 1113</t>
  </si>
  <si>
    <t>ZELEŇ - Kácení stromů průměru kmene do 0,900m včetně likvidace dřevní hmoty  
=1ks  
Viz D.1.1.2.8-Situace dendrologických úprav skupina měření: 1113</t>
  </si>
  <si>
    <t>SO 106.4</t>
  </si>
  <si>
    <t xml:space="preserve">        SO 106.4</t>
  </si>
  <si>
    <t>ZELEŇ - Odstranění pařezů průměru do 0,500m včetně likvidace dřevní hmoty  
=7ks  
Viz D.1.1.2.8-Situace dendrologických úprav skupina měření: 1113</t>
  </si>
  <si>
    <t>ZELEŇ - Odstranění pařezů průměru do 0,900m včetně likvidace dřevní hmoty  
=1ks  
Viz D.1.1.2.8-Situace dendrologických úprav skupina měření: 1113</t>
  </si>
  <si>
    <t>SO 106.5</t>
  </si>
  <si>
    <t xml:space="preserve">        SO 106.5</t>
  </si>
  <si>
    <t>Celkem: 742=742,000 [A]</t>
  </si>
  <si>
    <t>Celkem: 52=52,000 [A]</t>
  </si>
  <si>
    <t>Celkem: 397=397,000 [A]</t>
  </si>
  <si>
    <t>Celkem: 793=793,000 [A]</t>
  </si>
  <si>
    <t>Celkem: 1500=1 500,000 [A]</t>
  </si>
  <si>
    <t>Celkem: 750=750,000 [A]</t>
  </si>
  <si>
    <t>Celkem: 4500=4 500,000 [A]</t>
  </si>
  <si>
    <t>SO 107</t>
  </si>
  <si>
    <t>PRŮJEZDNÍ ÚSEK - STARÉ HRADIŠTĚ (PVNHČP)</t>
  </si>
  <si>
    <t>SO 107.1</t>
  </si>
  <si>
    <t xml:space="preserve">      SO 107</t>
  </si>
  <si>
    <t xml:space="preserve">        SO 107.1</t>
  </si>
  <si>
    <t>SKLÁDKA - Uložení asfaltu na skládku  
=134,719t+991,848t  
Viz položky č.: 10, 11 skupina měření: R0001</t>
  </si>
  <si>
    <t>134,719+991,848=1 126,567 [A]</t>
  </si>
  <si>
    <t>SKLÁDKA - Uložení stavební suti na skládku 
=11,547t+25,151t+9,575t+66,188t+7,500t 
Viz položka č.: 4, 5, 6, 85, 86 skupina měření: R0001</t>
  </si>
  <si>
    <t>11,547+25,151+9,575+66,188+7,500=119,961 [A]</t>
  </si>
  <si>
    <t>SKLÁDKA - Uložení zeminy na skládku  
=2240,346t+242,029t+64,190t  
Viz položka č.: 16, 17, 18 skupina měření: R0001</t>
  </si>
  <si>
    <t>2240,346+242,029+64,190=2 546,565 [A]</t>
  </si>
  <si>
    <t>113178</t>
  </si>
  <si>
    <t>ODSTRAN KRYTU ZPEVNĚNÝCH PLOCH Z DLAŽEB KOSTEK, ODVOZ DO 20KM</t>
  </si>
  <si>
    <t>BOURACÍ PRÁCE – Odstranění dvojřádku z žulových kostek, včetně odvozu a uložení na skládku do 20km  
=3,683m3  
=3,683m3*2,600t/m3=9,575t  
Viz D.1.1.2.1-Situace pozemní komunikace skupina měření: 1114</t>
  </si>
  <si>
    <t>BOURACÍ PRÁCE - Odstranění stávající cementobetonové dlažby, včetně odvozu na skládku do 20km  
=72,166m2*0,080m  
=0,702m3*2,000t/m3=11,547t  
Viz D.1.1.2.1-Situace pozemní komunikace a D.1.1.2.4-Charakteristické příčné řezy skupina měření: 1114</t>
  </si>
  <si>
    <t>72,166*0,080=5,773 [A]</t>
  </si>
  <si>
    <t>BOURACÍ PRÁCE - Odstranění betonových silničních obrubníků, včetně odvozu a uložení na skládku do 5km  
=287,773m  
=287,773*0,038m2*2,300t/m3=25,151t  
Viz D.1.1.2.1-Situace pozemní komunikace skupina měření: 1117</t>
  </si>
  <si>
    <t>DOPRAVA - Příplatek za dopravu - Odstranění betonových silničních obrubníků, včetně odvozu a uložení na skládku do 15km  
=287,773*0,038m2*2,300t/m3*15km  
Položka vypočtena na základě umístění stavby vůči skládce skupina měření: 0002a</t>
  </si>
  <si>
    <t>287,773*0,038*2,300*15=377,270 [A]</t>
  </si>
  <si>
    <t>BOURACÍ PRÁCE - Odfrézování asfaltových vrstev v tl. max. 110mm, včetně odvozu a uložení 10 % na skládku KSÚS PK - Cestmistrovství Pardubice do 10km  
=62,370m3*10%  
=6,237m3*2,400t/m3=14,969t  
Viz D.1.1.2.1-Situace pozemní komunikace a D.1.1.2.4-Charakteristické příčné řezy skupina měření: 1114</t>
  </si>
  <si>
    <t>62,370*0,1=6,237 [A]</t>
  </si>
  <si>
    <t>BOURACÍ PRÁCE - Odfrézování asfaltových vrstev v tl. max. 200mm, včetně odvozu a uložení 10 % na skládku KSÚS PK - Cestmistrovství Pardubice do 12km  
=459,189m3*10%  
=45,919m3*2,400t/m3=110,205t  
Viz D.1.1.2.1-Situace pozemní komunikace a D.1.1.2.4-Charakteristické příčné řezy skupina měření: 1114</t>
  </si>
  <si>
    <t>459,189*0,1=45,919 [A]</t>
  </si>
  <si>
    <t>BOURACÍ PRÁCE - Odfrézování asfaltových vrstev v tl. max. 110mm, včetně odvozu a uložení 90 % na skládku do 20km  
=62,370m3*90%  
=56,133m3*2,400t/m3=134,719t  
Viz D.1.1.2.1-Situace pozemní komunikace a D.1.1.2.4-Charakteristické příčné řezy skupina měření: 1114</t>
  </si>
  <si>
    <t>62,370*0,9=56,133 [A]</t>
  </si>
  <si>
    <t>BOURACÍ PRÁCE - Odfrézování asfaltových vrstev v tl. max. 200mm, včetně odvozu a uložení 90 % na skládku do 20km  
=459,189m3*90%  
=413,270m3*2,400t/m3=991,848t  
Viz D.1.1.2.1-Situace pozemní komunikace a D.1.1.2.4-Charakteristické příčné řezy skupina měření: G1114</t>
  </si>
  <si>
    <t>459,189*0,9=413,270 [A]</t>
  </si>
  <si>
    <t>Prořezání drážky v pracovní spáře (silnice)  
=468,450m  
Viz D.1.1.2.1-Situace pozemní komunikace skupina měření: 1115</t>
  </si>
  <si>
    <t>ZEMNÍ PRÁCE - Odhumusování plochy v tl. 100mm, která bude zasažena výkopovými pracemi a úpravou terénu včetně odvozu a uložení zeminy na deponii stavby do 20km (využití na zpětné ohumusování)  
=934,824m2*0,100m  
=93,482m3*2,000t/m3=186,965t  
Viz D.1.1.2.1-Situace pozemní komunikace a D.1.1.2.4-Charakteristické příčné řezy skupina měření: 1211</t>
  </si>
  <si>
    <t>934,824*0,100=93,482 [A]</t>
  </si>
  <si>
    <t>ZEMNÍ PRÁCE - Odhumusování plochy v tl. 100mm, která bude zasažena výkopovými pracemi a úpravou terénu včetně odvozu a uložení zeminy na skládku do 20km (nebude využita na zpětné ohumusování)  
=1026,676m2*0,100m-934,824m2*0,100m  
=9,185m3*2,000t/m3=18,370t  
Viz D.1.1.2.1-Situace pozemní komunikace a D.1.1.2.4-Charakteristické příčné řezy skupina měření: 1211</t>
  </si>
  <si>
    <t>1026,676*0,100-934,824*0,100=9,185 [A]</t>
  </si>
  <si>
    <t>ZEMNÍ PRÁCE - Vykopávka a doprava zeminy z deponie stavby do 20km na místo zpětného ohumusování  
=934,842m2*0,100  
=137,500m3*2,000t/m3=275,000t  
Viz D.1.1.2.1-Situace pozemní komunikace a D.1.1.2.4-Charakteristické příčné řezy skupina měření: 1222</t>
  </si>
  <si>
    <t>934,842*0,100=93,484 [A]</t>
  </si>
  <si>
    <t>ZEMNÍ PRÁCE - Výkop zeminy pro stavební jámu v zemině tř. I, včetně pažení a odvozu zeminy na skládku do 20km  
=1120,173m3  
=1120,173*2,00t/m3=2240,346t  
Viz D.1.1.2.1-Situace pozemní komunikace a D.1.1.2.4-Charakteristické příčné řezy skupina měření: G1311</t>
  </si>
  <si>
    <t>ZEMNÍ PRÁCE - Výkop zeminy pro stavební jámu v zemině tř. II, včetně pažení a odvozu zeminy na skládku do 20km  
=242,029m3  
=242,029m3*2,000t/m3=484,058t  
Viz D.1.1.2.1-Situace pozemní komunikace a D.1.1.2.4-Charakteristické příčné řezy skupina měření: 1311</t>
  </si>
  <si>
    <t>ZEMNÍ PRÁCE (uliční vpusti, odvodňovací žlaby) – Výkopy pro kanalizační přípojky, včetně pažení a odvozu zeminy na skládku do 20km  
=64,190m*0,500m*1,000m  
=32,095m3*2,000t/m3=64,190t  
Viz D.1.1.2.1-Situace pozemní komunikace skupina měření: 1311</t>
  </si>
  <si>
    <t>64,190*0,500*1,000=32,095 [A]</t>
  </si>
  <si>
    <t>KRAJNICE - Vrstva ze štěrkodrti  ŠDB 0/32mm tl. 150mm  
=45,252m2*0,150  
Viz D.1.1.2.1-Situace pozemní komunikace a D.1.1.2.4-Charakteristické příčné řezy skupina měření: R0011</t>
  </si>
  <si>
    <t>45,252*0,150=6,788 [A]</t>
  </si>
  <si>
    <t>ZEMNÍ PRÁCE - Zásyp zeminou vhodnou do náspů, hutněno po vrstvách 300mm na 100% PS  
=86,045m3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</si>
  <si>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=1,500m*1,000m*64,970m  
Viz D.1.1.2.1-Situace pozemní komunikace a D.1.1.2.4-Charakteristické příčné řezy skupina měření: 1711</t>
  </si>
  <si>
    <t>1,500*1,000*64,970=97,455 [A]</t>
  </si>
  <si>
    <t>PODÉLNÁ DRENÁŽ - Úprava a zhutnění základové spáry  
=574,075m*0,200m  
Viz D.1.1.2.1-Situace pozemní komunikace a D.1.1.2.4-Charakteristické příčné řezy skupina měření: 1821a</t>
  </si>
  <si>
    <t>574,075*0,200=114,815 [A]</t>
  </si>
  <si>
    <t>SANACE PODLOŽÍ (INTRAVILÁN) - Úprava a zhutnění parapláně  
=605,072m2  
Viz D.1.1.2.1-Situace pozemní komunikace skupina měření: 1821a</t>
  </si>
  <si>
    <t>ÚPRAVA Č. 1.2 - Úprava a zhutnění zemní pláně  
=3025,358m2  
Viz D.1.1.2.1-Situace pozemní komunikace skupina měření: 1821a</t>
  </si>
  <si>
    <t>ÚPRAVA Č. 5 - Úprava a zhutnění zemní pláně  
=67,548m2  
Viz D.1.1.2.1-Situace pozemní komunikace skupina měření: 1821a</t>
  </si>
  <si>
    <t>ZEMNÍ PRÁCE – Srovnání plochy, která byla zasažena výkopovými pracemi, bez následného ohumusování  
=34,838m2  
Viz D.1.1.2.1-Situace pozemní komunikace skupina měření: 1821a</t>
  </si>
  <si>
    <t>ZELEŇ - Svahové úpravy  
=934,842m2  
Viz D.1.1.2.1-Situace pozemní komunikace skupina měření: 1821a</t>
  </si>
  <si>
    <t>ZELEŇ - Zpětné ohumusování plochy v tl. 100mm, která byla zasažena výkopovými pracemi a úpravou terénu  
=934,842m2  
Viz D.1.1.2.1-Situace pozemní komunikace skupina měření: 1821a</t>
  </si>
  <si>
    <t>ZELEŇ - Osetí svahů travním semenem  
=934,842m2  
Viz D.1.1.2.1-Situace pozemní komunikace skupina měření: 1822</t>
  </si>
  <si>
    <t>ZELEŇ - Údržba založeného travního porostu  
=934,842m2  
Viz D.1.1.2.1-Situace pozemní komunikace skupina měření: 1822</t>
  </si>
  <si>
    <t>ZELEŇ – Ochrana stávájících dřevin v blízkosti stavby bedněním  
=2,000m*2,000m*3ks+46,000m*1,500m  
Viz D.1.1.2.8-Situace dendrologických úprav skupina měření: 0004a</t>
  </si>
  <si>
    <t>2,000*2,000*3+46,000*1,5=81,000 [A]</t>
  </si>
  <si>
    <t>ZELEŇ – Výsadba keřů  
=62ks  
Viz D.1.1.2.8-Situace dendrologických úprav skupina měření: 1823</t>
  </si>
  <si>
    <t>ZELEŇ – Výsadba travin  
=52ks  
Viz D.1.1.2.8-Situace dendrologických úprav skupina měření: 1823</t>
  </si>
  <si>
    <t>PODÉLNÁ DRENÁŽ - Filtrační geotextilie 300g/m2  
=1,900m*574,075m  
Viz D.1.1.2.1-Situace pozemní komunikace skupina měření: 2891</t>
  </si>
  <si>
    <t>1,900*574,075=1 090,743 [A]</t>
  </si>
  <si>
    <t>SANACE PODLOŽÍ - Zemina (sypanina) vhodná do aktivní zóny tl. 2x200mm, včetně hutnění  
=605,072m2*0,400  
Viz D.1.1.2.1-Situace pozemní komunikace a D.1.1.2.4-Charakteristické příčné řezy skupina měření: G2122a</t>
  </si>
  <si>
    <t>605,072*0,4=242,029 [A]</t>
  </si>
  <si>
    <t>SANACE PODLOŽÍ - Netkaná separační geotextilie - plošná hmotnost 1000g/m2, odolnost proti protržení CBR - 10kN  
=605,072m2  
Viz D.1.1.2.1-Situace pozemní komunikace skupina měření: 2122b</t>
  </si>
  <si>
    <t>SILNIČNÍ PŘÍKOP - Betonová tvárnice šířky 720/600mm - Betonové lože C25/30-XF3 tl. 150mm  
=0,456m2*0,150m*2ks  
Viz D.1.1.2.1-Situace pozemní komunikace a D.1.1.2.4-Charakteristické příčné řezy skupina měření: 4511</t>
  </si>
  <si>
    <t>SILNIČNÍ PŘÍKOP - Betonová odvodňovací tvárnice šířky 570/607mm, tloušťky 140mm - Betonové lože C25/30-XF3 tl. 150mm  
=0,125m2*31,000m  
Viz D.1.1.2.1-Situace pozemní komunikace a D.1.1.2.4-Charakteristické příčné řezy skupina měření: 4511</t>
  </si>
  <si>
    <t>0,125*31,000=3,875 [A]</t>
  </si>
  <si>
    <t>OBRUBNÍKY – Betonové lože C20/25-XF3 pod polymerbetonové odvodňovací silniční obrubníky 150x250x1000mm  
=240,500*0,065m2  
Viz položka č.: 32 skupina měření: 4511</t>
  </si>
  <si>
    <t>240,500*0,065=15,633 [A]</t>
  </si>
  <si>
    <t>OBRUBNÍKY – Betonové lože C20/25-XF3 pod polymerbetonové odvodňovací silniční obrubníky středové 150x205x915mm  
=84,000*0,065m2  
Viz položka č.: 34 skupina měření: 4511</t>
  </si>
  <si>
    <t>84,000*0,065=5,460 [A]</t>
  </si>
  <si>
    <t>KANALIZAČNÍ PŘÍPOJKY (uliční vpusti, odvodňovací žlaby) - Pískové lože frakce 0/4mm kanalizačních přípojek, tl. 200mm  
=0,300m2*64,970m  
Viz D.1.1.2.1-Situace pozemní komunikace a D.1.1.2.4-Charakteristické příčné řezy skupina měření: 4511</t>
  </si>
  <si>
    <t>0,300*64,970=19,491 [A]</t>
  </si>
  <si>
    <t>PODÉLNÁ DRENÁŽ - Podsyp ze štěrkodrti fr. 0/32mm tl. 100mm  
=0,050m2*574,075m  
Viz D.1.1.2.1-Situace pozemní komunikace a D.1.1.2.4-Charakteristické příčné řezy skupina měření: 4511</t>
  </si>
  <si>
    <t>0,050*574,075=28,704 [A]</t>
  </si>
  <si>
    <t>PODÉLNÁ DRENÁŽ - Kamenivo těžené fr.11/22mm  
=0,150m2*574,075m  
Viz D.1.1.2.1-Situace pozemní komunikace a D.1.1.2.4-Charakteristické příčné řezy skupina měření: 4511</t>
  </si>
  <si>
    <t>0,150*574,075=86,111 [A]</t>
  </si>
  <si>
    <t>SILNIČNÍ PŘÍKOP – Úprava vyústění podélné drenáže/uliční vpusti do příkopu pomocí prefabrikovaných tvárnic  
=2ks  
Viz D.1.1.2.1-Situace pozemní komunikace skupina měření: 8931</t>
  </si>
  <si>
    <t>ÚPRAVA Č. 1.2 - Podkladní vrstva stmelená cementem SC 0/32 C3/4 tl. 120mm + hutnění  
=1943,737m2  
Viz D.1.1.2.1-Situace pozemní komunikace skupina měření: G5801b</t>
  </si>
  <si>
    <t>ÚPRAVA Č. 1.2 - Štěrkodrť ŠDA 0/32, tl. 150mm + hutnění  
=3025,358m2  
Viz D.1.1.2.1-Situace pozemní komunikace skupina měření: G5601b</t>
  </si>
  <si>
    <t>ÚPRAVA Č. 5 - Štěrkodrť ŠDB 0/32mm tl. 150mm + hutnění  
=67,548m2  
Viz D.1.1.2.1-Situace pozemní komunikace skupina měření: 5601b</t>
  </si>
  <si>
    <t>ÚPRAVA Č. 5 - Štěrkodrť ŠDB 0/32mm tl. 150mm + hutnění  
=64,734m2  
Viz D.1.1.2.1-Situace pozemní komunikace skupina měření: 5601b</t>
  </si>
  <si>
    <t>ÚPRAVA Č. 1.2 - Infiltrační postřik z kationaktivní asfaltové emulze, zbytkové množství pojiva 1,00kg/m2 (po odštěpení)  
=1936,853m2  
Viz D.1.1.2.1-Situace pozemní komunikace skupina měření: 5702</t>
  </si>
  <si>
    <t>ÚPRAVA Č. 1.2 - Spojovací postřik (pod ACL) z kationaktivní asfaltové emulze, zbytkové množství pojiva 0,40kg/m2 (po odštěpení)  
=1929,042m2  
Viz D.1.1.2.1-Situace pozemní komunikace skupina měření: 5702</t>
  </si>
  <si>
    <t>ÚPRAVA Č. 1.2 - Spojovací postřik (pod ACO) z kationaktivní asfaltové emulze, zbytkové množství pojiva 0,40kg/m2 (po odštěpení)  
=1924,356m2  
Viz D.1.1.2.1-Situace pozemní komunikace skupina měření: 5702</t>
  </si>
  <si>
    <t>ÚPRAVA Č. 3.2 - Spojovací postřik (pod ACL) z kationaktivní asfaltové emulze, zbytkové množství pojiva 0,40kg/m2 (po odštěpení)  
=567,000m2  
Viz D.1.1.2.1-Situace pozemní komunikace skupina měření: 5702</t>
  </si>
  <si>
    <t>ÚPRAVA Č. 3.2 - Spojovací postřik (pod ACO) z kationaktivní asfaltové emulze, zbytkové množství pojiva 0,40kg/m2 (po odštěpení)  
=567,000m2  
Viz D.1.1.2.1-Situace pozemní komunikace skupina měření: 5702</t>
  </si>
  <si>
    <t>ÚPRAVA Č. 1.2 - Asfaltový beton modifikovaný pryžovým granulátem pro obrusné vrstvy se sníženou hlučností ACO 11+ NH CrmB, tl. 40mm + hutnění  
=1920,017m2  
Viz D.1.1.2.1-Situace pozemní komunikace skupina měření: G5701b</t>
  </si>
  <si>
    <t>ÚPRAVA Č. 3.2 - Asfaltový beton modifikovaný pryžovým granulátem pro obrusné vrstvy se sníženou hlučností ACO 11+ NH CrmB, tl. 40mm + hutnění  
=567,000m2  
Viz D.1.1.2.1-Situace pozemní komunikace skupina měření: G5701b</t>
  </si>
  <si>
    <t>ÚPRAVA Č. 1.2 - Asfaltový beton pro ložné vrstvy ACL 16+, tl. 70mm + hutnění  
=1926,150m2  
Viz D.1.1.2.1-Situace pozemní komunikace skupina měření: G5701b</t>
  </si>
  <si>
    <t>ÚPRAVA Č. 3.2 - Asfaltový beton pro ložné vrstvy ACL 16+, tl. 70mm + hutnění  
=567,000m2  
Viz D.1.1.2.1-Situace pozemní komunikace skupina měření: G5701b</t>
  </si>
  <si>
    <t>ÚPRAVA Č. 1.2 - Asfaltový beton pro podkladní vrstvy ACP 22+, tl. 70mm + hutnění  
=1931,067m2  
Viz D.1.1.2.1-Situace pozemní komunikace skupina měření: G5701b</t>
  </si>
  <si>
    <t>ÚPRAVA Č. 5 - Cementobetonová dlažba tl. 80mm, odstín šedá  
=48,433m2  
Lože z hrubého drceného kameniva frakce 6/8mm tl. 30mm  
=48,433m2*0,040=1,937m3  
Viz D.1.1.2.1-Situace pozemní komunikace skupina měření: 5801b</t>
  </si>
  <si>
    <t>58261B</t>
  </si>
  <si>
    <t>KRYTY Z BETON DLAŽDIC SE ZÁMKEM BAREV RELIÉF TL 80MM DO LOŽE Z KAM</t>
  </si>
  <si>
    <t>ÚPRAVA Č. 5 - Cementobetonová dlažba tl. 80mm reliéfní, odstín červená  
=10,672m2  
Lože z hrubého drceného kameniva frakce 6/8mm tl. 30mm  
=10,672m2*0,040=0,427m3  
Viz D.1.1.2.1-Situace pozemní komunikace skupina měření: 5801b</t>
  </si>
  <si>
    <t>Asfaltová zálivka (silnice)  
=468,450m  
Viz D.1.1.2.1-Situace pozemní komunikace skupina měření: 5901</t>
  </si>
  <si>
    <t>KANALIZAČNÍ PŘÍPOJKY (uliční vpusti, odvodňovací žlaby) - Kanalizační přípojky včetně odbočných tvarovek s hrdly včetně těsnění 
=64,970m 
Viz D.1.1.2.1-Situace pozemní komunikace skupina měření: 8101</t>
  </si>
  <si>
    <t>PODÉLNÁ DRENÁŽ - Drenážní potrubí plastové DN=150mm vhodné do dynamicky zatížených konstrukcí 
=574,075m 
Viz D.1.1.2.1-Situace pozemní komunikace skupina měření: 8101</t>
  </si>
  <si>
    <t>PODÉLNÁ DRENÁŽ - Kontrolní šachta podélné drenáže z PP DN=315mm, včetně souvisejícího vybavení (šachtové dno z PP pro drenážní trouby) DN=150mm, šachtová korugovaná trouba DN=315mm, teleskopická trouba v horní části a plastový pachotěsný poklop), včetně přípojek a vyústění  
=10ks  
Viz D.1.1.2.1-Situace pozemní komunikace skupina měření: 8931</t>
  </si>
  <si>
    <t>ULIČNÍ VPUSTI - Uliční vpusti se sifonem, včetně kalového koše  
=4ks  
Viz D.1.1.2.1-Situace pozemní komunikace skupina měření: 8971</t>
  </si>
  <si>
    <t>89742</t>
  </si>
  <si>
    <t>VPUSŤ CHODNÍKOVÁ Z BETON DÍLCŮ</t>
  </si>
  <si>
    <t>ULIČNÍ VPUSTI - Uliční vpusť obrubníková se sifonem, včetně kalového koše  
=6ks  
Viz D.1.1.2.1-Situace pozemní komunikace skupina měření: 8971</t>
  </si>
  <si>
    <t>položka zahrnuje:  
dodávku a osazení předepsaného dílce včetně mříže  
předepsané podkladní konstrukce</t>
  </si>
  <si>
    <t>DOPRAVNÍ ZNAČENÍ - Svislé dopravní značení - Dodávka a montáž (veškeré prvky svislého dopravního značení budou opatřeny pozinkováním) 
=9ks 
Viz D.1.1.2.7-Dopravní značky, dopravní zařízení skupina měření: 9141</t>
  </si>
  <si>
    <t>BOURACÍ PRÁCE - Odstranění stávajícího svislého dopravního značení, včetně odvozu a uložení na skládku KSÚS PK - Cestmistrovství Pardubice do 10km 
=6ks 
Viz D.1.1.2.7-Dopravní značky, dopravní zařízení skupina měření: 0001c</t>
  </si>
  <si>
    <t>DOPRAVNÍ ZNAČENÍ - Svislé dopravní značení - Dodávka a montáž (veškeré prvky svislého dopravního značení budou opatřeny pozinkováním) 
=4,950m2 
Viz D.1.1.2.7-Dopravní značky, dopravní zařízení skupina měření: 9142</t>
  </si>
  <si>
    <t>914523</t>
  </si>
  <si>
    <t>DOPRAV ZNAČ VELKOPLOŠ OCEL LAMELY FÓLIE TŘ 2 - DEMONTÁŽ</t>
  </si>
  <si>
    <t>BOURACÍ PRÁCE - Odstranění stávajícího svislého velkoformátového dopravního značení, včetně odvozu a uložení na skládku KSÚS PK - Cestmistrovství Pardubice do 10km 
=4,950m2 
Viz D.1.1.2.7-Dopravní značky, dopravní zařízení skupina měření: 0001b</t>
  </si>
  <si>
    <t>DOPRAVNÍ ZNAČENÍ - Svislé dopravní značení - Dodávka a montáž sloupků a stojek včetně základu a veškerých souvisejících konstrukcí a prací (veškeré kovové prvky svislého dopravního značení budou opatřeny pozinkováním) 
=7kus 
Viz D.1.1.2.7-Dopravní značky, dopravní zařízení skupina měření: 9141</t>
  </si>
  <si>
    <t>Podélná čára souvislá - V1a - 0,125 
66,150*0,125=8,269 [A] 
Podélná čára přerušovaná - V2a - 3/6 - 0,125 
140,650*1/3*0,125=5,860 [B] 
Podélná čára přerušovaná - V2b  3/1,5 - 0,125 
100,000*2/3*0,125=8,333 [C] 
Vodící čára - V4 – 0,250 
164,200*0,250=41,050 [D] 
Směrové šipky - V9a 
6*1,280=7,680 [E] 
Šikmé rovnoběžné čáry - V13 
2,369=2,369 [F] 
Celkem: A+B+C+D+E+F=73,561 [G]</t>
  </si>
  <si>
    <t>DOPRAVNÍ ZNAČENÍ - Vodorovné dopravní značení - 2. značení strukturovaným plastem  
Viz D.1.1.2.7-Dopravní značky, dopravní zařízení skupina měření: 9151</t>
  </si>
  <si>
    <t>OBRUBNÍKY - Betonové silniční obrubníky 150x250x1000mm, včetně náběhových 150x150/250x1000mm  
=200,250m  
Betonové lože C20/25-XF3 pod betonové silniční obrubníky 150x250x1000mm  
=200,250*0,050m2=10,013m3  
Viz D.1.1.2.1-Situace pozemní komunikace skupina měření: 9102</t>
  </si>
  <si>
    <t>OBRUBNÍKY - Betonové silniční obrubníky 150x300x1000mm, včetně náběhových 150x150/300x1000mm  
=37,400m  
Betonové lože C20/25-XF3 pod betonové silniční obrubníky 150x300x1000mm  
=37,400*0,100m2=3,740m3  
Viz D.1.1.2.1-Situace pozemní komunikace skupina měření: 9102</t>
  </si>
  <si>
    <t>OBRUBNÍKY - Betonové silniční obrubníky nájezdové 150x150x1000mm  
=106,700m  
Betonové lože C20/25-XF3 pod betonové silniční obrubníky nájezdové 100x150x1000mm  
=106,700*0,050m2=5,335m3  
Viz D.1.1.2.1-Situace pozemní komunikace skupina měření: 9102</t>
  </si>
  <si>
    <t>OBRUBNÍKY – Betonová přídlažba z dlaždic 250x100x500mm  
=562,200m  
Betonové lože C20/25-XF3 pod betonové přídlažbu 250x100x500mm  
=562,200m*0,080m2=44,976m3  
Viz D.1.1.2.1-Situace pozemní komunikace skupina měření: 9102</t>
  </si>
  <si>
    <t>BOURACÍ PRÁCE - Řezání asfaltového krytu v tl. 40mm pro odfrézování asfaltových vrstev v prostoru silnice  
=49,548m  
Viz D.1.1.2.1-Situace pozemní komunikace skupina měření: 1115</t>
  </si>
  <si>
    <t>SILNIČNÍ PŘÍKOP - Betonová odvodňovací tvárnice šířky 570/607m, tloušťky 140mm z betonu C20/25-XF3 tl. 157mm  
=31,000m  
Viz D.1.1.2.1-Situace pozemní komunikace skupina měření: 9351a</t>
  </si>
  <si>
    <t>ŽLABY Z DÍLCŮ Z POLYMERBETONU SVĚTLÉ ŠÍŘKY DO 150MM VČETNĚ MŘÍŽÍ</t>
  </si>
  <si>
    <t>OBRUBNÍKY – Polymerbetonové revizní dílce odvodňovacích silničních obrubníků  
=3ks  
Viz D.1.1.2.1-Situace pozemní komunikace skupina měření: R0020</t>
  </si>
  <si>
    <t>OBRUBNÍKY – Polymerbetonové odvodňovací silniční obrubníky 150x305x1000mm, včetně náběhových 150x205/305x915mm  
=240,500m  
Viz D.1.1.2.1-Situace pozemní komunikace skupina měření: 9351a</t>
  </si>
  <si>
    <t>OBRUBNÍKY – Polymerbetonové odvodňovací silniční obrubníky středové s vtokovými otvory 150x205x915mm  
=84,000m  
Viz D.1.1.2.1-Situace pozemní komunikace skupina měření: 9351a</t>
  </si>
  <si>
    <t>BOURACÍ PRÁCE - Odstranění betonového lože betonových silničních obrubníků a přídlažby, včetně odvozu a uložení na skládku do 20km  
=287,773*0,100m2  
=28,777m3*2,300t/m3=66,188t  
Viz D.1.1.2.1-Situace pozemní komunikace a D.1.1.2.4-Charakteristické příčné řezy skupina měření: 9661</t>
  </si>
  <si>
    <t>287,773*0,100=28,777 [A]</t>
  </si>
  <si>
    <t>SO 107.2</t>
  </si>
  <si>
    <t>PROPUSTEK V KM 4,848 (PVNHČP)</t>
  </si>
  <si>
    <t xml:space="preserve">        SO 107.2</t>
  </si>
  <si>
    <t>SKLÁDKA - Uložení zeminy na skládku  
=385,848t  
Viz položka č.2 skupina měření: R0001</t>
  </si>
  <si>
    <t>SKLÁDKA - Uložení stavební suti na skládku  
=4,048t+23,088t+83,655t+11,776t+19,481t+1,150t  
Viz položka č.5, č.6, č.7, č.8, č.9, č.10 skupina měření: R0001</t>
  </si>
  <si>
    <t>4,048+23,088+83,655+11,776+19,481+1,150=143,198 [A]</t>
  </si>
  <si>
    <t>ZEMNÍ PRÁCE - Čerpání vody v průběhu výstavby  
=7*12hod  
Viz D.1.1.2.9-Propustek v km 4,848 skupina měření: 1116b</t>
  </si>
  <si>
    <t>ZEMNÍ PRÁCE - Veškeré výkopy zeminy pro stavební jámu v zemině tř. I., včetně pažení a odvozu zeminy na skládku do 5-ti km  
=(22,544m2+4,860m2)*7,040  
=192,924m3*2,000t/m3=385,848t  
Viz D.1.1.2.9-Propustek v km 4,848 skupina měření: 1311</t>
  </si>
  <si>
    <t>(22,544+4,860)*7,040=192,924 [A]</t>
  </si>
  <si>
    <t>ZEMNÍ PRÁCE - Zásyp ze štěrkodrti fr. 0/32mm + hutnění po vrstvách max. 300mm, Id=0,85, 100% PS včetně dopravy materiálu  
=12,262m2*13,782  
Viz D.1.1.2.9-Propustek v km 4,848 skupina měření: 1711</t>
  </si>
  <si>
    <t>12,262*13,782=168,995 [A]</t>
  </si>
  <si>
    <t>ZEMNÍ PRÁCE - Úprava a zhutnění základové spáry  
=17,785*3,240  
Viz D.1.1.2.9-Propustek v km 4,848 skupina měření: 1821a</t>
  </si>
  <si>
    <t>17,785*3,240=57,623 [A]</t>
  </si>
  <si>
    <t>ZEMNÍ PRÁCE - Polštář ze štěrkodrti fr. 0/32mm, tl. 400mm + hutnění po vrstvách tl. 200mm, Id=0,90, 100% PS, včetně dopravy materiálu  
=7,859m2*3,640  
Viz D.1.1.2.9-Propustek v km 4,848 skupina měření: 2711a</t>
  </si>
  <si>
    <t>7,859*3,640=28,607 [A]</t>
  </si>
  <si>
    <t>ODLÁŽDĚNÍ - Podkladní betonové lože z betonu C25/30-XF3 pod kamennou dlažbu tl. 150mm včetně dopravy materiálu  
=103,610m2*1,150*0,150  
Viz D.1.1.2.9-Propustek v km 4,848 skupina měření: 4511</t>
  </si>
  <si>
    <t>103,610*1,150*0,150=17,873 [A]</t>
  </si>
  <si>
    <t>ŽB ZÁKLADOVÁ DESKA - Beton C25/30-XF3+XA2 + hutnění, včetně dopravy materiálu  
=2,640*16,875*0,300  
Bednění + odbedňovací nátěr  
=2*16,875*0,300+2*2,640*0,300=11,709m2  
Viz D.1.1.2.9-Propustek v km 4,848 skupina měření: 4511</t>
  </si>
  <si>
    <t>2,640*16,875*0,300=13,365 [A]</t>
  </si>
  <si>
    <t>ŽB ZÁKLADOVÁ DESKA - Betonářská výztuž B500B - KARI síť o8mm, rozměr oka 100x100mm, včetně dopravy materiálu  
=0,010*13,365m3*7,850t/m3  
Viz D.1.1.2.9-Propustek v km 4,848 skupina měření: 0036a</t>
  </si>
  <si>
    <t>0,010*13,365*7,850=1,049 [A]</t>
  </si>
  <si>
    <t>ODLÁŽDĚNÍ - Kamenná dlažba z lomového kamene tl. 250mm, šířka spáry 30 - 50mm, spáry zatřené stěrkou MC25 včetně dopravy materiálu  
=103,610m2*1,150*0,250  
Vlys roku výstavby pomocí pryžové matrice 455x255mm=1ks  
Viz D.1.1.2.9-Propustek v km 4,848 skupina měření: 4611</t>
  </si>
  <si>
    <t>103,610*1,150*0,250=29,788 [A]</t>
  </si>
  <si>
    <t>TROUBA - Sanace seříznutého čela železobetonové trouby ručně nanášenou sanační maltou, včetně dopravy materiálu  
=2*(4,810/2*1,25+4,810/2)*0,165  
Viz D.1.1.2.9-Propustek v km 4,848 skupina měření: 6261</t>
  </si>
  <si>
    <t>ŽB ZÁKLADOVÁ DESKA - Nátěry Np+2xNa na styku se zeminou  
=3*(2*16,875*0,300+2*2,640*0,300)  
Viz D.1.1.2.9-Propustek v km 4,848 skupina měření: 7111</t>
  </si>
  <si>
    <t>3*(2*16,875*0,300+2*2,640*0,300)=35,127 [A]</t>
  </si>
  <si>
    <t>ŽB OBETONOVÁNÍ - Nátěry Np+2xNa na styku se zeminou  
=3*(2*2,737*13,782+2*5,555m2+1,000*10,688)  
Viz D.1.1.2.9-Propustek v km 4,848 skupina měření: 7111</t>
  </si>
  <si>
    <t>3*(2*2,737*13,782+2*5,555+1,000*10,688)=291,722 [A]</t>
  </si>
  <si>
    <t>VYÚSTĚNÍ KANALIZACE - ŽB prefabrikované hrdlové trouby DN=600mm (1ks) z betonu C35/45-XF4, včetně dopravy materiálu  
=2,000m  
Viz D.1.1.2.9-Propustek v km 3,295 skupina měření: 8101</t>
  </si>
  <si>
    <t>TROUBA - ŽB prefabrikované hrdlové trouby DN=1200mm (10kusů) z betonu C35/45-XF4, včetně dopravy materiálu  
=16,875m  
Viz D.1.1.2.9-Propustek v km 4,848 skupina měření: 8101</t>
  </si>
  <si>
    <t>VYÚSTĚNÍ KANALIZACE – Plastová trubka vhodná do dynamicky zatěžovaných konstrukcí, DN=150mm (2ks), včetně dopravy materiálu  
=2*2,000m  
Viz D.1.1.2.9-Propustek v km 3,295 skupina měření: 8101</t>
  </si>
  <si>
    <t>2*2,000=4,000 [A]</t>
  </si>
  <si>
    <t>CHRÁNIČKA - Dělená plastová chránička se zámky a hrdlem DN=110mm, včetně BALL Markerů na koncích včetně nutnosti vyřízení stranových přeložek sdlěovacích kabelů do jedné strany na povodní strana propustku  
Délka vypočtena pomocí grafického softwaru AutoCad (z grafického výkresu)  
=23,100m skupina měření: 8102</t>
  </si>
  <si>
    <t>ŽB OBETONOVÁNÍ - Beton C25/30-XF3+XA2 + hutnění  
=1,522m2*13,782  
Bednění + odbedňovací nátěr  
=2*2,737*13,782+2*5,555m2=73,248m2  
Betonářská výztuž B500B - KARI síť o8mm, rozměr oka 100x100mm, včetně dopravy materiálu  
=0,010*20,976m3*7,850t/m3=1,647t  
Viz D.1.1.2.9-Propustek v km 4,848 skupina měření: 8995</t>
  </si>
  <si>
    <t>1,522*13,782=20,976 [A]</t>
  </si>
  <si>
    <t>TROUBA - Seříznutí ŽB prefabrikovaných hrdlových trubek DN=1200mm na vtoku   
=2*(4,810*1,25/2+4,810/2)  
Viz D.1.1.2.9-Propustek v km 4,848 skupina měření: 1115</t>
  </si>
  <si>
    <t>2*(4,810*1,25/2+4,810/2)=10,823 [A]</t>
  </si>
  <si>
    <t>TROUBA - Trvale pružný tmel pro vytmelení spár hrdlových trub včetně dopravy a aplikace materiálu  
=4,810*0,165*0,005*9  
Viz D.1.1.2.9-Propustek v km 4,848 skupina měření: 0000</t>
  </si>
  <si>
    <t>BOURACÍ PRÁCE - Demolice zděných čelních zídek zatrubnění na návodní straně propustku, včetně odvozu a uložení na skládku do 20 km  
=(3,600*2,000*0,400)+(2,800*2,000*0,400)  
=5,120m3*2,300t/m3=11,776t  
Viz D.1.1.2.9-Propustek v km 4,848 skupina měření: 9661</t>
  </si>
  <si>
    <t>(3,600*2,000*0,400)+(2,800*2,000*0,400)=5,120 [A]</t>
  </si>
  <si>
    <t>BOURACÍ PRÁCE - Demolice stávajících betonových říms, včetně odvozu a uložení na skládku do 20 km  
=(16,000+6,000)*0,400*0,200  
=1,760m3*2,300t/m3=4,048t  
Viz D.1.1.2.9-Propustek v km 4,848 skupina měření: 9661</t>
  </si>
  <si>
    <t>(16,000+6,000)*0,400*0,200=1,760 [A]</t>
  </si>
  <si>
    <t>BOURACÍ PRÁCE - Demolice stávajícího vyústění zatrubnění, trouba DN=600mm, včetně přilehlých betonových povrchů  
=0,250m2*2,000  
=0,500m3*2,300t/m3=1,150t  
Viz D.1.1.2.9-Propustek v km 4,848 skupina měření: 9661</t>
  </si>
  <si>
    <t>0,250*2,000=0,500 [A]</t>
  </si>
  <si>
    <t>BOURACÍ PRÁCE – Demolice ŽB základů pod čelními zídkami, včetně odvozu a uložení na skládku do 20 km  
=(8,500+6,300)*0,750*0,800  
=8,880m3*2,600t/m3=23,088t  
Viz D.1.1.2.9-Propustek v km 4,848 skupina měření: 9661</t>
  </si>
  <si>
    <t>(8,500+6,300)*0,750*0,800=8,880 [A]</t>
  </si>
  <si>
    <t>BOURACÍ PRÁCE - Demolice ŽB čelních zídek , včetně odvozu a uložení na skládku do 20 km  
=(8,500+6,300)*3,000*0,750-(2,000*0,750*0,750)  
=32,175m3*2,600t/m3=83,655t  
Viz D.1.1.2.9-Propustek v km 4,848 skupina měření: 9661</t>
  </si>
  <si>
    <t>(8,500+6,300)*3,000*0,750-(2,000*0,750*0,750)=32,175 [A]</t>
  </si>
  <si>
    <t>BOURACÍ PRÁCE - Demolice konstrukce stávajícího propustku, včetně odvozu a uložení na skládku do 20 km  
=2,000*0,350*12,100  
=8,470m3*2,300t/m3=19,481t  
Viz D.1.1.2.9-Propustek v km 4,848 skupina měření: 9661</t>
  </si>
  <si>
    <t>2,000*0,350*12,100=8,470 [A]</t>
  </si>
  <si>
    <t>BOURACÍ PRÁCE - Odstranění stávajícího ocelového zábradlí, včetně stávající ocelové chráničky, včetně likvidace odpadu v režii zhotovitele  
=(3*6,000m+6*1,000+3*12,000*1,000m+9*1,000+10,000)=79,000m  
=79,000m*0,007t/m=0,553t  
Viz D.1.1.2.9-Propustek v km 4,848 skupina měření: R0008c</t>
  </si>
  <si>
    <t>(3*6,000+6*1,000+3*12,000*1,000+9*1,000+10,000)=79,000 [A] 
A*0,007=0,553 [B]</t>
  </si>
  <si>
    <t>SO 107.3</t>
  </si>
  <si>
    <t xml:space="preserve">        SO 107.3</t>
  </si>
  <si>
    <t>ZELEŇ - Odstranění křovin včetně kořenového systému a odvozu a uložení nebo spálení  
=120m2  
Viz D.1.1.2.8-Situace dendrologických úprav skupina měření: 1112</t>
  </si>
  <si>
    <t>SO 107.4</t>
  </si>
  <si>
    <t xml:space="preserve">        SO 107.4</t>
  </si>
  <si>
    <t>Celkem: 133=133,000 [A]</t>
  </si>
  <si>
    <t>Celkem: 209=209,000 [A]</t>
  </si>
  <si>
    <t>Celkem: 15=15,000 [A]</t>
  </si>
  <si>
    <t>Celkem: 171=171,000 [A]</t>
  </si>
  <si>
    <t>Celkem: 342=342,000 [A]</t>
  </si>
  <si>
    <t>Celkem: 31=31,000 [A]</t>
  </si>
  <si>
    <t>Celkem: 434=434,000 [A]</t>
  </si>
  <si>
    <t>Celkem: 217=217,000 [A]</t>
  </si>
  <si>
    <t>Celkem: 1302=1 302,000 [A]</t>
  </si>
  <si>
    <t>1.1.2</t>
  </si>
  <si>
    <t>PŘÍMÉ VÝDAJE NA DOPROVODNOU ČÁST PROJEKTU (PVNDČP)</t>
  </si>
  <si>
    <t>SO 000.1</t>
  </si>
  <si>
    <t>VED. A OST. NÁKL. - VŠEOB. KCE A PRÁCE (PVNDČP)</t>
  </si>
  <si>
    <t>SO 000.1.1</t>
  </si>
  <si>
    <t>STAVEBNÍ VÝDAJE - DIO (PVNDČP)</t>
  </si>
  <si>
    <t>O5</t>
  </si>
  <si>
    <t>SO 000.1.1.1</t>
  </si>
  <si>
    <t>1. FÁZE (PVNDČP)</t>
  </si>
  <si>
    <t>O6</t>
  </si>
  <si>
    <t>SO 000.1.1.1.1</t>
  </si>
  <si>
    <t>UZAVÍRKA - 1. ÚSEK (PVNDČP)</t>
  </si>
  <si>
    <t xml:space="preserve">    1.1.2</t>
  </si>
  <si>
    <t xml:space="preserve">      SO 000.1</t>
  </si>
  <si>
    <t xml:space="preserve">        SO 000.1.1</t>
  </si>
  <si>
    <t xml:space="preserve">          SO 000.1.1.1</t>
  </si>
  <si>
    <t xml:space="preserve">            SO 000.1.1.1.1</t>
  </si>
  <si>
    <t>02720</t>
  </si>
  <si>
    <t>POMOC PRÁCE ZŘÍZ NEBO ZAJIŠŤ REGULACI A OCHRANU DOPRAVY</t>
  </si>
  <si>
    <t>KPL</t>
  </si>
  <si>
    <t>Řízení provozu pracovníky v průběhu pracovní doby  
Položka vypočtena na základě návrhu uzavírek v rámci DIO skupina měření: 0000</t>
  </si>
  <si>
    <t>zahrnuje veškeré náklady spojené s objednatelem požadovanými zařízeními</t>
  </si>
  <si>
    <t>11336</t>
  </si>
  <si>
    <t>ODSTRANĚNÍ ZPEVNĚNÝCH PLOCH ZE SILNIČNÍCH DÍLCŮ (PANELŮ)</t>
  </si>
  <si>
    <t>Odstranění silničních panelů pro provizorní zastávky BUS včetně odvozu a likvidace v režii zhotovitele  
Položka vypočtena na základě návrhu uzavírek v rámci DIO skupina měření: 1114</t>
  </si>
  <si>
    <t>Celkem: 2*15*0,15=4,500 [A]</t>
  </si>
  <si>
    <t>121104</t>
  </si>
  <si>
    <t>SEJMUTÍ ORNICE NEBO LESNÍ PŮDY S ODVOZEM DO 5KM</t>
  </si>
  <si>
    <t>Odhumusování plochy v tl. 150mm, která bude zasažena umístěním provizorní zastávky BUS včetně odvozu a uložení zeminy na deponii stavby do 5km (využití na zpětné ohumusování)  
=4,500m3*2,000t/m3=9,000t  
Položka vypočtena na základě návrhu uzavírek v rámci DIO skupina měření: 1211</t>
  </si>
  <si>
    <t>položka zahrnuje sejmutí ornice bez ohledu na tloušťku vrstvy a její vodorovnou dopravu nezahrnuje uložení na trvalou skládku</t>
  </si>
  <si>
    <t>125734</t>
  </si>
  <si>
    <t>VYKOPÁVKY ZE ZEMNÍKŮ A SKLÁDEK TŘ. I, ODVOZ DO 5KM</t>
  </si>
  <si>
    <t>Vykopávka a doprava zeminy z deponie stavby do 5km na místo zpětného ohumusování  
=4,500m3*2,000t/m3=9,000t  
Položka vypočtena na základě návrhu uzavírek v rámci DIO skupina měření: 1222</t>
  </si>
  <si>
    <t>Odstranění podkladních vrstev pod zpevněním ze silničních panelů včetně odvozu a likvidace v režii zhotovitele  
=4,500m3*2,000t/m3=9,000t  
Položka vypočtena na základě návrhu uzavírek v rámci DIO skupina měření: 1311</t>
  </si>
  <si>
    <t>Úprava a zhutnění parapláně  
Položka vypočtena na základě návrhu uzavírek v rámci DIO skupina měření: 1821a</t>
  </si>
  <si>
    <t>Celkem: 2*15=30,000 [A]</t>
  </si>
  <si>
    <t>Zpětné ohumusování plochy v tl. 150mm, která byla zasažena umístěním provizorních zastávek BUS  
Položka vypočtena na základě návrhu uzavírek v rámci DIO skupina měření: 1821a</t>
  </si>
  <si>
    <t>položka zahrnuje:  
nutné přemístění ornice z dočasných skládek vzdálených do 50m rozprostření ornice v předepsané tloušťce v rovině a ve svahu do 1:5</t>
  </si>
  <si>
    <t>56340</t>
  </si>
  <si>
    <t>VOZOVKOVÉ VRSTVY ZE ŠTĚRKOPÍSKU</t>
  </si>
  <si>
    <t>Zřízení podkladní vrstvy ze štěrkopísku pod zpevněním ze silničních panelů pro provizorní zastávku BUS   
Položka vypočtena na základě návrhu uzavírek v rámci DIO skupina měření: 5601a</t>
  </si>
  <si>
    <t>58301</t>
  </si>
  <si>
    <t>KRYT ZE SINIČNÍCH DÍLCŮ (PANELŮ) TL 150MM</t>
  </si>
  <si>
    <t>Uložení silničních panelů pro provizorní zastávku BUS  
Položka vypočtena na základě návrhu uzavírek v rámci DIO skupina měření: 5801b</t>
  </si>
  <si>
    <t>- dodání dílců v požadované kvalitě, dodání materiálu pro předepsané  lože v tloušťce předepsané dokumentací a pro předepsanou výplň spar  
- očištění podkladu  
- uložení dílců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</si>
  <si>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914112</t>
  </si>
  <si>
    <t>DOPRAVNÍ ZNAČKY ZÁKLAD VELIKOSTI OCEL NEREFLEXNÍ - MONTÁŽ S PŘEMÍST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</si>
  <si>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2xA10 - Světelné signály  
2xA15 - Práce  
1xB20a-30 - Nejvyšší dovolená rychlost  
1xB20a-50 - Nejvyšší dovolená rychlost  
1xB20a-70 - Nejvyšší dovolená rychlost  
1xC4a - Přikázaný směr objíždění vpravo  
1xC4b - Přikázaný směr objíždění vlevo  
1xIJ4b - Zastávka  
1xIJ4c - Zastáva autobusu  
Položka vypočtena na základě návrhu uzavírek v rámci DIO skupina měření: 9141</t>
  </si>
  <si>
    <t>Celkem: 2+2+1+1+1+1+1+1+1=11,000 [A]</t>
  </si>
  <si>
    <t>položka zahrnuje:  
- dopravu demontované značky z dočasné skládky  
- osazení a montáž značky na místě určeném projektem  
- nutnou opravu poškozených částí nezahrnuje dodávku značky</t>
  </si>
  <si>
    <t>914113</t>
  </si>
  <si>
    <t>DOPRAVNÍ ZNAČKY ZÁKLADNÍ VELIKOSTI OCELOVÉ NEREFLEXNÍ - DEMONTÁŽ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</si>
  <si>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2xA10 - Světelné signály  
2xA15 - Práce  
1xB20a-30 - Nejvyšší dovolená rychlost  
1xB20a-50 - Nejvyšší dovolená rychlost  
1xB20a-70 - Nejvyšší dovolená rychlost  
1xC4a - Přikázaný směr objíždění vpravo  
1xC4b - Přikázaný směr objíždění vlevo  
1xIJ4b - Zastávka  
1xIJ4c - Zastáva autobusu  
Položka vypočtena na základě návrhu uzavírek v rámci DIO skupina měření: 0001c</t>
  </si>
  <si>
    <t>Položka zahrnuje odstranění, demontáž a odklizení materiálu s odvozem na předepsané  
místo</t>
  </si>
  <si>
    <t>914119</t>
  </si>
  <si>
    <t>DOPRAV ZNAČKY ZÁKLAD VEL OCEL NEREFLEXNÍ - NÁJEMNÉ</t>
  </si>
  <si>
    <t>KSDEN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</si>
  <si>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demontáž  
2xA10 - Světelné signály  
2xA15 - Práce  
1xB20a-30 - Nejvyšší dovolená rychlost  
1xB20a-50 - Nejvyšší dovolená rychlost  
1xB20a-70 - Nejvyšší dovolená rychlost  
1xC4a - Přikázaný směr objíždění vpravo  
1xC4b - Přikázaný směr objíždění vlevo  
1xIJ4b - Zastávka  
1xIJ4c - Zastáva autobusu  
Položka vypočtena na základě návrhu uzavírek v rámci DIO skupina měření: 0003b</t>
  </si>
  <si>
    <t>Celkem: (2+2+1+1+1+1+1)*61+(1+1)*31=611,000 [A]</t>
  </si>
  <si>
    <t>položka zahrnuje sazbu za pronájem dopravních značek a zařízení, počet jednotek je určen jako součin počtu značek a počtu dní použití</t>
  </si>
  <si>
    <t>915321</t>
  </si>
  <si>
    <t>VODOR DOPRAV ZNAČ Z FÓLIE DOČAS ODSTRANITEL - DOD A POKLÁDKA</t>
  </si>
  <si>
    <t>Přechodné dopravní značení - Příčná čára souvislá ze žluté fólie (V5) - dodávka a pokládka  
Položka vypočtena na základě návrhu uzavírek v rámci DIO skupina měření: 9151</t>
  </si>
  <si>
    <t>Celkem: 3*0,5*4=6,000 [A]</t>
  </si>
  <si>
    <t>položka zahrnuje:  
- dodání a pokládku předepsané fólie  
- zahrnuje předznačení</t>
  </si>
  <si>
    <t>915322</t>
  </si>
  <si>
    <t>VODOR DOPRAV ZNAČ Z FÓLIE DOČAS ODSTRANITEL - ODSTRANĚNÍ</t>
  </si>
  <si>
    <t>Přechodné dopravní značení - Příčná čára souvislá ze žluté fólie (V5) - odstranění  
Položka vypočtena na základě návrhu uzavírek v rámci DIO skupina měření: 0001b</t>
  </si>
  <si>
    <t>zahrnuje odstranění značení bez ohledu na způsob provedení (zatření, zbroušení) a odklizení  
vzniklé suti</t>
  </si>
  <si>
    <t>916112</t>
  </si>
  <si>
    <t>DOPRAV SVĚTLO VÝSTRAŽ SAMOSTATNÉ - MONTÁŽ S PŘESUNEM</t>
  </si>
  <si>
    <t>Přechodné dopravní značení - Výstražné světlo typu 1 samostatné + akumulátor včetně základové konstrukce (stojan k dopravním silničním značkám jednoduchý - červenobílé pruhování + základová deska) - pronajaté značení - montáž s přemístěním  
Položka vypočtena na základě návrhu uzavírek v rámci DIO skupina měření: 9161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</si>
  <si>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</si>
  <si>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916113</t>
  </si>
  <si>
    <t>DOPRAV SVĚTLO VÝSTRAŽ SAMOSTATNÉ - DEMONTÁŽ</t>
  </si>
  <si>
    <t>Přechodné dopravní značení - Výstražné světlo typu 1 samostatné + akumulátor včetně základové konstrukce (stojan k dopravním silničním značkám jednoduchý - červenobílé pruhování + základová deska) - pronajaté značení - demontáž  
Položka vypočtena na základě návrhu uzavírek v rámci DIO skupina měření: 0001c</t>
  </si>
  <si>
    <t>Položka zahrnuje odstranění, demontáž a odklizení zařízení s odvozem na předepsané místo</t>
  </si>
  <si>
    <t>916119</t>
  </si>
  <si>
    <t>DOPRAV SVĚTLO VÝSTRAŽ SAMOSTATNÉ - NÁJEMNÉ</t>
  </si>
  <si>
    <t>Přechodné dopravní značení - Výstražné světlo typu 1 samostatné + akumulátor včetně základové konstrukce (stojan k dopravním silničním značkám jednoduchý - červenobílé pruhování + základová deska) - pronajaté značení - nájem  
Položka vypočtena na základě návrhu uzavírek v rámci DIO skupina měření: 0003b</t>
  </si>
  <si>
    <t>Celkem: 2*61=122,000 [A]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</si>
  <si>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</si>
  <si>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</si>
  <si>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</si>
  <si>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Přechodné dopravní značení - Výstražné světlo typu 1 souprava 3 kusů + akumulátor včetně základové konstrukce (stojan k dopravním silničním značkám jednoduchý - červenobílé pruhování + základová deska) - pronajaté značení - montáž s přemístěním  
Položka vypočtena na základě návrhu uzavírek v rámci DIO skupina měření: 9161</t>
  </si>
  <si>
    <t>916123</t>
  </si>
  <si>
    <t>DOPRAV SVĚTLO VÝSTRAŽ SOUPRAVA 3KS - DEMONTÁŽ</t>
  </si>
  <si>
    <t>Přechodné dopravní značení - Výstražné světlo typu 1 souprava 3 kusů + akumulátor včetně základové konstrukce (stojan k dopravním silničním značkám jednoduchý - červenobílé pruhování + základová deska) - pronajaté značení - demontáž  
Položka vypočtena na základě návrhu uzavírek v rámci DIO skupina měření: 0001c</t>
  </si>
  <si>
    <t>916129</t>
  </si>
  <si>
    <t>DOPRAV SVĚTLO VÝSTRAŽ SOUPRAVA 3KS - NÁJEMNÉ</t>
  </si>
  <si>
    <t>Přechodné dopravní značení - Výstražné světlo typu 1 souprava 3 kusů + akumulátor včetně základové konstrukce (stojan k dopravním silničním značkám jednoduchý - červenobílé pruhování + základová deska) - pronajaté značení - nájem  
Položka vypočtena na základě návrhu uzavírek v rámci DIO skupina měření: 0003b</t>
  </si>
  <si>
    <t>916152</t>
  </si>
  <si>
    <t>SEMAFOROVÁ PŘENOSNÁ SOUPRAVA - MONTÁŽ S PŘESUNEM</t>
  </si>
  <si>
    <t>Přechodné dopravní značení - Souprava přenosných semaforů SSZ + akumulátor včetně základové konstrukce (stojan k dopravním silničním značkám jednoduchý - červenobílé pruhování + základová deska) - pronajaté značení - montáž s přemístěním  
Položka vypočtena na základě návrhu uzavírek v rámci DIO skupina měření: 9161</t>
  </si>
  <si>
    <t>916153</t>
  </si>
  <si>
    <t>SEMAFOROVÁ PŘENOSNÁ SOUPRAVA - DEMONTÁŽ</t>
  </si>
  <si>
    <t>Přechodné dopravní značení - Souprava přenosných semaforů SSZ + akumulátor včetně základové konstrukce (stojan k dopravním silničním značkám jednoduchý - červenobílé pruhování + základová deska) - pronajaté značení - demontáž  
Položka vypočtena na základě návrhu uzavírek v rámci DIO skupina měření: 0001c</t>
  </si>
  <si>
    <t>916159</t>
  </si>
  <si>
    <t>SEMAFOROVÁ PŘENOSNÁ SOUPRAVA - NÁJEMNÉ</t>
  </si>
  <si>
    <t>Přechodné dopravní značení - Souprava přenosných semaforů SSZ + akumulátor včetně základové konstrukce (stojan k dopravním silničním značkám jednoduchý - červenobílé pruhování + základová deska) - pronajaté značení - nájem  
Položka vypočtena na základě návrhu uzavírek v rámci DIO skupina měření: 0003b</t>
  </si>
  <si>
    <t>916312</t>
  </si>
  <si>
    <t>DOPRAVNÍ ZÁBRANY Z2 S FÓLIÍ TŘ 1 - MONTÁŽ S PŘESUNEM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</si>
  <si>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2xZ2 - Zábrana pro označení uzavírky  
Položka vypočtena na základě návrhu uzavírek v rámci DIO skupina měření: 9161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</si>
  <si>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</si>
  <si>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916313</t>
  </si>
  <si>
    <t>DOPRAVNÍ ZÁBRANY Z2 S FÓLIÍ TŘ 1 - DEMONTÁŽ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</si>
  <si>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2xZ2 - Zábrana pro označení uzavírky  
Položka vypočtena na základě návrhu uzavírek v rámci DIO skupina měření: 0001c</t>
  </si>
  <si>
    <t>916319</t>
  </si>
  <si>
    <t>DOPRAVNÍ ZÁBRANY Z2 - NÁJEMNÉ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</si>
  <si>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2xZ2 - Zábrana pro označení uzavírky  
Položka vypočtena na základě návrhu uzavírek v rámci DIO skupina měření: 0003b</t>
  </si>
  <si>
    <t>916352</t>
  </si>
  <si>
    <t>SMĚROVACÍ DESKY Z4 OBOUSTR S FÓLIÍ TŘ 1 - MONTÁŽ S PŘESUNEM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</si>
  <si>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montáž s přemístěním  
75xZ4 - Směrovací deska  
Položka vypočtena na základě návrhu uzavírek v rámci DIO skupina měření: 9141</t>
  </si>
  <si>
    <t>Celkem: 75=75,000 [A]</t>
  </si>
  <si>
    <t>916353</t>
  </si>
  <si>
    <t>SMĚROVACÍ DESKY Z4 OBOUSTR S FÓLIÍ TŘ 1 - DEMONTÁŽ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</si>
  <si>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demontáž  
75xZ4 - Směrovací deska  
Položka vypočtena na základě návrhu uzavírek v rámci DIO skupina měření: 0001c</t>
  </si>
  <si>
    <t>916359</t>
  </si>
  <si>
    <t>SMĚROVACÍ DESKY Z4 OBOUSTR S FÓLIÍ TŘ 1 - NÁJEMNÉ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</si>
  <si>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nájem  
75xZ4 - Směrovací deska  
Položka vypočtena na základě návrhu uzavírek v rámci DIO skupina měření: 0003b</t>
  </si>
  <si>
    <t>Celkem: 75*61=4 575,000 [A]</t>
  </si>
  <si>
    <t>SO 000.1.1.1.2</t>
  </si>
  <si>
    <t>UZAVÍRKA - 2. ÚSEK (PVNDČP)</t>
  </si>
  <si>
    <t xml:space="preserve">            SO 000.1.1.1.2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</si>
  <si>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2xA10 - Světelné signály  
2xA15 - Práce  
2xB20a-30 - Nejvyšší dovolená rychlost  
1xC4a - Přikázaný směr objíždění vpravo  
1xC4b - Přikázaný směr objíždění vlevo  
Položka vypočtena na základě návrhu uzavírek v rámci DIO skupina měření: 9141</t>
  </si>
  <si>
    <t>Celkem: 2+2+2+1+1=8,000 [A]</t>
  </si>
  <si>
    <t>položka zahrnuje:  
- dopravu demontované značky z dočasné skládky  
- osazení a montáž značky na místě určeném projektem  
- nutnou opravu poškozených částí  
nezahrnuje dodávku značky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</si>
  <si>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2xA10 - Světelné signály  
2xA15 - Práce  
2xB20a-30 - Nejvyšší dovolená rychlost  
1xC4a - Přikázaný směr objíždění vpravo  
1xC4b - Přikázaný směr objíždění vlevo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</si>
  <si>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demontáž  
2xA10 - Světelné signály  
2xA15 - Práce  
2xB20a-30 - Nejvyšší dovolená rychlost  
1xC4a - Přikázaný směr objíždění vpravo  
1xC4b - Přikázaný směr objíždění vlevo  
Položka vypočtena na základě návrhu uzavírek v rámci DIO skupina měření: 0003b</t>
  </si>
  <si>
    <t>Celkem: (2+2+2+1+1)*61=488,000 [A]</t>
  </si>
  <si>
    <t>914612</t>
  </si>
  <si>
    <t>DOPRAV ZNAČKY 150X150CM OCEL NEREFLEX - MONTÁŽ S PŘESUNEM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</si>
  <si>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2xIP22 - Změna místní úpravy  
Položka vypočtena na základě návrhu uzavírek v rámci DIO skupina měření: 9141</t>
  </si>
  <si>
    <t>položka zahrnuje:  
- demontáž stávající dopravní značky s příslušenstvím, její přemístění z původního místa a její osazení a montáž na místě určeném projektem  
- u dočasných (provizorních) značek a zařízení údržbu po celou dobu trvání funkce, náhradu zničených nebo ztracených kusů, nutnou opravu poškozených částí</t>
  </si>
  <si>
    <t>914613</t>
  </si>
  <si>
    <t>DOPRAV ZNAČKY 150X150CM OCEL NEREFLEX - DEMONTÁŽ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</si>
  <si>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2xIP22 - Změna místní úpravy  
Položka vypočtena na základě návrhu uzavírek v rámci DIO skupina měření: 0001c</t>
  </si>
  <si>
    <t>914619</t>
  </si>
  <si>
    <t>DOPRAV ZNAČKY 150X150CM OCEL NEREFLEX - NÁJEMNÉ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</si>
  <si>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2xIP22 - Změna místní úpravy  
Položka vypočtena na základě návrhu uzavírek v rámci DIO skupina měření: 0003b</t>
  </si>
  <si>
    <t>zahrnuje odstranění značení bez ohledu na způsob provedení (zatření, zbroušení) a odklizení vzniklé suti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</si>
  <si>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montáž s přemístěním  
125xZ4 - Směrovací deska  
Položka vypočtena na základě návrhu uzavírek v rámci DIO skupina měření: 9141</t>
  </si>
  <si>
    <t>Celkem: 125=125,000 [A]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</si>
  <si>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demontáž  
125xZ4 - Směrovací deska  
Položka vypočtena na základě návrhu uzavírek v rámci DIO skupina měření: 0001c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</si>
  <si>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nájem  
125xZ4 - Směrovací deska  
Položka vypočtena na základě návrhu uzavírek v rámci DIO skupina měření: 0003b</t>
  </si>
  <si>
    <t>Celkem: 125*61=7 625,000 [A]</t>
  </si>
  <si>
    <t>SO 000.1.1.1.3</t>
  </si>
  <si>
    <t>UZAVÍRKA - 3. ÚSEK (PVNDČP)</t>
  </si>
  <si>
    <t xml:space="preserve">            SO 000.1.1.1.3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</si>
  <si>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2xA15 - Práce  
2xB1 - Zákaz vjezdu všech vozidel (v obou směrech)  
2xB20a-30 - Nejvyšší dovolená rychlost  
1xB20a-50 - Nejvyšší dovolená rychlost  
1xB20a-70 - Nejvyšší dovolená rychlost  
2xIP10a - Slepá pozemní komunikace  
2xIP10b - Návěst před slepou pozemní komunikací  
4xE3a - Vzdálenost  
2xE13 - Text  
Položka vypočtena na základě návrhu uzavírek v rámci DIO skupina měření: 9141</t>
  </si>
  <si>
    <t>Celkem: 2+2+2+1+1+2+2+4+2=18,000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</si>
  <si>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2xA15 - Práce  
2xB1 - Zákaz vjezdu všech vozidel (v obou směrech)  
2xB20a-30 - Nejvyšší dovolená rychlost  
1xB20a-50 - Nejvyšší dovolená rychlost  
1xB20a-70 - Nejvyšší dovolená rychlost  
2xIP10a - Slepá pozemní komunikace  
2xIP10b - Návěst před slepou pozemní komunikací  
4xE3a - Vzdálenost  
2xE13 - Text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</si>
  <si>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demontáž  
2xA15 - Práce  
2xB1 - Zákaz vjezdu všech vozidel (v obou směrech)  
2xB20a-30 - Nejvyšší dovolená rychlost  
1xB20a-50 - Nejvyšší dovolená rychlost  
1xB20a-70 - Nejvyšší dovolená rychlost  
2xIP10a - Slepá pozemní komunikace  
2xIP10b - Návěst před slepou pozemní komunikací  
4xE3a - Vzdálenost  
2xE13 - Text  
Položka vypočtena na základě návrhu uzavírek v rámci DIO skupina měření: 0003b</t>
  </si>
  <si>
    <t>Celkem: (2+2+2+1+1+2+2+4+2)*123=2 214,000 [A]</t>
  </si>
  <si>
    <t>Celkem: 2*123=246,000 [A]</t>
  </si>
  <si>
    <t>916132</t>
  </si>
  <si>
    <t>DOPRAV SVĚTLO VÝSTRAŽ SOUPRAVA 5KS - MONTÁŽ S PŘESUNEM</t>
  </si>
  <si>
    <t>Přechodné dopravní značení - Výstražné světlo typu 1 souprava 5 kusů + akumulátor včetně základové konstrukce (stojan k dopravním silničním značkám jednoduchý - červenobílé pruhování + základová deska) - pronajaté značení - montáž s přemístěním  
Položka vypočtena na základě návrhu uzavírek v rámci DIO skupina měření: 9161</t>
  </si>
  <si>
    <t>916133</t>
  </si>
  <si>
    <t>DOPRAV SVĚTLO VÝSTRAŽ SOUPRAVA 5KS - DEMONTÁŽ</t>
  </si>
  <si>
    <t>Přechodné dopravní značení - Výstražné světlo typu 1 souprava 5 kusů + akumulátor včetně základové konstrukce (stojan k dopravním silničním značkám jednoduchý - červenobílé pruhování + základová deska) - pronajaté značení - demontáž  
Položka vypočtena na základě návrhu uzavírek v rámci DIO skupina měření: 0001c</t>
  </si>
  <si>
    <t>916139</t>
  </si>
  <si>
    <t>DOPRAVNÍ SVĚTLO VÝSTRAŽNÉ SOUPRAVA 5 KUSŮ - NÁJEMNÉ</t>
  </si>
  <si>
    <t>Přechodné dopravní značení - Výstražné světlo typu 1 souprava 5 kusů + akumulátor včetně základové konstrukce (stojan k dopravním silničním značkám jednoduchý - červenobílé pruhování + základová deska) - pronajaté značení - nájem  
Položka vypočtena na základě návrhu uzavírek v rámci DIO skupina měření: 0003b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</si>
  <si>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4xZ2 - Zábrana pro označení uzavírky  
Položka vypočtena na základě návrhu uzavírek v rámci DIO skupina měření: 9161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</si>
  <si>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4xZ2 - Zábrana pro označení uzavírky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</si>
  <si>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4xZ2 - Zábrana pro označení uzavírky  
Položka vypočtena na základě návrhu uzavírek v rámci DIO skupina měření: 0003b</t>
  </si>
  <si>
    <t>Celkem: 4*123=492,000 [A]</t>
  </si>
  <si>
    <t>SO 000.1.1.1.4</t>
  </si>
  <si>
    <t>OBJÍZDNÁ TRASA (PVNDČP)</t>
  </si>
  <si>
    <t xml:space="preserve">            SO 000.1.1.1.4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</si>
  <si>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2xIS11b - Směrová tabule pro vyznačení objížďky  
10xIS11c - Směrová tabule pro vyznačení objížďky  
2xE5 - Nejvyšší povolená hmotnost  
Položka vypočtena na základě návrhu vedení objízdné trasy v rámci DIO skupina měření: 9141</t>
  </si>
  <si>
    <t>Celkem: 2+10+2=14,000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</si>
  <si>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2xIS11b - Směrová tabule pro vyznačení objížďky  
10xIS11c - Směrová tabule pro vyznačení objížďky  
2xE5 - Nejvyšší povolená hmotnost  
Položka vypočtena na základě návrhu vedení objízdné trasy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</si>
  <si>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demontáž  
2xIS11b - Směrová tabule pro vyznačení objížďky  
10xIS11c - Směrová tabule pro vyznačení objížďky  
2xE5 - Nejvyšší povolená hmotnost  
Položka vypočtena na základě návrhu vedení objízdné trasy v rámci DIO skupina měření: 0003b</t>
  </si>
  <si>
    <t>Celkem: (2+10)*245+2*122=3 184,000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</si>
  <si>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2xIP22 - Změna místní úpravy  
2xIS11a - Návěst před objížďkou  
Položka vypočtena na základě návrhu vedení objízdné trasy v rámci DIO skupina měření: 9141</t>
  </si>
  <si>
    <t>Celkem: 2+2=4,000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</si>
  <si>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2xIP22 - Změna místní úpravy  
2xIS11a - Návěst před objížďkou  
Položka vypočtena na základě návrhu vedení objízdné trasy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</si>
  <si>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2xIP22 - Změna místní úpravy  
2xIS11a - Návěst před objížďkou  
Položka vypočtena na základě návrhu vedení objízdné trasy v rámci DIO skupina měření: 0003b</t>
  </si>
  <si>
    <t>Celkem: (2+2)*245=980,000 [A]</t>
  </si>
  <si>
    <t>SO 000.1.1.2</t>
  </si>
  <si>
    <t>2. FÁZE (PVNDČP)</t>
  </si>
  <si>
    <t>SO 000.1.1.2.1</t>
  </si>
  <si>
    <t>UZAVÍRKA - 4. A 5. ÚSEK (PVNDČP)</t>
  </si>
  <si>
    <t xml:space="preserve">          SO 000.1.1.2</t>
  </si>
  <si>
    <t xml:space="preserve">            SO 000.1.1.2.1</t>
  </si>
  <si>
    <t>ODSTRANĚNÍ PODKLADU ZPEVNĚNÝCH PLOCH ZE SILNIČNÍCH DÍLCŮ (PANELŮ)</t>
  </si>
  <si>
    <t>Odstranění podkladních vrstev pod zpevněním ze silničních panelů včetně odvozu a likvidace v režii zhotovitele  
Položka vypočtena na základě návrhu uzavírek v rámci DIO skupina měření: 1311</t>
  </si>
  <si>
    <t>Uložení silničních panelů pro provizorní zastávku BUS   
Položka vypočtena na základě návrhu uzavírek v rámci DIO skupina měření: 5801b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</si>
  <si>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4+2xA10 - Světelné signály  
4+2xA15 - Práce  
4+2xB20a-30 - Nejvyšší dovolená rychlost  
1+1xB20a-50 - Nejvyšší dovolená rychlost  
1+1xB20a-70 - Nejvyšší dovolená rychlost  
1+1xC4a - Přikázaný směr objíždění vpravo  
1+1xC4b - Přikázaný směr objíždění vlevo  
2xIJ4b - Zastávka  
2xIJ4c - Zastáva autobusu  
Položka vypočtena na základě návrhu uzavírek v rámci DIO skupina měření: 9141</t>
  </si>
  <si>
    <t>Celkem: 4+2+4+2+4+2+1+1+1+1+1+1+1+1+2+2=30,000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</si>
  <si>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4+2xA10 - Světelné signály  
4+2xA15 - Práce  
4+2xB20a-30 - Nejvyšší dovolená rychlost  
1+1xB20a-50 - Nejvyšší dovolená rychlost  
1+1xB20a-70 - Nejvyšší dovolená rychlost  
1+1xC4a - Přikázaný směr objíždění vpravo  
1+1xC4b - Přikázaný směr objíždění vlevo  
2xIJ4b - Zastávka  
2xIJ4c - Zastáva autobusu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</si>
  <si>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demontáž  
4+2xA10 - Světelné signály  
4+2xA15 - Práce  
4+2xB20a-30 - Nejvyšší dovolená rychlost  
1+1xB20a-50 - Nejvyšší dovolená rychlost  
1+1xB20a-70 - Nejvyšší dovolená rychlost  
1+1xC4a - Přikázaný směr objíždění vpravo  
1+1xC4b - Přikázaný směr objíždění vlevo  
2xIJ4b - Zastávka  
2xIJ4c - Zastáva autobusu  
Položka vypočtena na základě návrhu uzavírek v rámci DIO skupina měření: 0003b</t>
  </si>
  <si>
    <t>Celkem: (4+4+4+1+1+1+1)*61+(2+2+2+2+1+1+1+1+2+2)*92=2 448,000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</si>
  <si>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1xIP22 - Změna místní úpravy  
Položka vypočtena na základě návrhu uzavírek v rámci DIO skupina měření: 9141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</si>
  <si>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1xIP22 - Změna místní úpravy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</si>
  <si>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1xIP22 - Změna místní úpravy  
Položka vypočtena na základě návrhu uzavírek v rámci DIO skupina měření: 0003b</t>
  </si>
  <si>
    <t>Celkem: 1*92=92,000 [A]</t>
  </si>
  <si>
    <t>Celkem: 3*0,5*(8+4)=18,000 [A]</t>
  </si>
  <si>
    <t>Celkem: 4+2=6,000 [A]</t>
  </si>
  <si>
    <t>Celkem: 4*61+2*92=428,000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</si>
  <si>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4+2xZ2 - Zábrana pro označení uzavírky  
Položka vypočtena na základě návrhu uzavírek v rámci DIO skupina měření: 9161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</si>
  <si>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4+2xZ2 - Zábrana pro označení uzavírky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</si>
  <si>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4+2xZ2 - Zábrana pro označení uzavírky  
Položka vypočtena na základě návrhu uzavírek v rámci DIO skupina měření: 0003b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</si>
  <si>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montáž s přemístěním  
(60+10+10)+150xZ4 - Směrovací deska  
Položka vypočtena na základě návrhu uzavírek v rámci DIO skupina měření: 9141</t>
  </si>
  <si>
    <t>Celkem: (60+10+10)+150=230,000 [A]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</si>
  <si>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demontáž  
(60+10+10)+150xZ4 - Směrovací deska  
Položka vypočtena na základě návrhu uzavírek v rámci DIO skupina měření: 0001c</t>
  </si>
  <si>
    <t>Přechodné dopravní značení - Svislá dopravní značka plastová normální velikosti včetně základové konstrukce (stojan k dopravním silničním značkám jednoduchý - červenobílé pruhování + základová deska) - pronajaté značení - nájem  
(60+10+10)+150xZ4 - Směrovací deska  
Položka vypočtena na základě návrhu uzavírek v rámci DIO skupina měření: 0003b</t>
  </si>
  <si>
    <t>Celkem: (60+10+10)*61+150*92=18 680,000 [A]</t>
  </si>
  <si>
    <t>SO 000.1.1.2.2</t>
  </si>
  <si>
    <t>UZAVÍRKA - 6. ÚSEK (PVNDČP)</t>
  </si>
  <si>
    <t xml:space="preserve">            SO 000.1.1.2.2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</si>
  <si>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2xA15 - Práce  
2xB1 - Zákaz vjezdu všech vozidel (v obou směrech)  
2xB20a-30 - Nejvyšší dovolená rychlost  
2xIP10a - Slepá pozemní komunikace  
2xE3a - Vzdálenost  
2xE13 - Text  
Položka vypočtena na základě návrhu uzavírek v rámci DIO skupina měření: 9141</t>
  </si>
  <si>
    <t>Celkem: 2+2+2+2+2+2=12,000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</si>
  <si>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2xA15 - Práce  
2xB1 - Zákaz vjezdu všech vozidel (v obou směrech)  
2xB20a-30 - Nejvyšší dovolená rychlost  
2xIP10a - Slepá pozemní komunikace  
2xE3a - Vzdálenost  
2xE13 - Text  
Položka vypočtena na základě návrhu uzavírek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</si>
  <si>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- 2xA15 - Práce  
2xB1 - Zákaz vjezdu všech vozidel (v obou směrech)  
2xB20a-30 - Nejvyšší dovolená rychlost  
2xIP10a - Slepá pozemní komunikace  
2xE3a - Vzdálenost  
2xE13 - Text  
Položka vypočtena na základě návrhu uzavírek v rámci DIO skupina měření: 0003b</t>
  </si>
  <si>
    <t>Celkem: (2+2+2+2+2+2)*61=732,000 [A]</t>
  </si>
  <si>
    <t>Celkem: 4*61=244,000 [A]</t>
  </si>
  <si>
    <t>SO 000.1.1.2.3</t>
  </si>
  <si>
    <t>UZAVÍRKA - 7. ÚSEK (PVNDČP)</t>
  </si>
  <si>
    <t xml:space="preserve">            SO 000.1.1.2.3</t>
  </si>
  <si>
    <t>Celkem: (2+2+2+1+1)*31=248,000 [A]</t>
  </si>
  <si>
    <t>Celkem: 2*31=62,000 [A]</t>
  </si>
  <si>
    <t>Celkem: 75*31=2 325,000 [A]</t>
  </si>
  <si>
    <t>SO 000.1.1.2.4</t>
  </si>
  <si>
    <t xml:space="preserve">            SO 000.1.1.2.4</t>
  </si>
  <si>
    <t>Přechodné dopravní značení - Svislá dopravní značka ocelová normální velikosti včetně základové konstrukce (stojan k dopravním silničním značkám jednoduchý - červenobílé pruhování + základová deska) - pronajaté značení - montáž s přemístěním  
2xIS11b - Směrová tabule pro vyznačení objížďky  
5xIS11c - Směrová tabule pro vyznačení objížďky  
2xE5 - Nejvyšší povolená hmotnost  
Položka vypočtena na základě návrhu vedení objízdné trasy v rámci DIO skupina měření: 9141</t>
  </si>
  <si>
    <t>Celkem: 2+5+2=9,000 [A]</t>
  </si>
  <si>
    <t>Přechodné dopravní značení - Svislá dopravní značka ocelová normální velikosti včetně základové konstrukce (stojan k dopravním silničním značkám jednoduchý - červenobílé pruhování + základová deska) - pronajaté značení - demontáž  
2xIS11b - Směrová tabule pro vyznačení objížďky  
5xIS11c - Směrová tabule pro vyznačení objížďky  
2xE5 - Nejvyšší povolená hmotnost  
Položka vypočtena na základě návrhu vedení objízdné trasy v rámci DIO skupina měření: 0001c</t>
  </si>
  <si>
    <t>Přechodné dopravní značení - Svislá dopravní značka ocelová normální velikosti včetně základové konstrukce (stojan k dopravním silničním značkám jednoduchý - červenobílé pruhování + základová deska) - pronajaté značení - nájem  
Přechodné dopravní značení - Svislá dopravní značka ocelová normální velikosti včetně základové konstrukce (stojan k dopravním silničním značkám jednoduchý - červenobílé pruhování + základová deska) - pronajaté značení - demontáž  
2xIS11b - Směrová tabule pro vyznačení objížďky  
5xIS11c - Směrová tabule pro vyznačení objížďky  
2xE5 - Nejvyšší povolená hmotnost  
Položka vypočtena na základě návrhu vedení objízdné trasy v rámci DIO skupina měření: 0003b</t>
  </si>
  <si>
    <t>Celkem: (2+5)*245+2*184=2 083,000 [A]</t>
  </si>
  <si>
    <t>SO 104.2</t>
  </si>
  <si>
    <t>OKRUŽNÍ KŘIŽOVATKA II/324 X III/0373 X III/2987 (PVNDČP)</t>
  </si>
  <si>
    <t xml:space="preserve">      SO 104.2</t>
  </si>
  <si>
    <t>SKLÁDKA - Uložení asfaltu na skládku  
=222,277t  
Viz položky č.: 9 skupina měření: R0001</t>
  </si>
  <si>
    <t>SKLÁDKA - Uložení stavební suti na skládku  
=2,443t+1,607t+6,429t+2,500t  
Viz položky č.: 4, 6, 58, 59 skupina měření: R0001</t>
  </si>
  <si>
    <t>2,443+1,607+6,429+2,500=12,979 [A]</t>
  </si>
  <si>
    <t>SKLÁDKA - Uložení zeminy na skládku  
=347,800t+69,644t+4,000t+2,500t  
Viz položka č.: 14, 15, 16, 17 skupina měření: R0001</t>
  </si>
  <si>
    <t>347,800+69,644+4,000+2,500=423,944 [A]</t>
  </si>
  <si>
    <t>BOURACÍ PRÁCE - Odstranění betonových silničních obrubníků, včetně odvozu a uložení na skládku do 5km  
=27,950m  
=27,950*0,038m2*2,300t/m3=2,443t  
Viz D.1.1.2.1-Situace pozemní komunikace skupina měření: 1117</t>
  </si>
  <si>
    <t>DOPRAVA - Příplatek za dopravu - Odstranění betonových silničních obrubníků, včetně odvozu a uložení na skládku do 15km  
=27,950m*0,038m2*2,300t/m3*15km  
Položka vypočtena na základě umístění stavby vůči skládce skupina měření: 0002a</t>
  </si>
  <si>
    <t>27,950*0,038*2,300*15=36,642 [A]</t>
  </si>
  <si>
    <t>BOURACÍ PRÁCE - Odstranění betonové silniční přídlažby, včetně odvozu a uložení na skládku do 5km  
=27,950m  
=27,950m*0,025m2*2,300t/m3=1,607t  
Viz D.1.1.2.1-Situace pozemní komunikace skupina měření: 1117</t>
  </si>
  <si>
    <t>DOPRAVA - Příplatek za dopravu - Odstranění betonové silniční přídlažby, včetně odvozu a uložení na skládku do 15km  
=27,950m*0,025m2*2,300t/m3*15km  
Položka vypočtena na základě umístění stavby vůči skládce skupina měření: 0002a</t>
  </si>
  <si>
    <t>27,950*0,025*2,300*15=24,107 [A]</t>
  </si>
  <si>
    <t>BOURACÍ PRÁCE - Odfrézování asfaltových vrstev v tl. max. 300mm, včetně odvozu a uložení 10 % na skládku KSÚS PK - Cestmistrovství Pardubice do 12km  
=102,906m3*10%  
=10,291m3*2,400t/m3=24,697t  
Viz D.1.1.2.1-Situace pozemní komunikace a D.1.1.2.4-Charakteristické příčné řezy skupina měření: 1114</t>
  </si>
  <si>
    <t>102,906*0,1=10,291 [A]</t>
  </si>
  <si>
    <t>BOURACÍ PRÁCE - Odfrézování asfaltových vrstev v tl. max. 300mm, včetně odvozu a uložení 90 % na skládku do 20km  
=102,906m3*90%  
=92,615m3*2,400t/m3=222,277t  
Viz D.1.1.2.1-Situace pozemní komunikace a D.1.1.2.4-Charakteristické příčné řezy skupina měření: 1114</t>
  </si>
  <si>
    <t>102,906*0,9=92,615 [A]</t>
  </si>
  <si>
    <t>Prořezání drážky v pracovní spáře (silnice)  
=13,400m  
Viz D.1.1.2.1-Situace pozemní komunikace skupina měření: 1115</t>
  </si>
  <si>
    <t>ZEMNÍ PRÁCE - Odhumusování plochy v tl. 100mm, která bude zasažena výkopovými pracemi a úpravou terénu včetně odvozu a uložení zeminy na deponii stavby do 20km (využití na zpětné ohumusování)  
=101,450m2*0,100m+26,882m2*0,100m  
=10,145m3*2,000t/m3=20,290t  
Viz D.1.1.2.1-Situace pozemní komunikace a D.1.1.2.4-Charakteristické příčné řezy skupina měření: 1211</t>
  </si>
  <si>
    <t>101,450*0,100+26,882*0,100=12,833 [A]</t>
  </si>
  <si>
    <t>ZEMNÍ PRÁCE - Odhumusování plochy v tl. 100mm, která bude zasažena výkopovými pracemi a úpravou terénu včetně odvozu a uložení zeminy na skládku do 20km (nebude využita na zpětné ohumusování)  
=163,7m2*0,100-101,450m2*0,100-26,882m2*0,100m  
=3,537m3*2,000t/m3=7,074t  
Viz D.1.1.2.1-Situace pozemní komunikace a D.1.1.2.4-Charakteristické příčné řezy skupina měření: 1211</t>
  </si>
  <si>
    <t>163,7*0,100-101,450*0,100-26,882*0,100=3,537 [A]</t>
  </si>
  <si>
    <t>ZEMNÍ PRÁCE - Vykopávka a doprava zeminy z deponie stavby do 20km na místo zpětného ohumusování  
=101,450m2*0,100  
=10,145m3*2,000t/m3=20,290t  
Viz D.1.1.2.1-Situace pozemní komunikace a D.1.1.2.4-Charakteristické příčné řezy skupina měření: 1222</t>
  </si>
  <si>
    <t>101,450*0,100=10,145 [A]</t>
  </si>
  <si>
    <t>ZEMNÍ PRÁCE - Výkop zeminy pro stavební jámu v zemině tř. I, včetně pažení a odvozu zeminy na skládku do 20km  
=173,900m3  
=173,900*2,00t/m3=347,800t  
Viz D.1.1.2.1-Situace pozemní komunikace a D.1.1.2.4-Charakteristické příčné řezy skupina měření: 1311</t>
  </si>
  <si>
    <t>ZEMNÍ PRÁCE - Výkopy pro kompletní konstrukce uličních vpustí, včetně pažení a odvozu zeminy na skládku do 5-ti km  
=1*1,000m*2,000m*1,000m  
=2,000m3*2,000t/m3=4,000t  
Viz D.1.1.2.1-Situace pozemní komunikace a D.1.1.2.4-Charakteristické příčné řezy skupina měření: 1311</t>
  </si>
  <si>
    <t>1*1,000*2,000*1,000=2,000 [A]</t>
  </si>
  <si>
    <t>ZEMNÍ PRÁCE - Výkop zeminy pro stavební jámu v zemině tř. II, včetně pažení a odvozu zeminy na skládku do 20km  
=34,822m3  
=34,822m3*2,000t/m3=69,644t  
Viz D.1.1.2.1-Situace pozemní komunikace a D.1.1.2.4-Charakteristické příčné řezy skupina měření: 1311</t>
  </si>
  <si>
    <t>ZEMNÍ PRÁCE (uliční vpusti, odvodňovací žlaby) – Výkopy pro kanalizační přípojky, včetně pažení a odvozu zeminy na skládku do 20km  
=2,500m*0,5m*1,0m  
=1,250m3*2,000t/m3=2,500t  
Viz D.1.1.2.1-Situace pozemní komunikace skupina měření: 1311</t>
  </si>
  <si>
    <t>2,500*0,500*1,000=1,250 [A]</t>
  </si>
  <si>
    <t>KRAJNICE - Zemní krajnice - Vrstva z nenamrzavého materiálu se zhutněním  
=4,372m3  
Viz D.1.1.2.1-Situace pozemní komunikace a D.1.1.2.4-Charakteristické příčné řezy skupina měření: R0011</t>
  </si>
  <si>
    <t>KRAJNICE - Vrstva ze štěrkodrti  ŠDB 0/32mm tl. 150mm  
=42,202m2*0,150  
Viz D.1.1.2.1-Situace pozemní komunikace a D.1.1.2.4-Charakteristické příčné řezy skupina měření: R0011</t>
  </si>
  <si>
    <t>42,202*0,150=6,330 [A]</t>
  </si>
  <si>
    <t>ZEMNÍ PRÁCE - Zásyp zeminou vhodnou do náspů, hutněno po vrstvách 300mm na 100% PS  
=1,846m3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</si>
  <si>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=1,500*1*2,5m  
Viz D.1.1.2.1-Situace pozemní komunikace a D.1.1.2.4-Charakteristické příčné řezy skupina měření: 1711</t>
  </si>
  <si>
    <t>1,500*1,000*2,500=3,750 [A]</t>
  </si>
  <si>
    <t>SANACE PODLOŽÍ (INTRAVILÁN) - Úprava a zhutnění parapláně  
=87,054m2  
Viz D.1.1.2.1-Situace pozemní komunikace skupina měření: 1821a</t>
  </si>
  <si>
    <t>ULIČNÍ VPUSTI - Úprava a zhutnění základové spáry  
=1,500m2*1  
Viz D.1.1.2.1-Situace pozemní komunikace skupina měření: 1821a</t>
  </si>
  <si>
    <t>PODÉLNÁ DRENÁŽ - Úprava a zhutnění základové spáry  
=43,150m*0,200m  
Viz D.1.1.2.1-Situace pozemní komunikace a D.1.1.2.4-Charakteristické příčné řezy skupina měření: 1821a</t>
  </si>
  <si>
    <t>43,150*0,200=8,630 [A]</t>
  </si>
  <si>
    <t>ÚPRAVA Č. 1.2 - Úprava a zhutnění zemní pláně  
=435,271m2  
Viz D.1.1.2.1-Situace pozemní komunikace skupina měření: 1821a</t>
  </si>
  <si>
    <t>ZELEŇ - Svahové úpravy  
=101,450m2  
Viz D.1.1.2.1-Situace pozemní komunikace skupina měření: 1821a</t>
  </si>
  <si>
    <t>ZELEŇ - Zpětné ohumusování plochy v tl. 100mm, která byla zasažena výkopovými pracemi a úpravou terénu  
=101,450m2  
Viz D.1.1.2.1-Situace pozemní komunikace skupina měření: 1821a</t>
  </si>
  <si>
    <t>ZELEŇ - Osetí svahů travním semenem  
=101,450m2  
Viz D.1.1.2.1-Situace pozemní komunikace skupina měření: 1822</t>
  </si>
  <si>
    <t>ZELEŇ - Údržba založeného travního porostu  
=101,450m2  
Viz D.1.1.2.1-Situace pozemní komunikace skupina měření: 1822</t>
  </si>
  <si>
    <t>SANACE PODLOŽÍ - Zemina (sypanina) vhodná do aktivní zóny tl. 2x200mm, včetně hutnění  
=87,054m2*0,400  
Viz D.1.1.2.1-Situace pozemní komunikace a D.1.1.2.4-Charakteristické příčné řezy skupina měření: 2122a</t>
  </si>
  <si>
    <t>87,054*0,4=34,822 [A]</t>
  </si>
  <si>
    <t>SANACE PODLOŽÍ - Netkaná separační geotextilie - plošná hmotnost 1000g/m2, odolnost proti protržení CBR - 10kN  
=87,054m2  
Viz D.1.1.2.1-Situace pozemní komunikace skupina měření: 2122b</t>
  </si>
  <si>
    <t>PODÉLNÁ DRENÁŽ - Filtrační geotextilie 300g/m2  
=1,900*43,150m  
Viz D.1.1.2.1-Situace pozemní komunikace skupina měření: 2891</t>
  </si>
  <si>
    <t>1,900*43,150=81,985 [A]</t>
  </si>
  <si>
    <t>ULIČNÍ VPUSTI - Podkladní beton C12/15-X0, tl. 150mm  
=0,600*1,000*0,150*1  
Viz D.1.1.2.1-Situace pozemní komunikace a D.1.1.2.4-Charakteristické příčné řezy skupina měření: 4511</t>
  </si>
  <si>
    <t>0,600*1,000*0,150=0,090 [A]</t>
  </si>
  <si>
    <t>KANALIZAČNÍ PŘÍPOJKY (uliční vpusti, odvodňovací žlaby) - Pískové lože frakce 0/4mm kanalizačních přípojek, tl. 200mm  
=0,300m2*2,5m  
Viz D.1.1.2.1-Situace pozemní komunikace a D.1.1.2.4-Charakteristické příčné řezy skupina měření: 4511</t>
  </si>
  <si>
    <t>0,300*2,500=0,750 [A]</t>
  </si>
  <si>
    <t>PODÉLNÁ DRENÁŽ - Podsyp ze štěrkodrti fr. 0/32mm tl. 100mm  
=0,050m2*43,150m  
Viz D.1.1.2.1-Situace pozemní komunikace a D.1.1.2.4-Charakteristické příčné řezy skupina měření: 4511</t>
  </si>
  <si>
    <t>0,050*43,150=2,158 [A]</t>
  </si>
  <si>
    <t>PODÉLNÁ DRENÁŽ - Kamenivo těžené fr.11/22mm  
=0,150m2*43,150m  
Viz D.1.1.2.1-Situace pozemní komunikace a D.1.1.2.4-Charakteristické příčné řezy skupina měření: 4511</t>
  </si>
  <si>
    <t>0,150*43,150=6,473 [A]</t>
  </si>
  <si>
    <t>ÚPRAVA Č. 1.2 - Podkladní vrstva stmelená cementem SC 0/32 C3/4 tl. 120mm + hutnění  
=383,038m2  
Viz D.1.1.2.1-Situace pozemní komunikace skupina měření: G5801b</t>
  </si>
  <si>
    <t>ÚPRAVA Č. 1.2 - Štěrkodrť ŠDA 0/32, tl. 150mm + hutnění  
=435,271m2  
Viz D.1.1.2.1-Situace pozemní komunikace skupina měření: 5601b</t>
  </si>
  <si>
    <t>ÚPRAVA Č. 1.2 - Infiltrační postřik z kationaktivní asfaltové emulze, zbytkové množství pojiva 1,00kg/m2 (po odštěpení)  
=379,556m2  
Viz D.1.1.2.1-Situace pozemní komunikace skupina měření: 5702</t>
  </si>
  <si>
    <t>ÚPRAVA Č. 1.2 - Spojovací postřik (pod ACL) z kationaktivní asfaltové emulze, zbytkové množství pojiva 0,40kg/m2 (po odštěpení)  
=369,109m2  
Viz D.1.1.2.1-Situace pozemní komunikace skupina měření: 5702</t>
  </si>
  <si>
    <t>ÚPRAVA Č. 1.2 - Spojovací postřik (pod ACO) z kationaktivní asfaltové emulze, zbytkové množství pojiva 0,40kg/m2 (po odštěpení)  
=355,181m2  
Viz D.1.1.2.1-Situace pozemní komunikace skupina měření: 5702</t>
  </si>
  <si>
    <t>ÚPRAVA Č. 1.2 - Asfaltový beton modifikovaný pryžovým granulátem pro obrusné vrstvy se sníženou hlučností ACO 11+ NH CrmB, tl. 40mm + hutnění  
=348,217m2  
Viz D.1.1.2.1-Situace pozemní komunikace skupina měření: G5701b</t>
  </si>
  <si>
    <t>ÚPRAVA Č. 1.2 - Asfaltový beton pro ložné vrstvy ACL 16+, tl. 70mm + hutnění  
=362,145m2  
Viz D.1.1.2.1-Situace pozemní komunikace skupina měření: G5701b</t>
  </si>
  <si>
    <t>ÚPRAVA Č. 1.2 - Asfaltový beton pro podkladní vrstvy ACP 22+, tl. 70mm + hutnění  
=374,333m2  
Viz D.1.1.2.1-Situace pozemní komunikace skupina měření: G5701b</t>
  </si>
  <si>
    <t>Asfaltová zálivka (silnice)  
=13,400m  
Viz D.1.1.2.1-Situace pozemní komunikace skupina měření: 5901</t>
  </si>
  <si>
    <t>ULIČNÍ VPUSTI - ŽB prefabrikované hrdlové trouby DN=500mm z betonu C35/45-XF4, včetně dopravy materiálu - obnovení dešťové kanalizace po demolici uliční vpusti  
=2,000m  
Viz D.1.1.2.1-Situace pozemní komunikace skupina měření: 8101</t>
  </si>
  <si>
    <t>KANALIZAČNÍ PŘÍPOJKY (uliční vpusti, odvodňovací žlaby) - Kanalizační přípojky včetně odbočných tvarovek s hrdly včetně těsnění 
=2,5m 
Viz D.1.1.2.1-Situace pozemní komunikace skupina měření: 8101</t>
  </si>
  <si>
    <t>PODÉLNÁ DRENÁŽ - Drenážní potrubí plastové DN=150mm vhodné do dynamicky zatížených konstrukcí 
=43,150m 
Viz D.1.1.2.1-Situace pozemní komunikace skupina měření: 8101</t>
  </si>
  <si>
    <t>ULIČNÍ VPUSTI - Kompletní konstrukce uličních vpustí se sifonem, včetně kalového koše  
=1ks  
Viz D.1.1.2.1-Situace pozemní komunikace skupina měření: 8971</t>
  </si>
  <si>
    <t>SMĚROVÉ SLOUPKY - Osazení plastových, dělených směrových sloupků bílých   
=2ks  
Viz D.1.1.2.1-Situace pozemní komunikace skupina měření: 9101</t>
  </si>
  <si>
    <t>Podélná čára souvislá - V1a - 0,125 
60,000*0,125=7,500 [A] 
Vodící čára - V4 - 0,250 
42,400*0,250=10,600 [B] 
Šikmé rovnoběžné čáry - V13 
10,913=10,913 [C] 
Celkem: A+B+C=29,013 [D]</t>
  </si>
  <si>
    <t>OBRUBNÍKY - Betonové silniční obrubníky 150x250x1000mm, včetně náběhových 150x150/250x1000mm  
=43,150m  
Betonové lože C20/25-XF3 pod betonové silniční obrubníky 150x250x1000mm  
=43,150*0,050m2=6,970m3  
Viz D.1.1.2.1-Situace pozemní komunikace skupina měření: 9102</t>
  </si>
  <si>
    <t>OBRUBNÍKY - Betonové silniční obrubníky 150x300x1000mm, včetně náběhových 150x150/300x1000mm  
=119,750m  
Betonové lože C20/25-XF3 pod betonové silniční obrubníky 150x300x1000mm  
=119,750*0,100m2=11,975m3  
Viz D.1.1.2.1-Situace pozemní komunikace skupina měření: 9102</t>
  </si>
  <si>
    <t>OBRUBNÍKY – Betonová přídlažba z dlaždic 250x100x500mm  
=43,150m  
Betonové lože C20/25-XF3 pod betonové přídlažbu 250x100x500mm  
=43,150m*0,080m2=3,452m3  
Viz D.1.1.2.1-Situace pozemní komunikace skupina měření: 9102</t>
  </si>
  <si>
    <t>BOURACÍ PRÁCE - Řezání asfaltového krytu v tl. 70mm pro odfrézování asfaltových vrstev v prostoru silnice  
=13,349m  
Viz D.1.1.2.1-Situace pozemní komunikace skupina měření: 1115</t>
  </si>
  <si>
    <t>BOURACÍ PRÁCE - Odstranění betonového lože betonových silničních obrubníků a přídlažby, včetně odvozu a uložení na skládku do 20km  
=27,950m*0,100m2  
=2,795m3*2,300t/m3=6,429t  
Viz D.1.1.2.1-Situace pozemní komunikace a D.1.1.2.4-Charakteristické příčné řezy skupina měření: 9661</t>
  </si>
  <si>
    <t>27,950*0,100=2,795 [A]</t>
  </si>
  <si>
    <t>BOURACÍ PRÁCE - Odstranění kompletních konstrukcí uličních vpustí, včetně odvozu a uložení na skládku do 20km  
=1ks  
=1ks*1,000m3/ks*2,500t/m3=2,500t  
Viz D.1.1.2.1-Situace pozemní komunikace skupina měření: R0008a</t>
  </si>
  <si>
    <t>SO 117</t>
  </si>
  <si>
    <t>NOVÉ CHODNÍKY V OBCI STARÉ HRADIŠTĚ (PVNDČP)</t>
  </si>
  <si>
    <t>SO 117.1</t>
  </si>
  <si>
    <t xml:space="preserve">      SO 117</t>
  </si>
  <si>
    <t xml:space="preserve">        SO 117.1</t>
  </si>
  <si>
    <t>SKLÁDKA - Uložení asfaltu na skládku  
=36,257t  
Viz položky č.: 9 skupina měření: R0001</t>
  </si>
  <si>
    <t>SKLÁDKA - Uložení stavební suti na skládku  
=19,612t+10,707t+36,125t+11,029t+8,736t+3,220t+3,763t  
Viz položka č.: 4, 5, 6, 34, 35, 36, 37 skupina měření: R0001</t>
  </si>
  <si>
    <t>19,612+10,707+36,125+11,029+8,736+3,220+3,763=93,192 [A]</t>
  </si>
  <si>
    <t>SKLÁDKA - Uložení zeminy na skládku  
=364,739t+10,662t  
Viz položka č.: 11, 13 skupina měření: R0001</t>
  </si>
  <si>
    <t>Celkem: 364,739+10,662=375,401 [A]</t>
  </si>
  <si>
    <t>BOURACÍ PRÁCE - Odstranění stávající cementobetonové dlažby, včetně odvozu na skládku do 20km  
=163,434m2*0,060  
=9,806m3*2,000t/m3=19,612t  
Viz D.1.1.2.1-Situace pozemní komunikace a D.1.1.2.4-Charakteristické příčné řezy skupina měření: 1114</t>
  </si>
  <si>
    <t>163,434*0,060=9,806 [A]</t>
  </si>
  <si>
    <t>BOURACÍ PRÁCE – Odstranění stávajícího cementobetonového krytu sjezdů, včetně odvozu na skládku do 20km  
=46,550m2*0,100m  
=4,655*2,300t/m3=10,707t  
Viz D.1.1.2.1-Situace pozemní komunikace skupina měření: 1114</t>
  </si>
  <si>
    <t>46,550*0,100=4,655 [A]</t>
  </si>
  <si>
    <t>BOURACÍ PRÁCE - Odstranění betonových chodníkových obrubníků, včetně odvozu na skládku do 20km  
=47,952m  
=628,260*0,025m2*2,300t/m3=36,125t  
Viz D.1.1.2.1-Situace pozemní komunikace skupina měření: 1117</t>
  </si>
  <si>
    <t>DOPRAVA - Příplatek za dopravu - Odstranění betonových chodníkových obrubníků, včetně odvozu na skládku do 15km  
=47,952*0,025m2*2,300t/m3*15km  
Položka vypočtena na základě umístění stavby vůči skládce skupina měření: 0002a</t>
  </si>
  <si>
    <t>47,952*0,025*2,300*15=41,359 [A]</t>
  </si>
  <si>
    <t>BOURACÍ PRÁCE - Odfrézování asfaltových vrstev v tl. 166mm (vozovka sjezdu+chodník), včetně odvozu a uložení 10 % na skládku KSÚS PK - Cestmistrovství Pardubice do 12km  
=16,786m3*10%  
=1,679m3*2,400t/m3=4,029t  
Viz D.1.1.2.1-Situace pozemní komunikace a D.1.1.2.4-Charakteristické příčné řezy skupina měření: 1114</t>
  </si>
  <si>
    <t>16,786*0,1=1,679 [A]</t>
  </si>
  <si>
    <t>BOURACÍ PRÁCE - Odfrézování asfaltových vrstev v tl. 166mm (vozovka sjezdu+chodník), včetně odvozu a uložení 90 % na skládku KSÚS PK - Cestmistrovství Pardubice do 12km  
=16,786m3*90%  
=15,107m3*2,400t/m3=36,257t  
Viz D.1.1.2.1-Situace pozemní komunikace a D.1.1.2.4-Charakteristické příčné řezy skupina měření: 1114</t>
  </si>
  <si>
    <t>16,786*0,9=15,107 [A]</t>
  </si>
  <si>
    <t>ZEMNÍ PRÁCE - Odhumusování plochy v tl. 100mm, která bude zasažena výkopovými pracemi a úpravou terénu, včetně odvozu a uložení zeminy na deponii stavby do 20km (využití na zpětné ohumusování)  
=45,396m2*0,100  
=4,540m3*2,000t/m3=9,080t  
Viz D.1.1.2.1-Situace pozemní komunikace a D.1.1.2.4-Charakteristické příčné řezy skupina měření: 1211</t>
  </si>
  <si>
    <t>45,396*0,100=4,540 [A]</t>
  </si>
  <si>
    <t>ZEMNÍ PRÁCE - Odhumusování plochy v tl. 100mm, která bude zasažena výkopovými pracemi a úpravou terénu včetně odvozu do 20km a likvidace v režii zhotovitele (nebude využita na zpětné ohumusování)  
=98,703m2*0,100m-45,396m2*0,100m  
=5,331m3*2,000t/m3=10,662t  
Viz D.1.1.2.1-Situace pozemní komunikace a D.1.1.2.4-Charakteristické příčné řezy skupina měření: 1211</t>
  </si>
  <si>
    <t>98,703*0,100-45,396*0,100=5,331 [A]</t>
  </si>
  <si>
    <t>ZEMNÍ PRÁCE - Vykopávka a doprava zeminy z deponie stavby do 20km na místo zpětného ohumusování  
=45,396m2*0,100  
=4,540m3*2,000t/m3=9,080t  
Viz D.1.1.2.1-Situace pozemní komunikace a D.1.1.2.4-Charakteristické příčné řezy skupina měření: 1222</t>
  </si>
  <si>
    <t>ZEMNÍ PRÁCE - Výkop zeminy pro stavební jámu v zemině tř. I, včetně pažení a odvozu zeminy na skládku do 20km  
=182,370m3  
=182,370m3*2,000t/m3=364,739t  
Viz D.1.1.2.1-Situace pozemní komunikace a D.1.1.2.4-Charakteristické příčné řezy skupina měření: 1311</t>
  </si>
  <si>
    <t>ZEMNÍ PRÁCE - Zásyp zeminou vhodnou do náspů, hutněno po vrstvách 300mm na 100% PS  
=45,855m3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</si>
  <si>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=1,500m*1,000m*20,060m  
Viz D.1.1.2.1-Situace pozemní komunikace a D.1.1.2.4-Charakteristické příčné řezy skupina měření: 1711</t>
  </si>
  <si>
    <t>1,500*1,000*20,060=30,090 [A]</t>
  </si>
  <si>
    <t>ÚPRAVA Č.4 - Úprava a zhutnění zemní pláně  
=33,524m2  
Viz D.1.1.2.1-Situace pozemní komunikace skupina měření: 1821a</t>
  </si>
  <si>
    <t>ÚPRAVA Č.5 - Úprava a zhutnění zemní pláně  
=380,710m2  
Viz D.1.1.2.1-Situace pozemní komunikace skupina měření: 1821a</t>
  </si>
  <si>
    <t>ZELEŇ - Svahové úpravy  
=45,396m2  
Viz D.1.1.2.1-Situace pozemní komunikace skupina měření: 1821a</t>
  </si>
  <si>
    <t>ZELEŇ - Zpětné ohumusování plochy v tl. 150mm, která byla zasažena výkopovými pracemi a úpravou terénu  
=45,396m2  
Viz D.1.1.2.1-Situace pozemní komunikace skupina měření: 1821a</t>
  </si>
  <si>
    <t>ZELEŇ - Osetí svahů travním semenem  
=45,396m2  
Viz D.1.1.2.1-Situace pozemní komunikace skupina měření: 1822</t>
  </si>
  <si>
    <t>ZELEŇ - Údržba založeného travního porostu  
=45,396m2  
Viz D.1.1.2.1-Situace pozemní komunikace skupina měření: 1822</t>
  </si>
  <si>
    <t>348173</t>
  </si>
  <si>
    <t>ZÁBRADLÍ Z DÍLCŮ KOVOVÝCH ŽÁROVĚ ZINK PONOREM S NÁTĚREM</t>
  </si>
  <si>
    <t>ZÁBRADLÍ - Silniční (dopravně bezpečnostní) zábradlí s výplňovým prutem výšky 1,10m, se zarážkou pro slepeckou hůl, včetně protikorozní ochrany, včetně betonových patek  
=24,730m  
Viz D.1.1.2.1-Situace pozemní komunikace skupina měření: R0010</t>
  </si>
  <si>
    <t>(27,500*7,800+(2*24,300+12*1,600)*5,300)=573,840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</si>
  <si>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druhy protikorozní ochrany a nátěry konstrukcí,  
- zvláštní spojovací prostředky, rozebíratelnost konstrukce,  
- ochranná opatření před účinky bludných proudů  
- ochranu před přepětím.</t>
  </si>
  <si>
    <t>ODVODŇOVACÍ ŽLABY - Betonové lože C20/25-XF3 pod odvodňovací žlaby  
Viz D.1.1.2.1-Situace pozemní komunikace a D.1.1.2.4-Charakteristické příčné řezy skupina měření: 4511</t>
  </si>
  <si>
    <t>29,300*0,200=5,860 [A]</t>
  </si>
  <si>
    <t>KANALIZAČNÍ PŘÍPOJKY (uliční vpusti, odvodňovací žlaby) - Pískové lože frakce 0/4mm kanalizačních přípojek, tl. 200mm  
=0,300m2*20,060m  
Viz D.1.1.2.1-Situace pozemní komunikace a D.1.1.2.4-Charakteristické příčné řezy skupina měření: 4511</t>
  </si>
  <si>
    <t>0,300*20,060=6,018 [A]</t>
  </si>
  <si>
    <t>ÚPRAVA Č. 5 - Podkladní vrstva - Štěrkodrť ŠDB 0/32mm tl. 150mm + hutnění  
=353,022m2  
Viz D.1.1.2.1-Situace pozemní komunikace skupina měření: 5601b</t>
  </si>
  <si>
    <t>ÚPRAVA Č. 4 - Podkladní vrstva - Štěrkodrť ŠDB 0/32mm tl. 200mm + hutnění  
=31,086m2  
Viz D.1.1.2.1-Situace pozemní komunikace skupina měření: 5601b</t>
  </si>
  <si>
    <t>ÚPRAVA Č. 4 - Cementobetonová dlažba tl. 60mm, odstín šedá  
=31,086m2  
Lože z hrubého drceného kameniva frakce 6/8mm tl. 30mm  
=31,086m2*0,030=0,933m3  
Viz D.1.1.2.1-Situace pozemní komunikace skupina měření: 5801b</t>
  </si>
  <si>
    <t>ÚPRAVA Č. 5 - Cementobetonová dlažba tl. 80mm, odstín šedá  
=333,958m2  
Lože z hrubého drceného kameniva frakce 6/8mm tl. 40mm  
=333,958m2*0,040=13,358m3  
Viz D.1.1.2.1-Situace pozemní komunikace skupina měření: G5801b</t>
  </si>
  <si>
    <t>ÚPRAVA Č. 5 - Cementobetonová dlažba tl. 80mm, odstín červená, reliefní  
=19,064m2  
Lože z hrubého drceného kameniva frakce 6/8 tl. 40mm  
=19,064m2*0,040=0,763m3  
Viz D.1.1.2.1-Situace pozemní komunikace skupina měření: 5801b</t>
  </si>
  <si>
    <t>KANALIZAČNÍ PŘÍPOJKY (uliční vpusti, odvodňovací žlaby) - Kanalizační přípojky včetně odbočných tvarovek s hrdly včetně těsnění 
=20,060m 
Viz D.1.1.2.1-Situace pozemní komunikace skupina měření: 8101</t>
  </si>
  <si>
    <t>OBRUBNÍKY - Chodníkové obrubníky 100x250x1000  
=124,150m  
Betonové lože C20/25-XF3 pod betonové chodníkové obrubníky 100x250x1000  
=124,150m  
Viz D.1.1.2.*1-Situace pozemní komunikace skupina měření: 9102</t>
  </si>
  <si>
    <t>93542</t>
  </si>
  <si>
    <t>ODVODŇOVACÍ ŽLABY - Odvodňovací žlab z kompozitního materiálu (PP) s pozinkovanou hranou světlé šířky 150mm, třída zatížení C250  
Viz D.1.1.2.1-Situace pozemní komunikace skupina měření: 9351a</t>
  </si>
  <si>
    <t>BOURACÍ PRÁCE - Odstranění betonové konstrukce sjezdu, včetně odvozu na skládku do 20km  
=1,400m3  
=1,400m3*2,300t/m3=3,220t  
Viz D.1.1.2.1-Situace pozemní komunikace a D.1.1.2.4-Charakteristické příčné řezy skupina měření: 9661</t>
  </si>
  <si>
    <t>BOURACÍ PRÁCE - Odstranění kamenných konstrukcí sjezdů, včetně odvozu na skládku do 20km  
=3,360m3  
=3,360m3*2,600t/m3=8,736t  
Viz D.1.1.2.1-Situace pozemní komunikace a D.1.1.2.4-Charakteristické příčné řezy skupina měření: 9661</t>
  </si>
  <si>
    <t>BOURACÍ PRÁCE - Odstranění betonového lože betonových chodníkových obrubníků, včetně odvozu na skládku do 20km  
=47,952*0,100m2  
=4,795m3*2,300t/m3=11,029t  
Viz D.1.1.2.1-Situace pozemní komunikace a D.1.1.2.4-Charakteristické příčné řezy skupina měření: 9661</t>
  </si>
  <si>
    <t>47,952*0,100=4,795 [A]</t>
  </si>
  <si>
    <t>BOURACÍ PRÁCE - Odstranění betonové potrubí DN 500mm, včetně odvozu na skládku do 20km  
=8,750m  
=8,750m*0,430t/m=3,763t  
Viz D.1.1.2.1-Situace pozemní komunikace a D.1.1.2.4-Charakteristické příčné řezy skupina měření: R0008b</t>
  </si>
  <si>
    <t>SO 117.3</t>
  </si>
  <si>
    <t>SJEZD V KM 4,78096 (PVNDČP)</t>
  </si>
  <si>
    <t xml:space="preserve">        SO 117.3</t>
  </si>
  <si>
    <t>SKLÁDKA - Uložení stavební suti na skládku  
Viz položky č. 3, 25, 26, a 28 skupina měření: R0001</t>
  </si>
  <si>
    <t>Celkem: 6,75+3,468+15,375+24,178+1,632+4,715=56,118 [A]</t>
  </si>
  <si>
    <t>SKLÁDKA - Uložení zeminy na skládku  
Viz položka č. 5 skupina měření: R0001</t>
  </si>
  <si>
    <t>Celkem: 75,8=75,800 [A]</t>
  </si>
  <si>
    <t>113458</t>
  </si>
  <si>
    <t>ODSTRAN KRYTU ZPEVNĚNÝCH PLOCH Z BETONU VČET PODKLADU, ODVOZ DO 20KM</t>
  </si>
  <si>
    <t>BOURACÍ PRÁCE - Odstranění betonového krytu sjezdu včetně odvozu na skládku do 5km  
=1,508m3*2,300t/m3=3,468t  
Viz C.2 - Koordinační situační výkres, Příloha č. 1 - Výpis sjezdů TZ a Příloha č. 2 - Vzorové řezy sjezdem TZ skupina měření: 1114</t>
  </si>
  <si>
    <t>Celkem: 10,05*0,15=1,508 [A]</t>
  </si>
  <si>
    <t>ZEMNÍ PRÁCE - Čerpání vody ze stavební jámy  
Položka vypočtena na základě odborného odhadu skupina měření: 1116b</t>
  </si>
  <si>
    <t>Celkem: 14*10=140,000 [A]</t>
  </si>
  <si>
    <t>ZEMNÍ PRÁCE - Výkop zeminy pro stavební jámu v zemině tř. I včetně pažení a odvozu zeminy na skládku do 20km  
=37,900m3*2,000t/m3=75,800t  
Viz C.2 - Koordinační situační výkres, Příloha č. 1 - Výpis sjezdů TZ a Příloha č. 2 - Vzorové řezy sjezdem TZ skupina měření: 1311</t>
  </si>
  <si>
    <t>Celkem: 37,9=37,900 [A]</t>
  </si>
  <si>
    <t>ZEMNÍ PRÁCE - Zásyp ze štěrkodrti fr. 0/32 mm + hutnění po vrstvách max. 300mm,  Id=0,85, 100% PS včetně dopravy materiálu  
Viz C.2 - Koordinační situační výkres, Příloha č. 1 - Výpis sjezdů TZ a Příloha č. 2 - Vzorové řezy sjezdem TZ skupina měření: 1711</t>
  </si>
  <si>
    <t>Celkem: 15,58=15,580 [A]</t>
  </si>
  <si>
    <t>ZEMNÍ PRÁCE - Úprava a zhutnění základové spáry  
=1,410*8,500+20,724m2=32,709m2  
ÚPRAVA Č.5 - Úprava a zhutnění zemní pláně  
=28,050m2  
Viz C.2 - Koordinační situační výkres, Příloha č. 1 - Výpis sjezdů TZ a Příloha č. 2 - Vzorové řezy sjezdem TZ skupina měření: 1821a</t>
  </si>
  <si>
    <t>Celkem: 1,41*8,5+20,724=32,709 [A] 
Celkem: 28,05=28,050 [B] 
Celkem: A+B=60,759 [C]</t>
  </si>
  <si>
    <t>PODKL A VÝPLŇ VRSTVY Z DÍLCŮ BETON DO C35/45</t>
  </si>
  <si>
    <t>TROUBA - Podkladní betonové prefabrikované podkladky z betonu C35/45-XF4 pod trouby (10kus), včetně dopravy materiálu  
Viz C.2 - Koordinační situační výkres, Příloha č. 1 - Výpis sjezdů TZ a Příloha č. 2 - Vzorové řezy sjezdem TZ skupina měření: 4511</t>
  </si>
  <si>
    <t>Celkem: 0,8*0,17*0,25*10=0,340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</si>
  <si>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</si>
  <si>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ODLÁŽDĚNÍ - Podkladní betonové lože z betonu C25/30-XF3 pod kamennou dlažbu tl. 150mm včetně dopravy materiálu  
Viz C.2 - Koordinační situační výkres, Příloha č. 1 - Výpis sjezdů TZ a Příloha č. 2 - Vzorové řezy sjezdem TZ skupina měření: 4511</t>
  </si>
  <si>
    <t>Celkem: 20,724*0,15=3,109 [A]</t>
  </si>
  <si>
    <t>ŽB ZÁKLADOVÁ DESKA - Beton C25/30-XF3+XA2 + hutnění včetně dopravy materiálu  
ŽB ZÁKLADOVÁ DESKA - Bednění + odbedňovací nátěr  
=1,410*0,300*2+8,500*0,300*2=5,946m2  
Viz C.2 - Koordinační situační výkres, Příloha č. 1 - Výpis sjezdů TZ a Příloha č. 2 - Vzorové řezy sjezdem TZ skupina měření: 4511</t>
  </si>
  <si>
    <t>Celkem: 1,41*8,5*0,3=3,596 [A]</t>
  </si>
  <si>
    <t>ŽB ZÁKLADOVÁ DESKA - Betonářská výztuž B500B - KARI síť pr. 8mm, rozměr oka 100x100mm, včetně dopravy materiálu  
Viz C.2 - Koordinační situační výkres, Příloha č. 1 - Výpis sjezdů TZ a Příloha č. 2 - Vzorové řezy sjezdem TZ skupina měření: 0036a</t>
  </si>
  <si>
    <t>Celkem: 0,01*3,596*7,85=0,282 [A]</t>
  </si>
  <si>
    <t>ZEMNÍ PRÁCE - Polštář ze štěrkodrti fr. 0/32mm, tl. 400mm + hutnění po vrstvách tl. 200mm, Id=0,90, 100% PS včetně dopravy materiálu  
Viz C.2 - Koordinační situační výkres, Příloha č. 1 - Výpis sjezdů TZ a Příloha č. 2 - Vzorové řezy sjezdem TZ skupina měření: 4511</t>
  </si>
  <si>
    <t>Celkem: 0,724*8,9=6,444 [A]</t>
  </si>
  <si>
    <t>ODLÁŽDĚNÍ - Kamenná dlažba z lomového kamene tl. 250mm, šířka spáry 30 - 50mm, spáry zatřené stěrkou MC25 včetně dopravy materiálu  
Viz C.2 - Koordinační situační výkres, Příloha č. 1 - Výpis sjezdů TZ a Příloha č. 2 - Vzorové řezy sjezdem TZ skupina měření: 4611</t>
  </si>
  <si>
    <t>Celkem: 20,724*0,25=5,181 [A]</t>
  </si>
  <si>
    <t>467314</t>
  </si>
  <si>
    <t>STUPNĚ A PRAHY VODNÍCH KORYT Z PROSTÉHO BETONU C25/30</t>
  </si>
  <si>
    <t>ODLÁŽDĚNÍ - Příčný práh z prostého betonu C25/30-XF3 na vtoku i výtoku 500x200mm včetně dopravy materiálu  
Viz C.2 - Koordinační situační výkres, Příloha č. 1 - Výpis sjezdů TZ a Příloha č. 2 - Vzorové řezy sjezdem TZ skupina měření: 4613</t>
  </si>
  <si>
    <t>Celkem: 6,55*0,5*0,2=0,655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</si>
  <si>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</si>
  <si>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ÚPRAVA Č. 5 - Podkladní vrstva - Štěrkodrť ŠDB 0/32mm tl. 150mm + hutnění  
=28,050m2  
ÚPRAVA Č. 5 - Podkladní vrstva - Štěrkodrť ŠDB 0/32mm tl. 150mm + hutnění  
=28,050m2  
Viz C.2 - Koordinační situační výkres, Příloha č. 1 - Výpis sjezdů TZ a Příloha č. 2 - Vzorové řezy sjezdem TZ skupina měření: 5601b</t>
  </si>
  <si>
    <t>Celkem: 28,05=28,050 [A] 
Celkem: 28,05=28,050 [B] 
Celkem: A+B=56,100 [C]</t>
  </si>
  <si>
    <t>ÚPRAVA Č. 5 - Cementobetonová dlažba tl. 80mm, odstín šedá  
Lože z hrubého drceného kameniva frakce 6/8mm tl. 40mm  
=28,050m2*0,040=1,122m3  
Viz C.2 - Koordinační situační výkres, Příloha č. 1 - Výpis sjezdů TZ a Příloha č. 2 - Vzorové řezy sjezdem TZ skupina měření: 5801b</t>
  </si>
  <si>
    <t>Celkem: 28,05=28,050 [A]</t>
  </si>
  <si>
    <t>TROUBA - Sanace seříznutého čela železobetonové trouby ručně nanášenou sanační maltou, včetně dopravy materiálu  
Viz C.2 - Koordinační situační výkres, Příloha č. 1 - Výpis sjezdů TZ a Příloha č. 2 - Vzorové řezy sjezdem TZ skupina měření: 6261</t>
  </si>
  <si>
    <t>Celkem: (1,625+1,11)*2*0,105=0,574 [A]</t>
  </si>
  <si>
    <t>ŽB ZÁKLADOVÁ DESKA - Nátěry Np+2xNa na styku se zeminou  
=8,500*0,300*2=5,100m2  
ŽB OBETONOVÁNÍ - Nátěry Np+2xNa na styku se zeminou  
=2,900*7,600=22,040m2  
Viz C.2 - Koordinační situační výkres, Příloha č. 1 - Výpis sjezdů TZ a Příloha č. 2 - Vzorové řezy sjezdem TZ skupina měření: 7111</t>
  </si>
  <si>
    <t>Celkem: 8,5*0,3*2=5,100 [A] 
Celkem: 2,9*7,6=22,040 [B] 
Celkem: A+B=27,140 [C]</t>
  </si>
  <si>
    <t>78341</t>
  </si>
  <si>
    <t>PROTIKOROZ OCHRANA POTRUBÍ A ARMATUR NÁTĚREM JEDNOVRST</t>
  </si>
  <si>
    <t>TROUBA - Úprava seříznuté části ŽB hrdlové trouby antikorozním nátěrem  
Viz C.2 - Koordinační situační výkres, Příloha č. 1 - Výpis sjezdů TZ a Příloha č. 2 - Vzorové řezy sjezdem TZ skupina měření: 7801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</si>
  <si>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</si>
  <si>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TROUBA - ŽB prefabrikované hrdlové trouby DN=600mm (5kus) z betonu C35/45-XF4 včetně dopravy materiálu  
Viz C.2 - Koordinační situační výkres, Příloha č. 1 - Výpis sjezdů TZ a Příloha č. 2 - Vzorové řezy sjezdem TZ skupina měření: 8101</t>
  </si>
  <si>
    <t>Celkem: 8,5=8,500 [A]</t>
  </si>
  <si>
    <t>89914</t>
  </si>
  <si>
    <t>ŠACHTOVÉ BETONOVÉ SKRUŽE SAMOSTATNÉ</t>
  </si>
  <si>
    <t>ZEMNÍ PRÁCE - Dodávka, montáž, demontáž a odvoz betonové prefabrikované skruže DN=800mm  
Viz C.2 - Koordinační situační výkres, Příloha č. 1 - Výpis sjezdů TZ a Příloha č. 2 - Vzorové řezy sjezdem TZ skupina měření: 8991</t>
  </si>
  <si>
    <t>- Položka zahrnuje veškerý materiál, výrobky a polotovary, včetně mimostaveništní a vnitrostaveništní dopravy (rovněž přesuny), včetně naložení a složení,případně s uložením.</t>
  </si>
  <si>
    <t>ŽB OBETONOVÁNÍ - Beton C25/30-XF3+XA2 + hutnění  
ŽB OBETONOVÁNÍ - Bednění + odbedňovací nátěr  
=1,218*7,600*2+0,800m2*2=20,114m2  
ŽB OBETONOVÁNÍ - Betonářská výztuž B500B - KARI síť pr. 8mm, rozměr oka 100x100mm, včetně dopravy materiálu  
=0,010*5,016m3*7,850t/m3=0,394m3  
Viz C.2 - Koordinační situační výkres, Příloha č. 1 - Výpis sjezdů TZ a Příloha č. 2 - Vzorové řezy sjezdem TZ skupina měření: 8995</t>
  </si>
  <si>
    <t>Celkem: 0,66*7,6=5,016 [A]:</t>
  </si>
  <si>
    <t>TROUBA - Seříznutí ŽB prefabrikovaných hrdlových trubek DN=600mm na vtoku i výtoku  
Viz C.2 - Koordinační situační výkres, Příloha č. 1 - Výpis sjezdů TZ a Příloha č. 2 - Vzorové řezy sjezdem TZ skupina měření: 1115</t>
  </si>
  <si>
    <t>Celkem: (1,625+1,11)*2=5,470 [A]</t>
  </si>
  <si>
    <t>TROUBA - Trvale pružný tmel pro vytmelení spár hrdlových trub včetně dopravy a aplikace materiálu  
Viz C.2 - Koordinační situační výkres, Příloha č. 1 - Výpis sjezdů TZ a Příloha č. 2 - Vzorové řezy sjezdem TZ skupina měření: 0000</t>
  </si>
  <si>
    <t>Celkem: 2,215*0,105*0,005*4=0,005 [A]</t>
  </si>
  <si>
    <t>BOURACÍ PRÁCE - Odstranění betonových základů včetně odvozu na skládku do 20km  
=(4,400+2,900)*0,900*0,800*2=10,512m3  
=10,512m3*2,300t/m3=24,178t  
BOURACÍ PRÁCE - Odstranění betonových prefabrikovaných podkladků a podkladního betonu včetně odvozu na skládku do 20km  
=0,250m2*8,200=2,050m3  
=2,050m3*2,300t/m3=4,715t  
Viz C.2 - Koordinační situační výkres, Příloha č. 1 - Výpis sjezdů TZ a Příloha č. 2 - Vzorové řezy sjezdem TZ skupina měření: 9661</t>
  </si>
  <si>
    <t>Celkem: (4,4+2,9)*0,9*0,8*2=10,512 [A] 
Celkem: 0,25*8,2=2,050 [B] 
Celkem: A+B=12,562 [C]</t>
  </si>
  <si>
    <t>BOURACÍ PRÁCE - Odstranění ŽB silničních panelů včetně odvozu na skládku do 20km  
=2,000*3,000*0,150*3=2,700m3  
=2,700m3*2,500t/m3=6,750t  
BOURACÍ PRÁCE - Odstranění ŽB čelních stěn propustku včetně odvozu na skládku do 20km  
=(4,000+2,500)*0,500*1,000*2-0,350m2*0,500*2=6,150m3  
=6,150m3*2,500t/m3=15,375t  
Viz C.2 - Koordinační situační výkres, Příloha č. 1 - Výpis sjezdů TZ a Příloha č. 2 - Vzorové řezy sjezdem TZ skupina měření: 9661</t>
  </si>
  <si>
    <t>Celkem: 2*3*0,15*3=2,700 [A] 
Celkem: (4+2,5)*0,5*1*2-0,35*0,5*2=6,150 [B] 
Celkem: A+B=8,850 [C]</t>
  </si>
  <si>
    <t>96616B</t>
  </si>
  <si>
    <t>BOURÁNÍ KONSTRUKCÍ ZE ŽELEZOBETONU - DOPRAVA</t>
  </si>
  <si>
    <t>DOPRAVA - Příplatek za dopravu - Odstranění ŽB hrdlových trubek DN=400mm včetně odvozu na skládku do 20km  
Viz C.2 - Koordinační situační výkres, Příloha č. 1 - Výpis sjezdů TZ a Příloha č. 2 - Vzorové řezy sjezdem TZ skupina měření: 0002a</t>
  </si>
  <si>
    <t>Celkem: 9,2*0,414*20=76,176 [A]</t>
  </si>
  <si>
    <t>BOURACÍ PRÁCE - Odstranění ŽB hrdlových trubek DN=500mm  
=9,200*0,414t/m=1,632t  
Viz C.2 - Koordinační situační výkres, Příloha č. 1 - Výpis sjezdů TZ a Příloha č. 2 - Vzorové řezy sjezdem TZ skupina měření: R0008b</t>
  </si>
  <si>
    <t>Celkem: 9,2=9,200 [A]</t>
  </si>
  <si>
    <t>SO 117.4</t>
  </si>
  <si>
    <t>SJEZD V KM 4,80420 (PVNDČP)</t>
  </si>
  <si>
    <t xml:space="preserve">        SO 117.4</t>
  </si>
  <si>
    <t>SKLÁDKA - Uložení stavební suti na skládku  
Viz položky č. 25, 26 a 28 skupina měření: R0001</t>
  </si>
  <si>
    <t>Celkem: 9,625+16,56+1,482+1,484=29,151 [A]</t>
  </si>
  <si>
    <t>SKLÁDKA - Uložení zeminy na skládku  
Viz položky č. 4 a 5 skupina měření: R0001</t>
  </si>
  <si>
    <t>Celkem: 26,51+3,124=29,634 [A]</t>
  </si>
  <si>
    <t>ZEMNÍ PRÁCE - Odhumusování plochy v tl. 150mm, která bude zasažena výkopovými pracemi a úpravou terénu včetně odvozu do 20km a likvidace v režii zhotovitele (nebude využita na zpětné ohumusování)  
=1,562m3*2,000t/m3=3,124t  
Viz C.2 - Koordinační situační výkres, Příloha č. 1 - Výpis sjezdů TZ a Příloha č. 2 - Vzorové řezy sjezdem TZ skupina měření: 1211</t>
  </si>
  <si>
    <t>Celkem: 15,62*0,1=1,562 [A]</t>
  </si>
  <si>
    <t>ZEMNÍ PRÁCE - Výkop zeminy pro stavební jámu v zemině tř. I včetně pažení a odvozu zeminy na skládku do 20km  
=13,255m3*2,000t/m3=26,510t  
Viz C.2 - Koordinační situační výkres, Příloha č. 1 - Výpis sjezdů TZ a Příloha č. 2 - Vzorové řezy sjezdem TZ skupina měření: 1311</t>
  </si>
  <si>
    <t>Celkem: 13,255=13,255 [A]</t>
  </si>
  <si>
    <t>Celkem: 11,173=11,173 [A]</t>
  </si>
  <si>
    <t>ZEMNÍ PRÁCE - Úprava a zhutnění základové spáry  
=1,410*6,350+25,400m2=34,354m2  
ÚPRAVA Č.5 - Úprava a zhutnění zemní pláně  
=20,750m2  
Viz C.2 - Koordinační situační výkres, Příloha č. 1 - Výpis sjezdů TZ a Příloha č. 2 - Vzorové řezy sjezdem TZ skupina měření: 1821a</t>
  </si>
  <si>
    <t>Celkem: 1,41*6,35+25,4=34,354 [A] 
Celkem: 20,75=20,750 [B] 
Celkem: A+B=55,104 [C]</t>
  </si>
  <si>
    <t>TROUBA - Podkladní betonové prefabrikované podkladky z betonu C35/45-XF4 pod trouby (8kus), včetně dopravy materiálu  
Viz C.2 - Koordinační situační výkres, Příloha č. 1 - Výpis sjezdů TZ a Příloha č. 2 - Vzorové řezy sjezdem TZ skupina měření: 4511</t>
  </si>
  <si>
    <t>Celkem: 0,8*0,17*0,25*8=0,272 [A]</t>
  </si>
  <si>
    <t>Celkem: 25,4*0,15=3,810 [A]</t>
  </si>
  <si>
    <t>ŽB ZÁKLADOVÁ DESKA - Beton C25/30-XF3+XA2 + hutnění včetně dopravy materiálu  
ŽB ZÁKLADOVÁ DESKA - Bednění + odbedňovací nátěr  
=1,410*0,300*2+6,350*0,300*2=4,656m2  
Viz C.2 - Koordinační situační výkres, Příloha č. 1 - Výpis sjezdů TZ a Příloha č. 2 - Vzorové řezy sjezdem TZ skupina měření: 4511</t>
  </si>
  <si>
    <t>Celkem: 1,41*6,35*0,3=2,686 [A]</t>
  </si>
  <si>
    <t>Celkem: 0,01*2,686*7,85=0,211 [A]</t>
  </si>
  <si>
    <t>Celkem: 0,724*6,75=4,887 [A]</t>
  </si>
  <si>
    <t>Celkem: 25,4*0,25=6,350 [A]</t>
  </si>
  <si>
    <t>Celkem: 7,55*0,5*0,2=0,755 [A]</t>
  </si>
  <si>
    <t>ÚPRAVA Č. 5 - Podkladní vrstva - Štěrkodrť ŠDB 0/32mm tl. 150mm + hutnění  
=20,750m2  
ÚPRAVA Č. 5 - Podkladní vrstva - Štěrkodrť ŠDB 0/32mm tl. 150mm + hutnění  
=20,750m2  
Viz C.2 - Koordinační situační výkres, Příloha č. 1 - Výpis sjezdů TZ a Příloha č. 2 - Vzorové řezy sjezdem TZ skupina měření: 5601b</t>
  </si>
  <si>
    <t>Celkem: 20,75=20,750 [A] 
Celkem: 20,75=20,750 [B] 
Celkem: A+B=41,500 [C]</t>
  </si>
  <si>
    <t>ÚPRAVA Č. 5 - Cementobetonová dlažba tl. 80mm, odstín šedá  
Lože z hrubého drceného kameniva frakce 6/8mm tl. 40mm  
=20,750m2*0,040=0,830m3  
Viz C.2 - Koordinační situační výkres, Příloha č. 1 - Výpis sjezdů TZ a Příloha č. 2 - Vzorové řezy sjezdem TZ skupina měření: 5801b</t>
  </si>
  <si>
    <t>Celkem: 20,75=20,750 [A]</t>
  </si>
  <si>
    <t>ŽB ZÁKLADOVÁ DESKA - Nátěry Np+2xNa na styku se zeminou  
=6,350*0,300*2=3,810m2  
ŽB OBETONOVÁNÍ - Nátěry Np+2xNa na styku se zeminou  
=2,900*5,450=15,805m2  
Viz C.2 - Koordinační situační výkres, Příloha č. 1 - Výpis sjezdů TZ a Příloha č. 2 - Vzorové řezy sjezdem TZ skupina měření: 7111</t>
  </si>
  <si>
    <t>Celkem: 6,35*0,3*2=3,810 [A] 
Celkem: 2,9*5,45=15,805 [B] 
Celkem: A+B=19,615 [C]</t>
  </si>
  <si>
    <t>TROUBA - ŽB prefabrikované hrdlové trouby DN=600mm (4kus) z betonu C35/45-XF4 včetně dopravy materiálu  
Viz C.2 - Koordinační situační výkres, Příloha č. 1 - Výpis sjezdů TZ a Příloha č. 2 - Vzorové řezy sjezdem TZ skupina měření: 8101</t>
  </si>
  <si>
    <t>Celkem: 6,35=6,350 [A]</t>
  </si>
  <si>
    <t>ŽB OBETONOVÁNÍ - Beton C25/30-XF3+XA2 + hutnění  
ŽB OBETONOVÁNÍ - Bednění + odbedňovací nátěr  
=1,218*5,450*2+0,800m2*2=14,876m2  
ŽB OBETONOVÁNÍ - Betonářská výztuž B500B - KARI síť pr. 8mm, rozměr oka 100x100mm, včetně dopravy materiálu  
=0,010*3,597m3*7,850t/m3=0,282m3  
Viz C.2 - Koordinační situační výkres, Příloha č. 1 - Výpis sjezdů TZ a Příloha č. 2 - Vzorové řezy sjezdem TZ skupina měření: 8995</t>
  </si>
  <si>
    <t>Celkem: 0,66*5,45=3,597 [A]</t>
  </si>
  <si>
    <t>Celkem: 2,215*0,105*0,005*3=0,003 [A]</t>
  </si>
  <si>
    <t>BOURACÍ PRÁCE - Odstranění betonových základů včetně odvozu na skládku do 20km  
=(2,600+2,400)*0,900*0,800*2=7,200m3  
=7,200m3*2,300t/m3=16,560t  
BOURACÍ PRÁCE - Odstranění betonových prefabrikovaných podkladků a podkladního betonu včetně odvozu na skládku do 20km  
=0,250m2*2,580=0,645m3  
=0,645m3*2,300t/m3=1,484t  
Viz C.2 - Koordinační situační výkres, Příloha č. 1 - Výpis sjezdů TZ a Příloha č. 2 - Vzorové řezy sjezdem TZ skupina měření: 9661</t>
  </si>
  <si>
    <t>Celkem: (2,6+2,4)*0,9*0,8*2=7,200 [A] 
Celkem: 0,25*2,58=0,645 [B] 
Celkem: A+B=7,845 [C]</t>
  </si>
  <si>
    <t>BOURACÍ PRÁCE - Odstranění ŽB čelních stěn propustku včetně odvozu na skládku do 20km  
=3,850m3*2,500t/m3=9,625t  
Viz C.2 - Koordinační situační výkres, Příloha č. 1 - Výpis sjezdů TZ a Příloha č. 2 - Vzorové řezy sjezdem TZ skupina měření: 9661</t>
  </si>
  <si>
    <t>Celkem: (2,2+2)*0,5*1*2-0,35*0,5*2=3,850 [A]</t>
  </si>
  <si>
    <t>Celkem: 3,58*0,414*20=29,642 [A]</t>
  </si>
  <si>
    <t>BOURACÍ PRÁCE - Odstranění ŽB hrdlových trubek DN=500mm  
=3,580*0,414t/m=1,482t  
Viz C.2 - Koordinační situační výkres, Příloha č. 1 - Výpis sjezdů TZ a Příloha č. 2 - Vzorové řezy sjezdem TZ skupina měření: R0008b</t>
  </si>
  <si>
    <t>Celkem: 3,58=3,580 [A]</t>
  </si>
  <si>
    <t>SO 117.5</t>
  </si>
  <si>
    <t>SJEZD V KM 4,83818 (PVNDČP)</t>
  </si>
  <si>
    <t xml:space="preserve">        SO 117.5</t>
  </si>
  <si>
    <t>SKLÁDKA - Uložení stavební suti na skládku  
Viz položky č. 3, 25, 26 a 28 skupina měření: R0001</t>
  </si>
  <si>
    <t>Celkem: 0,915+18,375+25,502+1,958+2,146=48,896 [A]</t>
  </si>
  <si>
    <t>Celkem: 37,436=37,436 [A]</t>
  </si>
  <si>
    <t>BOURACÍ PRÁCE - Odstranění betonového krytu sjezdu včetně odvozu na skládku do 5km  
=0,398m3*2,300t/m3=0,915t  
Viz C.2 - Koordinační situační výkres, Příloha č. 1 - Výpis sjezdů TZ a Příloha č. 2 - Vzorové řezy sjezdem TZ skupina měření: 1114</t>
  </si>
  <si>
    <t>Celkem: 5,3*0,5*0,15=0,398 [A]</t>
  </si>
  <si>
    <t>ZEMNÍ PRÁCE - Výkop zeminy pro stavební jámu v zemině tř. I včetně pažení a odvozu zeminy na skládku do 20km  
=18,718m3*2,000t/m3=37,436t  
Viz C.2 - Koordinační situační výkres, Příloha č. 1 - Výpis sjezdů TZ a Příloha č. 2 - Vzorové řezy sjezdem TZ skupina měření: 1311</t>
  </si>
  <si>
    <t>Celkem: 18,718=18,718 [A]</t>
  </si>
  <si>
    <t>Celkem: 12,71=12,710 [A]</t>
  </si>
  <si>
    <t>ZEMNÍ PRÁCE - Úprava a zhutnění základové spáry  
=1,410*7,100+28,932m2=38,943m2  
ÚPRAVA Č.5 - Úprava a zhutnění zemní pláně  
=23,840m2  
Viz C.2 - Koordinační situační výkres, Příloha č. 1 - Výpis sjezdů TZ a Příloha č. 2 - Vzorové řezy sjezdem TZ skupina měření: 1821a</t>
  </si>
  <si>
    <t>Celkem: 1,41*7,1+28,932=38,943 [A] 
Celkem: 23,84=23,840 [B] 
Celkem: A+B=62,783 [C]</t>
  </si>
  <si>
    <t>Celkem: 28,932*0,15=4,340 [A]</t>
  </si>
  <si>
    <t>ŽB ZÁKLADOVÁ DESKA - Beton C25/30-XF3+XA2 + hutnění včetně dopravy materiálu  
ŽB ZÁKLADOVÁ DESKA - Bednění + odbedňovací nátěr  
=1,410*0,300*2+7,100*0,300*2=5,106m2  
Viz C.2 - Koordinační situační výkres, Příloha č. 1 - Výpis sjezdů TZ a Příloha č. 2 - Vzorové řezy sjezdem TZ skupina měření: 4511</t>
  </si>
  <si>
    <t>Celkem: 1,41*7,1*0,3=3,003 [A]</t>
  </si>
  <si>
    <t>Celkem: 0,01*3,003*7,85=0,236 [A]</t>
  </si>
  <si>
    <t>Celkem: 0,724*7,5=5,430 [A]</t>
  </si>
  <si>
    <t>Celkem: 28,932*0,25=7,233 [A]</t>
  </si>
  <si>
    <t>Celkem: 8,33*0,5*0,2=0,833 [A]</t>
  </si>
  <si>
    <t>ÚPRAVA Č. 5 - Podkladní vrstva - Štěrkodrť ŠDB 0/32mm tl. 150mm + hutnění  
=23,840m2  
ÚPRAVA Č. 5 - Podkladní vrstva - Štěrkodrť ŠDB 0/32mm tl. 150mm + hutnění  
=23,840m2  
Viz C.2 - Koordinační situační výkres, Příloha č. 1 - Výpis sjezdů TZ a Příloha č. 2 - Vzorové řezy sjezdem TZ skupina měření: 5601b</t>
  </si>
  <si>
    <t>Celkem: 23,84=23,840 [A] 
Celkem: 23,84=23,840 [B] 
Celkem: A+B=47,680 [C]</t>
  </si>
  <si>
    <t>ÚPRAVA Č. 5 - Cementobetonová dlažba tl. 80mm, odstín šedá  
Lože z hrubého drceného kameniva frakce 6/8mm tl. 40mm  
=23,840m2*0,040=0,954m3  
Viz C.2 - Koordinační situační výkres, Příloha č. 1 - Výpis sjezdů TZ a Příloha č. 2 - Vzorové řezy sjezdem TZ skupina měření: 5801b</t>
  </si>
  <si>
    <t>Celkem: 23,84=23,840 [A]</t>
  </si>
  <si>
    <t>ŽB ZÁKLADOVÁ DESKA - Nátěry Np+2xNa na styku se zeminou  
=7,100*0,300*2=4,260m2  
ŽB OBETONOVÁNÍ - Nátěry Np+2xNa na styku se zeminou  
=2,900*6,200=17,980m2  
Viz C.2 - Koordinační situační výkres, Příloha č. 1 - Výpis sjezdů TZ a Příloha č. 2 - Vzorové řezy sjezdem TZ skupina měření: 7111</t>
  </si>
  <si>
    <t>Celkem: 7,1*0,3*2=4,260 [A] 
Celkem: 2,9*6,2=17,980 [B] 
Celkem: A+B=22,240 [C]</t>
  </si>
  <si>
    <t>Celkem: 7,1=7,100 [A]</t>
  </si>
  <si>
    <t>ŽB OBETONOVÁNÍ - Beton C25/30-XF3+XA2 + hutnění  
ŽB OBETONOVÁNÍ - Bednění + odbedňovací nátěr  
=1,218*6,200*2+0,800m2*2=16,703m2  
ŽB OBETONOVÁNÍ - Betonářská výztuž B500B - KARI síť pr. 8mm, rozměr oka 100x100mm, včetně dopravy materiálu  
=0,010*4,092m3*7,850t/m3=0,321m3  
Viz C.2 - Koordinační situační výkres, Příloha č. 1 - Výpis sjezdů TZ a Příloha č. 2 - Vzorové řezy sjezdem TZ skupina měření: 8995</t>
  </si>
  <si>
    <t>Celkem: 0,66*6,2=4,092 [A]</t>
  </si>
  <si>
    <t>BOURACÍ PRÁCE - Odstranění betonových základů včetně odvozu na skládku do 20km  
=(3,900+3,800)*0,900*0,800*2=11,088m3  
=11,088m3*2,300t/m3=25,502t  
BOURACÍ PRÁCE - Odstranění betonových prefabrikovaných podkladků a podkladního betonu včetně odvozu na skládku do 20km  
=0,250m2*3,730=0,933m3  
=0,933m3*2,300t/m3=2,146t  
Viz C.2 - Koordinační situační výkres, Příloha č. 1 - Výpis sjezdů TZ a Příloha č. 2 - Vzorové řezy sjezdem TZ skupina měření: 9661</t>
  </si>
  <si>
    <t>Celkem: (3,9+3,8)*0,9*0,8*2=11,088 [A] 
Celkem: 0,25*3,73=0,933 [B] 
Celkem: A+B=12,021 [C]</t>
  </si>
  <si>
    <t>BOURACÍ PRÁCE - Odstranění ŽB silničních panelů včetně odvozu na skládku do 20km  
=2,000*3,000*0,150*4=3,600m3  
=3,600m3*2,500t/m3=9,000t  
BOURACÍ PRÁCE - Odstranění ŽB čelních stěn propustku včetně odvozu na skládku do 20km  
=(3,900+3,800)*0,500*1,000*2-0,350m2*0,500*2=7,350m3  
=7,350m3*2,500t/m3=18,375t  
Viz C.2 - Koordinační situační výkres, Příloha č. 1 - Výpis sjezdů TZ a Příloha č. 2 - Vzorové řezy sjezdem TZ skupina měření: 9661</t>
  </si>
  <si>
    <t>Celkem: 2*3*0,15*4=3,600 [A] 
Celkem: (3,9+3,8)*0,5*1*2-0,35*0,5*2=7,350 [B] 
Celkem: A+B=10,950 [C]</t>
  </si>
  <si>
    <t>Celkem: 4,73*0,414*20=39,164 [A]</t>
  </si>
  <si>
    <t>BOURACÍ PRÁCE - Odstranění ŽB hrdlových trubek DN=500mm  
=4,730*0,414t/m=1,958t  
Viz C.2 - Koordinační situační výkres, Příloha č. 1 - Výpis sjezdů TZ a Příloha č. 2 - Vzorové řezy sjezdem TZ skupina měření: R0008b</t>
  </si>
  <si>
    <t>Celkem: 4,73=4,730 [A]</t>
  </si>
  <si>
    <t>SO 121</t>
  </si>
  <si>
    <t>PŘELOŽKY CHODNÍKŮ V OBCI HROBICE (PVNDČP)</t>
  </si>
  <si>
    <t xml:space="preserve">      SO 121</t>
  </si>
  <si>
    <t>SKLÁDKA - Uložení asfaltu na skládku  
=44,432t  
Viz položky č.: 9 skupina měření: R0001</t>
  </si>
  <si>
    <t>SKLÁDKA - Uložení stavební suti na skládku  
=135,069t+2,870t+36,125t+144,500t  
Viz položka č.: 4, 5, 6, 37 skupina měření: R0001</t>
  </si>
  <si>
    <t>135,069+2,870+36,125+144,500=318,564 [A]</t>
  </si>
  <si>
    <t>SKLÁDKA - Uložení zeminy na skládku  
=689,281t+7,150t  
Viz položka č.: 11, 13 skupina měření: R0001</t>
  </si>
  <si>
    <t>Celkem: 689,281+7,15=696,431 [A]</t>
  </si>
  <si>
    <t>BOURACÍ PRÁCE - Odstranění stávající cementobetonové dlažby, včetně odvozu na skládku do 20km  
=978,760m2*0,060  
=58,726m3*2,000t/m3=135,069t  
Viz D.1.1.2.1-Situace pozemní komunikace a D.1.1.2.4-Charakteristické příčné řezy skupina měření: 1114</t>
  </si>
  <si>
    <t>978,760*0,060=58,726 [A]</t>
  </si>
  <si>
    <t>BOURACÍ PRÁCE – Odstranění stávajícího cementobetonového krytu sjezdů, včetně odvozu na skládku do 20km  
=12,475m2*0,100m  
=1,248*2,300t/m3=2,870t  
Viz D.1.1.2.1-Situace pozemní komunikace skupina měření: 1114</t>
  </si>
  <si>
    <t>12,475*0,100=1,248 [A]</t>
  </si>
  <si>
    <t>BOURACÍ PRÁCE - Odstranění betonových chodníkových obrubníků, včetně odvozu na skládku do 5km  
=628,260m  
=628,260*0,025m2*2,300t/m3=36,125t  
Viz D.1.1.2.1-Situace pozemní komunikace skupina měření: 1117</t>
  </si>
  <si>
    <t>DOPRAVA - Příplatek za dopravu - Odstranění betonových chodníkových obrubníků, včetně odvozu na skládku do 15km  
=628,260*0,025m2*2,300t/m3*15km  
Položka vypočtena na základě umístění stavby vůči skládce skupina měření: 0002a</t>
  </si>
  <si>
    <t>628,260*0,025*2,300*15=541,874 [A]</t>
  </si>
  <si>
    <t>BOURACÍ PRÁCE - Odfrézování asfaltových vrstev v tl. 166mm (vozovka sjezdu+chodník), včetně odvozu a uložení 10 % na skládku KSÚS PK - Cestmistrovství Pardubice do 12km  
=20,570m3*10%  
=2,057m3*2,400t/m3=4,937t  
Viz D.1.1.2.1-Situace pozemní komunikace a D.1.1.2.4-Charakteristické příčné řezy skupina měření: 1114</t>
  </si>
  <si>
    <t>20,570*0,1=2,057 [A]</t>
  </si>
  <si>
    <t>BOURACÍ PRÁCE - Odfrézování asfaltových vrstev v tl. 166mm (vozovka sjezdu+chodník), včetně odvozu a uložení 90 % na skládku do 20km  
=20,570m3*90%  
=18,513m3*2,400t/m3=44,432t  
Viz D.1.1.2.1-Situace pozemní komunikace a D.1.1.2.4-Charakteristické příčné řezy skupina měření: 1114</t>
  </si>
  <si>
    <t>20,570*0,9=18,513 [A]</t>
  </si>
  <si>
    <t>ZEMNÍ PRÁCE - Odhumusování plochy v tl. 100mm, která bude zasažena výkopovými pracemi a úpravou terénu, včetně odvozu a uložení zeminy na deponii stavby do 20km (využití na zpětné ohumusování)  
=850,638m2*0,100m  
=85,064m3*2,000t/m3=170,128t  
Viz D.1.1.2.1-Situace pozemní komunikace a D.1.1.2.4-Charakteristické příčné řezy skupina měření: 1211</t>
  </si>
  <si>
    <t>850,638*0,100=85,064 [A]</t>
  </si>
  <si>
    <t>ZEMNÍ PRÁCE - Odhumusování plochy v tl. 100mm, která bude zasažena výkopovými pracemi a úpravou terénu včetně odvozu do 20km a likvidace v režii zhotovitele (nebude využita na zpětné ohumusování)  
=886,386m2*0,100m-850,638m2*0,100m  
=3,575m3*2,000t/m3=7,150t  
Viz D.1.1.2.1-Situace pozemní komunikace a D.1.1.2.4-Charakteristické příčné řezy skupina měření: 1211</t>
  </si>
  <si>
    <t>886,386*0,100-850,638*0,100=3,575 [A]</t>
  </si>
  <si>
    <t>ZEMNÍ PRÁCE - Vykopávka a doprava zeminy z deponie stavby do 20km na místo zpětného ohumusování  
=850,638m2*0,100  
=85,064m3*2,000t/m3=170,128t  
Viz D.1.1.2.1-Situace pozemní komunikace a D.1.1.2.4-Charakteristické příčné řezy skupina měření: 1222</t>
  </si>
  <si>
    <t>ZEMNÍ PRÁCE - Výkop zeminy pro stavební jámu v zemině tř. I, včetně pažení a odvozu zeminy na skládku do 20km  
=344,641m3  
=344,641m3*2,000t/m3=689,281t  
Viz D.1.1.2.1-Situace pozemní komunikace a D.1.1.2.4-Charakteristické příčné řezy skupina měření: 1311</t>
  </si>
  <si>
    <t>ZEMNÍ PRÁCE - Zásyp zeminou vhodnou do náspů, hutněno po vrstvách 300mm na 100% PS  
=15,371m3  
Viz D.1.1.2.1-Situace pozemní komunikace a D.1.1.2.4-Charakteristické příčné řezy skupina měření: 1711</t>
  </si>
  <si>
    <t>KANALIZAČNÍ PŘÍPOJKY (odvodňovací žlaby) - Obsyp potrubí kanalizačních přípojek zeminou vhodnou do náspu  
Viz D.1.1.2.1-Situace pozemní komunikace a D.1.1.2.4-Charakteristické příčné řezy skupina měření: 1711</t>
  </si>
  <si>
    <t>1,500*1*86,580=129,870 [A]</t>
  </si>
  <si>
    <t>ÚPRAVA Č.4 - Úprava a zhutnění zemní pláně  
=1002,882m2  
Viz D.1.1.2.1-Situace pozemní komunikace skupina měření: 1821a</t>
  </si>
  <si>
    <t>ÚPRAVA Č.5 - Úprava a zhutnění zemní pláně  
=287,930m2  
Viz D.1.1.2.1-Situace pozemní komunikace skupina měření: 1821a</t>
  </si>
  <si>
    <t>ZELEŇ - Svahové úpravy  
=850,638m2  
Viz D.1.1.2.1-Situace pozemní komunikace skupina měření: 1821a</t>
  </si>
  <si>
    <t>ZELEŇ - Zpětné ohumusování plochy v tl. 150mm, která byla zasažena výkopovými pracemi a úpravou terénu  
=850,638m2  
Viz D.1.1.2.1-Situace pozemní komunikace skupina měření: 1821a</t>
  </si>
  <si>
    <t>ZELEŇ - Osetí svahů travním semenem  
=850,638m2  
Viz D.1.1.2.1-Situace pozemní komunikace skupina měření: 1822</t>
  </si>
  <si>
    <t>ZELEŇ - Údržba založeného travního porostu  
=850,638m2  
Viz D.1.1.2.1-Situace pozemní komunikace skupina měření: 1822</t>
  </si>
  <si>
    <t>ZÁBRADLÍ - Silniční (dopravně bezpečnostní) zábradlí s výplňovým prutem výšky 1,10m, se zarážkou pro slepeckou hůl, včetně protikorozní ochrany, včetně betonových patek  
=37,800m  
=11,700*7,8kg/m+(2*34,600+20*1,600)*5,3kg/m  
Viz D.1.1.2.1-Situace pozemní komunikace skupina měření: R0010</t>
  </si>
  <si>
    <t>11,7*7,8+(2*34,6+20*1,6)*5,3=627,620 [A]</t>
  </si>
  <si>
    <t>63,300*0,200=12,660 [A]</t>
  </si>
  <si>
    <t>KANALIZAČNÍ PŘÍPOJKY (odvodňovací žlaby) - Pískové lože frakce 0/4mm kanalizačních přípojek, tl. 200mm  
Viz D.1.1.2.1-Situace pozemní komunikace a D.1.1.2.4-Charakteristické příčné řezy skupina měření: 4511</t>
  </si>
  <si>
    <t>0,300*86,580=25,974 [A]</t>
  </si>
  <si>
    <t>ÚPRAVA Č. 5 - Podkladní vrstva - Štěrkodrť ŠDB 0/32mm tl. 150mm + hutnění  
=273,534m2  
Viz D.1.1.2.1-Situace pozemní komunikace skupina měření: 5601b</t>
  </si>
  <si>
    <t>ÚPRAVA Č. 4 - Podkladní vrstva - Štěrkodrť ŠDB 0/32mm tl. 200mm + hutnění  
=902,594m2  
Viz D.1.1.2.1-Situace pozemní komunikace skupina měření: G5601b</t>
  </si>
  <si>
    <t>ÚPRAVA Č. 4 - Cementobetonová dlažba tl. 60mm, odstín šedá  
=867,094m2  
Lože z hrubého drceného kameniva frakce 6/8mm tl. 30mm  
=867,094m2*0,030=26,013m3  
Viz D.1.1.2.1-Situace pozemní komunikace skupina měření: G5801b</t>
  </si>
  <si>
    <t>ÚPRAVA Č. 5 - Cementobetonová dlažba tl. 80mm, odstín šedá  
=261,434m2  
Lože z hrubého drceného kameniva frakce 6/8mm tl. 40mm  
=261,434m2*0,040=10,457m3  
Viz D.1.1.2.1-Situace pozemní komunikace skupina měření: G5801b</t>
  </si>
  <si>
    <t>582614</t>
  </si>
  <si>
    <t>KRYTY Z BETON DLAŽDIC SE ZÁMKEM BAREV TL 60MM DO LOŽE Z KAM</t>
  </si>
  <si>
    <t>ÚPRAVA Č. 4 - Cementobetonová dlažba tl. 60mm, odstín červená, hladká  
=8,400m2  
Lože z hrubého drceného kameniva frakce 6/8mm tl. 30mm  
=8,400m2*0,030=0,252m3  
Viz D.1.1.2.1-Situace pozemní komunikace skupina měření: 5801b</t>
  </si>
  <si>
    <t>ÚPRAVA Č. 4 - Cementobetonová dlažba tl. 60mm, odstín červená, reliefní  
=27,100m2  
Lože z hrubého drceného kameniva frakce 6/8mm tl. 30mm  
=27,100m2*0,030=0,813m3  
Viz D.1.1.2.1-Situace pozemní komunikace skupina měření: 5801b</t>
  </si>
  <si>
    <t>ÚPRAVA Č. 5 - Cementobetonová dlažba tl. 80mm, odstín červená, reliefní  
=12,100m2  
Lože z hrubého drceného kameniva frakce 6/8 tl. 40mm  
=12,100m2*0,040=0,484m3  
Viz D.1.1.2.1-Situace pozemní komunikace skupina měření: 5801b</t>
  </si>
  <si>
    <t>KANALIZAČNÍ PŘÍPOJKY (odvodňovací žlaby) - Kanalizační přípojky včetně odbočných tvarovek s hrdly včetně těsnění 
Viz D.1.1.2.1-Situace pozemní komunikace skupina měření: 8101</t>
  </si>
  <si>
    <t>OBRUBNÍKY - Chodníkové obrubníky 100x250x1000  
=745,785m  
Betonové lože C20/25-XF3 pod betonové chodníkové obrubníky 100x250x1000  
=745,785m  
Viz D.1.1.2.*1-Situace pozemní komunikace skupina měření: 9102</t>
  </si>
  <si>
    <t>BOURACÍ PRÁCE - Řezání asfaltového krytu pro odfrézování asfaltových vrstev  
=24,280m  
Viz D.1.1.2.1-Situace pozemní komunikace skupina měření: 1115</t>
  </si>
  <si>
    <t>BOURACÍ PRÁCE - Odstranění betonového lože betonových chodníkových obrubníků, včetně odvozu na skládku do 20km  
=628,260*0,100m2  
=62,826m3*2,300t/m3=144,500t  
Viz D.1.1.2.1-Situace pozemní komunikace a D.1.1.2.4-Charakteristické příčné řezy skupina měření: 9661</t>
  </si>
  <si>
    <t>628,260*0,100=62,826 [A]</t>
  </si>
  <si>
    <t>SO 124.1</t>
  </si>
  <si>
    <t>PŘEL. CHODNÍKŮ PŘI OK (HRADIŠTĚ NA PÍSKU) (PVNDČP)</t>
  </si>
  <si>
    <t xml:space="preserve">      SO 124.1</t>
  </si>
  <si>
    <t>SKLÁDKA - Uložení stavební suti na skládku  
=15,764t+6,325t+3,716t+14,865t  
Viz položka č.: 3, 4, 5, 31 skupina měření: R0001</t>
  </si>
  <si>
    <t>15,764+6,325+3,716+14,865=40,670 [A]</t>
  </si>
  <si>
    <t>SKLÁDKA - Uložení zeminy na skládku  
=104,734t+0,564t  
Viz položka č.: 8, 10 skupina měření: R0001</t>
  </si>
  <si>
    <t>Celkem: 104,734+0,564=105,298 [A]</t>
  </si>
  <si>
    <t>113488</t>
  </si>
  <si>
    <t>ODSTRANĚNÍ KRYTU ZPEVNĚNÝCH PLOCH Z DLAŽDIC VČETNĚ PODKLADU, ODVOZ DO 20KM</t>
  </si>
  <si>
    <t>BOURACÍ PRÁCE - Odstranění stávající cementobetonové dlažby, včetně odvozu na skládku do 20km  
=131,364m2*0,060  
=7,882m3*2,000t/m3=15,764t  
Viz D.1.1.2.1-Situace pozemní komunikace a D.1.1.2.4-Charakteristické příčné řezy skupina měření: 1114</t>
  </si>
  <si>
    <t>131,364*0,060=7,882 [A]</t>
  </si>
  <si>
    <t>BOURACÍ PRÁCE – Odstranění stávajícího cementobetonového krytu ze zatravňovacích tvárnic, včetně odvozu na skládku do 20km  
=27,500m2*0,100m  
=2,750*2,300t/m3=6,325t  
Viz D.1.1.2.1-Situace pozemní komunikace skupina měření: 1114</t>
  </si>
  <si>
    <t>27,500*0,100=2,750 [A]</t>
  </si>
  <si>
    <t>BOURACÍ PRÁCE - Odstranění betonových chodníkových obrubníků, včetně odvozu na skládku do 5km  
=64,630m  
=64,630*0,025m2*2,300t/m3=3,716t  
Viz D.1.1.2.1-Situace pozemní komunikace skupina měření: 1117</t>
  </si>
  <si>
    <t>DOPRAVA - Příplatek za dopravu - Odstranění betonových chodníkových obrubníků, včetně odvozu na skládku do 15km  
=64,630*0,025m2*2,300t/m3*15km  
Položka vypočtena na základě umístění stavby vůči skládce skupina měření: 0002a</t>
  </si>
  <si>
    <t>64,630*0,025*2,300*15=55,743 [A]</t>
  </si>
  <si>
    <t>ZEMNÍ PRÁCE - Odhumusování plochy v tl. 100mm, která bude zasažena výkopovými pracemi a úpravou terénu, včetně odvozu a uložení zeminy na deponii stavby do 20km (využití na zpětné ohumusování)  
=52,490m2*0,100  
=4,967m3*2,000t/m3=9,934t  
Viz D.1.1.2.1-Situace pozemní komunikace a D.1.1.2.4-Charakteristické příčné řezy skupina měření: 1211</t>
  </si>
  <si>
    <t>52,490*0,100=5,249 [A]</t>
  </si>
  <si>
    <t>ZEMNÍ PRÁCE - Odhumusování plochy v tl. 100mm, která bude zasažena výkopovými pracemi a úpravou terénu, včetně odvozu a uložení zeminy na deponii stavby do 20km (nebude využito na zpětné ohumusování)  
=52,490m2*0,100m-49,672m2*0,100m  
=0,282m3*2,000t/m3=0,564t  
Viz D.1.1.2.1-Situace pozemní komunikace a D.1.1.2.4-Charakteristické příčné řezy skupina měření: 1211</t>
  </si>
  <si>
    <t>52,49*0,1-49,672*0,1=0,282 [A]</t>
  </si>
  <si>
    <t>ZEMNÍ PRÁCE - Vykopávka a doprava zeminy z deponie stavby do 20km na místo zpětného ohumusování  
=49,672m2*0,100  
=4,967m3*2,000t/m3=9,934t  
Viz D.1.1.2.1-Situace pozemní komunikace a D.1.1.2.4-Charakteristické příčné řezy skupina měření: 1222</t>
  </si>
  <si>
    <t>49,672*0,100=4,967 [A]</t>
  </si>
  <si>
    <t>ZEMNÍ PRÁCE - Výkop zeminy pro stavební jámu v zemině tř. I, včetně pažení a odvozu zeminy na skládku do 20km  
=52,367m3  
=52,367m3*2,000t/m3=104,734t  
Viz D.1.1.2.1-Situace pozemní komunikace a D.1.1.2.4-Charakteristické příčné řezy skupina měření: 1311</t>
  </si>
  <si>
    <t>ZEMNÍ PRÁCE - Zásyp zeminou vhodnou do náspů, hutněno po vrstvách 300mm na 100% PS  
=5,302m3  
Viz D.1.1.2.1-Situace pozemní komunikace a D.1.1.2.4-Charakteristické příčné řezy skupina měření: 1711</t>
  </si>
  <si>
    <t>1,500*1*45,240=67,860 [A]</t>
  </si>
  <si>
    <t>ÚPRAVA Č.4 - Úprava a zhutnění zemní pláně  
=63,236m2  
Viz D.1.1.2.1-Situace pozemní komunikace skupina měření: 1821a</t>
  </si>
  <si>
    <t>ÚPRAVA Č.5 - Úprava a zhutnění zemní pláně  
=138,444m2  
Viz D.1.1.2.1-Situace pozemní komunikace skupina měření: 1821a</t>
  </si>
  <si>
    <t>ZELEŇ - Svahové úpravy  
=49,672m2  
Viz D.1.1.2.1-Situace pozemní komunikace skupina měření: 1821a</t>
  </si>
  <si>
    <t>ZELEŇ - Zpětné ohumusování plochy v tl. 150mm, která byla zasažena výkopovými pracemi a úpravou terénu  
=49,672m2  
Viz D.1.1.2.1-Situace pozemní komunikace skupina měření: 1821a</t>
  </si>
  <si>
    <t>ZELEŇ - Osetí svahů travním semenem  
=49,672m2  
Viz D.1.1.2.1-Situace pozemní komunikace skupina měření: 1822</t>
  </si>
  <si>
    <t>ZELEŇ - Údržba založeného travního porostu  
=49,672m2  
Viz D.1.1.2.1-Situace pozemní komunikace skupina měření: 1822</t>
  </si>
  <si>
    <t>28,600*0,200=5,720 [A]</t>
  </si>
  <si>
    <t>0,300*45,240=13,572 [A]</t>
  </si>
  <si>
    <t>466921</t>
  </si>
  <si>
    <t>DLAŽBY VEGETAČNÍ Z BETONOVÝCH DLAŽDIC NA SUCHO</t>
  </si>
  <si>
    <t>ÚPRAVA Č. 6 - Cementobetonová zatravňovací dlažba dlažba tl. 80mm  
=20,400m2  
Lože z hrubého drceného kameniva frakce 6/8 tl. 40mm  
=20,400m2*0,040=0,816m3  
Viz D.1.1.2.1-Situace pozemní komunikace skupina měření: 4612</t>
  </si>
  <si>
    <t>položka zahrnuje:  
- povrchovou úpravu podkladu  
- zřízení spojovací vrstvy  
- dodávku a uložení předepsaných dlažebních prvků do předepsaného tvaru  
- spárování, těsnění, tmelení a vyplnění spar případně s vyklínováním  
- úprava povrchu pro odvedení srážkové vody  
- výplň otvorů drnem nebo ornicí s osetím, případně kamenivem  
- výplň spar předepsaným materiálem  
- nutné zemní práce (svahování, úpravu pláně a pod.)  
- nezahrnuje podklad pod dlažbu, vykazuje se samostatně položkami SD 45</t>
  </si>
  <si>
    <t>ÚPRAVA Č. 5 – Podkladní vrstva - Štěrkodrť ŠDB 0/32mm tl. 2 x 150mm + hutnění  
=2*117,677m2  
Viz D.1.1.2.1-Situace pozemní komunikace skupina měření: 5601b</t>
  </si>
  <si>
    <t>2*117,677=235,354 [A]</t>
  </si>
  <si>
    <t>ÚPRAVA Č. 4 - Podkladní vrstva - Štěrkodrť ŠDB 0/32mm tl. 150mm + hutnění  
=50,589m2  
Viz D.1.1.2.1-Situace pozemní komunikace skupina měření: 5601b</t>
  </si>
  <si>
    <t>ÚPRAVA Č. 4 - Cementobetonová dlažba tl. 60mm, odstín šedá  
=50,589m2  
Lože z hrubého drceného kameniva frakce 6/8mm tl. 30mm  
=50,589m2*0,030=1,518m3  
Viz D.1.1.2.1-Situace pozemní komunikace skupina měření: 5801b</t>
  </si>
  <si>
    <t>ÚPRAVA Č. 5 - Cementobetonová dlažba tl. 80mm, odstín šedá  
=65,849m2  
Lože z hrubého drceného kameniva frakce 6/8mm tl. 40mm  
=65,849m2*0,040=2,634m3  
Viz D.1.1.2.1-Situace pozemní komunikace skupina měření: 5801b</t>
  </si>
  <si>
    <t>ÚPRAVA Č. 5 - Cementobetonová dlažba tl. 80mm, odstín červená, reliefní  
=9,035m2  
Lože z hrubého drceného kameniva frakce 6/8 tl. 40mm  
=9,035m2*0,040=0,361m3  
Viz D.1.1.2.1-Situace pozemní komunikace skupina měření: 5801b</t>
  </si>
  <si>
    <t>45,240=45,240 [A]</t>
  </si>
  <si>
    <t>OBRUBNÍKY - Chodníkové obrubníky 100x250x1000 
=72,199m 
Betonové lože C20/25-XF3 pod betonové chodníkové obrubníky 100x250x1000 
=72,199m 
Viz D.1.1.2.*1-Situace pozemní komunikace skupina měření: 9102</t>
  </si>
  <si>
    <t>BOURACÍ PRÁCE - Odstranění betonového lože betonových chodníkových obrubníků, včetně odvozu na skládku do 20km  
=64,630*0,100m2  
=6,463m3*2,300t/m3=14,865t  
Viz D.1.1.2.1-Situace pozemní komunikace a D.1.1.2.4-Charakteristické příčné řezy skupina měření: 9661</t>
  </si>
  <si>
    <t>64,630*0,100=6,463 [A]</t>
  </si>
  <si>
    <t>SO 125.1</t>
  </si>
  <si>
    <t>PŘEL. CHODNÍKŮ V OBCI HRADIŠTĚ NA PÍSKU (PVNDČP)</t>
  </si>
  <si>
    <t xml:space="preserve">      SO 125.1</t>
  </si>
  <si>
    <t>SKLÁDKA - Uložení stavební suti na skládku  
=167,021t+29,737t+118,949t  
Viz položky č.: 3, 4, 34 skupina měření: R0001</t>
  </si>
  <si>
    <t>167,021+29,737+118,949=315,707 [A]</t>
  </si>
  <si>
    <t>SKLÁDKA - Uložení zeminy na skládku  
=532,400t+10,050t  
Viz položka č.: 7, 9 skupina měření: R0001</t>
  </si>
  <si>
    <t>Celkem: 532,4+10,05=542,450 [A]</t>
  </si>
  <si>
    <t>BOURACÍ PRÁCE - Odstranění stávající cementobetonové dlažby, včetně odvozu na skládku do 20km  
=1391,840m2*0,060  
=83,510m3*2,000t/m3=167,021t  
Viz D.1.1.2.1-Situace pozemní komunikace a D.1.1.2.4-Charakteristické příčné řezy skupina měření: 1114</t>
  </si>
  <si>
    <t>1391,840*0,060=83,510 [A]</t>
  </si>
  <si>
    <t>BOURACÍ PRÁCE - Odstranění betonových chodníkových obrubníků, včetně odvozu na skládku do 5km  
=517,170m  
=517,170*0,025m2*2,300t/m3=29,737t  
Viz D.1.1.2.1-Situace pozemní komunikace skupina měření: 1117</t>
  </si>
  <si>
    <t>DOPRAVA - Příplatek za dopravu - Odstranění betonových chodníkových obrubníků, včetně odvozu na skládku do 15km  
=517,170*0,025m2*2,300t/m3*15km  
Položka vypočtena na základě umístění stavby vůči skládce skupina měření: 0002a</t>
  </si>
  <si>
    <t>517,170*0,025*2,300*15=446,059 [A]</t>
  </si>
  <si>
    <t>ZEMNÍ PRÁCE - Odhumusování plochy v tl. 100mm, která bude zasažena výkopovými pracemi a úpravou terénu, včetně odvozu a uložení zeminy na deponii stavby do 20km (využití na zpětné ohumusování)  
=218,980m2*0,100m  
=21,898m3*2,000t/m3=43,796t  
Viz D.1.1.2.1-Situace pozemní komunikace a D.1.1.2.4-Charakteristické příčné řezy skupina měření: 1211</t>
  </si>
  <si>
    <t>218,98*0,1=21,898 [A]</t>
  </si>
  <si>
    <t>12573</t>
  </si>
  <si>
    <t>VYKOPÁVKY ZE ZEMNÍKŮ A SKLÁDEK TŘ. I</t>
  </si>
  <si>
    <t>ZEMNÍ PRÁCE - Vykopávka a doprava zeminy z deponie stavby na místo zpětného ohumusování (chybějící zemina)  
=(272,647m2-218,980m2)*0,100=5,367m3  
=5,367m3*2,000t/m3=10,734t  
Viz D.1.1.2.1 - Situace pozemní komunikace a D.1.1.2.4 - Charakteristické příčné řezy skupina měření: 1222</t>
  </si>
  <si>
    <t>(272,647-218,98)*0,1=5,367 [A]</t>
  </si>
  <si>
    <t>ZEMNÍ PRÁCE - Vykopávka a doprava zeminy z deponie stavby do 20km na místo zpětného ohumusování  
=272,647m2*0,100  
=27,265m3*2,000t/m3=54,530t  
Viz D.1.1.2.1-Situace pozemní komunikace a D.1.1.2.4-Charakteristické příčné řezy skupina měření: 1222</t>
  </si>
  <si>
    <t>272,647*0,100=27,265 [A]</t>
  </si>
  <si>
    <t>ZEMNÍ PRÁCE - Výkop zeminy pro stavební jámu v zemině tř. I, včetně pažení a odvozu zeminy na skládku do 20km  
=266,200m3  
=266,200m3*2,000t/m3=532,400t  
Viz D.1.1.2.1-Situace pozemní komunikace a D.1.1.2.4-Charakteristické příčné řezy skupina měření: 1311</t>
  </si>
  <si>
    <t>ZEMNÍ PRÁCE - Zásyp zeminou vhodnou do náspů, hutněno po vrstvách 300mm na 100% PS  
=33,156m3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</si>
  <si>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Viz D.1.1.2.1-Situace pozemní komunikace a D.1.1.2.4-Charakteristické příčné řezy skupina měření: 1711</t>
  </si>
  <si>
    <t>1,500*1*198,120=297,180 [A]</t>
  </si>
  <si>
    <t>ÚPRAVA Č.4 - Úprava a zhutnění zemní pláně  
=583,153m2  
Viz D.1.1.2.1-Situace pozemní komunikace skupina měření: 1821a</t>
  </si>
  <si>
    <t>ÚPRAVA Č.5 - Úprava a zhutnění zemní pláně  
=1448,419m2  
Viz D.1.1.2.1-Situace pozemní komunikace skupina měření: 1821a</t>
  </si>
  <si>
    <t>ZELEŇ - Svahové úpravy  
=272,647m2  
Viz D.1.1.2.1-Situace pozemní komunikace skupina měření: 1821a</t>
  </si>
  <si>
    <t>ZELEŇ - Zpětné ohumusování plochy v tl. 150mm, která byla zasažena výkopovými pracemi a úpravou terénu  
=272,647m2  
Viz D.1.1.2.1-Situace pozemní komunikace skupina měření: 1821a</t>
  </si>
  <si>
    <t>ZELEŇ - Osetí svahů travním semenem  
=272,647m2  
Viz D.1.1.2.1-Situace pozemní komunikace skupina měření: 1822</t>
  </si>
  <si>
    <t>ZELEŇ - Údržba založeného travního porostu  
=272,647m2  
Viz D.1.1.2.1-Situace pozemní komunikace skupina měření: 1822</t>
  </si>
  <si>
    <t>ZÁBRADLÍ - Silniční (dopravně bezpečnostní) zábradlí s výplňovým prutem výšky 1,10m, se zarážkou pro slepeckou hůl, včetně protikorozní ochrany, včetně betonových patek  
=8,500m+10,500m+14,500m=33,500m  
Viz D.1.1.2.1-Situace pozemní komunikace skupina měření: R0010</t>
  </si>
  <si>
    <t>(11,700*7,8+(2*8,500+3*1,600)*5,3)+(13,700*7,8+(2*10,500+5*1,600)*5,3)+(17,700*7,8+(2*14,500+7*1,600)*5,3)=818,480 [A]</t>
  </si>
  <si>
    <t>431124</t>
  </si>
  <si>
    <t>SCHODIŠŤ KONSTR Z DÍLCŮ ŽELEZOBETON DO C25/30</t>
  </si>
  <si>
    <t>SCHODY – Prefabrikované schodišťové stupně rozměrů 160x285x1000mm, včetně dopravy  
=0,160*0,285*1,000*2/3*3=0,091m3  
Viz D.1.1.2.1-Situace pozemní komunikace skupina měření: 4311</t>
  </si>
  <si>
    <t>Celkem: 0,16*0,285*1*2/3*3=0,091 [A]</t>
  </si>
  <si>
    <t>SCHODY - Podkladní betonové lože z betonu C25/30-XF3 pod schodišťové stupně tl. 150mm, včetně dopravy materiálu  
=0,285*1,000*0,150*3  
Viz D.1.1.2.1-Situace pozemní komunikace skupina měření: 4511</t>
  </si>
  <si>
    <t>0,285*1*0,15*3=0,128 [A]</t>
  </si>
  <si>
    <t>135,200*0,200=27,040 [A]</t>
  </si>
  <si>
    <t>0,300*198,120=59,436 [A]</t>
  </si>
  <si>
    <t>ÚPRAVA Č. 5 - Podkladní vrstva - Štěrkodrť ŠDB 0/32mm tl. 2 x 150mm + hutnění  
=1168,080m2*2  
Viz D.1.1.2.1-Situace pozemní komunikace skupina měření: G5601b</t>
  </si>
  <si>
    <t>1168,08*2=2 336,160 [A]</t>
  </si>
  <si>
    <t>ÚPRAVA Č. 4 - Podkladní vrstva - Štěrkodrť ŠDB 0/32mm tl. 200mm + hutnění  
=583,153m2  
Viz D.1.1.2.1-Situace pozemní komunikace skupina měření: G5601b</t>
  </si>
  <si>
    <t>ÚPRAVA Č. 4 - Cementobetonová dlažba tl. 60mm, odstín šedá  
=565,420m2  
Lože z hrubého drceného kameniva frakce 6/8mm tl. 30mm  
=565,420m2*0,030=16,963m3  
Viz D.1.1.2.1-Situace pozemní komunikace skupina měření: G5801b</t>
  </si>
  <si>
    <t>ÚPRAVA Č. 5 - Cementobetonová dlažba tl. 80mm, odstín šedá  
=1112,890m2  
Lože z hrubého drceného kameniva frakce 6/8mm tl. 40mm  
=1112,890m2*0,040=44,516m3  
Viz D.1.1.2.1-Situace pozemní komunikace skupina měření: G5801b</t>
  </si>
  <si>
    <t>ÚPRAVA Č. 4 - Cementobetonová dlažba tl. 60mm, odstín červená  
=8,400m2  
Lože z hrubého drceného kameniva frakce 6/8mm tl. 30mm  
=8,400m2*0,030=0,252m3  
Viz D.1.1.2.1-Situace pozemní komunikace skupina měření: 5801b</t>
  </si>
  <si>
    <t>ÚPRAVA Č. 4 - Cementobetonová dlažba tl. 60mm, reliéfní odstín červená  
=9,333m2  
Lože z hrubého drceného kameniva frakce 6/8mm tl. 30mm  
=9,333m2*0,030=0,280m3  
Viz D.1.1.2.1-Situace pozemní komunikace skupina měření: 5801b</t>
  </si>
  <si>
    <t>ÚPRAVA Č. 5 - Cementobetonová dlažba tl. 80mm, odstín červená, reliefní  
=55,190m2  
Lože z hrubého drceného kameniva frakce 6/8 tl. 40mm  
=55,190m2*0,040=2,208m3  
Viz D.1.1.2.1-Situace pozemní komunikace skupina měření: 5801b</t>
  </si>
  <si>
    <t>OSTATNÍ - Výšková rektifikace krycích znaků inženýrských sítí (poklopy a hrnky samonivelační, poklopy bezpantové)  
=12ks  
Viz D.1.1.2.1-Situace pozemní komunikace skupina měření: 8991</t>
  </si>
  <si>
    <t>OBRUBNÍKY - Chodníkové obrubníky 100x250x1000 
=632,841m 
Betonové lože C20/25-XF3 pod betonové chodníkové obrubníky 100x250x1000 
=632,841m 
Viz D.1.1.2.*1-Situace pozemní komunikace skupina měření: 9102</t>
  </si>
  <si>
    <t>BOURACÍ PRÁCE - Odstranění betonového lože betonových chodníkových obrubníků, včetně odvozu na skládku do 20km  
=517,170*0,100m2  
=51,717m3*2,300t/m3=118,949t  
Viz D.1.1.2.1-Situace pozemní komunikace a D.1.1.2.4-Charakteristické příčné řezy skupina měření: 9661</t>
  </si>
  <si>
    <t>517,170*0,100=51,717 [A]</t>
  </si>
  <si>
    <t>SO 132</t>
  </si>
  <si>
    <t>HOSPODÁŘSKÉ SJEZDY - K.Ú. HROBICE (PVNDČP)</t>
  </si>
  <si>
    <t>SO 132.01</t>
  </si>
  <si>
    <t>KM 1,30373 (PVNDČP)</t>
  </si>
  <si>
    <t xml:space="preserve">      SO 132</t>
  </si>
  <si>
    <t xml:space="preserve">        SO 132.01</t>
  </si>
  <si>
    <t>SKLÁDKA - Uložení zeminy na skládku  
Viz položka č. 3 skupina měření: R0001</t>
  </si>
  <si>
    <t>Celkem: 15,688=15,688 [A]</t>
  </si>
  <si>
    <t>113761</t>
  </si>
  <si>
    <t>FRÉZOVÁNÍ DRÁŽKY PRŮŘEZU DO 100MM2 V ASFALTOVÉ VOZOVCE</t>
  </si>
  <si>
    <t>VOZOVKA - Prořezání drážky v pracovní spáře  
Viz C.2 - Koordinační situační výkres, D.1.1.2.2 - Výpis sjezdů a D.1.1.2.4 - Charakteristické řezy sjezdy skupina měření: 1115</t>
  </si>
  <si>
    <t>Celkem: 10,43=10,430 [A]</t>
  </si>
  <si>
    <t>131734</t>
  </si>
  <si>
    <t>HLOUBENÍ JAM ZAPAŽ I NEPAŽ TŘ. I, ODVOZ DO 5KM</t>
  </si>
  <si>
    <t>ZEMNÍ PRÁCE - Výkop zeminy pro stavební jámu v zemině tř. I včetně pažení a odvozu zeminy na skládku do 5km  
=7,844m3*2,000t/m3=15,688t  
Viz C.2 - Koordinační situační výkres, D.1.1.2.2 - Výpis sjezdů a D.1.1.2.4 - Charakteristické řezy sjezdy skupina měření: 1311</t>
  </si>
  <si>
    <t>Celkem: 7,844=7,844 [A]</t>
  </si>
  <si>
    <t>VOZOVKA - Úprava a zhutnění zemní pláně  
Viz C.2 - Koordinační situační výkres, D.1.1.2.2 - Výpis sjezdů a D.1.1.2.4 - Charakteristické řezy sjezdy skupina měření: 1821a</t>
  </si>
  <si>
    <t>Celkem: 17,43=17,430 [A]</t>
  </si>
  <si>
    <t>VOZOVKA - Podkladní vrstva stmelená cementem SC 0/32 C3/4 tl. 120mm + hutnění  
Viz C.2 - Koordinační situační výkres, D.1.1.2.2 - Výpis sjezdů a D.1.1.2.4 - Charakteristické řezy sjezdy skupina měření: 5801a</t>
  </si>
  <si>
    <t>Celkem: 17,43*0,12=2,092 [A]</t>
  </si>
  <si>
    <t>VOZOVKA - Štěrkodrť ŠDA 0/32 tl. 150mm + hutnění  
Viz C.2 - Koordinační situační výkres, D.1.1.2.2 - Výpis sjezdů a D.1.1.2.4 - Charakteristické řezy sjezdy skupina měření: 5601b</t>
  </si>
  <si>
    <t>VOZOVKA - Infiltrační postřik z kationaktivní asfaltové emulze, zbytkové množství pojiva 1,00kg/m2 (po odštěpení) PI-C  
Viz C.2 - Koordinační situační výkres, D.1.1.2.2 - Výpis sjezdů a D.1.1.2.4 - Charakteristické řezy sjezdy skupina měření: 5702</t>
  </si>
  <si>
    <t>572211</t>
  </si>
  <si>
    <t>SPOJOVACÍ POSTŘIK Z ASFALTU DO 0,5KG/M2</t>
  </si>
  <si>
    <t>VOZOVKA - Spojovací postřik z kationaktivní asfaltové emulze, zbytkové množství pojiva 0,40kg/m2 (po odštěpení) PS-C  
=17,430m2  
VOZOVKA - Spojovací postřik z kationaktivní asfaltové emulze, zbytkové množství pojiva 0,40kg/m2 (po odštěpení) PS-C  
=17,430m2  
Viz C.2 - Koordinační situační výkres, D.1.1.2.2 - Výpis sjezdů a D.1.1.2.4 - Charakteristické řezy sjezdy skupina měření: 5702</t>
  </si>
  <si>
    <t>Celkem: 17,43=17,430 [A] 
Celkem: 17,43=17,430 [B] 
Celkem: A+B=34,860 [C]</t>
  </si>
  <si>
    <t>ASFALTOVÝ BETON PRO OBRUSNÉ VRSTVY MODIFIK ACO 11+, TL. 40MM</t>
  </si>
  <si>
    <t>VOZOVKA - Asfaltový beton pro obrusné vrstvy ACO 11+, tl. 40mm + hutnění  
Viz C.2 - Koordinační situační výkres, D.1.1.2.2 - Výpis sjezdů a D.1.1.2.4 - Charakteristické řezy sjezdy skupina měření: 5701b</t>
  </si>
  <si>
    <t>574D56</t>
  </si>
  <si>
    <t>ASFALTOVÝ BETON PRO LOŽNÍ VRSTVY MODIFIK ACL 16+, TL. 60MM</t>
  </si>
  <si>
    <t>VOZOVKA - Asfaltový beton pro ložné vrstvy ACL 16+, tl. 60mm + hutnění  
Viz C.2 - Koordinační situační výkres, D.1.1.2.2 - Výpis sjezdů a D.1.1.2.4 - Charakteristické řezy sjezdy skupina měření: 5701b</t>
  </si>
  <si>
    <t>ASFALTOVÝ BETON PRO PODKLADNÍ VRSTVY MODIFIK ACP 22+, TL. 70MM</t>
  </si>
  <si>
    <t>VOZOVKA - Asfaltový beton pro podkladní vrstvy ACP 22+, tl. 70mm + hutnění  
Viz C.2 - Koordinační situační výkres, D.1.1.2.2 - Výpis sjezdů a D.1.1.2.4 - Charakteristické řezy sjezdy skupina měření: 5701b</t>
  </si>
  <si>
    <t>VOZOVKA - Asfaltová zálivka  
Viz C.2 - Koordinační situační výkres, D.1.1.2.2 - Výpis sjezdů a D.1.1.2.4 - Charakteristické řezy sjezdy skupina měření: 5901</t>
  </si>
  <si>
    <t>SO 132.02</t>
  </si>
  <si>
    <t>KM 1,34776 (PVNDČP)</t>
  </si>
  <si>
    <t xml:space="preserve">        SO 132.02</t>
  </si>
  <si>
    <t>SKLÁDKA - Uložení asfaltových vrstev na skládku  
Viz položka č. 5 skupina měření: R0001</t>
  </si>
  <si>
    <t>Celkem: 2,923=2,923 [A]</t>
  </si>
  <si>
    <t>SKLÁDKA - Uložení stavební suti na skládku  
Viz položka č. 4 skupina měření: R0001</t>
  </si>
  <si>
    <t>Celkem: 10,465=10,465 [A]</t>
  </si>
  <si>
    <t>SKLÁDKA - Uložení zeminy na skládku  
Viz položka č. 7 skupina měření: R0001</t>
  </si>
  <si>
    <t>Celkem: 26,724=26,724 [A]</t>
  </si>
  <si>
    <t>113454</t>
  </si>
  <si>
    <t>ODSTRAN KRYTU ZPEVNĚNÝCH PLOCH Z BETONU VČET PODKLADU, ODVOZ DO 5KM</t>
  </si>
  <si>
    <t>BOURACÍ PRÁCE - Odstranění betonového krytu sjezdu včetně odvozu na skládku do 5km  
=4,550m3*2,300t/m3=10,465t  
Viz C.2 - Koordinační situační výkres, D.1.1.2.2 - Výpis sjezdů a D.1.1.2.4 - Charakteristické řezy sjezdy skupina měření: 1114</t>
  </si>
  <si>
    <t>Celkem: 30,33*0,15=4,550 [A]</t>
  </si>
  <si>
    <t>113724</t>
  </si>
  <si>
    <t>FRÉZOVÁNÍ ZPEVNĚNÝCH PLOCH ASFALTOVÝCH, ODVOZ DO 5KM</t>
  </si>
  <si>
    <t>BOURACÍ PRÁCE - Odfrézování asfaltových vrstev v tl. 100mm (asfalt) včetně odvozu a uložení na skládku do 5km  
=1,218m3*2,400t/m3=2,923t  
Viz C.2 - Koordinační situační výkres, D.1.1.2.2 - Výpis sjezdů a D.1.1.2.4 - Charakteristické řezy sjezdy skupina měření: 1114</t>
  </si>
  <si>
    <t>Celkem: 12,18*0,1=1,218 [A]</t>
  </si>
  <si>
    <t>Celkem: 13,51=13,510 [A]</t>
  </si>
  <si>
    <t>ZEMNÍ PRÁCE - Výkop zeminy pro stavební jámu v zemině tř. I včetně pažení a odvozu zeminy na skládku do 5km  
=13,362m3*2,000t/m3=26,724t  
Viz C.2 - Koordinační situační výkres, D.1.1.2.2 - Výpis sjezdů a D.1.1.2.4 - Charakteristické řezy sjezdy skupina měření: 1311</t>
  </si>
  <si>
    <t>Celkem: 13,362=13,362 [A]</t>
  </si>
  <si>
    <t>Celkem: 42,51=42,510 [A]</t>
  </si>
  <si>
    <t>Celkem: 42,51*0,12=5,101 [A]</t>
  </si>
  <si>
    <t>VOZOVKA - Spojovací postřik z kationaktivní asfaltové emulze, zbytkové množství pojiva 0,40kg/m2 (po odštěpení) PS-C  
=42,510m2  
VOZOVKA - Spojovací postřik z kationaktivní asfaltové emulze, zbytkové množství pojiva 0,40kg/m2 (po odštěpení) PS-C  
=42,510m2  
Viz C.2 - Koordinační situační výkres, D.1.1.2.2 - Výpis sjezdů a D.1.1.2.4 - Charakteristické řezy sjezdy skupina měření: 5702</t>
  </si>
  <si>
    <t>Celkem: 42,51=42,510 [A] 
Celkem: 42,51=42,510 [B] 
Celkem: A+B=85,020 [C]</t>
  </si>
  <si>
    <t>919123</t>
  </si>
  <si>
    <t>ŘEZÁNÍ BETONOVÉHO KRYTU VOZOVEK TL DO 150MM</t>
  </si>
  <si>
    <t>BOURACÍ PRÁCE - Řezání betonového krytu v tl. 150mm pro odstranění betonového krytu sjezdu  
Viz C.2 - Koordinační situační výkres, D.1.1.2.2 - Výpis sjezdů a D.1.1.2.4 - Charakteristické řezy sjezdy skupina měření: 1115</t>
  </si>
  <si>
    <t>Celkem: 4,87=4,870 [A]</t>
  </si>
  <si>
    <t>SO 132.03</t>
  </si>
  <si>
    <t>KM 1,46374 (PVNDČP)</t>
  </si>
  <si>
    <t xml:space="preserve">        SO 132.03</t>
  </si>
  <si>
    <t>SKLÁDKA - Uložení asfaltových vrstev na skládku  
Viz položka č. 3 skupina měření: R0001</t>
  </si>
  <si>
    <t>Celkem: 3,535=3,535 [A]</t>
  </si>
  <si>
    <t>SKLÁDKA - Uložení zeminy na skládku  
Viz položka č. 6 skupina měření: R0001</t>
  </si>
  <si>
    <t>Celkem: 45,88=45,880 [A]</t>
  </si>
  <si>
    <t>BOURACÍ PRÁCE - Odfrézování asfaltových vrstev v tl. 100mm (asfalt) včetně odvozu a uložení na skládku do 5km  
=1,473m3*2,400t/m3=3,535t  
Viz C.2 - Koordinační situační výkres, D.1.1.2.2 - Výpis sjezdů a D.1.1.2.4 - Charakteristické řezy sjezdy skupina měření: 1114</t>
  </si>
  <si>
    <t>Celkem: 14,73*0,1=1,473 [A]</t>
  </si>
  <si>
    <t>VOZOVKA - Prořezání drážky v pracovní spáře a okolo ŽB vyrovnávacího prvku  
Viz C.2 - Koordinační situační výkres, D.1.1.2.2 - Výpis sjezdů a D.1.1.2.4 - Charakteristické řezy sjezdy skupina měření: 1115</t>
  </si>
  <si>
    <t>Celkem: 30+2,65+10+2,65=45,300 [A]</t>
  </si>
  <si>
    <t>ZEMNÍ PRÁCE - Odhumusování plochy v tl. 150mm, která bude zasažena výkopovými pracemi a úpravou terénu včetně odvozu do 20km a likvidace v režii zhotovitele (nebude využita na zpětné ohumusování)  
=6,516m3*2,000t/m3=13,032t  
Viz C.2 - Koordinační situační výkres, D.1.1.2.2 - Výpis sjezdů a D.1.1.2.4 - Charakteristické řezy sjezdy skupina měření: 1211</t>
  </si>
  <si>
    <t>Celkem: 43,44*0,15=6,516 [A]</t>
  </si>
  <si>
    <t>ZEMNÍ PRÁCE - Výkop zeminy pro stavební jámu v zemině tř. I včetně pažení a odvozu zeminy na skládku do 5km  
=22,940m3*2,000t/m3=45,880t  
Viz C.2 - Koordinační situační výkres, D.1.1.2.2 - Výpis sjezdů a D.1.1.2.4 - Charakteristické řezy sjezdy skupina měření: 1311</t>
  </si>
  <si>
    <t>Celkem: 22,94=22,940 [A]</t>
  </si>
  <si>
    <t>ZEMNÍ PRÁCE - Zásyp ze štěrkodrti fr. 0/32 mm + hutnění po vrstvách max. 300mm,  Id=0,85, 100% PS včetně dopravy materiálu  
Viz C.2 - Koordinační situační výkres, D.1.1.2.2 - Výpis sjezdů a D.1.1.2.4 - Charakteristické řezy sjezdy skupina měření: 1711</t>
  </si>
  <si>
    <t>Celkem: 20,97=20,970 [A]</t>
  </si>
  <si>
    <t>ZEMNÍ PRÁCE - Úprava a zhutnění základové spáry  
=35,360m2  
VOZOVKA - Úprava a zhutnění zemní pláně  
=65,110m2  
Viz C.2 - Koordinační situační výkres, D.1.1.2.2 - Výpis sjezdů a D.1.1.2.4 - Charakteristické řezy sjezdy skupina měření: 1821a</t>
  </si>
  <si>
    <t>Celkem: 35,36=35,360 [A] 
Celkem: 65,11=65,110 [B] 
Celkem: A+B=100,470 [C]</t>
  </si>
  <si>
    <t>272314</t>
  </si>
  <si>
    <t>ZÁKLADY Z PROSTÉHO BETONU DO C25/30</t>
  </si>
  <si>
    <t>ZÁKLAD - Beton C25/30-XF4 + hutnění  
ZÁKLAD - Bednění + odbedňovací nátěr  
=(3,050+2,350+0,700+0,700+1,400+3,800)*0,600*2=14,400m2  
Viz C.2 - Koordinační situační výkres, D.1.1.2.2 - Výpis sjezdů a D.1.1.2.4 - Charakteristické řezy sjezdy skupina měření: 2711a</t>
  </si>
  <si>
    <t>Celkem: 4,64*0,6=2,784 [A]</t>
  </si>
  <si>
    <t>272365</t>
  </si>
  <si>
    <t>VÝZTUŽ ZÁKLADŮ Z OCELI 10505, B500B</t>
  </si>
  <si>
    <t>ZÁKLAD - Betonářská výztuž B500B - Pruty pr. 16mm, dl. 1,000m (přesah 0,500m do základu a 0,500m do ŽB vyrovnávacího prvku), 2 kusy vedle sebe s krytím min. 50mm po 200mm v délce včetně dopravy materiálu  
Viz C.2 - Koordinační situační výkres, D.1.1.2.2 - Výpis sjezdů a D.1.1.2.4 - Charakteristické řezy sjezdy skupina měření: 0036a</t>
  </si>
  <si>
    <t>Celkem: 1*2*76*1,58/1000=0,240 [A]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</si>
  <si>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</si>
  <si>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311325</t>
  </si>
  <si>
    <t>ZDI A STĚNY PODP A VOL ZE ŽELEZOBET DO C30/37</t>
  </si>
  <si>
    <t>ŽB VYROVNÁVACÍ PRVEK - Beton C30/37-XF4 + hutnění  
ŽB VYROVNÁVACÍ PRVEK - Bednění + odbedňovací nátěr  
=(2,650+2,350+0,300+0,900+1,200+3,800)*1,410*2+0,250*7,600=14,482m2  
Viz C.2 - Koordinační situační výkres, D.1.1.2.2 - Výpis sjezdů a D.1.1.2.4 - Charakteristické řezy sjezdy skupina měření: 3171a</t>
  </si>
  <si>
    <t>Celkem: 4,41*1,41=6,218 [A]</t>
  </si>
  <si>
    <t>311366</t>
  </si>
  <si>
    <t>VÝZTUŽ ZDÍ A STĚN PODP A VOL Z KARI-SÍTÍ</t>
  </si>
  <si>
    <t>ŽB VYROVNÁVACÍ PRVEK - Betonářská výztuž B500B - KARI síť pr. 8mm, rozměr oka 100x100mm včetně dopravy materiálu  
Viz C.2 - Koordinační situační výkres, D.1.1.2.2 - Výpis sjezdů a D.1.1.2.4 - Charakteristické řezy sjezdy skupina měření: 0036a</t>
  </si>
  <si>
    <t>Celkem: 0,01*6,218*7,85=0,488 [A]</t>
  </si>
  <si>
    <t>Celkem: 65,11*0,12=7,813 [A]</t>
  </si>
  <si>
    <t>Celkem: 65,11=65,110 [A]</t>
  </si>
  <si>
    <t>VOZOVKA - Spojovací postřik z kationaktivní asfaltové emulze, zbytkové množství pojiva 0,40kg/m2 (po odštěpení) PS-C  
=65,110m2  
VOZOVKA - Spojovací postřik z kationaktivní asfaltové emulze, zbytkové množství pojiva 0,40kg/m2 (po odštěpení) PS-C  
=65,110m2  
Viz C.2 - Koordinační situační výkres, D.1.1.2.2 - Výpis sjezdů a D.1.1.2.4 - Charakteristické řezy sjezdy skupina měření: 5702</t>
  </si>
  <si>
    <t>Celkem: 65,11=65,110 [A] 
Celkem: 65,11=65,110 [B] 
Celkem: A+B=130,220 [C]</t>
  </si>
  <si>
    <t>ZÁKLAD - Nátěry Np+2xNa na styku se zeminou  
=(3,050+2,350+0,700+0,700+1,400+3,800)*0,600*2+4,640m2=19,040m2  
ŽB VYROVNÁVACÍ PRVEK - Nátěry Np+2xNa na styku se zeminou  
=(2,650+2,350+0,300+0,900+1,200+3,800)*0,200*2+(2,350+0,300+0,900+3,800)*1,210*2+1,750m2*2=25,767m2  
Viz C.2 - Koordinační situační výkres, D.1.1.2.2 - Výpis sjezdů a D.1.1.2.4 - Charakteristické řezy sjezdy skupina měření: 7111</t>
  </si>
  <si>
    <t>Celkem: (3,05+2,35+0,7+0,7+1,4+3,8)*0,6*2+4,64=19,040 [A] 
Celkem: (2,65+2,35+0,3+0,9+1,2+3,8)*0,2*2+(2,35+0,3+0,9+3,8)*1,21*2+1,75*2=25,767 [B] 
Celkem: A+B=44,807 [C]</t>
  </si>
  <si>
    <t>931181</t>
  </si>
  <si>
    <t>VÝPLŇ DILATAČ SPAR Z POLYSTYRENU TL DO 10MM</t>
  </si>
  <si>
    <t>ŽB VTOKOVÝ PRVEK - Výplň dilatační spáry mezi základem horkovodu a ŽB vtokovým prvkem polystyrenem tl. 10mm  
Viz C.2 - Koordinační situační výkres, D.1.1.2.2 - Výpis sjezdů a D.1.1.2.4 - Charakteristické řezy sjezdy skupina měření: 9351b</t>
  </si>
  <si>
    <t>Celkem: 1,75*7,85=13,738 [A]</t>
  </si>
  <si>
    <t>položka zahrnuje dodávku a osazení předepsaného materiálu, očištění ploch spáry před úpravou, očištění okolí spáry po úpravě</t>
  </si>
  <si>
    <t>931331</t>
  </si>
  <si>
    <t>TĚSNĚNÍ DILATAČNÍCH SPAR POLYURETANOVÝM TMELEM PRŮŘEZU DO 100MM2</t>
  </si>
  <si>
    <t>ŽB VTOKOVÝ PRVEK - Těsnění dilatační spáry polyuretanovým tmelem  
Viz C.2 - Koordinační situační výkres, D.1.1.2.2 - Výpis sjezdů a D.1.1.2.4 - Charakteristické řezy sjezdy skupina měření: 6202a</t>
  </si>
  <si>
    <t>Celkem: 1,75*2+7,85=11,350 [A]</t>
  </si>
  <si>
    <t>93135</t>
  </si>
  <si>
    <t>TĚSNĚNÍ DILATAČ SPAR PRYŽ PÁSKOU NEBO KRUH PROFILEM</t>
  </si>
  <si>
    <t>ŽB VTOKOVÝ PRVEK - Těsnění dilatační spáry těsnícím provazcem  
Viz C.2 - Koordinační situační výkres, D.1.1.2.2 - Výpis sjezdů a D.1.1.2.4 - Charakteristické řezy sjezdy skupina měření: 6202a</t>
  </si>
  <si>
    <t>SO 132.04</t>
  </si>
  <si>
    <t>KM 1,71186 (PVNDČP)</t>
  </si>
  <si>
    <t xml:space="preserve">        SO 132.04</t>
  </si>
  <si>
    <t>Celkem: 1,661=1,661 [A]</t>
  </si>
  <si>
    <t>Celkem: 11,93=11,930 [A]</t>
  </si>
  <si>
    <t>Celkem: 29,744=29,744 [A]</t>
  </si>
  <si>
    <t>BOURACÍ PRÁCE - Odstranění betonového krytu sjezdu včetně odvozu na skládku do 5km  
=5,187m3*2,300t/m3=11,930t  
Viz C.2 - Koordinační situační výkres, D.1.1.2.2 - Výpis sjezdů a D.1.1.2.4 - Charakteristické řezy sjezdy skupina měření: 1114</t>
  </si>
  <si>
    <t>Celkem: 34,58*0,15=5,187 [A]</t>
  </si>
  <si>
    <t>BOURACÍ PRÁCE - Odfrézování asfaltových vrstev v tl. 100mm (asfalt) včetně odvozu a uložení na skládku do 5km  
=0,692m3*2,400t/m3=1,661t  
Viz C.2 - Koordinační situační výkres, D.1.1.2.2 - Výpis sjezdů a D.1.1.2.4 - Charakteristické řezy sjezdy skupina měření: 1114</t>
  </si>
  <si>
    <t>Celkem: 6,92*0,1=0,692 [A]</t>
  </si>
  <si>
    <t>Celkem: 14,4=14,400 [A]</t>
  </si>
  <si>
    <t>ZEMNÍ PRÁCE - Výkop zeminy pro stavební jámu v zemině tř. I včetně pažení a odvozu zeminy na skládku do 5km  
=14,872m3*2,000t/m3=29,744t  
Viz C.2 - Koordinační situační výkres, D.1.1.2.2 - Výpis sjezdů a D.1.1.2.4 - Charakteristické řezy sjezdy skupina měření: 1311</t>
  </si>
  <si>
    <t>Celkem: 14,872=14,872 [A]</t>
  </si>
  <si>
    <t>Celkem: 41,5=41,500 [A]</t>
  </si>
  <si>
    <t>Celkem: 41,5*0,12=4,980 [A]</t>
  </si>
  <si>
    <t>VOZOVKA - Infiltrační postřik z kationaktivní asfaltové emulze, zbytkové množství pojiva 1,00kg/m2 (po odštěpení) PI-C,  
Viz C.2 - Koordinační situační výkres, D.1.1.2.2 - Výpis sjezdů a D.1.1.2.4 - Charakteristické řezy sjezdy skupina měření: 5702</t>
  </si>
  <si>
    <t>VOZOVKA - Spojovací postřik z kationaktivní asfaltové emulze, zbytkové množství pojiva 0,40kg/m2 (po odštěpení) PS-C  
=41,500m2  
VOZOVKA - Spojovací postřik z kationaktivní asfaltové emulze, zbytkové množství pojiva 0,40kg/m2 (po odštěpení) PS-C  
=41,500m2  
Viz C.2 - Koordinační situační výkres, D.1.1.2.2 - Výpis sjezdů a D.1.1.2.4 - Charakteristické řezy sjezdy skupina měření: 5702</t>
  </si>
  <si>
    <t>Celkem: 41,5=41,500 [A] 
Celkem: 41,5=41,500 [B] 
Celkem: A+B=83,000 [C]</t>
  </si>
  <si>
    <t>Celkem: 3,8=3,800 [A]</t>
  </si>
  <si>
    <t>SO 132.05</t>
  </si>
  <si>
    <t>KM 1,76367 (PVNDČP)</t>
  </si>
  <si>
    <t xml:space="preserve">        SO 132.05</t>
  </si>
  <si>
    <t>SKLÁDKA - Uložení zeminy na skládku  
Viz položka č. 4 skupina měření: R0001</t>
  </si>
  <si>
    <t>Celkem: 17,466=17,466 [A]</t>
  </si>
  <si>
    <t>Celkem: 9,55=9,550 [A]</t>
  </si>
  <si>
    <t>ZEMNÍ PRÁCE - Odhumusování plochy v tl. 150mm, která bude zasažena výkopovými pracemi a úpravou terénu včetně odvozu do 20km a likvidace v režii zhotovitele (nebude využita na zpětné ohumusování)  
=0,240m3*2,000t/m3=0,480t  
Viz C.2 - Koordinační situační výkres, D.1.1.2.2 - Výpis sjezdů a D.1.1.2.4 - Charakteristické řezy sjezdy skupina měření: 1211</t>
  </si>
  <si>
    <t>Celkem: 1,6*0,15=0,240 [A]</t>
  </si>
  <si>
    <t>ZEMNÍ PRÁCE - Výkop zeminy pro stavební jámu v zemině tř. I včetně pažení a odvozu zeminy na skládku do 5km  
=8,733m3*2,000t/m3=17,466t  
Viz C.2 - Koordinační situační výkres, D.1.1.2.2 - Výpis sjezdů a D.1.1.2.4 - Charakteristické řezy sjezdy skupina měření: 1311</t>
  </si>
  <si>
    <t>Celkem: 8,733=8,733 [A]</t>
  </si>
  <si>
    <t>Celkem: 19,94=19,940 [A]</t>
  </si>
  <si>
    <t>Celkem: 19,94*0,12=2,393 [A]</t>
  </si>
  <si>
    <t>VOZOVKA - Spojovací postřik z kationaktivní asfaltové emulze, zbytkové množství pojiva 0,40kg/m2 (po odštěpení) PS-C  
=19,940m2  
VOZOVKA - Spojovací postřik z kationaktivní asfaltové emulze, zbytkové množství pojiva 0,40kg/m2 (po odštěpení) PS-C  
=19,940m2  
Viz C.2 - Koordinační situační výkres, D.1.1.2.2 - Výpis sjezdů a D.1.1.2.4 - Charakteristické řezy sjezdy skupina měření: 5702</t>
  </si>
  <si>
    <t>Celkem: 19,94=19,940 [A] 
Celkem: 19,94=19,940 [B] 
Celkem: A+B=39,880 [C]</t>
  </si>
  <si>
    <t>SO 132.06</t>
  </si>
  <si>
    <t>KM 1,76607 (PVNDČP)</t>
  </si>
  <si>
    <t xml:space="preserve">        SO 132.06</t>
  </si>
  <si>
    <t>Celkem: 2,995=2,995 [A]</t>
  </si>
  <si>
    <t>Celkem: 58,34=58,340 [A]</t>
  </si>
  <si>
    <t>BOURACÍ PRÁCE - Odfrézování asfaltových vrstev v tl. 100mm (asfalt) včetně odvozu a uložení na skládku do 5km  
=1,248m3*2,400t/m3=2,995t  
Viz C.2 - Koordinační situační výkres, D.1.1.2.2 - Výpis sjezdů a D.1.1.2.4 - Charakteristické řezy sjezdy skupina měření: 1114</t>
  </si>
  <si>
    <t>Celkem: 12,48*0,1=1,248 [A]</t>
  </si>
  <si>
    <t>Celkem: 30+2,45+10+2,45=44,900 [A]</t>
  </si>
  <si>
    <t>ZEMNÍ PRÁCE - Odhumusování plochy v tl. 150mm, která bude zasažena výkopovými pracemi a úpravou terénu včetně odvozu do 20km a likvidace v režii zhotovitele (nebude využita na zpětné ohumusování)  
=7,206m3*2,000t/m3=14,412t  
Viz C.2 - Koordinační situační výkres, D.1.1.2.2 - Výpis sjezdů a D.1.1.2.4 - Charakteristické řezy sjezdy skupina měření: 1211</t>
  </si>
  <si>
    <t>Celkem: 48,04*0,15=7,206 [A]</t>
  </si>
  <si>
    <t>ZEMNÍ PRÁCE - Výkop zeminy pro stavební jámu v zemině tř. I včetně pažení a odvozu zeminy na skládku do 5km  
=29,170m3*2,000t/m3=58,340t  
Viz C.2 - Koordinační situační výkres, D.1.1.2.2 - Výpis sjezdů a D.1.1.2.4 - Charakteristické řezy sjezdy skupina měření: 1311</t>
  </si>
  <si>
    <t>Celkem: 29,17=29,170 [A]</t>
  </si>
  <si>
    <t>Celkem: 6,58=6,580 [A]</t>
  </si>
  <si>
    <t>ZEMNÍ PRÁCE - Úprava a zhutnění základové spáry  
=32,240m2  
VOZOVKA - Úprava a zhutnění zemní pláně  
=62,910m2  
Viz C.2 - Koordinační situační výkres, D.1.1.2.2 - Výpis sjezdů a D.1.1.2.4 - Charakteristické řezy sjezdy skupina měření: 1821a</t>
  </si>
  <si>
    <t>Celkem: 32,24=32,240 [A] 
Celkem: 62,91=62,910 [B] 
Celkem: A+B=95,150 [C]</t>
  </si>
  <si>
    <t>ZÁKLAD - Beton C25/30-XF4 + hutnění  
ZÁKLAD - Bednění + odbedňovací nátěr  
=(2,850+2,150+0,700+0,700+1,400+3,800)*0,600*2=13,920m2  
Viz C.2 - Koordinační situační výkres, D.1.1.2.2 - Výpis sjezdů a D.1.1.2.4 - Charakteristické řezy sjezdy skupina měření: 2711a</t>
  </si>
  <si>
    <t>Celkem: 1*2*72*1,58/1000=0,228 [A]</t>
  </si>
  <si>
    <t>ŽB VYROVNÁVACÍ PRVEK - Beton C30/37-XF4 + hutnění  
ŽB VYROVNÁVACÍ PRVEK - Bednění + odbedňovací nátěr  
=(2,450+2,150+0,300+0,900+1,200+3,800)*0,540*2+0,020*7,600=11,816m2  
Viz C.2 - Koordinační situační výkres, D.1.1.2.2 - Výpis sjezdů a D.1.1.2.4 - Charakteristické řezy sjezdy skupina měření: 3171a</t>
  </si>
  <si>
    <t>Celkem: 4,29*0,54=2,317 [A]</t>
  </si>
  <si>
    <t>Celkem: 0,01*2,317*7,85=0,182 [A]</t>
  </si>
  <si>
    <t>Celkem: 62,91*0,12=7,549 [A]</t>
  </si>
  <si>
    <t>Celkem: 62,91=62,910 [A]</t>
  </si>
  <si>
    <t>VOZOVKA - Spojovací postřik z kationaktivní asfaltové emulze, zbytkové množství pojiva 0,40kg/m2 (po odštěpení) PS-C  
=62,910m2  
VOZOVKA - Spojovací postřik z kationaktivní asfaltové emulze, zbytkové množství pojiva 0,40kg/m2 (po odštěpení) PS-C  
=62,910m2  
Viz C.2 - Koordinační situační výkres, D.1.1.2.2 - Výpis sjezdů a D.1.1.2.4 - Charakteristické řezy sjezdy skupina měření: 5702</t>
  </si>
  <si>
    <t>Celkem: 62,91=62,910 [A] 
Celkem: 62,91=62,910 [B] 
Celkem: A+B=125,820 [C]</t>
  </si>
  <si>
    <t>ZÁKLAD - Nátěry Np+2xNa na styku se zeminou  
=(2,850+2,150+0,700+0,700+1,400+3,800)*0,600*2+4,470m2=18,390m2  
ŽB VYROVNÁVACÍ PRVEK - Nátěry Np+2xNa na styku se zeminou  
=(2,450+2,150+0,300+0,900+1,200+3,800)*0,200*2+(2,150+0,300+0,900+3,800)*0,340*2+1,750m2*2=12,682m2  
Viz C.2 - Koordinační situační výkres, D.1.1.2.2 - Výpis sjezdů a D.1.1.2.4 - Charakteristické řezy sjezdy skupina měření: 7111</t>
  </si>
  <si>
    <t>Celkem: (2,85+2,15+0,7+0,7+1,4+3,8)*0,6*2+4,47=18,390 [A] 
Celkem: (2,45+2,15+0,3+0,9+1,2+3,8)*0,2*2+(2,15+0,3+0,9+3,8)*0,34*2+1,75*2=12,682 [B] 
Celkem: A+B=31,072 [C]</t>
  </si>
  <si>
    <t>Celkem: 1,1*7,7=8,470 [A]</t>
  </si>
  <si>
    <t>Celkem: 1,1*2+7,7=9,900 [A]</t>
  </si>
  <si>
    <t>SO 132.07</t>
  </si>
  <si>
    <t>KM 1,90927 (PVNDČP)</t>
  </si>
  <si>
    <t xml:space="preserve">        SO 132.07</t>
  </si>
  <si>
    <t>Celkem: 0,917=0,917 [A]</t>
  </si>
  <si>
    <t>Celkem: 21,457=21,457 [A]</t>
  </si>
  <si>
    <t>Celkem: 43,88=43,880 [A]</t>
  </si>
  <si>
    <t>BOURACÍ PRÁCE - Odstranění betonového krytu sjezdu včetně odvozu na skládku do 5km  
=9,329m3*2,300t/m3=21,457t  
Viz C.2 - Koordinační situační výkres, D.1.1.2.2 - Výpis sjezdů a D.1.1.2.4 - Charakteristické řezy sjezdy skupina měření: 1114</t>
  </si>
  <si>
    <t>Celkem: 62,19*0,15=9,329 [A]</t>
  </si>
  <si>
    <t>BOURACÍ PRÁCE - Odfrézování asfaltových vrstev v tl. 100mm (asfalt) včetně odvozu a uložení na skládku do 5km  
=0,382m3*2,400t/m3=0,917t  
Viz C.2 - Koordinační situační výkres, D.1.1.2.2 - Výpis sjezdů a D.1.1.2.4 - Charakteristické řezy sjezdy skupina měření: 1114</t>
  </si>
  <si>
    <t>Celkem: 3,82*0,1=0,382 [A]</t>
  </si>
  <si>
    <t>Celkem: 22,22+2,9+3,22+18,5=46,840 [A]</t>
  </si>
  <si>
    <t>ZEMNÍ PRÁCE - Výkop zeminy pro stavební jámu v zemině tř. I včetně pažení a odvozu zeminy na skládku do 5km  
=21,940m3*2,000t/m3=43,880t  
Viz C.2 - Koordinační situační výkres, D.1.1.2.2 - Výpis sjezdů a D.1.1.2.4 - Charakteristické řezy sjezdy skupina měření: 1311</t>
  </si>
  <si>
    <t>Celkem: 21,94=21,940 [A]</t>
  </si>
  <si>
    <t>Celkem: 66,5=66,500 [A]</t>
  </si>
  <si>
    <t>Celkem: 66,5*0,12=7,980 [A]</t>
  </si>
  <si>
    <t>VOZOVKA - Spojovací postřik z kationaktivní asfaltové emulze, zbytkové množství pojiva 0,40kg/m2 (po odštěpení) PS-C  
=66,500m2  
VOZOVKA - Spojovací postřik z kationaktivní asfaltové emulze, zbytkové množství pojiva 0,40kg/m2 (po odštěpení) PS-C  
=66,500m2  
Viz C.2 - Koordinační situační výkres, D.1.1.2.2 - Výpis sjezdů a D.1.1.2.4 - Charakteristické řezy sjezdy skupina měření: 5702</t>
  </si>
  <si>
    <t>Celkem: 66,5=66,500 [A] 
Celkem: 66,5=66,500 [B] 
Celkem: A+B=133,000 [C]</t>
  </si>
  <si>
    <t>Celkem: 3,3*2=6,600 [A]</t>
  </si>
  <si>
    <t>SO 132.08</t>
  </si>
  <si>
    <t>KM 1,93124 (PVNDČP)</t>
  </si>
  <si>
    <t xml:space="preserve">        SO 132.08</t>
  </si>
  <si>
    <t>SKLÁDKA - Uložení stavební suti na skládku  
Viz položka č. 3 skupina měření: R0001</t>
  </si>
  <si>
    <t>Celkem: 5,495=5,495 [A]</t>
  </si>
  <si>
    <t>Celkem: 10,06=10,060 [A]</t>
  </si>
  <si>
    <t>113464</t>
  </si>
  <si>
    <t>ODSTRAN KRYTU ZPEVNĚNÝCH PLOCH ZE SILNIČ DÍLCŮ VČET PODKL, ODVOZ DO 5KM</t>
  </si>
  <si>
    <t>BOURACÍ PRÁCE - Odstranění krytu sjezdu ze ŽB panelů včetně odvozu na skládku do 5km  
=2,198m3*2,500t/m3=5,495t  
Viz C.2 - Koordinační situační výkres, D.1.1.2.2 - Výpis sjezdů a D.1.1.2.4 - Charakteristické řezy sjezdy skupina měření: 1114</t>
  </si>
  <si>
    <t>Celkem: 14,65*0,15=2,198 [A]</t>
  </si>
  <si>
    <t>ZEMNÍ PRÁCE - Odhumusování plochy v tl. 150mm, která bude zasažena výkopovými pracemi a úpravou terénu včetně odvozu do 20km a likvidace v režii zhotovitele (nebude využita na zpětné ohumusování)  
=0,545m3*2,000t/m3=1,090t  
Viz C.2 - Koordinační situační výkres, D.1.1.2.2 - Výpis sjezdů a D.1.1.2.4 - Charakteristické řezy sjezdy skupina měření: 1211</t>
  </si>
  <si>
    <t>Celkem: 3,63*0,15=0,545 [A]</t>
  </si>
  <si>
    <t>ZEMNÍ PRÁCE - Výkop zeminy pro stavební jámu v zemině tř. I včetně pažení a odvozu zeminy na skládku do 5km  
=5,030m3*2,000t/m3=10,060t  
Viz C.2 - Koordinační situační výkres, D.1.1.2.2 - Výpis sjezdů a D.1.1.2.4 - Charakteristické řezy sjezdy skupina měření: 1311</t>
  </si>
  <si>
    <t>Celkem: 5,03=5,030 [A]</t>
  </si>
  <si>
    <t>Celkem: 16,74=16,740 [A]</t>
  </si>
  <si>
    <t>Celkem: 16,74*0,12=2,009 [A]</t>
  </si>
  <si>
    <t>VOZOVKA - Spojovací postřik z kationaktivní asfaltové emulze, zbytkové množství pojiva 0,40kg/m2 (po odštěpení) PS-C  
=16,740m2  
VOZOVKA - Spojovací postřik z kationaktivní asfaltové emulze, zbytkové množství pojiva 0,40kg/m2 (po odštěpení) PS-C  
=16,740m2  
Viz C.2 - Koordinační situační výkres, D.1.1.2.2 - Výpis sjezdů a D.1.1.2.4 - Charakteristické řezy sjezdy skupina měření: 5702</t>
  </si>
  <si>
    <t>Celkem: 16,74=16,740 [A] 
Celkem: 16,74=16,740 [B] 
Celkem: A+B=33,480 [C]</t>
  </si>
  <si>
    <t>BOURACÍ PRÁCE - Řezání ŽB krytu v tl. 150mm pro odstranění BŽ krytu sjezdu  
Viz C.2 - Koordinační situační výkres, D.1.1.2.2 - Výpis sjezdů a D.1.1.2.4 - Charakteristické řezy sjezdy skupina měření: 1115</t>
  </si>
  <si>
    <t>Celkem: 3,75=3,750 [A]</t>
  </si>
  <si>
    <t>SO 132.09</t>
  </si>
  <si>
    <t>KM 2,10037 (PVNDČP)</t>
  </si>
  <si>
    <t xml:space="preserve">        SO 132.09</t>
  </si>
  <si>
    <t>Celkem: 4,445=4,445 [A]</t>
  </si>
  <si>
    <t>Celkem: 116,4=116,400 [A]</t>
  </si>
  <si>
    <t>BOURACÍ PRÁCE - Odfrézování asfaltových vrstev v tl. 100mm (asfalt) včetně odvozu a uložení na skládku do 5km  
=1,852m3*2,400t/m3=4,445t  
Viz C.2 - Koordinační situační výkres, D.1.1.2.2 - Výpis sjezdů a D.1.1.2.4 - Charakteristické řezy sjezdy skupina měření: 1114</t>
  </si>
  <si>
    <t>Celkem: 18,52*0,1=1,852 [A]</t>
  </si>
  <si>
    <t>ZEMNÍ PRÁCE - Odhumusování plochy v tl. 150mm, která bude zasažena výkopovými pracemi a úpravou terénu včetně odvozu do 20km a likvidace v režii zhotovitele (nebude využita na zpětné ohumusování)  
=2,063m3*2,000t/m3=4,126t  
Viz C.2 - Koordinační situační výkres, D.1.1.2.2 - Výpis sjezdů a D.1.1.2.4 - Charakteristické řezy sjezdy skupina měření: 1211</t>
  </si>
  <si>
    <t>Celkem: 13,75*0,15=2,063 [A]</t>
  </si>
  <si>
    <t>ZEMNÍ PRÁCE - Výkop zeminy pro stavební jámu v zemině tř. I včetně pažení a odvozu zeminy na skládku do 5km  
=58,200m3*2,000t/m3=116,400t  
Viz C.2 - Koordinační situační výkres, D.1.1.2.2 - Výpis sjezdů a D.1.1.2.4 - Charakteristické řezy sjezdy skupina měření: 1311</t>
  </si>
  <si>
    <t>Celkem: 58,2=58,200 [A]</t>
  </si>
  <si>
    <t>Celkem: 13,62=13,620 [A]</t>
  </si>
  <si>
    <t>ZEMNÍ PRÁCE - Úprava a zhutnění základové spáry  
=1,410*8,100+27,156m2=38,577m2  
VOZOVKA - Úprava a zhutnění zemní pláně  
=33,280m2  
Viz C.2 - Koordinační situační výkres, D.1.1.2.2 - Výpis sjezdů a D.1.1.2.4 - Charakteristické řezy sjezdy skupina měření: 1821a</t>
  </si>
  <si>
    <t>Celkem: 1,41*8,1+27,156=38,577 [A] 
Celkem: 33,28=33,280 [B] 
Celkem: A+B=71,857 [C]</t>
  </si>
  <si>
    <t>TROUBA - Podkladní betonové prefabrikované podkladky z betonu C35/45-XF4 pod trouby (8kus), včetně dopravy materiálu  
Viz C.2 - Koordinační situační výkres, D.1.1.2.2 - Výpis sjezdů a D.1.1.2.4 - Charakteristické řezy sjezdy skupina měření: 4511</t>
  </si>
  <si>
    <t>ODLÁŽDĚNÍ - Podkladní betonové lože z betonu C25/30-XF3 pod kamennou dlažbu tl. 150mm včetně dopravy materiálu  
Viz C.2 - Koordinační situační výkres, D.1.1.2.2 - Výpis sjezdů a D.1.1.2.4 - Charakteristické řezy sjezdy skupina měření: 4511</t>
  </si>
  <si>
    <t>Celkem: 27,156*0,15=4,073 [A]</t>
  </si>
  <si>
    <t>ŽB ZÁKLADOVÁ DESKA - Beton C25/30-XF3+XA2 + hutnění včetně dopravy materiálu  
ŽB ZÁKLADOVÁ DESKA - Bednění + odbedňovací nátěr  
=1,410*0,300*2+8,100*0,300*2=5,706m2  
Viz C.2 - Koordinační situační výkres, D.1.1.2.2 - Výpis sjezdů a D.1.1.2.4 - Charakteristické řezy sjezdy skupina měření: 4511</t>
  </si>
  <si>
    <t>Celkem: 1,41*8,1*0,3=3,426 [A]</t>
  </si>
  <si>
    <t>ŽB ZÁKLADOVÁ DESKA - Betonářská výztuž B500B - KARI síť pr. 8mm, rozměr oka 100x100mm, včetně dopravy materiálu  
Viz C.2 - Koordinační situační výkres, D.1.1.2.2 - Výpis sjezdů a D.1.1.2.4 - Charakteristické řezy sjezdy skupina měření: 0036a</t>
  </si>
  <si>
    <t>Celkem: 0,01*3,426*7,85=0,269 [A]</t>
  </si>
  <si>
    <t>ZEMNÍ PRÁCE - Polštář ze štěrkodrti fr. 0/32mm, tl. 400mm + hutnění po vrstvách tl. 200mm, Id=0,90, 100% PS včetně dopravy materiálu  
Viz C.2 - Koordinační situační výkres, D.1.1.2.2 - Výpis sjezdů a D.1.1.2.4 - Charakteristické řezy sjezdy skupina měření: 4511</t>
  </si>
  <si>
    <t>Celkem: 0,724*8,5=6,154 [A]</t>
  </si>
  <si>
    <t>ODLÁŽDĚNÍ - Kamenná dlažba z lomového kamene tl. 250mm, šířka spáry 30 - 50mm, spáry zatřené stěrkou MC25 včetně dopravy materiálu  
Viz C.2 - Koordinační situační výkres, D.1.1.2.2 - Výpis sjezdů a D.1.1.2.4 - Charakteristické řezy sjezdy skupina měření: 4611</t>
  </si>
  <si>
    <t>Celkem: 27,156*0,25=6,789 [A]</t>
  </si>
  <si>
    <t>ODLÁŽDĚNÍ - Příčný práh z prostého betonu C25/30-XF3 na vtoku i výtoku 500x200mm včetně dopravy materiálu  
Viz C.2 - Koordinační situační výkres, D.1.1.2.2 - Výpis sjezdů a D.1.1.2.4 - Charakteristické řezy sjezdy skupina měření: 4613</t>
  </si>
  <si>
    <t>Celkem: 10,34*0,5*0,2=1,034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</si>
  <si>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</t>
  </si>
  <si>
    <t>Celkem: 33,28*0,12=3,994 [A]</t>
  </si>
  <si>
    <t>Celkem: 33,28=33,280 [A]</t>
  </si>
  <si>
    <t>VOZOVKA - Spojovací postřik z kationaktivní asfaltové emulze, zbytkové množství pojiva 0,40kg/m2 (po odštěpení) PS-C  
=33,280m2  
VOZOVKA - Spojovací postřik z kationaktivní asfaltové emulze, zbytkové množství pojiva 0,40kg/m2 (po odštěpení) PS-C  
=33,280m2  
Viz C.2 - Koordinační situační výkres, D.1.1.2.2 - Výpis sjezdů a D.1.1.2.4 - Charakteristické řezy sjezdy skupina měření: 5702</t>
  </si>
  <si>
    <t>Celkem: 33,28=33,280 [A] 
Celkem: 33,28=33,280 [B] 
Celkem: A+B=66,560 [C]</t>
  </si>
  <si>
    <t>TROUBA - Sanace seříznutého čela železobetonové trouby ručně nanášenou sanační maltou, včetně dopravy materiálu  
Viz C.2 - Koordinační situační výkres, D.1.1.2.2 - Výpis sjezdů a D.1.1.2.4 - Charakteristické řezy sjezdy skupina měření: 6261</t>
  </si>
  <si>
    <t>ŽB ZÁKLADOVÁ DESKA - Nátěry Np+2xNa na styku se zeminou  
=8,100*0,300*2=4,860m2  
ŽB OBETONOVÁNÍ - Nátěry Np+2xNa na styku se zeminou  
=2,900*6,640=19,256m2  
Viz C.2 - Koordinační situační výkres, D.1.1.2.2 - Výpis sjezdů a D.1.1.2.4 - Charakteristické řezy sjezdy skupina měření: 7111</t>
  </si>
  <si>
    <t>Celkem: 8,1*0,3*2=4,860 [A] 
Celkem: 2,9*6,64=19,256 [B] 
Celkem: A+B=24,116 [C]</t>
  </si>
  <si>
    <t>TROUBA - Úprava seříznuté části ŽB hrdlové trouby antikorozním nátěrem  
Viz C.2 - Koordinační situační výkres, D.1.1.2.2 - Výpis sjezdů a D.1.1.2.4 - Charakteristické řezy sjezdy skupina měření: 7801</t>
  </si>
  <si>
    <t>TROUBA - ŽB prefabrikované hrdlové trouby DN=600mm (4kus) z betonu C35/45-XF4 včetně dopravy materiálu  
Viz C.2 - Koordinační situační výkres, D.1.1.2.2 - Výpis sjezdů a D.1.1.2.4 - Charakteristické řezy sjezdy skupina měření: 8101</t>
  </si>
  <si>
    <t>Celkem: 8,1=8,100 [A]</t>
  </si>
  <si>
    <t>ZEMNÍ PRÁCE - Dodávka, montáž, demontáž a odvoz betonové prefabrikované skruže DN=800mm  
Viz C.2 - Koordinační situační výkres, D.1.1.2.2 - Výpis sjezdů a D.1.1.2.4 - Charakteristické řezy sjezdy skupina měření: 8991</t>
  </si>
  <si>
    <t>- Položka zahrnuje veškerý materiál, výrobky a polotovary, včetně mimostaveništní a  
vnitrostaveništní dopravy (rovněž přesuny), včetně naložení a složení,případně s uložením.</t>
  </si>
  <si>
    <t>ŽB OBETONOVÁNÍ - Beton C25/30-XF3+XA2 + hutnění  
ŽB OBETONOVÁNÍ - Bednění + odbedňovací nátěr  
=1,218*6,640*2+0,800m2*2=17,775m2  
ŽB OBETONOVÁNÍ - Betonářská výztuž B500B - KARI síť pr. 8mm, rozměr oka 100x100mm, včetně dopravy materiálu  
=0,010*4,382m3*7,850t/m3=0,344m3  
Viz C.2 - Koordinační situační výkres, D.1.1.2.2 - Výpis sjezdů a D.1.1.2.4 - Charakteristické řezy sjezdy skupina měření: 8995</t>
  </si>
  <si>
    <t>Celkem: 0,66*6,64=4,382 [A]</t>
  </si>
  <si>
    <t>TROUBA - Seříznutí ŽB prefabrikovaných hrdlových trubek DN=600mm na vtoku i výtoku  
Viz C.2 - Koordinační situační výkres, D.1.1.2.2 - Výpis sjezdů a D.1.1.2.4 - Charakteristické řezy sjezdy skupina měření: 1115</t>
  </si>
  <si>
    <t>TROUBA - Trvale pružný tmel pro vytmelení spár hrdlových trub včetně dopravy a aplikace materiálu  
Viz C.2 - Koordinační situační výkres, D.1.1.2.2 - Výpis sjezdů a D.1.1.2.4 - Charakteristické řezy sjezdy skupina měření: 0000</t>
  </si>
  <si>
    <t>SO 132.10</t>
  </si>
  <si>
    <t>KM 2,11829 (PVNDČP)</t>
  </si>
  <si>
    <t xml:space="preserve">        SO 132.10</t>
  </si>
  <si>
    <t>Celkem: 108,54=108,540 [A]</t>
  </si>
  <si>
    <t>Celkem: 8,05=8,050 [A]</t>
  </si>
  <si>
    <t>ZEMNÍ PRÁCE - Odhumusování plochy v tl. 150mm, která bude zasažena výkopovými pracemi a úpravou terénu včetně odvozu do 20km a likvidace v režii zhotovitele (nebude využita na zpětné ohumusování)  
=5,934m3*2,000t/m3=11,868t  
Viz C.2 - Koordinační situační výkres, D.1.1.2.2 - Výpis sjezdů a D.1.1.2.4 - Charakteristické řezy sjezdy skupina měření: 1211</t>
  </si>
  <si>
    <t>Celkem: 39,56*0,15=5,934 [A]</t>
  </si>
  <si>
    <t>ZEMNÍ PRÁCE - Výkop zeminy pro stavební jámu v zemině tř. I včetně pažení a odvozu zeminy na skládku do 5km  
=54,270m3*2,000t/m3=108,540t  
Viz C.2 - Koordinační situační výkres, D.1.1.2.2 - Výpis sjezdů a D.1.1.2.4 - Charakteristické řezy sjezdy skupina měření: 1311</t>
  </si>
  <si>
    <t>Celkem: 54,27=54,270 [A]</t>
  </si>
  <si>
    <t>Celkem: 13,91=13,910 [A]</t>
  </si>
  <si>
    <t>ZEMNÍ PRÁCE - Úprava a zhutnění základové spáry  
=1,410*8,050+18,552m2=29,903m2  
VOZOVKA - Úprava a zhutnění zemní pláně  
=32,500m2  
Viz C.2 - Koordinační situační výkres, D.1.1.2.2 - Výpis sjezdů a D.1.1.2.4 - Charakteristické řezy sjezdy skupina měření: 1821a</t>
  </si>
  <si>
    <t>Celkem: 1,41*8,05+18,552=29,903 [A] 
Celkem: 32,5=32,500 [B] 
Celkem: A+B=62,403 [C]</t>
  </si>
  <si>
    <t>Celkem: 18,552*0,15=2,783 [A]</t>
  </si>
  <si>
    <t>ŽB ZÁKLADOVÁ DESKA - Beton C25/30-XF3+XA2 + hutnění včetně dopravy materiálu  
ŽB ZÁKLADOVÁ DESKA - Bednění + odbedňovací nátěr  
=1,410*0,300*2+8,050*0,300*2=5,676m2  
Viz C.2 - Koordinační situační výkres, D.1.1.2.2 - Výpis sjezdů a D.1.1.2.4 - Charakteristické řezy sjezdy skupina měření: 4511</t>
  </si>
  <si>
    <t>Celkem: 1,41*8,05*0,3=3,405 [A]</t>
  </si>
  <si>
    <t>Celkem: 0,01*3,405*7,85=0,267 [A]</t>
  </si>
  <si>
    <t>Celkem: 0,724*8,45=6,118 [A]</t>
  </si>
  <si>
    <t>Celkem: 18,552*0,25=4,638 [A]</t>
  </si>
  <si>
    <t>Celkem: 8,91*0,5*0,2=0,891 [A]</t>
  </si>
  <si>
    <t>Celkem: 32,5*0,12=3,900 [A]</t>
  </si>
  <si>
    <t>Celkem: 32,5=32,500 [A]</t>
  </si>
  <si>
    <t>VOZOVKA - Spojovací postřik z kationaktivní asfaltové emulze, zbytkové množství pojiva 0,40kg/m2 (po odštěpení) PS-C  
=32,500m2  
VOZOVKA - Spojovací postřik z kationaktivní asfaltové emulze, zbytkové množství pojiva 0,40kg/m2 (po odštěpení) PS-C  
=32,500m2  
Viz C.2 - Koordinační situační výkres, D.1.1.2.2 - Výpis sjezdů a D.1.1.2.4 - Charakteristické řezy sjezdy skupina měření: 5702</t>
  </si>
  <si>
    <t>Celkem: 32,5=32,500 [A] 
Celkem: 32,5=32,500 [B] 
Celkem: A+B=65,000 [C]</t>
  </si>
  <si>
    <t>ŽB ZÁKLADOVÁ DESKA - Nátěry Np+2xNa na styku se zeminou  
=8,050*0,300*2=4,830m2  
ŽB OBETONOVÁNÍ - Nátěry Np+2xNa na styku se zeminou  
=2,900*6,590=19,111m2  
Viz C.2 - Koordinační situační výkres, D.1.1.2.2 - Výpis sjezdů a D.1.1.2.4 - Charakteristické řezy sjezdy skupina měření: 7111</t>
  </si>
  <si>
    <t>Celkem: 8,05*0,3*2=4,830 [A] 
Celkem: 2,9*6,59=19,111 [B] 
Celkem: A+B=23,941 [C]</t>
  </si>
  <si>
    <t>ŽB OBETONOVÁNÍ - Beton C25/30-XF3+XA2 + hutnění  
ŽB OBETONOVÁNÍ - Bednění + odbedňovací nátěr  
=1,218*6,590*2+0,800m2*2=17,653m2  
ŽB OBETONOVÁNÍ - Betonářská výztuž B500B - KARI síť pr. 8mm, rozměr oka 100x100mm, včetně dopravy materiálu  
=0,010*4,349m3*7,850t/m3=0,341m3  
Viz C.2 - Koordinační situační výkres, D.1.1.2.2 - Výpis sjezdů a D.1.1.2.4 - Charakteristické řezy sjezdy skupina měření: 8995</t>
  </si>
  <si>
    <t>Celkem: 0,66*6,59=4,349 [A]</t>
  </si>
  <si>
    <t>SO 133</t>
  </si>
  <si>
    <t>HOSPODÁŘSKÉ SJEZDY - K.Ú. NĚMČICE, BROZANY (PVNDČP)</t>
  </si>
  <si>
    <t>SO 133.11</t>
  </si>
  <si>
    <t>KM 2,36966 (PVNDČP)</t>
  </si>
  <si>
    <t xml:space="preserve">      SO 133</t>
  </si>
  <si>
    <t xml:space="preserve">        SO 133.11</t>
  </si>
  <si>
    <t>Celkem: 129=129,000 [A]</t>
  </si>
  <si>
    <t>ZEMNÍ PRÁCE - Odhumusování plochy v tl. 150mm, která bude zasažena výkopovými pracemi a úpravou terénu včetně odvozu do 20km a likvidace v režii zhotovitele (nebude využita na zpětné ohumusování)  
=3,759m3*2,000t/m3=7,518t  
Viz C.2 - Koordinační situační výkres, D.1.1.2.2 - Výpis sjezdů a D.1.1.2.4 - Charakteristické řezy sjezdy skupina měření: 1211</t>
  </si>
  <si>
    <t>Celkem: 25,06*0,15=3,759 [A]</t>
  </si>
  <si>
    <t>ZEMNÍ PRÁCE - Výkop zeminy pro stavební jámu v zemině tř. I včetně pažení a odvozu zeminy na skládku do 5km  
=64,500m3*2,000t/m3=129,000t  
Viz C.2 - Koordinační situační výkres, D.1.1.2.2 - Výpis sjezdů a D.1.1.2.4 - Charakteristické řezy sjezdy skupina měření: 1311</t>
  </si>
  <si>
    <t>Celkem: 64,5=64,500 [A]</t>
  </si>
  <si>
    <t>Celkem: 14,45=14,450 [A]</t>
  </si>
  <si>
    <t>ZEMNÍ PRÁCE - Úprava a zhutnění základové spáry  
=1,410*8,150+21,068m2=32,560m2  
VOZOVKA - Úprava a zhutnění zemní pláně  
=27,100m2  
Viz C.2 - Koordinační situační výkres, D.1.1.2.2 - Výpis sjezdů a D.1.1.2.4 - Charakteristické řezy sjezdy skupina měření: 1821a</t>
  </si>
  <si>
    <t>Celkem: 1,41*8,15+21,068=32,560 [A] 
Celkem: 27,1=27,100 [B] 
Celkem: A+B=59,660 [C]</t>
  </si>
  <si>
    <t>Celkem: 21,068*0,15=3,160 [A]</t>
  </si>
  <si>
    <t>ŽB ZÁKLADOVÁ DESKA - Beton C25/30-XF3+XA2 + hutnění včetně dopravy materiálu  
ŽB ZÁKLADOVÁ DESKA - Bednění + odbedňovací nátěr  
=1,410*0,300*2+8,150*0,300*2=5,736m2  
Viz C.2 - Koordinační situační výkres, D.1.1.2.2 - Výpis sjezdů a D.1.1.2.4 - Charakteristické řezy sjezdy skupina měření: 4511</t>
  </si>
  <si>
    <t>Celkem: 1,41*8,15*0,3=3,447 [A]</t>
  </si>
  <si>
    <t>Celkem: 0,01*3,447*7,85=0,271 [A]</t>
  </si>
  <si>
    <t>Celkem: 0,724*8,55=6,190 [A]</t>
  </si>
  <si>
    <t>Celkem: 21,068*0,25=5,267 [A]</t>
  </si>
  <si>
    <t>Celkem: 8,76*0,5*0,2=0,876 [A]</t>
  </si>
  <si>
    <t>Celkem: 27,12*0,12=3,254 [A]</t>
  </si>
  <si>
    <t>Celkem: 27,1=27,100 [A]</t>
  </si>
  <si>
    <t>VOZOVKA - Spojovací postřik z kationaktivní asfaltové emulze, zbytkové množství pojiva 0,40kg/m2 (po odštěpení) PS-C  
=27,100m2  
VOZOVKA - Spojovací postřik z kationaktivní asfaltové emulze, zbytkové množství pojiva 0,40kg/m2 (po odštěpení) PS-C  
=27,100m2  
Viz C.2 - Koordinační situační výkres, D.1.1.2.2 - Výpis sjezdů a D.1.1.2.4 - Charakteristické řezy sjezdy skupina měření: 5702</t>
  </si>
  <si>
    <t>Celkem: 27,1=27,100 [A] 
Celkem: 27,1=27,100 [B] 
Celkem: A+B=54,200 [C]</t>
  </si>
  <si>
    <t>ŽB ZÁKLADOVÁ DESKA - Nátěry Np+2xNa na styku se zeminou  
=8,150*0,300*2=4,890m2  
ŽB OBETONOVÁNÍ - Nátěry Np+2xNa na styku se zeminou  
=2,900*6,690=19,401m2  
Viz C.2 - Koordinační situační výkres, D.1.1.2.2 - Výpis sjezdů a D.1.1.2.4 - Charakteristické řezy sjezdy skupina měření: 7111</t>
  </si>
  <si>
    <t>Celkem: 8,15*0,3*2=4,890 [A] 
Celkem: 2,9*6,69=19,401 [B] 
Celkem: A+B=24,291 [C]</t>
  </si>
  <si>
    <t>75D257</t>
  </si>
  <si>
    <t>MECHANICKÁ ZÁVORA - MONTÁŽ</t>
  </si>
  <si>
    <t>ZÁVORA - Zpětná montáž stávající ocelové závory včetně odvozu do 20km z deponie stavby  
Viz C.2 - Koordinační situační výkres, D.1.1.2.2 - Výpis sjezdů a D.1.1.2.4 - Charakteristické řezy sjezdy skupina měření: 9141</t>
  </si>
  <si>
    <t>1. Položka obsahuje:  
– výkop jámy pro betonový základ  
– usazení betonového základu, montáž mechanické závory  
– montáž mechanické závory se všemi pomocnými a doplňujícími pracemi a součástmi, případné použití mechanizmů, včetně dopravy ze skladu k místu montáže  
2. Položka neobsahuje:  
X  
3. Způsob měření:  
Udává se počet kusů kompletní konstrukce nebo práce.</t>
  </si>
  <si>
    <t>75D258</t>
  </si>
  <si>
    <t>MECHANICKÁ ZÁVORA - DEMONTÁŽ</t>
  </si>
  <si>
    <t>ZÁVORA - Demotáž stávající ocelové závory včetně odvozu do 20km a uložení na deponii stavby (využití pro zpětnou montáž)  
Viz C.2 - Koordinační situační výkres, D.1.1.2.2 - Výpis sjezdů a D.1.1.2.4 - Charakteristické řezy sjezdy skupina měření: 0001c</t>
  </si>
  <si>
    <t>1. Položka obsahuje:  
– demontáž betonového základu, zasypání jámy po základu, demontáž mechanické závory  
– demontáž mechanické závory se všemi pomocnými a doplňujícími pracemi a součástmi, případné použití mechanizmů, včetně dopravy z místa demontáže do skladu  
– naložení vybouraného materiálu na dopravní prostředek  
– odvoz vybouraného materiálu do skladu nebo na likvidaci  
2. Položka neobsahuje:  
– poplatek za likvidaci odpadů (nacení se dle SSD 0)  
3. Způsob měření:  
Udává se počet kusů kompletní konstrukce nebo práce.</t>
  </si>
  <si>
    <t>Celkem: 8,15=8,150 [A]</t>
  </si>
  <si>
    <t>ŽB OBETONOVÁNÍ - Beton C25/30-XF3+XA2 + hutnění  
ŽB OBETONOVÁNÍ - Bednění + odbedňovací nátěr  
=1,218*6,690*2+0,800m2*2=17,897m2  
ŽB OBETONOVÁNÍ - Betonářská výztuž B500B - KARI síť pr. 8mm, rozměr oka 100x100mm, včetně dopravy materiálu  
=0,010*4,415m3*7,850t/m3=0,347m3  
Viz C.2 - Koordinační situační výkres, D.1.1.2.2 - Výpis sjezdů a D.1.1.2.4 - Charakteristické řezy sjezdy skupina měření: 8995</t>
  </si>
  <si>
    <t>Celkem: 0,66*6,69=4,415 [A]</t>
  </si>
  <si>
    <t>SO 133.12</t>
  </si>
  <si>
    <t>KM 2,41089 (PVNDČP)</t>
  </si>
  <si>
    <t xml:space="preserve">        SO 133.12</t>
  </si>
  <si>
    <t>Celkem: 0,612=0,612 [A]</t>
  </si>
  <si>
    <t>Celkem: 138,2=138,200 [A]</t>
  </si>
  <si>
    <t>BOURACÍ PRÁCE - Odfrézování asfaltových vrstev v tl. 100mm (asfalt) včetně odvozu a uložení na skládku do 5km  
=0,255m3*2,400t/m3=0,612t  
Viz C.2 - Koordinační situační výkres, D.1.1.2.2 - Výpis sjezdů a D.1.1.2.4 - Charakteristické řezy sjezdy skupina měření: 1114</t>
  </si>
  <si>
    <t>Celkem: 2,55*0,1=0,255 [A]</t>
  </si>
  <si>
    <t>ZEMNÍ PRÁCE - Odhumusování plochy v tl. 150mm, která bude zasažena výkopovými pracemi a úpravou terénu včetně odvozu do 20km a likvidace v režii zhotovitele (nebude využita na zpětné ohumusování)  
=2,142m3*2,000t/m3=4,284t  
Viz C.2 - Koordinační situační výkres, D.1.1.2.2 - Výpis sjezdů a D.1.1.2.4 - Charakteristické řezy sjezdy skupina měření: 1211</t>
  </si>
  <si>
    <t>Celkem: 14,28*0,15=2,142 [A]</t>
  </si>
  <si>
    <t>ZEMNÍ PRÁCE - Výkop zeminy pro stavební jámu v zemině tř. I včetně pažení a odvozu zeminy na skládku do 5km  
=69,100m3*2,000t/m3=138,200t  
Viz C.2 - Koordinační situační výkres, D.1.1.2.2 - Výpis sjezdů a D.1.1.2.4 - Charakteristické řezy sjezdy skupina měření: 1311</t>
  </si>
  <si>
    <t>Celkem: 69,1=69,100 [A]</t>
  </si>
  <si>
    <t>Celkem: 14,48=14,480 [A]</t>
  </si>
  <si>
    <t>ZEMNÍ PRÁCE - Úprava a zhutnění základové spáry  
=1,410*8,100+20,880m2=32,301m2  
VOZOVKA - Úprava a zhutnění zemní pláně  
=27,140m2  
Viz C.2 - Koordinační situační výkres, D.1.1.2.2 - Výpis sjezdů a D.1.1.2.4 - Charakteristické řezy sjezdy skupina měření: 1821a</t>
  </si>
  <si>
    <t>Celkem: 1,41*8,1+20,88=32,301 [A] 
Celkem: 27,14=27,140 [B] 
Celkem: A+B=59,441 [C]</t>
  </si>
  <si>
    <t>Celkem: 20,88*0,15=3,132 [A]</t>
  </si>
  <si>
    <t>Celkem: 20,88*0,25=5,220 [A]</t>
  </si>
  <si>
    <t>Celkem: 8,78*0,5*0,2=0,878 [A]</t>
  </si>
  <si>
    <t>Celkem: 27,14*0,12=3,257 [A]</t>
  </si>
  <si>
    <t>Celkem: 27,14=27,140 [A]</t>
  </si>
  <si>
    <t>VOZOVKA - Spojovací postřik z kationaktivní asfaltové emulze, zbytkové množství pojiva 0,40kg/m2 (po odštěpení) PS-C  
=27,140m2  
VOZOVKA - Spojovací postřik z kationaktivní asfaltové emulze, zbytkové množství pojiva 0,40kg/m2 (po odštěpení) PS-C  
=27,140m2  
Viz C.2 - Koordinační situační výkres, D.1.1.2.2 - Výpis sjezdů a D.1.1.2.4 - Charakteristické řezy sjezdy skupina měření: 5702</t>
  </si>
  <si>
    <t>Celkem: 27,14=27,140 [A] 
Celkem: 27,14=27,140 [B] 
Celkem: A+B=54,280 [C]</t>
  </si>
  <si>
    <t>SO 133.13</t>
  </si>
  <si>
    <t>KM 2,58695 (PVNDČP)</t>
  </si>
  <si>
    <t xml:space="preserve">        SO 133.13</t>
  </si>
  <si>
    <t>Celkem: 106,8=106,800 [A]</t>
  </si>
  <si>
    <t>ZEMNÍ PRÁCE - Odhumusování plochy v tl. 150mm, která bude zasažena výkopovými pracemi a úpravou terénu včetně odvozu do 20km a likvidace v režii zhotovitele (nebude využita na zpětné ohumusování)  
=5,179m3*2,000t/m3=10,358t  
Viz C.2 - Koordinační situační výkres, D.1.1.2.2 - Výpis sjezdů a D.1.1.2.4 - Charakteristické řezy sjezdy skupina měření: 1211</t>
  </si>
  <si>
    <t>Celkem: 34,525*0,15=5,179 [A]</t>
  </si>
  <si>
    <t>ZEMNÍ PRÁCE - Výkop zeminy pro stavební jámu v zemině tř. I včetně pažení a odvozu zeminy na skládku do 5km  
=53,400m3*2,000t/m3=106,800t  
Viz C.2 - Koordinační situační výkres, D.1.1.2.2 - Výpis sjezdů a D.1.1.2.4 - Charakteristické řezy sjezdy skupina měření: 1311</t>
  </si>
  <si>
    <t>Celkem: 53,4=53,400 [A]</t>
  </si>
  <si>
    <t>Celkem: 12,89=12,890 [A]</t>
  </si>
  <si>
    <t>ZEMNÍ PRÁCE - Úprava a zhutnění základové spáry  
=1,410*8,100+24,768m2=36,189m2  
VOZOVKA - Úprava a zhutnění zemní pláně  
=31,030m2  
Viz C.2 - Koordinační situační výkres, D.1.1.2.2 - Výpis sjezdů a D.1.1.2.4 - Charakteristické řezy sjezdy skupina měření: 1821a</t>
  </si>
  <si>
    <t>Celkem: 1,41*8,1+24,768=36,189 [A] 
Celkem: 31,03=31,030 [B] 
Celkem: A+B=67,219 [C]</t>
  </si>
  <si>
    <t>Celkem: 24,768*0,15=3,715 [A]</t>
  </si>
  <si>
    <t>Celkem: 24,768*0,25=6,192 [A]</t>
  </si>
  <si>
    <t>Celkem: 10,32*0,5*0,2=1,032 [A]</t>
  </si>
  <si>
    <t>Celkem: 31,03*0,12=3,724 [A]</t>
  </si>
  <si>
    <t>Celkem: 31,03=31,030 [A]</t>
  </si>
  <si>
    <t>VOZOVKA - Spojovací postřik z kationaktivní asfaltové emulze, zbytkové množství pojiva 0,40kg/m2 (po odštěpení) PS-C  
=31,030m2  
VOZOVKA - Spojovací postřik z kationaktivní asfaltové emulze, zbytkové množství pojiva 0,40kg/m2 (po odštěpení) PS-C  
=31,030m2  
Viz C.2 - Koordinační situační výkres, D.1.1.2.2 - Výpis sjezdů a D.1.1.2.4 - Charakteristické řezy sjezdy skupina měření: 5702</t>
  </si>
  <si>
    <t>Celkem: 31,03=31,030 [A] 
Celkem: 31,03=31,030 [B] 
Celkem: A+B=62,060 [C]</t>
  </si>
  <si>
    <t>SO 133.14</t>
  </si>
  <si>
    <t>KM 2,88255 L (PVNDČP)</t>
  </si>
  <si>
    <t xml:space="preserve">        SO 133.14</t>
  </si>
  <si>
    <t>Celkem: 0,132=0,132 [A]</t>
  </si>
  <si>
    <t>Celkem: 108,82=108,820 [A]</t>
  </si>
  <si>
    <t>BOURACÍ PRÁCE - Odfrézování asfaltových vrstev v tl. 100mm (asfalt) včetně odvozu a uložení na skládku do 5km  
=0,055m3*2,400t/m3=0,132t  
Viz C.2 - Koordinační situační výkres, D.1.1.2.2 - Výpis sjezdů a D.1.1.2.4 - Charakteristické řezy sjezdy skupina měření: 1114</t>
  </si>
  <si>
    <t>Celkem: 0,55*0,1=0,055 [A]</t>
  </si>
  <si>
    <t>ZEMNÍ PRÁCE - Odhumusování plochy v tl. 150mm, která bude zasažena výkopovými pracemi a úpravou terénu včetně odvozu do 20km a likvidace v režii zhotovitele (nebude využita na zpětné ohumusování)  
=2,891m3*2,000t/m3=5,782t skupina měření: 1211</t>
  </si>
  <si>
    <t>Celkem: 19,272*0,15=2,891 [A]</t>
  </si>
  <si>
    <t>ZEMNÍ PRÁCE - Výkop zeminy pro stavební jámu v zemině tř. I včetně pažení a odvozu zeminy na skládku do 5km  
=54,410m3*2,000t/m3=108,820t  
Viz C.2 - Koordinační situační výkres, D.1.1.2.2 - Výpis sjezdů a D.1.1.2.4 - Charakteristické řezy sjezdy skupina měření: 1311</t>
  </si>
  <si>
    <t>Celkem: 54,41=54,410 [A]</t>
  </si>
  <si>
    <t>Celkem: 13,12=13,120 [A]</t>
  </si>
  <si>
    <t>ZEMNÍ PRÁCE - Úprava a zhutnění základové spáry  
=1,410*8,150+19,980m2=31,472m2  
VOZOVKA - Úprava a zhutnění zemní pláně  
=26,190m2  
Viz C.2 - Koordinační situační výkres, D.1.1.2.2 - Výpis sjezdů a D.1.1.2.4 - Charakteristické řezy sjezdy skupina měření: 1821a</t>
  </si>
  <si>
    <t>Celkem: 1,41*8,15+19,98=31,472 [A] 
Celkem: 26,19=26,190 [B] 
Celkem: A+B=57,662 [C]</t>
  </si>
  <si>
    <t>Celkem: 19,98*0,15=2,997 [A]</t>
  </si>
  <si>
    <t>skupina měření: 0036a</t>
  </si>
  <si>
    <t>Celkem: 19,98*0,25=4,995 [A]</t>
  </si>
  <si>
    <t>Celkem: 8,4*0,5*0,2=0,840 [A]</t>
  </si>
  <si>
    <t>Celkem: 26,19*0,12=3,143 [A]</t>
  </si>
  <si>
    <t>Celkem: 26,19=26,190 [A]</t>
  </si>
  <si>
    <t>VOZOVKA - Spojovací postřik z kationaktivní asfaltové emulze, zbytkové množství pojiva 0,40kg/m2 (po odštěpení) PS-C  
=26,190m2  
VOZOVKA - Spojovací postřik z kationaktivní asfaltové emulze, zbytkové množství pojiva 0,40kg/m2 (po odštěpení) PS-C  
=26,190m2  
Viz C.2 - Koordinační situační výkres, D.1.1.2.2 - Výpis sjezdů a D.1.1.2.4 - Charakteristické řezy sjezdy skupina měření: 5702</t>
  </si>
  <si>
    <t>Celkem: 26,19=26,190 [A] 
Celkem: 26,19=26,190 [B] 
Celkem: A+B=52,380 [C]</t>
  </si>
  <si>
    <t>SO 133.15</t>
  </si>
  <si>
    <t>KM 2,88255 P (PVNDČP)</t>
  </si>
  <si>
    <t xml:space="preserve">        SO 133.15</t>
  </si>
  <si>
    <t>Celkem: 95,78=95,780 [A]</t>
  </si>
  <si>
    <t>ZEMNÍ PRÁCE - Odhumusování plochy v tl. 150mm, která bude zasažena výkopovými pracemi a úpravou terénu včetně odvozu do 20km a likvidace v režii zhotovitele (nebude využita na zpětné ohumusování)  
=7,817m3*2,000t/m3=15,634t  
Viz C.2 - Koordinační situační výkres, D.1.1.2.2 - Výpis sjezdů a D.1.1.2.4 - Charakteristické řezy sjezdy skupina měření: 1211</t>
  </si>
  <si>
    <t>Celkem: 52,116*0,15=7,817 [A]</t>
  </si>
  <si>
    <t>ZEMNÍ PRÁCE - Výkop zeminy pro stavební jámu v zemině tř. I včetně pažení a odvozu zeminy na skládku do 5km  
=47,890m3*2,000t/m3=95,780t  
Viz C.2 - Koordinační situační výkres, D.1.1.2.2 - Výpis sjezdů a D.1.1.2.4 - Charakteristické řezy sjezdy skupina měření: 1311</t>
  </si>
  <si>
    <t>Celkem: 47,89=47,890 [A]</t>
  </si>
  <si>
    <t>Celkem: 13,99=13,990 [A]</t>
  </si>
  <si>
    <t>Celkem:26,19*0,120=3,143 [A]</t>
  </si>
  <si>
    <t>Celkem: 26,16=26,160 [A]</t>
  </si>
  <si>
    <t>SO 133.16</t>
  </si>
  <si>
    <t>KM 3,05830 (PVNDČP)</t>
  </si>
  <si>
    <t xml:space="preserve">        SO 133.16</t>
  </si>
  <si>
    <t>Celkem: 4,08=4,080 [A]</t>
  </si>
  <si>
    <t>SKLÁDKA - Uložení zeminy na skládku  
Viz položka č.7 skupina měření: R0001</t>
  </si>
  <si>
    <t>Celkem: 111,04=111,040 [A]</t>
  </si>
  <si>
    <t>BOURACÍ PRÁCE - Odfrézování asfaltových vrstev v tl. 100mm (asfalt) včetně odvozu a uložení na skládku do 5km  
=1,700m3*2,400t/m3=4,080t  
Viz C.2 - Koordinační situační výkres, D.1.1.2.2 - Výpis sjezdů a D.1.1.2.4 - Charakteristické řezy sjezdy skupina měření: 1114</t>
  </si>
  <si>
    <t>Celkem: 17*0,1=1,700 [A]</t>
  </si>
  <si>
    <t>ZEMNÍ PRÁCE - Odhumusování plochy v tl. 150mm, která bude zasažena výkopovými pracemi a úpravou terénu včetně odvozu do 20km a likvidace v režii zhotovitele (nebude využita na zpětné ohumusování)  
=4,397m3*2,000t/m3=8,794t  
Viz C.2 - Koordinační situační výkres, D.1.1.2.2 - Výpis sjezdů a D.1.1.2.4 - Charakteristické řezy sjezdy skupina měření: 1211</t>
  </si>
  <si>
    <t>Celkem: 29,316*0,15=4,397 [A]</t>
  </si>
  <si>
    <t>ZEMNÍ PRÁCE - Výkop zeminy pro stavební jámu v zemině tř. I včetně pažení a odvozu zeminy na skládku do 5km  
=55,520m3*2,000t/m3=111,040t  
Viz C.2 - Koordinační situační výkres, D.1.1.2.2 - Výpis sjezdů a D.1.1.2.4 - Charakteristické řezy sjezdy skupina měření: 1311</t>
  </si>
  <si>
    <t>Celkem: 55,52=55,520 [A]</t>
  </si>
  <si>
    <t>Celkem: 12,69=12,690 [A]</t>
  </si>
  <si>
    <t>ZEMNÍ PRÁCE - Úprava a zhutnění základové spáry  
=1,410*8,000+18,516m2=29,796m2  
VOZOVKA - Úprava a zhutnění zemní pláně  
=24,960m2  
Viz C.2 - Koordinační situační výkres, D.1.1.2.2 - Výpis sjezdů a D.1.1.2.4 - Charakteristické řezy sjezdy skupina měření: 1821a</t>
  </si>
  <si>
    <t>Celkem: 1,41*8+18,516=29,796 [A] 
Celkem: 24,96=24,960 [B] 
Celkem: A+B=54,756 [C]</t>
  </si>
  <si>
    <t>Celkem: 18,516*0,15=2,777 [A]</t>
  </si>
  <si>
    <t>ŽB ZÁKLADOVÁ DESKA - Beton C25/30-XF3+XA2 + hutnění včetně dopravy materiálu  
ŽB ZÁKLADOVÁ DESKA - Bednění + odbedňovací nátěr  
=1,410*0,300*2+8,000*0,300*2=5,646m2  
Viz C.2 - Koordinační situační výkres, D.1.1.2.2 - Výpis sjezdů a D.1.1.2.4 - Charakteristické řezy sjezdy skupina měření: 4511</t>
  </si>
  <si>
    <t>Celkem: 1,41*8*0,3=3,384 [A]</t>
  </si>
  <si>
    <t>Celkem: 0,01*3,384*7,85=0,266 [A]</t>
  </si>
  <si>
    <t>Celkem: 0,724*8,4=6,082 [A]</t>
  </si>
  <si>
    <t>Celkem: 18,516*0,25=4,629 [A]</t>
  </si>
  <si>
    <t>Celkem: 7,9*0,5*0,2=0,790 [A]</t>
  </si>
  <si>
    <t>Celkem: 24,96*0,12=2,995 [A]</t>
  </si>
  <si>
    <t>Celkem: 24,960=24,960 [A]</t>
  </si>
  <si>
    <t>Celkem: 24,96=24,960 [A]</t>
  </si>
  <si>
    <t>VOZOVKA - Spojovací postřik z kationaktivní asfaltové emulze, zbytkové množství pojiva 0,40kg/m2 (po odštěpení) PS-C  
=24,960m2  
VOZOVKA - Spojovací postřik z kationaktivní asfaltové emulze, zbytkové množství pojiva 0,40kg/m2 (po odštěpení) PS-C  
=24,960m2  
Viz C.2 - Koordinační situační výkres, D.1.1.2.2 - Výpis sjezdů a D.1.1.2.4 - Charakteristické řezy sjezdy skupina měření: 5702</t>
  </si>
  <si>
    <t>Celkem: 24,96=24,960 [A] 
Celkem: 24,96=24,960 [B] 
Celkem: A+B=49,920 [C]</t>
  </si>
  <si>
    <t>ŽB ZÁKLADOVÁ DESKA - Nátěry Np+2xNa na styku se zeminou  
=8,000*0,300*2=4,800m2  
ŽB OBETONOVÁNÍ - Nátěry Np+2xNa na styku se zeminou  
=2,900*6,540=18,966m2  
Viz C.2 - Koordinační situační výkres, D.1.1.2.2 - Výpis sjezdů a D.1.1.2.4 - Charakteristické řezy sjezdy skupina měření: 7111</t>
  </si>
  <si>
    <t>Celkem: 8*0,3*2=4,800 [A] 
Celkem: 2,9*6,54=18,966 [B] 
Celkem: A+B=23,766 [C]</t>
  </si>
  <si>
    <t>ŽB OBETONOVÁNÍ - Beton C25/30-XF3+XA2 + hutnění  
ŽB OBETONOVÁNÍ - Bednění + odbedňovací nátěr  
=1,218*6,540*2+0,800m2*2=17,531m2  
ŽB OBETONOVÁNÍ - Betonářská výztuž B500B - KARI síť pr. 8mm, rozměr oka 100x100mm, včetně dopravy materiálu  
=0,010*4,316m3*7,850t/m3=0,339m3  
Viz C.2 - Koordinační situační výkres, D.1.1.2.2 - Výpis sjezdů a D.1.1.2.4 - Charakteristické řezy sjezdy skupina měření: 8995</t>
  </si>
  <si>
    <t>Celkem: 0,66*6,54=4,316 [A]</t>
  </si>
  <si>
    <t>SO 136</t>
  </si>
  <si>
    <t>HOSPODÁŘSKÉ SJEZDY - STARÉ HRADIŠTĚ (PVNDČP)</t>
  </si>
  <si>
    <t>SO 136.17</t>
  </si>
  <si>
    <t>KM 4,09745 (PVNDČP)</t>
  </si>
  <si>
    <t xml:space="preserve">      SO 136</t>
  </si>
  <si>
    <t xml:space="preserve">        SO 136.17</t>
  </si>
  <si>
    <t>Celkem: 3,406=3,406 [A]</t>
  </si>
  <si>
    <t>BOURACÍ PRÁCE - Odfrézování asfaltových vrstev v tl. 100mm (asfalt) včetně odvozu a uložení na skládku do 20km  
=1,419m3*2,400t/m3=3,406t  
Viz C.2 - Koordinační situační výkres, D.1.1.2.2 - Výpis sjezdů a D.1.1.2.4 - Charakteristické řezy sjezdy skupina měření: 1114</t>
  </si>
  <si>
    <t>Celkem: 14,19*0,1=1,419 [A]</t>
  </si>
  <si>
    <t>Celkem: 30=30,000 [A]</t>
  </si>
  <si>
    <t>ZEMNÍ PRÁCE - Odhumusování plochy v tl. 150mm, která bude zasažena výkopovými pracemi a úpravou terénu včetně odvozu do 20km a likvidace v režii zhotovitele (nebude využita na zpětné ohumusování)  
=16,676m3*2,000t/m3=33,352t  
Viz C.2 - Koordinační situační výkres, D.1.1.2.2 - Výpis sjezdů a D.1.1.2.4 - Charakteristické řezy sjezdy skupina měření: 1211</t>
  </si>
  <si>
    <t>Celkem: 111,17*0,15=16,676 [A]</t>
  </si>
  <si>
    <t>ZEMNÍ PRÁCE - Výkop zeminy pro stavební jámu v zemině tř. I včetně pažení a odvozu zeminy na skládku do 5km  
=13,000m3*2,000t/m3=26,000t  
Viz C.2 - Koordinační situační výkres, D.1.1.2.2 - Výpis sjezdů a D.1.1.2.4 - Charakteristické řezy sjezdy skupina měření: 1311</t>
  </si>
  <si>
    <t>Celkem: 13=13,000 [A]</t>
  </si>
  <si>
    <t>KRAJNICE - Zemní krajnice - Vrstva z nenamrzavého materiálu se zhutněním  
Viz C.2 - Koordinační situační výkres, D.1.1.2.2 - Výpis sjezdů a D.1.1.2.4 - Charakteristické řezy sjezdy skupina měření: R0011</t>
  </si>
  <si>
    <t>Celkem: 1,55=1,550 [A]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</si>
  <si>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svahování, hutnění a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</si>
  <si>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ZEMNÍ PRÁCE - Zásyp zeminou vhodnou do náspů, hutněno po vrstvách 300mm na 100% PS  
Viz C.2 - Koordinační situační výkres, D.1.1.2.2 - Výpis sjezdů a D.1.1.2.4 - Charakteristické řezy sjezdy skupina měření: 1711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</si>
  <si>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</si>
  <si>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Celkem: 86,8=86,800 [A]</t>
  </si>
  <si>
    <t>Celkem: 45,45*0,12=5,454 [A]</t>
  </si>
  <si>
    <t>Celkem: 45,45=45,450 [A]</t>
  </si>
  <si>
    <t>56963</t>
  </si>
  <si>
    <t>ZPEVNĚNÍ KRAJNIC Z RECYKLOVANÉHO MATERIÁLU TL DO 150MM</t>
  </si>
  <si>
    <t>KRAJNICE - Vrstva z R-materiálu fr. 6/8mm tl. 150mm  
Viz C.2 - Koordinační situační výkres, D.1.1.2.2 - Výpis sjezdů a D.1.1.2.4 - Charakteristické řezy sjezdy skupina měření: R0009</t>
  </si>
  <si>
    <t>Celkem: 25,25=25,250 [A]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</si>
  <si>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
- nezahrnuje postřiky, nátěry</t>
  </si>
  <si>
    <t>VOZOVKA - Spojovací postřik z kationaktivní asfaltové emulze, zbytkové množství pojiva 0,40kg/m2 (po odštěpení) PS-C  
=45,450m2  
VOZOVKA - Spojovací postřik z kationaktivní asfaltové emulze, zbytkové množství pojiva 0,40kg/m2 (po odštěpení) PS-C  
=45,450m2  
Viz C.2 - Koordinační situační výkres, D.1.1.2.2 - Výpis sjezdů a D.1.1.2.4 - Charakteristické řezy sjezdy skupina měření: 5702</t>
  </si>
  <si>
    <t>Celkem: 45,45=45,450 [A] 
Celkem: 45,45=45,450 [B] 
Celkem: A+B=90,900 [C]</t>
  </si>
  <si>
    <t>SMĚROVÉ SLOUPKY - Osazení plastových, dělených směrových sloupků bílých s trnem  
Viz C.2 - Koordinační situační výkres, D.1.1.2.2 - Výpis sjezdů a D.1.1.2.4 - Charakteristické řezy sjezdy skupina měření: 9101</t>
  </si>
  <si>
    <t>SO 136.18</t>
  </si>
  <si>
    <t>KM 4,23957 (PVNDČP)</t>
  </si>
  <si>
    <t xml:space="preserve">        SO 136.18</t>
  </si>
  <si>
    <t>Celkem: 8,426=8,426 [A]</t>
  </si>
  <si>
    <t>Celkem: 25,9=25,900 [A]</t>
  </si>
  <si>
    <t>BOURACÍ PRÁCE - Odfrézování asfaltových vrstev v tl. 100mm (asfalt) včetně odvozu a uložení na skládku do 5km  
=3,511m3*2,400t/m3=8,426t  
Viz C.2 - Koordinační situační výkres, D.1.1.2.2 - Výpis sjezdů a D.1.1.2.4 - Charakteristické řezy sjezdy skupina měření: 1114</t>
  </si>
  <si>
    <t>Celkem: 35,11*0,1=3,511 [A]</t>
  </si>
  <si>
    <t>skupina měření: 1211</t>
  </si>
  <si>
    <t>Celkem: 2,2*0,15=0,330 [A]</t>
  </si>
  <si>
    <t>ZEMNÍ PRÁCE - Výkop zeminy pro stavební jámu v zemině tř. I včetně pažení a odvozu zeminy na skládku do 5km  
=12,950m3*2,000t/m3=25,900t  
Viz C.2 - Koordinační situační výkres, D.1.1.2.2 - Výpis sjezdů a D.1.1.2.4 - Charakteristické řezy sjezdy skupina měření: 1311</t>
  </si>
  <si>
    <t>Celkem: 12,95=12,950 [A]</t>
  </si>
  <si>
    <t>Celkem: 37,31=37,310 [A]</t>
  </si>
  <si>
    <t>Celkem: 37,31*0,12=4,477 [A]</t>
  </si>
  <si>
    <t>VOZOVKA - Spojovací postřik z kationaktivní asfaltové emulze, zbytkové množství pojiva 0,40kg/m2 (po odštěpení) PS-C  
=37,310m2  
VOZOVKA - Spojovací postřik z kationaktivní asfaltové emulze, zbytkové množství pojiva 0,40kg/m2 (po odštěpení) PS-C  
=37,310m2  
Viz C.2 - Koordinační situační výkres, D.1.1.2.2 - Výpis sjezdů a D.1.1.2.4 - Charakteristické řezy sjezdy skupina měření: 5702</t>
  </si>
  <si>
    <t>Celkem: 37,31=37,310 [A] 
Celkem: 37,31=37,310 [B] 
Celkem: A+B=74,620 [C]</t>
  </si>
  <si>
    <t>SO 136.19</t>
  </si>
  <si>
    <t>KM 4,35561 (PVNDČP)</t>
  </si>
  <si>
    <t xml:space="preserve">        SO 136.19</t>
  </si>
  <si>
    <t>Celkem: 4,253=4,253 [A]</t>
  </si>
  <si>
    <t>Celkem: 28=28,000 [A]</t>
  </si>
  <si>
    <t>BOURACÍ PRÁCE - Odfrézování asfaltových vrstev v tl. 100mm (asfalt) včetně odvozu a uložení na skládku do 5km  
=1,772m3*2,400t/m3=4,253t  
Viz C.2 - Koordinační situační výkres, D.1.1.2.2 - Výpis sjezdů a D.1.1.2.4 - Charakteristické řezy sjezdy skupina měření: 1114</t>
  </si>
  <si>
    <t>Celkem: 17,72*0,1=1,772 [A]</t>
  </si>
  <si>
    <t>skupina měření: 1115</t>
  </si>
  <si>
    <t>ZEMNÍ PRÁCE - Odhumusování plochy v tl. 150mm, která bude zasažena výkopovými pracemi a úpravou terénu včetně odvozu do 20km a likvidace v režii zhotovitele (nebude využita na zpětné ohumusování)  
=14,596m3*2,000t/m3=29,192t  
Viz C.2 - Koordinační situační výkres, D.1.1.2.2 - Výpis sjezdů a D.1.1.2.4 - Charakteristické řezy sjezdy skupina měření: 1211</t>
  </si>
  <si>
    <t>Celkem: 97,308*0,15=14,596 [A]</t>
  </si>
  <si>
    <t>ZEMNÍ PRÁCE - Výkop zeminy pro stavební jámu v zemině tř. I včetně pažení a odvozu zeminy na skládku do 5km  
=14,000m3*2,000t/m3=28,000t  
Viz C.2 - Koordinační situační výkres, D.1.1.2.2 - Výpis sjezdů a D.1.1.2.4 - Charakteristické řezy sjezdy skupina měření: 1311</t>
  </si>
  <si>
    <t>Celkem: 84=84,000 [A]</t>
  </si>
  <si>
    <t>SO 136.20</t>
  </si>
  <si>
    <t>KM 4,51932 (PVNDČP)</t>
  </si>
  <si>
    <t xml:space="preserve">        SO 136.20</t>
  </si>
  <si>
    <t>Celkem: 9,389=9,389 [A]</t>
  </si>
  <si>
    <t>Celkem: 133,7=133,700 [A]</t>
  </si>
  <si>
    <t>BOURACÍ PRÁCE - Odfrézování asfaltových vrstev v tl. 100mm (asfalt) včetně odvozu a uložení na skládku do 5km  
=3,912m3*2,400t/m3=9,389t  
Viz C.2 - Koordinační situační výkres, D.1.1.2.2 - Výpis sjezdů a D.1.1.2.4 - Charakteristické řezy sjezdy skupina měření: 1114</t>
  </si>
  <si>
    <t>Celkem: 39,12*0,1=3,912 [A]</t>
  </si>
  <si>
    <t>ZEMNÍ PRÁCE - Odhumusování plochy v tl. 150mm, která bude zasažena výkopovými pracemi a úpravou terénu včetně odvozu a uložení zeminy na deponii stavby do 20km (využití na zpětné ohumusování)  
=7,200m2*0,150=1,080m3  
=1,080m3*2,000t/m3=2,160t  
ZEMNÍ PRÁCE - Odhumusování plochy v tl. 150mm, která bude zasažena výkopovými pracemi a úpravou terénu včetně odvozu do 20km a likvidace v režii zhotovitele (nebude využita na zpětné ohumusování)  
=26,840m2*0,150-7,200m2*0,150=2,946m3  
=2,946m3*2,000t/m3=5,892t  
Viz C.2 - Koordinační situační výkres, D.1.1.2.2 - Výpis sjezdů a D.1.1.2.4 - Charakteristické řezy sjezdy skupina měření: 1211</t>
  </si>
  <si>
    <t>Celkem: 7,2*0,15=1,080 [A] 
Celkem: 26,84*0,15-7,2*0,15=2,946 [B] 
Celkem: A+B=4,026 [C]</t>
  </si>
  <si>
    <t>ZEMNÍ PRÁCE - Výkop zeminy pro stavební jámu v zemině tř. I včetně pažení a odvozu zeminy na skládku do 5km  
=66,850m3*2,000t/m3=133,700t  
Viz C.2 - Koordinační situační výkres, D.1.1.2.2 - Výpis sjezdů a D.1.1.2.4 - Charakteristické řezy sjezdy skupina měření: 1311</t>
  </si>
  <si>
    <t>Celkem: 66,85=66,850 [A]</t>
  </si>
  <si>
    <t>Celkem: 28,29=28,290 [A]</t>
  </si>
  <si>
    <t>ZEMNÍ PRÁCE - Úprava a zhutnění základové spáry  
=1,410*11,750+8,316m2=24,884m2  
VOZOVKA - Úprava a zhutnění zemní pláně  
=47,190m2  
Viz C.2 - Koordinační situační výkres, D.1.1.2.2 - Výpis sjezdů a D.1.1.2.4 - Charakteristické řezy sjezdy skupina měření: 1821a</t>
  </si>
  <si>
    <t>Celkem: 1,41*11,75+8,316=24,884 [A] 
Celkem: 47,19=47,190 [B] 
Celkem: A+B=72,074 [C]</t>
  </si>
  <si>
    <t>ZELEŇ - Svahové úpravy  
Viz C.2 - Koordinační situační výkres, D.1.1.2.2 - Výpis sjezdů a D.1.1.2.4 - Charakteristické řezy sjezdy skupina měření: 1821a</t>
  </si>
  <si>
    <t>Celkem: 7,2=7,200 [A]</t>
  </si>
  <si>
    <t>18222</t>
  </si>
  <si>
    <t>ROZPROSTŘENÍ ORNICE VE SVAHU V TL DO 0,15M</t>
  </si>
  <si>
    <t>ZELEŇ - Ohumusování svahů v  tl. 150mm  
Viz C.2 - Koordinační situační výkres, D.1.1.2.2 - Výpis sjezdů a D.1.1.2.4 - Charakteristické řezy sjezdy skupina měření: 1821a</t>
  </si>
  <si>
    <t>položka zahrnuje:  
nutné přemístění ornice z dočasných skládek vzdálených do 50m rozprostření ornice v předepsané tloušťce ve svahu přes 1:5</t>
  </si>
  <si>
    <t>ZELEŇ - Osetí svahů travním semenem  
Viz C.2 - Koordinační situační výkres, D.1.1.2.2 - Výpis sjezdů a D.1.1.2.4 - Charakteristické řezy sjezdy skupina měření: 1822</t>
  </si>
  <si>
    <t>Zahrnuje dodání předepsané travní směsi, její výsev na ornici, zalévání, první pokosení, to vše  
bez ohledu na sklon terénu</t>
  </si>
  <si>
    <t>ZELEŇ - Údržba založeného travního porostu  
Viz C.2 - Koordinační situační výkres, D.1.1.2.2 - Výpis sjezdů a D.1.1.2.4 - Charakteristické řezy sjezdy skupina měření: 1822</t>
  </si>
  <si>
    <t>TROUBA - Podkladní betonové prefabrikované podkladky z betonu C35/45-XF4 pod trouby (10kus), včetně dopravy materiálu  
Viz C.2 - Koordinační situační výkres, D.1.1.2.2 - Výpis sjezdů a D.1.1.2.4 - Charakteristické řezy sjezdy skupina měření: 4511</t>
  </si>
  <si>
    <t>Celkem: 8,316*0,15=1,247 [A]</t>
  </si>
  <si>
    <t>ŽB ZÁKLADOVÁ DESKA - Beton C25/30-XF3+XA2 + hutnění včetně dopravy materiálu  
ŽB ZÁKLADOVÁ DESKA - Bednění + odbedňovací nátěr  
=1,410*0,300*2+11,750*0,300*2=7,896m2  
Viz C.2 - Koordinační situační výkres, D.1.1.2.2 - Výpis sjezdů a D.1.1.2.4 - Charakteristické řezy sjezdy skupina měření: 4511</t>
  </si>
  <si>
    <t>Celkem: 1,41*11,75*0,3=4,970 [A]</t>
  </si>
  <si>
    <t>Celkem: 0,01*4,97*7,85=0,390 [A]</t>
  </si>
  <si>
    <t>Celkem: 0,724*12,15=8,797 [A]</t>
  </si>
  <si>
    <t>Celkem: 8,316*0,25=2,079 [A]</t>
  </si>
  <si>
    <t>Celkem: 3,6*0,5*0,2=0,360 [A]</t>
  </si>
  <si>
    <t>Celkem: 47,19*0,12=5,663 [A]</t>
  </si>
  <si>
    <t>Celkem: 47,19=47,190 [A]</t>
  </si>
  <si>
    <t>VOZOVKA - Štěrkodrť ŠDA 0/32 tl. 200mm + hutnění  
Viz C.2 - Koordinační situační výkres, D.1.1.2.2 - Výpis sjezdů a D.1.1.2.4 - Charakteristické řezy sjezdy skupina měření: 5601b</t>
  </si>
  <si>
    <t>Celkem: 26,5=26,500 [A]</t>
  </si>
  <si>
    <t>VOZOVKA - Spojovací postřik z kationaktivní asfaltové emulze, zbytkové množství pojiva 0,40kg/m2 (po odštěpení) PS-C  
=47,190m2  
VOZOVKA - Spojovací postřik z kationaktivní asfaltové emulze, zbytkové množství pojiva 0,40kg/m2 (po odštěpení) PS-C  
=47,190m2  
Viz C.2 - Koordinační situační výkres, D.1.1.2.2 - Výpis sjezdů a D.1.1.2.4 - Charakteristické řezy sjezdy skupina měření: 5702</t>
  </si>
  <si>
    <t>Celkem: 47,19=47,190 [A] 
Celkem: 47,19=47,190 [B] 
Celkem: A+B=94,380 [C]</t>
  </si>
  <si>
    <t>ŽB ZÁKLADOVÁ DESKA - Nátěry Np+2xNa na styku se zeminou  
=11,750*0,300*2=7,050m2  
ŽB OBETONOVÁNÍ - Nátěry Np+2xNa na styku se zeminou  
=2,900*10,290=29,841m2  
Viz C.2 - Koordinační situační výkres, D.1.1.2.2 - Výpis sjezdů a D.1.1.2.4 - Charakteristické řezy sjezdy skupina měření: 7111</t>
  </si>
  <si>
    <t>Celkem: 11,75*0,3*2=7,050 [A] 
Celkem: 2,9*10,29=29,841 [B] 
Celkem: A+B=36,891 [C]</t>
  </si>
  <si>
    <t>TROUBA - ŽB prefabrikované hrdlové trouby DN=600mm (5kus) z betonu C35/45-XF4 včetně dopravy materiálu  
Viz C.2 - Koordinační situační výkres, D.1.1.2.2 - Výpis sjezdů a D.1.1.2.4 - Charakteristické řezy sjezdy skupina měření: 8101</t>
  </si>
  <si>
    <t>Celkem: 11,75=11,750 [A]</t>
  </si>
  <si>
    <t>ŽB OBETONOVÁNÍ - Beton C25/30-XF3+XA2 + hutnění  
ŽB OBETONOVÁNÍ - Bednění + odbedňovací nátěr  
=1,218*10,290*2+0,800m2*2=26,666m2  
ŽB OBETONOVÁNÍ - Betonářská výztuž B500B - KARI síť pr. 8mm, rozměr oka 100x100mm, včetně dopravy materiálu  
=0,010*6,791m3*7,850t/m3=0,533m3  
Viz C.2 - Koordinační situační výkres, D.1.1.2.2 - Výpis sjezdů a D.1.1.2.4 - Charakteristické řezy sjezdy skupina měření: 8995</t>
  </si>
  <si>
    <t>Celkem: 0,66*10,29=6,791 [A]</t>
  </si>
  <si>
    <t>SO 136.21</t>
  </si>
  <si>
    <t>KM 4,62701 (PVNDČP)</t>
  </si>
  <si>
    <t xml:space="preserve">        SO 136.21</t>
  </si>
  <si>
    <t>Celkem: 22,74=22,740 [A]</t>
  </si>
  <si>
    <t>Celkem: 11=11,000 [A]</t>
  </si>
  <si>
    <t>ZEMNÍ PRÁCE - Odhumusování plochy v tl. 150mm, která bude zasažena výkopovými pracemi a úpravou terénu včetně odvozu do 20km a likvidace v režii zhotovitele (nebude využita na zpětné ohumusování)  
=3,788m3*2,000t/m3=7,576t  
Viz C.2 - Koordinační situační výkres, D.1.1.2.2 - Výpis sjezdů a D.1.1.2.4 - Charakteristické řezy sjezdy skupina měření: 1211</t>
  </si>
  <si>
    <t>Celkem: 25,25*0,15=3,788 [A]</t>
  </si>
  <si>
    <t>ZEMNÍ PRÁCE - Výkop zeminy pro stavební jámu v zemině tř. I včetně pažení a odvozu zeminy na skládku do 5km  
=11,370m3*2,000t/m3=22,740t  
Viz C.2 - Koordinační situační výkres, D.1.1.2.2 - Výpis sjezdů a D.1.1.2.4 - Charakteristické řezy sjezdy skupina měření: 1311</t>
  </si>
  <si>
    <t>Celkem: 11,37=11,370 [A]</t>
  </si>
  <si>
    <t>Celkem: 25,25*0,12=3,030 [A]</t>
  </si>
  <si>
    <t>VOZOVKA - Spojovací postřik z kationaktivní asfaltové emulze, zbytkové množství pojiva 0,40kg/m2 (po odštěpení) PS-C  
=25,250m2  
VOZOVKA - Spojovací postřik z kationaktivní asfaltové emulze, zbytkové množství pojiva 0,40kg/m2 (po odštěpení) PS-C  
=25,250m2  
Viz C.2 - Koordinační situační výkres, D.1.1.2.2 - Výpis sjezdů a D.1.1.2.4 - Charakteristické řezy sjezdy skupina měření: 5702</t>
  </si>
  <si>
    <t>Celkem: 25,25=25,250 [A] 
Celkem: 25,25=25,250 [B] 
Celkem: A+B=50,500 [C]</t>
  </si>
  <si>
    <t>SO 136.22</t>
  </si>
  <si>
    <t>KM 4,63757 (PVNDČP)</t>
  </si>
  <si>
    <t xml:space="preserve">        SO 136.22</t>
  </si>
  <si>
    <t>Celkem: 2,15=2,150 [A]</t>
  </si>
  <si>
    <t>Celkem: 82,1=82,100 [A]</t>
  </si>
  <si>
    <t>BOURACÍ PRÁCE - Odfrézování asfaltových vrstev v tl. 100mm (asfalt) včetně odvozu a uložení na skládku do 5km  
=0,893m3*2,400t/m3=2,150t  
Viz C.2 - Koordinační situační výkres, D.1.1.2.2 - Výpis sjezdů a D.1.1.2.4 - Charakteristické řezy sjezdy skupina měření: 1114</t>
  </si>
  <si>
    <t>Celkem: 8,93*0,1=0,893 [A]</t>
  </si>
  <si>
    <t>ZEMNÍ PRÁCE - Výkop zeminy pro stavební jámu v zemině tř. I včetně pažení a odvozu zeminy na skládku do 5km  
=41,050m3*2,000t/m3=82,100t  
Viz C.2 - Koordinační situační výkres, D.1.1.2.2 - Výpis sjezdů a D.1.1.2.4 - Charakteristické řezy sjezdy skupina měření: 1311</t>
  </si>
  <si>
    <t>Celkem: 41,05=41,050 [A]</t>
  </si>
  <si>
    <t>Celkem: 93,17=93,170 [A]</t>
  </si>
  <si>
    <t>Celkem: 93,17*0,12=11,180 [A]</t>
  </si>
  <si>
    <t>VOZOVKA - Spojovací postřik z kationaktivní asfaltové emulze, zbytkové množství pojiva 0,40kg/m2 (po odštěpení) PS-C  
=93,170m2  
VOZOVKA - Spojovací postřik z kationaktivní asfaltové emulze, zbytkové množství pojiva 0,40kg/m2 (po odštěpení) PS-C  
=93,170m2  
Viz C.2 - Koordinační situační výkres, D.1.1.2.2 - Výpis sjezdů a D.1.1.2.4 - Charakteristické řezy sjezdy skupina měření: 5702</t>
  </si>
  <si>
    <t>Celkem: 93,17=93,170 [A] 
Celkem: 93,17=93,170 [B] 
Celkem: A+B=186,340 [C]</t>
  </si>
  <si>
    <t>SO 401</t>
  </si>
  <si>
    <t>VEŘEJNÉ OSVĚTLENÍ HROBICE (PVNDČP)</t>
  </si>
  <si>
    <t xml:space="preserve">      SO 401</t>
  </si>
  <si>
    <t>015111</t>
  </si>
  <si>
    <t>POPLATKY ZA LIKVIDACŮ ODPADŮ NEKONTAMINOVANÝCH - 17 05 04  VYTĚŽENÉ ZEMINY A HORNINY -  I. TŘÍDA TĚŽITELNOSTI</t>
  </si>
  <si>
    <t>skupina měření: R0001</t>
  </si>
  <si>
    <t>Viz. projektová dokumentace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</si>
  <si>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</si>
  <si>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015140</t>
  </si>
  <si>
    <t>POPLATKY ZA LIKVIDACŮ ODPADŮ NEKONTAMINOVANÝCH - 17 01 01  BETON Z DEMOLIC OBJEKTŮ, ZÁKLADŮ TV</t>
  </si>
  <si>
    <t>015150</t>
  </si>
  <si>
    <t>POPLATKY ZA LIKVIDACŮ ODPADŮ NEKONTAMINOVANÝCH - 17 05 08  ŠTĚRK (ODPAD PO RECYKLACI)</t>
  </si>
  <si>
    <t>015240</t>
  </si>
  <si>
    <t>POPLATKY ZA LIKVIDACŮ ODPADŮ NEKONTAMINOVANÝCH - 20 03 99  ODPAD PODOBNÝ KOMUNÁLNÍMU ODPADU</t>
  </si>
  <si>
    <t>015310</t>
  </si>
  <si>
    <t>POPLATKY ZA LIKVIDACŮ ODPADŮ NEKONTAMINOVANÝCH - 16 02 14  ELEKTROŠROT (VYŘAZENÁ EL. ZAŘÍZENÍ A PŘÍSTR. - AL, CU A VZ. KOVY)</t>
  </si>
  <si>
    <t>11090</t>
  </si>
  <si>
    <t>VŠEOBECNÉ VYKLIZENÍ OSTATNÍCH PLOCH</t>
  </si>
  <si>
    <t>skupina měření: 1111</t>
  </si>
  <si>
    <t>zahrnuje odstranění všech překážek pro uskutečnění stavby</t>
  </si>
  <si>
    <t>113328</t>
  </si>
  <si>
    <t>ODSTRAN PODKL ZPEVNĚNÝCH PLOCH Z KAMENIVA NESTMEL, ODVOZ DO 20KM</t>
  </si>
  <si>
    <t>skupina měření: 1114</t>
  </si>
  <si>
    <t>13173</t>
  </si>
  <si>
    <t>HLOUBENÍ JAM ZAPAŽ I NEPAŽ TŘ. I</t>
  </si>
  <si>
    <t>skupina měření: 1311</t>
  </si>
  <si>
    <t>13173B</t>
  </si>
  <si>
    <t>HLOUBENÍ JAM ZAPAŽ I NEPAŽ TŘ. I - DOPRAVA</t>
  </si>
  <si>
    <t>M3KM</t>
  </si>
  <si>
    <t>skupina měření: R0019b</t>
  </si>
  <si>
    <t>Položka zahrnuje samostatnou dopravu zeminy. Množství se určí jako součin kubatutry [m3] a požadované vzdálenosti [km].</t>
  </si>
  <si>
    <t>skupina měření: 1711</t>
  </si>
  <si>
    <t>18090</t>
  </si>
  <si>
    <t>VŠEOBECNÉ ÚPRAVY OSTATNÍCH PLOCH</t>
  </si>
  <si>
    <t>Všeobecné úpravy musí zahrnovat úpravu území po uskutečnění stavby, tak jak je požadováno v zadávací dokumentaci s výjimkou těch prací, pro které jsou uvedeny samostatné položky.</t>
  </si>
  <si>
    <t>132</t>
  </si>
  <si>
    <t>rýh</t>
  </si>
  <si>
    <t>13273</t>
  </si>
  <si>
    <t>HLOUBENÍ RÝH ŠÍŘ DO 2M PAŽ I NEPAŽ TŘ. I</t>
  </si>
  <si>
    <t>13273B</t>
  </si>
  <si>
    <t>HLOUBENÍ RÝH ŠÍŘ DO 2M PAŽ I NEPAŽ TŘ. I - DOPRAVA</t>
  </si>
  <si>
    <t>224324</t>
  </si>
  <si>
    <t>PILOTY ZE ŽELEZOBETONU C25/30</t>
  </si>
  <si>
    <t>skupina měření: 2211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</si>
  <si>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</si>
  <si>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224364</t>
  </si>
  <si>
    <t>VÝZTUŽ PILOT Z OCELI 10425, B420B</t>
  </si>
  <si>
    <t>Viz. přílohy projektové dokumentace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</si>
  <si>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</si>
  <si>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264228</t>
  </si>
  <si>
    <t>VRTY PRO PILOTY TŘ. II D DO 600MM</t>
  </si>
  <si>
    <t>skupina měření: 2611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</si>
  <si>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</si>
  <si>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ZÁKLADY Z PROSTÉHO BETONU DO C25/30 (B30)</t>
  </si>
  <si>
    <t>skupina měření: 4511</t>
  </si>
  <si>
    <t>702211</t>
  </si>
  <si>
    <t>KABELOVÁ CHRÁNIČKA ZEMNÍ DN DO 100 MM</t>
  </si>
  <si>
    <t>1. Položka obsahuje:  
 – přípravu podkladu pro osazení  
2. Položka neobsahuje:  
 X  
3. Způsob měření:  
Měří se metr délkový.</t>
  </si>
  <si>
    <t>702212</t>
  </si>
  <si>
    <t>KABELOVÁ CHRÁNIČKA ZEMNÍ DN PŘES 100 DO 200 MM</t>
  </si>
  <si>
    <t>702312</t>
  </si>
  <si>
    <t>ZAKRYTÍ KABELŮ VÝSTRAŽNOU FÓLIÍ ŠÍŘKY PŘES 20 DO 40 CM</t>
  </si>
  <si>
    <t>709210</t>
  </si>
  <si>
    <t>KŘIŽOVATKA KABELOVÝCH VEDENÍ SE STÁVAJÍCÍ INŽENÝRSKOU SÍTÍ (KABELEM, POTRUBÍM APOD.)</t>
  </si>
  <si>
    <t>1. Položka obsahuje:  
 – úprava dna výkopu  
 – položení betonového žlabu / chráničky včetně zakrytí  
 – pomocné mechanismy  
2. Položka neobsahuje:  
 X  
3. Způsob měření:  
Udává se počet kusů kompletní konstrukce nebo práce.</t>
  </si>
  <si>
    <t>741411</t>
  </si>
  <si>
    <t>ZÁSUVKA/PŘÍVODKA PRŮMYSLOVÁ, KRYTÍ IP 44 230 V, 16 A</t>
  </si>
  <si>
    <t>1. Položka obsahuje:  
 – kompletní přístroj v krytu vč. příslušenství  
2. Položka neobsahuje:  
 X  
3. Způsob měření:  
Udává se počet kusů kompletní konstrukce nebo práce.</t>
  </si>
  <si>
    <t>742F12</t>
  </si>
  <si>
    <t>KABEL NN NEBO VODIČ JEDNOŽÍLOVÝ CU S PLASTOVOU IZOLACÍ OD 4 DO 16 MM2</t>
  </si>
  <si>
    <t>skupina měření: 7002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</si>
  <si>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</si>
  <si>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742L11</t>
  </si>
  <si>
    <t>UKONČENÍ DVOU AŽ PĚTIŽÍLOVÉHO KABELU V ROZVADĚČI NEBO NA PŘÍSTROJI DO 2,5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</si>
  <si>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</si>
  <si>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742L12</t>
  </si>
  <si>
    <t>UKONČENÍ DVOU AŽ PĚTIŽÍLOVÉHO KABELU V ROZVADĚČI NEBO NA PŘÍSTROJI OD 4 DO 16 MM2</t>
  </si>
  <si>
    <t>742L22</t>
  </si>
  <si>
    <t>UKONČENÍ DVOU AŽ PĚTIŽÍLOVÉHO KABELU KABELOVOU SPOJKOU OD 4 DO 16 MM2</t>
  </si>
  <si>
    <t>742P13</t>
  </si>
  <si>
    <t>ZATAŽENÍ KABELU DO CHRÁNIČKY - KABEL DO 4 KG/M</t>
  </si>
  <si>
    <t>1. Položka obsahuje:  
 – montáž kabelu o váze do 4 kg/m do chráničky/ kolektoru  
2. Položka neobsahuje:  
 X  
3. Způsob měření:  
Měří se metr délkový.</t>
  </si>
  <si>
    <t>742P15</t>
  </si>
  <si>
    <t>OZNAČOVACÍ ŠTÍTEK NA KABEL</t>
  </si>
  <si>
    <t>1. Položka obsahuje:  
 – veškeré příslušentsví  
2. Položka neobsahuje:  
 X  
3. Způsob měření:  
Udává se počet kusů kompletní konstrukce nebo práce.</t>
  </si>
  <si>
    <t>742Z23</t>
  </si>
  <si>
    <t>DEMONTÁŽ KABELOVÉHO VEDENÍ NN</t>
  </si>
  <si>
    <t>skupina měření: 0001a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</si>
  <si>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</si>
  <si>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743141</t>
  </si>
  <si>
    <t>OSVĚTLOVACÍ STOŽÁR  PŘECHODOVÝ DÉLKY DO 8 M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</si>
  <si>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 betonový základ, svítidlo, výložník  
3. Způsob měření:  
Udává se počet kusů kompletní konstrukce nebo práce.</t>
  </si>
  <si>
    <t>743142</t>
  </si>
  <si>
    <t>OSVĚTLOVACÍ STOŽÁR  PŘECHODOVÝ - VÝLOŽNÍK S DÉLKOU VYLOŽENÍ DO 3 M</t>
  </si>
  <si>
    <t>1. Položka obsahuje:  
 – veškeré příslušenství a uzavírací nátěr, technický popis viz. projektová dokumentace  
2. Položka neobsahuje:  
 X  
3. Způsob měření:  
Udává se počet kusů kompletní konstrukce nebo práce.</t>
  </si>
  <si>
    <t>743313</t>
  </si>
  <si>
    <t>VÝLOŽNÍK PRO MONTÁŽ SVÍTIDLA NA STOŽÁR JEDNORAMENNÝ DÉLKA VYLOŽENÍ DO 2,5 M</t>
  </si>
  <si>
    <t>743553</t>
  </si>
  <si>
    <t>SVÍTIDLO VENKOVNÍ VŠEOBECNÉ LED, MIN. IP 44, PŘES 25 DO 45 W</t>
  </si>
  <si>
    <t>1. Položka obsahuje:  
 – zdroj a veškeré příslušenství  
 – technický popis viz. projektová dokumentace  
2. Položka neobsahuje:  
 X  
3. Způsob měření:  
Udává se počet kusů kompletní konstrukce nebo práce.</t>
  </si>
  <si>
    <t>743554</t>
  </si>
  <si>
    <t>SVÍTIDLO VENKOVNÍ VŠEOBECNÉ LED, MIN. IP 44, PŘES 45 W</t>
  </si>
  <si>
    <t>743Z11</t>
  </si>
  <si>
    <t>DEMONTÁŽ OSVĚTLOVACÍHO STOŽÁRU ULIČNÍHO VÝŠKY DO 15 M</t>
  </si>
  <si>
    <t>skupina měření: 0001c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</si>
  <si>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Udává se počet kusů kompletní konstrukce nebo práce.</t>
  </si>
  <si>
    <t>747214</t>
  </si>
  <si>
    <t>CELKOVÁ PROHLÍDKA, ZKOUŠENÍ, MĚŘENÍ A VYHOTOVENÍ VÝCHOZÍ REVIZNÍ ZPRÁVY, PRO OBJEM IN - PŘÍPLATEK ZA KAŽDÝCH DALŠÍCH I ZAPOČATÝCH 500 TIS. KČ</t>
  </si>
  <si>
    <t>skupina měření: 7007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</si>
  <si>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</si>
  <si>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747705</t>
  </si>
  <si>
    <t>MANIPULACE NA ZAŘÍZENÍCH PROVÁDĚNÉ PROVOZOVATELEM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</si>
  <si>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</si>
  <si>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Elektroinstalace - silnoproud</t>
  </si>
  <si>
    <t>741811</t>
  </si>
  <si>
    <t>UZEMŇOVACÍ VODIČ NA POVRCHU FEZN DO 120 MM2</t>
  </si>
  <si>
    <t>1. Položka obsahuje:  
 – uchycení vodiče na povrch vč. podpěr, konzol, svorek a pod.  
 – měření, dělení, spojování  
 – nátěr  
2. Položka neobsahuje:  
 X  
3. Způsob měření:  
Měří se metr délkový.</t>
  </si>
  <si>
    <t>741911</t>
  </si>
  <si>
    <t>UZEMŇOVACÍ VODIČ V ZEMI FEZN DO 120 MM2</t>
  </si>
  <si>
    <t>1. Položka obsahuje:  
 – přípravu podkladu pro osazení  
 – měření, dělení, spojování, tvarování  
 – ochranný nátěr spojů a při průchodu vodiče nad terén apod. dle příslušných norem  
2. Položka neobsahuje:  
 – zemní práce  
 – ochranu vodiče - chráničky apod.  
3. Způsob měření:  
Měří se metr délkový.</t>
  </si>
  <si>
    <t>741C05</t>
  </si>
  <si>
    <t>SPOJOVÁNÍ UZEMŇOVACÍCH VODIČŮ</t>
  </si>
  <si>
    <t>1. Položka obsahuje:  
 – tvarování, přípravu spojů  
 – svařování  
 – ochranný nátěr spoje dle příslušných norem  
2. Položka neobsahuje:  
 X  
3. Způsob měření:  
Udává se počet kusů kompletní konstrukce nebo práce.</t>
  </si>
  <si>
    <t>742G11</t>
  </si>
  <si>
    <t>KABEL NN DVOU- A TŘÍŽÍLOVÝ CU S PLASTOVOU IZOLACÍ DO 2,5 MM2</t>
  </si>
  <si>
    <t>742H12</t>
  </si>
  <si>
    <t>KABEL NN ČTYŘ- A PĚTIŽÍLOVÝ CU S PLASTOVOU IZOLACÍ OD 4 DO 16 MM2</t>
  </si>
  <si>
    <t>743122</t>
  </si>
  <si>
    <t>OSVĚTLOVACÍ STOŽÁR  PEVNÝ ŽÁROVĚ ZINKOVANÝ DÉLKY PŘES 6,5 DO 12 M</t>
  </si>
  <si>
    <t>1. Položka obsahuje:  
 – základovou konstrukci a veškeré příslušenství  
 – připojovací svorkovnici ve třídě izolace II ( pro 2x svítidlo ) a kabelové vedení ke svítidlům  
 – uzavírací nátěr, technický popis viz. projektová dokumentace  
2. Položka neobsahuje:  
 – zemní práce, betonový základ, svítidlo, výložník  
3. Způsob měření:  
Udává se počet kusů kompletní konstrukce nebo práce.</t>
  </si>
  <si>
    <t>743151</t>
  </si>
  <si>
    <t>OSVĚTLOVACÍ STOŽÁR  - STOŽÁROVÁ ROZVODNICE S 1-2 JISTÍCÍMI PRVKY</t>
  </si>
  <si>
    <t>1. Položka obsahuje:  
 – veškeré příslušenství, technický popis viz. projektová dokumentace  
2. Položka neobsahuje:  
 X  
3. Způsob měření:  
Udává se počet kusů kompletní konstrukce nebo práce.</t>
  </si>
  <si>
    <t>743Z92</t>
  </si>
  <si>
    <t>DEMONTÁŽ - ODVOZ (NA LIKVIDACI ODPADŮ NEBO JINÉ URČENÉ MÍSTO)</t>
  </si>
  <si>
    <t>T.KM</t>
  </si>
  <si>
    <t>skupina měření: 0002a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</si>
  <si>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tun vybouraného materiálu v původním stavu a jednotlivých vzdáleností v kilometrech.</t>
  </si>
  <si>
    <t>747213</t>
  </si>
  <si>
    <t>CELKOVÁ PROHLÍDKA, ZKOUŠENÍ, MĚŘENÍ A VYHOTOVENÍ VÝCHOZÍ REVIZNÍ ZPRÁVY, PRO OBJEM IN PŘES 500 DO 1000 TIS. KČ</t>
  </si>
  <si>
    <t>747511</t>
  </si>
  <si>
    <t>ZKOUŠKY VODIČŮ A KABELŮ NN PRŮŘEZU ŽÍLY DO 5X25 MM2</t>
  </si>
  <si>
    <t>1. Položka obsahuje:  
 – cenu za provedení měření kabelu/ vodiče vč. vyhotovení protokolu  
2. Položka neobsahuje:  
 X  
3. Způsob měření:  
Udává se počet kusů kompletní konstrukce nebo práce.</t>
  </si>
  <si>
    <t>747541</t>
  </si>
  <si>
    <t>MĚŘENÍ INTENZITY OSVĚTLENÍ INSTALOVANÉHO V ROZSAHU TOHOTO SO/PS</t>
  </si>
  <si>
    <t>1. Položka obsahuje:  
 – cenu za měření dle příslušných norem a předpisů, včetně vystavení protokolu  
2. Položka neobsahuje:  
 X  
3. Způsob měření:  
Udává se počet kusů kompletní konstrukce nebo práce.</t>
  </si>
  <si>
    <t>747701</t>
  </si>
  <si>
    <t>DOKONČOVACÍ MONTÁŽNÍ PRÁCE NA ELEKTRICKÉM ZAŘÍZENÍ</t>
  </si>
  <si>
    <t>1. Položka obsahuje:  
 – cenu za práce spojené s uváděním zařízení do provozu, drobné montážní práce v rozvaděčích, koordinaci se zhotoviteli souvisejících zařízení apod.  
2. Položka neobsahuje:  
 X  
3. Způsob měření:  
Udává se čas v hodinách.</t>
  </si>
  <si>
    <t>748242</t>
  </si>
  <si>
    <t>PÍSMENA A ČÍSLICE VÝŠKY PŘES 40 DO 100 MM</t>
  </si>
  <si>
    <t>skupina měření: 9152</t>
  </si>
  <si>
    <t>1. Položka obsahuje:  
 – zhotovení nápisu barvou pomocí šablon vč. podružného materiálu, rozměření, dodání barvy  
a ředidla  
2. Položka neobsahuje:  
 X  
3. Způsob měření:  
Udává se počet kusů kompletní konstrukce nebo práce.</t>
  </si>
  <si>
    <t>87646</t>
  </si>
  <si>
    <t>CHRÁNIČKY Z TRUB PLASTOVÝCH DN DO 400MM</t>
  </si>
  <si>
    <t>skupina měření: 8102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</si>
  <si>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</si>
  <si>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Bourání konstrukcí</t>
  </si>
  <si>
    <t>skupina měření: 9661</t>
  </si>
  <si>
    <t>SO 402</t>
  </si>
  <si>
    <t>VEŘEJNÉ OSVĚTLENÍ HRADIŠTĚ NA PÍSKU (PVNDČP)</t>
  </si>
  <si>
    <t xml:space="preserve">      SO 402</t>
  </si>
  <si>
    <t>743311</t>
  </si>
  <si>
    <t>VÝLOŽNÍK PRO MONTÁŽ SVÍTIDLA NA STOŽÁR JEDNORAMENNÝ DÉLKA VYLOŽENÍ DO 1 M</t>
  </si>
  <si>
    <t>743312</t>
  </si>
  <si>
    <t>VÝLOŽNÍK PRO MONTÁŽ SVÍTIDLA NA STOŽÁR JEDNORAMENNÝ DÉLKA VYLOŽENÍ PŘES 1 DO 2 M</t>
  </si>
  <si>
    <t>VÝLOŽNÍK PRO MONTÁŽ SVÍTIDLA NA STOŽÁR JEDNORAMENNÝ DÉLKA VYLOŽENÍ PŘES 2 M</t>
  </si>
  <si>
    <t>743E21</t>
  </si>
  <si>
    <t>SKŘÍŇ ROZPOJOVACÍ POJISTKOVÁ DO 400 A, DO 240 MM2, V KOMPAKTNÍM PILÍŘI S POJISTKOVÝMI SPODKY S 2-4 SADAMI JISTÍCÍCH PRVKŮ</t>
  </si>
  <si>
    <t>skupina měření: 7401</t>
  </si>
  <si>
    <t>1. Položka obsahuje:  
 – instalaci do terénu vč. prefabrikovaného základu a zapojení  
 – technický popis viz. projektová dokumentace  
2. Položka neobsahuje:  
 – zemní práce  
3. Způsob měření:  
Udává se počet kusů kompletní konstrukce nebo práce.</t>
  </si>
  <si>
    <t>743E33</t>
  </si>
  <si>
    <t>SKŘÍŇ ROZPOJOVACÍ POJISTKOVÁ - PŘÍPLATEK ZA ŘADOVÝ ODPÍNAČ</t>
  </si>
  <si>
    <t>1. Položka obsahuje:  
 – veškeré příslušenství včetně zapojení  
 – technický popis viz. projektová dokumentace  
2. Položka neobsahuje:  
 X  
3. Způsob měření:  
Udává se počet kusů kompletní konstrukce nebo práce.</t>
  </si>
  <si>
    <t>DEMONTÁŽ a MONTÁŽ OSVĚTLOVACÍHO STOŽÁRU ULIČNÍHO VÝŠKY DO 15 M</t>
  </si>
  <si>
    <t>1. Položka obsahuje:  
 – všechny náklady na demontáž a montáž stávajícího zařízení se všemi pomocnými doplňujícími úpravami  
2. Položka neobsahuje:  
3. Způsob měření:  
Udává se počet kusů kompletní konstrukce nebo práce.</t>
  </si>
  <si>
    <t>743Z33</t>
  </si>
  <si>
    <t>DEMONTÁŽ NOSNÝCH KONSTRUKCÍ PRO OSVĚTLENÍ</t>
  </si>
  <si>
    <t>743Z35</t>
  </si>
  <si>
    <t>DEMONTÁŽ SVÍTIDLA Z OSVĚTLOVACÍHO STOŽÁRU VÝŠKY DO 15 M</t>
  </si>
  <si>
    <t>SO 403</t>
  </si>
  <si>
    <t>PŘISVĚTL. VJEZDOVÉ BRÁNY - STARÉ HRADIŠTĚ (PVNDČP)</t>
  </si>
  <si>
    <t xml:space="preserve">      SO 403</t>
  </si>
  <si>
    <t>DEMONTÁŽ a MONTÁŽ SVÍTIDLA Z OSVĚTLOVACÍHO STOŽÁRU VÝŠKY DO 15 M</t>
  </si>
  <si>
    <t>1. Položka obsahuje:  
 – všechny náklady na demontáž a montáž stávajícího zařízení se všemi pomocnými prostředky  
2. Položka neobsahuje:  
3. Způsob měření:  
Udává se počet kusů kompletní konstrukce nebo práce.</t>
  </si>
  <si>
    <t>SO 405</t>
  </si>
  <si>
    <t>PŘELOŽKY SDĚLOVACÍCH KABELŮ (PVNDČP)</t>
  </si>
  <si>
    <t>SO 405.1</t>
  </si>
  <si>
    <t>ZEMNÍ PRÁCE (PVNDČP)</t>
  </si>
  <si>
    <t xml:space="preserve">      SO 405</t>
  </si>
  <si>
    <t xml:space="preserve">        SO 405.1</t>
  </si>
  <si>
    <t>001</t>
  </si>
  <si>
    <t>002</t>
  </si>
  <si>
    <t>Bourání živičných povrchů</t>
  </si>
  <si>
    <t>Bourání stávající vozovky skupina měření: 1114</t>
  </si>
  <si>
    <t>Celkem: 12+12=24,000 [A]</t>
  </si>
  <si>
    <t>003</t>
  </si>
  <si>
    <t>Řezání spáry do asfaltu</t>
  </si>
  <si>
    <t>Řezání stávající vozovky skupina měření: 1115</t>
  </si>
  <si>
    <t>Celkem: 48=48,000 [A]</t>
  </si>
  <si>
    <t>004</t>
  </si>
  <si>
    <t>Hloubení kabelové rýhy 50cm šir.,120cm hlub.,zem.tř.4</t>
  </si>
  <si>
    <t>Zabezpečení a přeložky ve vjezdech skupina měření: R0013a</t>
  </si>
  <si>
    <t>Celkem: 8+21+6+7+7+9+7+7+7+7+7+7+8+7+7+20+8+7+7+7=171,000 [A]</t>
  </si>
  <si>
    <t>005</t>
  </si>
  <si>
    <t>Hloubení kabelové rýhy 50cm šir.,150cm hlub.,zem.tř.4</t>
  </si>
  <si>
    <t>Trasa pod komunikací skupina měření: R0013a</t>
  </si>
  <si>
    <t>Celkem: 12+20+12+20+13+25=102,000 [A]</t>
  </si>
  <si>
    <t>006</t>
  </si>
  <si>
    <t>Hloubení kabelové rýhy 35cm šir.,50cm hlub.,zem.tř.4</t>
  </si>
  <si>
    <t>Přeložky metalických tras v intravilánu skupina měření: R0013a</t>
  </si>
  <si>
    <t>Celkem: 150+14+15-(12+20+13+25)+17+32-(7+8+12)=131,000 [A]</t>
  </si>
  <si>
    <t>007</t>
  </si>
  <si>
    <t>Hloubení kabelové rýhy 35cm šir.,110cm hlub.,zem.tř.4</t>
  </si>
  <si>
    <t>Výkop pro optické přeložky – stávající a nová trasa skupina měření: R0013a</t>
  </si>
  <si>
    <t>Celkem: 117+119=236,000 [A]</t>
  </si>
  <si>
    <t>008</t>
  </si>
  <si>
    <t>Hloubení kabelové rýhy 50cm šir.,110cm hlub.,zem.tř.4</t>
  </si>
  <si>
    <t>Křížení vodních toků skupina měření: R0013a</t>
  </si>
  <si>
    <t>009</t>
  </si>
  <si>
    <t>Rýha pro spojku kabelu, zemina třídy 4</t>
  </si>
  <si>
    <t>010</t>
  </si>
  <si>
    <t>Zř.kab.lože,kop.pís.,tl.zás.vrst.10cm,1x krycí deska 30cm</t>
  </si>
  <si>
    <t>011</t>
  </si>
  <si>
    <t>Zř.kab.lože,kop.pís.,tl.zás.vrst.10cm,2x krycí deska 30cm, dělící cihla</t>
  </si>
  <si>
    <t>Nová trasa optické přeložky skupina měření: 7009</t>
  </si>
  <si>
    <t>Celkem: 119=119,000 [A]</t>
  </si>
  <si>
    <t>012</t>
  </si>
  <si>
    <t>Zř.kab.lože,kop.pís.,tl.zás.vrst.10cm,2x krycí fólie 30cm</t>
  </si>
  <si>
    <t>013</t>
  </si>
  <si>
    <t>Podbetonování a obetonování chrániček skupina měření: 2711a</t>
  </si>
  <si>
    <t>014</t>
  </si>
  <si>
    <t>015</t>
  </si>
  <si>
    <t>Kabelový prostup z PE rour pevných, o 110</t>
  </si>
  <si>
    <t>Chráničky pod komunikacemi a vjezdy skupina měření: 7003</t>
  </si>
  <si>
    <t>Celkem: 171+102+7+8+12+6+6+7+17+9=345,000 [A]</t>
  </si>
  <si>
    <t>016</t>
  </si>
  <si>
    <t>Kabelový žlab TK1, víko</t>
  </si>
  <si>
    <t>Celkem: 102+171-(7+8+12+6+6+7+17+9)=201,000 [A]</t>
  </si>
  <si>
    <t>017</t>
  </si>
  <si>
    <t>Ruční zához kabelové rýhy 50cm šir.,120cm hlub.,zem.tř.4</t>
  </si>
  <si>
    <t>018</t>
  </si>
  <si>
    <t>Ruční zához kabelové rýhy 50cm šir.,150cm hlub.,zem.tř.4</t>
  </si>
  <si>
    <t>019</t>
  </si>
  <si>
    <t>Ruční zához kabelové rýhy 35cm šir.,50cm hlub.,zem.tř.4</t>
  </si>
  <si>
    <t>020</t>
  </si>
  <si>
    <t>Ruční zához kabelové rýhy 35cm šir.,110cm hlub.,zem.tř.4</t>
  </si>
  <si>
    <t>021</t>
  </si>
  <si>
    <t>Ruční zához kabelové rýhy 50cm šir.,110cm hlub.,zem.tř.4</t>
  </si>
  <si>
    <t>022</t>
  </si>
  <si>
    <t>Kontrola a revize chráničky</t>
  </si>
  <si>
    <t>skupina měření: R0016</t>
  </si>
  <si>
    <t>Celkem: 20=20,000 [A]</t>
  </si>
  <si>
    <t>023</t>
  </si>
  <si>
    <t>Odvoz zeminy</t>
  </si>
  <si>
    <t>Zemina vytěžená a nahrazená betonem a pískem skupina měření: R0019a</t>
  </si>
  <si>
    <t>Celkem: 48+11=59,000 [A]</t>
  </si>
  <si>
    <t>024</t>
  </si>
  <si>
    <t>Hutnění zeminy,vrstva zeminy do 20 cm</t>
  </si>
  <si>
    <t>Celkem: 297=297,000 [A]</t>
  </si>
  <si>
    <t>025</t>
  </si>
  <si>
    <t>026</t>
  </si>
  <si>
    <t>Provizorní úprava povrchu</t>
  </si>
  <si>
    <t>skupina měření: 6201</t>
  </si>
  <si>
    <t>Celkem: 279=279,000 [A]</t>
  </si>
  <si>
    <t>027</t>
  </si>
  <si>
    <t>Celkem: 2*171+2*102+2*7=560,000 [A]</t>
  </si>
  <si>
    <t>028</t>
  </si>
  <si>
    <t>Ruční zához rýhy pro spojku</t>
  </si>
  <si>
    <t>SO 405.2</t>
  </si>
  <si>
    <t>PŘELOŽKA CETIN (PVNDČP)</t>
  </si>
  <si>
    <t xml:space="preserve">        SO 405.2</t>
  </si>
  <si>
    <t>Úložný kabel montáž- TCEPKPFLE do 100 XN</t>
  </si>
  <si>
    <t>Celkem: 24+158+93+168=443,000 [A]</t>
  </si>
  <si>
    <t>Přepojení kabelu za provozu</t>
  </si>
  <si>
    <t>PÁR</t>
  </si>
  <si>
    <t>skupina měření: R0018</t>
  </si>
  <si>
    <t>Celkem: 100+6+2=108,000 [A]</t>
  </si>
  <si>
    <t>Střídavá měření na míst.kabelu</t>
  </si>
  <si>
    <t>Stejnosměrná měření na míst.kabelu</t>
  </si>
  <si>
    <t>Zapojení vodičů po měření</t>
  </si>
  <si>
    <t>Celkem: 74=74,000 [A]</t>
  </si>
  <si>
    <t>Celkem: 12 
=</t>
  </si>
  <si>
    <t>TCEPKPFLE – 10XN0,6</t>
  </si>
  <si>
    <t>Celkem: 24=24,000 [A]</t>
  </si>
  <si>
    <t>TCEPKPFLE – 3XN0,6</t>
  </si>
  <si>
    <t>Celkem: 21+21+23+93=158,000 [A]</t>
  </si>
  <si>
    <t>TCEPKPFLE – 1XN0,6</t>
  </si>
  <si>
    <t>Celkem: 93=93,000 [A]</t>
  </si>
  <si>
    <t>TCEPKPFLE – 50XN0,6</t>
  </si>
  <si>
    <t>Celkem: 168=168,000 [A]</t>
  </si>
  <si>
    <t>Spojka XAGA 500 75/15-400/FLE</t>
  </si>
  <si>
    <t>Spojka 43/8-300/FLE</t>
  </si>
  <si>
    <t>Spojka rovná montáž</t>
  </si>
  <si>
    <t>Spojka rozbočná montáž</t>
  </si>
  <si>
    <t>Forma do délky 0,5 m kabelová TCEPKPFLE do 100 XN</t>
  </si>
  <si>
    <t>Celkem: 7+6+4+11=28,000 [A]</t>
  </si>
  <si>
    <t>Svorkovnice LSA rozpojovací</t>
  </si>
  <si>
    <t>Trubka HDPE do pr. 75mm volně uložená</t>
  </si>
  <si>
    <t>Celkem: 2*119=238,000 [A]</t>
  </si>
  <si>
    <t>Trubka HDPE do pr. 75mm – demontáž</t>
  </si>
  <si>
    <t>Celkem: 2*117=234,000 [A]</t>
  </si>
  <si>
    <t>Rozříznutí trubky HDPE do pr. 75mm, s uloženým kabelem</t>
  </si>
  <si>
    <t>029</t>
  </si>
  <si>
    <t>030</t>
  </si>
  <si>
    <t>Spojka plastová PLASSON pr.40 dělená</t>
  </si>
  <si>
    <t>031</t>
  </si>
  <si>
    <t>Trubka HDPE opravná pr. 40 2m</t>
  </si>
  <si>
    <t>032</t>
  </si>
  <si>
    <t>Zřízení vývod.od kab.optického pro měřen.</t>
  </si>
  <si>
    <t>033</t>
  </si>
  <si>
    <t>Zakončení optického kabelu po měření</t>
  </si>
  <si>
    <t>VLÁKNO</t>
  </si>
  <si>
    <t>skupina měření: R0017</t>
  </si>
  <si>
    <t>034</t>
  </si>
  <si>
    <t>Měření OTDR před překládkou</t>
  </si>
  <si>
    <t>035</t>
  </si>
  <si>
    <t>Měření OTDR po překládce</t>
  </si>
  <si>
    <t>036</t>
  </si>
  <si>
    <t>Celkem: 5250=5 250,000 [A]</t>
  </si>
  <si>
    <t>SO 405.3</t>
  </si>
  <si>
    <t>PŘELOŽKA TELCO + EOP (PVNDČP)</t>
  </si>
  <si>
    <t xml:space="preserve">        SO 405.3</t>
  </si>
  <si>
    <t>Celkem: 0,5=0,500 [A]</t>
  </si>
  <si>
    <t>Celkem: 117=117,000 [A]</t>
  </si>
  <si>
    <t>Celkem: 5+5=10,000 [A]</t>
  </si>
  <si>
    <t>Celkem: 2620=2 620,000 [A]</t>
  </si>
  <si>
    <t>1.1.3</t>
  </si>
  <si>
    <t>NEPŘÍMÉ NÁKLADY (NN)</t>
  </si>
  <si>
    <t>SO 000.2</t>
  </si>
  <si>
    <t>VED. A OST. NÁKL. - VŠEOB. KCE A PRÁCE (NN)</t>
  </si>
  <si>
    <t>SO 000.2.1</t>
  </si>
  <si>
    <t>STAVEBNÍ VÝDAJE - OBJÍZDNÁ TRASA (PVNDČP)</t>
  </si>
  <si>
    <t xml:space="preserve">    1.1.3</t>
  </si>
  <si>
    <t xml:space="preserve">      SO 000.2</t>
  </si>
  <si>
    <t xml:space="preserve">        SO 000.2.1</t>
  </si>
  <si>
    <t>BOURACÍ PRÁCE - Odfrézování asfaltových vrstev v průměrné tl. 90mm, včetně odvozu a likvidace v režii zhotovitele  
=228,150m3*2,400t/m3=547,560t  
Viz B - Souhrnná technická zpráva skupina měření: G1114</t>
  </si>
  <si>
    <t>Celkem: 228,15=228,150 [A]</t>
  </si>
  <si>
    <t>Prořezání drážky v pracovní spáře (silnice)  
Viz B - Souhrnná technická zpráva skupina měření: 1115</t>
  </si>
  <si>
    <t>Celkem: 65=65,000 [A]</t>
  </si>
  <si>
    <t>KRAJNICE - Vrstva z R-mat proměnné tl.  
Viz B - Souhrnná technická zpráva skupina měření: R0011</t>
  </si>
  <si>
    <t>Spojovací postřik (pod ACO - vyrovnávka) z kationaktivní asfaltové emulze, zbytkové množství pojiva 0,40kg/m2 (po odštěpení)  
=2535,000m2  
Spojovací postřik (pod ACO - obrus) z kationaktivní asfaltové emulze, zbytkové množství pojiva 0,40kg/m2 (po odštěpení)  
=2535,000m2  
Viz B - Souhrnná technická zpráva skupina měření: 5702</t>
  </si>
  <si>
    <t>Celkem: 2535=2 535,000 [A] 
Celkem: 2535=2 535,000 [B] 
Celkem: A+B=5 070,000 [C]</t>
  </si>
  <si>
    <t>574A04</t>
  </si>
  <si>
    <t>ASFALTOVÝ BETON PRO OBRUSNÉ VRSTVY ACO 11+</t>
  </si>
  <si>
    <t>Asfaltový beton pro obrusné vrstvy ACO 11+ (vyrovnávka), průměrné tl. 40mm + hutnění  
Viz B - Souhrnná technická zpráva skupina měření: G5701a</t>
  </si>
  <si>
    <t>Celkem: 101,4=101,400 [A]</t>
  </si>
  <si>
    <t>ASFALTOVÝ BETON PRO OBRUSNÉ VRSTVY ACO 11+ TL. 50MM</t>
  </si>
  <si>
    <t>Asfaltový beton pro obrusné vrstvy ACO 11+ (obrus), tl. 50mm + hutnění  
Viz B - Souhrnná technická zpráva skupina měření: G5701b</t>
  </si>
  <si>
    <t>Celkem: 2535=2 535,000 [A]</t>
  </si>
  <si>
    <t>Asfaltová zálivka (silnice)  
Viz B - Souhrnná technická zpráva skupina měření: 5901</t>
  </si>
  <si>
    <t>BOURACÍ PRÁCE - Řezání asfaltového krytu v tl. 50mm pro odfrézování asfaltových vrstev v prostoru silnice  
Viz B - Souhrnná technická zpráva skupina měření: 1115</t>
  </si>
  <si>
    <t>SO 000.2.2</t>
  </si>
  <si>
    <t>NESTAVEBNÍ VÝDAJE (NN)</t>
  </si>
  <si>
    <t xml:space="preserve">        SO 000.2.2</t>
  </si>
  <si>
    <t>01241</t>
  </si>
  <si>
    <t>POJIŠTĚNÍ ODPOVĚDNOSTI ZA ŠKODU</t>
  </si>
  <si>
    <t>SOUBOR</t>
  </si>
  <si>
    <t>Náklady spojené s pojištěním odpovědnosti za škodu (za řádné plnění, za záruční dobu), jak je uvedeno v návrhu SoD skupina měření: 0000</t>
  </si>
  <si>
    <t>zahrnuje veškeré poplatky za pojištění související s výstavbou</t>
  </si>
  <si>
    <t>01400</t>
  </si>
  <si>
    <t>POPLATKY</t>
  </si>
  <si>
    <t>Náklady spojené se zřízením bankovní záruky po dobu realizace stavby, jak je uvedeno v návrhu SoD skupina měření: 0000</t>
  </si>
  <si>
    <t>zahrnuje jinde neuvedené poplatky související s výstavbou</t>
  </si>
  <si>
    <t>Náklady spojené se zřízením bankovní záruky po dobu záruční doby, jak je uvedeno v SoD skupina měření: 0000</t>
  </si>
  <si>
    <t>02911</t>
  </si>
  <si>
    <t>OSTATNÍ POŽADAVKY - GEODETICKÉ ZAMĚŘENÍ</t>
  </si>
  <si>
    <t>Vytyčení hranic pozemků a obvodu stavby skupina měření: 0000</t>
  </si>
  <si>
    <t>zahrnuje veškeré náklady spojené s objednatelem požadovanými pracemi</t>
  </si>
  <si>
    <t>Vytyčení průběhu inženýrských sítí (splašková kanalizace - VAK Pardubice, a.s.; dešťová kanalizace - Hrobice, Staré Hradiště; jednotná kanalizace - VAK Pardubice, a.s.; vodovod - VAK Pardubice, a.s.; STL a VTL plynovod; silové vedení NN a VN; silové vedení veřejného osvětlení a místního rozhlasu - Hrobice, Staré Hradiště; optické a metalické sdělovací vedení - Cetin, a.s., Telco pro Services, Elektrárny Opatovice, a.s.), ochrana stávajících vedení a zařízení před poškozením skupina měření: 0000</t>
  </si>
  <si>
    <t>Geodetické zaměření během stavby skupina měření: 0000</t>
  </si>
  <si>
    <t>Geodetické zaměření po výstavbě skupina měření: 0000</t>
  </si>
  <si>
    <t>Geometrické zaměření pro zřízení služebnosti (viz SoD) skupina měření: 0000</t>
  </si>
  <si>
    <t>Geometrický plán potvrzený katastrálním úřadem po dokončení stavby (viz SoD). Navržený geometrický plán zaslat před podáním na Katastrální úřad ke kontrole investorovi. V navrženém geometrickém plánu musí být respektovány požadavky vlastníků pozemků předaných zhotoviteli jako příloha Protokolu o předání/převzetí staveniště. skupina měření: 0000</t>
  </si>
  <si>
    <t>02940</t>
  </si>
  <si>
    <t>OSTATNÍ POŽADAVKY - VYPRACOVÁNÍ DOKUMENTACE</t>
  </si>
  <si>
    <t>Pasportizace okolních objektů před stavbou i po stavbě  včetně záznamu a vyhodnocení / srovnání skupina měření: R0014</t>
  </si>
  <si>
    <t>Průběžné provádění fotodokumentace během stavby (hlavně zakrývaných konstrukcí) a jejich předávání s fakturami na CD  
- 1x měsíčně sada barevných fotografií v tištěné i elektronické formě + zpráva o průběhu stavby  
- 3x závěrečná fotodokumentace v albu s popisem v tištěné i elektronické formě  
- na celou délku stavby, tj. 5019,11m (pevná cena) skupina měření: 0000</t>
  </si>
  <si>
    <t>Realizační dokumentace stavby (dle potřeby a uvážení zhotovitele) skupina měření: R0014</t>
  </si>
  <si>
    <t>Dokumentace skutečného provedení stavby dle vyhlášky č. 499/2006 Sb. na podkladu KN ve třech listinných a jednom elektronickém vyhotovení (otevřený formát + pdf) na CD včetně závěrečné zprávy dle SoD. Součástí dokladů při předání dokončeného díla budou rovněž veškeré atesty, prohlášení o shodě, certifikáty na použité materiály a výrobky a protokoly o výsledcích provedených zkoušek - viz specifikace v SoD. skupina měření: R0014</t>
  </si>
  <si>
    <t>Výrobně technická dokumentace ocelového zábradlí - SO 101, 102, 105, 107, 117, 121 a 125 skupina měření: R0014</t>
  </si>
  <si>
    <t>02950</t>
  </si>
  <si>
    <t>OSTATNÍ POŽADAVKY - POSUDKY, KONTROLY, REVIZNÍ ZPRÁVY</t>
  </si>
  <si>
    <t>Provedení zkoušek (zajištění všech testů potřebných pro zjištění kvality zemin náspů, výkopů) a dalších zkoušek požadovaných objednatelem. Nezahrnuje náklady na povinné průkazní zkoušky. skupina měření: 0000</t>
  </si>
  <si>
    <t>02971</t>
  </si>
  <si>
    <t>OSTAT POŽADAVKY - GEOTECHNICKÝ MONITORING NA POVRCHU</t>
  </si>
  <si>
    <t>Geotechnický monitoring na povrchu - Čerpáno se souhlasem investora skupina měření: R0014</t>
  </si>
  <si>
    <t>02991</t>
  </si>
  <si>
    <t>OSTATNÍ POŽADAVKY - INFORMAČNÍ TABULE</t>
  </si>
  <si>
    <t>1xinformační tabule IROP rozměrů 5,100x2,400m s obsahem dle požadavku investora  
Údržba po celou dobu trvání funkce (245dnů)  
Životnost informační tabule po dobu trvání stavby skupina měření: R0014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</si>
  <si>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</si>
  <si>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Pamětní deska IROP rozměrů 0,300x0,400m dle požadavků investora s životností min. 5let skupina měření: R0014</t>
  </si>
  <si>
    <t>03100</t>
  </si>
  <si>
    <t>ZAŘÍZENÍ STAVENIŠTĚ - ZŘÍZENÍ, PROVOZ, DEMONTÁŽ</t>
  </si>
  <si>
    <t>Kompletní zařízení staveniště pro celou stavbu včetně zajištění potřebných povolení a rozhodnutí. Položka zahrnuje náklady spojené se staveništními komunikacemi, oplocením staveniště,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Poplatky a náklady spojené se záborem veřejného prostranství a s tím související dopravní značení a zabezpečení pracoviště. Poplatky a náklady za spotřebované energie, plyn a vodu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 Položka zahrnuje stavbu jako celek. skupina měření: 0000</t>
  </si>
  <si>
    <t>zahrnuje objednatelem povolené náklady na pořízení (event. pronájem), provozování, udržování a likvidaci zhotovitelova zařízení</t>
  </si>
  <si>
    <t>OBEC STARÉ HRADIŠTĚ</t>
  </si>
  <si>
    <t>SO 000.3</t>
  </si>
  <si>
    <t>VED. A OST. NÁKL. - VŠEOB. KCE A PRÁCE</t>
  </si>
  <si>
    <t>SO 000.3.1</t>
  </si>
  <si>
    <t>NESTAVEBNÍ VÝDAJE</t>
  </si>
  <si>
    <t xml:space="preserve">  SO 000.3</t>
  </si>
  <si>
    <t xml:space="preserve">    SO 000.3.1</t>
  </si>
  <si>
    <t>SO 117.2</t>
  </si>
  <si>
    <t>NOVÉ CHODNÍKY V OBCI STARÉ HRADIŠTĚ</t>
  </si>
  <si>
    <t xml:space="preserve">  SO 117.2</t>
  </si>
  <si>
    <t>SKLÁDKA - Uložení stavební suti na skládku  
=17,710t+5,547t+22,189t  
Viz položky č.: 3, 4, 29 skupina měření: R0001</t>
  </si>
  <si>
    <t>17,710+5,547+22,189=45,446 [A]</t>
  </si>
  <si>
    <t>SKLÁDKA - Uložení zeminy na skládku  
=36,932t+17,780t  
Viz položky č.: 7, 9 skupina měření: R0001</t>
  </si>
  <si>
    <t>Celkem: 36,932+17,78=54,712 [A]</t>
  </si>
  <si>
    <t>BOURACÍ PRÁCE - Odstranění stávající cementobetonové dlažby, včetně odvozu na skládku do 20km  
=8,855m3  
=8,855m3*2,000t/m3=17,710t  
Viz D.1.1.2.1-Situace pozemní komunikace a D.1.1.2.4-Charakteristické příčné řezy skupina měření: 1114</t>
  </si>
  <si>
    <t>BOURACÍ PRÁCE - Odstranění betonových chodníkových obrubníků, včetně odvozu na skládku do 20km  
=96,472m  
=96,472*0,025m2*2,300t/m3=5,547t  
Viz D.1.1.2.1-Situace pozemní komunikace skupina měření: 1117</t>
  </si>
  <si>
    <t>DOPRAVA - Příplatek za dopravu - Odstranění betonových chodníkových obrubníků, včetně odvozu na skládku do 15km  
=96,472*0,025m2*2,300t/m3*15km  
Položka vypočtena na základě umístění stavby vůči skládce skupina měření: 0002a</t>
  </si>
  <si>
    <t>96,472*0,025*2,300*15=83,207 [A]</t>
  </si>
  <si>
    <t>ZEMNÍ PRÁCE - Odhumusování plochy v tl. 100mm, která bude zasažena výkopovými pracemi a úpravou terénu, včetně odvozu a uložení zeminy na deponii stavby do 20km (využití na zpětné ohumusování)  
=102,124m2*0,100  
=10,212m3*2,000t/m3=20,424t  
Viz D.1.1.2.1-Situace pozemní komunikace a D.1.1.2.4-Charakteristické příčné řezy skupina měření: 1211</t>
  </si>
  <si>
    <t>102,124*0,100=10,212 [A]</t>
  </si>
  <si>
    <t>ZEMNÍ PRÁCE - Odhumusování plochy v tl. 100mm, která bude zasažena výkopovými pracemi a úpravou terénu včetně odvozu do 20km a likvidace v režii zhotovitele (nebude využita na zpětné ohumusování)  
=191,020m2*0,100m-102,124m2*0,100m  
=8,890m3*2,000t/m3=17,780t  
Viz D.1.1.2.1-Situace pozemní komunikace a D.1.1.2.4-Charakteristické příčné řezy skupina měření: 1211</t>
  </si>
  <si>
    <t>191,020*0,100-102,124*0,100=8,890 [A]</t>
  </si>
  <si>
    <t>ZEMNÍ PRÁCE - Vykopávka a doprava zeminy z deponie stavby do 20km na místo zpětného ohumusování  
=102,124m2*0,100  
=10,212m3*2,000t/m3=20,424t  
Viz D.1.1.2.1-Situace pozemní komunikace a D.1.1.2.4-Charakteristické příčné řezy skupina měření: 1222</t>
  </si>
  <si>
    <t>ZEMNÍ PRÁCE - Výkop zeminy pro stavební jámu v zemině tř. I, včetně pažení a odvozu zeminy na skládku do 20km  
=18,466m3  
=18,466m3*2,000t/m3=36,932t  
Viz D.1.1.2.1-Situace pozemní komunikace a D.1.1.2.4-Charakteristické příčné řezy skupina měření: 1311</t>
  </si>
  <si>
    <t>ZEMNÍ PRÁCE - Zásyp zeminou vhodnou do náspů, hutněno po vrstvách 300mm na 100% PS  
=61,621m3  
Viz D.1.1.2.1-Situace pozemní komunikace a D.1.1.2.4-Charakteristické příčné řezy skupina měření: 1711</t>
  </si>
  <si>
    <t>KANALIZAČNÍ PŘÍPOJKY (uliční vpusti, odvodňovací žlaby) - Obsyp potrubí kanalizačních přípojek zeminou vhodnou do náspu  
=1,500m*1,000m*19,700m  
Viz D.1.1.2.1-Situace pozemní komunikace a D.1.1.2.4-Charakteristické příčné řezy skupina měření: 1711</t>
  </si>
  <si>
    <t>1,500*1,000*19,700=29,550 [A]</t>
  </si>
  <si>
    <t>ÚPRAVA Č.4 - Úprava a zhutnění zemní pláně  
=173,914m2  
Viz D.1.1.2.1-Situace pozemní komunikace skupina měření: 1821a</t>
  </si>
  <si>
    <t>ÚPRAVA Č.5 - Úprava a zhutnění zemní pláně  
=52,470m2  
Viz D.1.1.2.1-Situace pozemní komunikace skupina měření: 1821a</t>
  </si>
  <si>
    <t>ZELEŇ - Svahové úpravy  
=102,124m2  
Viz D.1.1.2.1-Situace pozemní komunikace skupina měření: 1821a</t>
  </si>
  <si>
    <t>ZELEŇ - Zpětné ohumusování plochy v tl. 150mm, která byla zasažena výkopovými pracemi a úpravou terénu  
=102,124m2  
Viz D.1.1.2.1-Situace pozemní komunikace skupina měření: 1821a</t>
  </si>
  <si>
    <t>ZELEŇ - Osetí svahů travním semenem  
=102,124m2  
Viz D.1.1.2.1-Situace pozemní komunikace skupina měření: 1822</t>
  </si>
  <si>
    <t>ZELEŇ - Údržba založeného travního porostu  
=102,124m2  
Viz D.1.1.2.1-Situace pozemní komunikace skupina měření: 1822</t>
  </si>
  <si>
    <t>22,700*0,200=4,540 [A]</t>
  </si>
  <si>
    <t>KANALIZAČNÍ PŘÍPOJKY (uliční vpusti, odvodňovací žlaby) - Pískové lože frakce 0/4mm kanalizačních přípojek, tl. 200mm  
=0,300m2*19,700m  
Viz D.1.1.2.1-Situace pozemní komunikace a D.1.1.2.4-Charakteristické příčné řezy skupina měření: 4511</t>
  </si>
  <si>
    <t>0,300*19,700=5,910 [A]</t>
  </si>
  <si>
    <t>ÚPRAVA Č. 5 - Podkladní vrstva - Štěrkodrť ŠDB 0/32mm tl. 150mm + hutnění  
=48,654m2  
Viz D.1.1.2.1-Situace pozemní komunikace skupina měření: 5601b</t>
  </si>
  <si>
    <t>ÚPRAVA Č. 4 - Podkladní vrstva - Štěrkodrť ŠDB 0/32mm tl. 200mm + hutnění  
=161,265m2  
Viz D.1.1.2.1-Situace pozemní komunikace skupina měření: 5601b</t>
  </si>
  <si>
    <t>ÚPRAVA Č. 4 - Cementobetonová dlažba tl. 60mm, odstín šedá  
=161,265m2  
Lože z hrubého drceného kameniva frakce 6/8mm tl. 30mm  
=161,265m2*0,030=4,838m3  
Viz D.1.1.2.1-Situace pozemní komunikace skupina měření: 5801b</t>
  </si>
  <si>
    <t>ÚPRAVA Č. 5 - Cementobetonová dlažba tl. 80mm, odstín šedá  
=39,154m2  
Lože z hrubého drceného kameniva frakce 6/8mm tl. 40mm  
=39,154m2*0,040=13,358m3  
Viz D.1.1.2.1-Situace pozemní komunikace skupina měření: 5801b</t>
  </si>
  <si>
    <t>ÚPRAVA Č. 5 - Cementobetonová dlažba tl. 80mm s vodící drážkou, odstín šedá  
=9,500m2  
Lože z hrubého drceného kameniva frakce 6/8 tl. 40mm  
=9,500m2*0,040=0,380m3  
Viz D.1.1.2.1-Situace pozemní komunikace skupina měření: 5801b</t>
  </si>
  <si>
    <t>KANALIZAČNÍ PŘÍPOJKY (uliční vpusti, odvodňovací žlaby) - Kanalizační přípojky včetně odbočných tvarovek s hrdly včetně těsnění 
=19,700m 
Viz D.1.1.2.1-Situace pozemní komunikace skupina měření: 8101</t>
  </si>
  <si>
    <t>ODVODŇOVACÍ ŽLABY – Nové odvodňovací žlaby pro třídu zatížení minimálně D400  
=22,700m  
Viz D.1.1.2.1-Situace pozemní komunikace skupina měření: 9351a</t>
  </si>
  <si>
    <t>OBRUBNÍKY - Chodníkové obrubníky 100x250x1000  
=140,740m  
Betonové lože C20/25-XF3 pod betonové chodníkové obrubníky 100x250x1000  
=140,740m  
Viz D.1.1.2.*1-Situace pozemní komunikace skupina měření: 9102</t>
  </si>
  <si>
    <t>BOURACÍ PRÁCE - Odstranění betonového lože betonových chodníkových obrubníků, včetně odvozu na skládku do 20km  
=96,472*0,100m2  
=9,647m3*2,300t/m3=22,189t  
Viz D.1.1.2.1-Situace pozemní komunikace a D.1.1.2.4-Charakteristické příčné řezy skupina měření: 9661</t>
  </si>
  <si>
    <t>96,472*0,100=9,647 [A]</t>
  </si>
  <si>
    <t>SO 124.2</t>
  </si>
  <si>
    <t>PŘELOŽKY CHODNÍKŮ PŘI OK (HRADIŠTĚ NA PÍSKU)</t>
  </si>
  <si>
    <t xml:space="preserve">  SO 124.2</t>
  </si>
  <si>
    <t>SKLÁDKA – Uložení asfaltového odpadu na skládku  
=26,589t  
Viz položka č.: 8 skupina měření: R0001</t>
  </si>
  <si>
    <t>SKLÁDKA - Uložení stavební suti na skládku  
9,656t+2,224t+8,898t  
Viz položky č.: 4, 5, 27 skupina měření: R0001</t>
  </si>
  <si>
    <t>9,656+2,224+8,898=20,778 [A]</t>
  </si>
  <si>
    <t>SKLÁDKA - Uložení zeminy na skládku  
=49,988t  
Viz položka č.: 11 skupina měření: R0001</t>
  </si>
  <si>
    <t>BOURACÍ PRÁCE - Odstranění stávající cementobetonové dlažby, včetně odvozu na skládku do 20km  
=80,460m2*0,060  
=4,828m3*2,000t/m3=9,656t  
Viz D.1.1.2.1-Situace pozemní komunikace a D.1.1.2.4-Charakteristické příčné řezy skupina měření: 1114</t>
  </si>
  <si>
    <t>80,460*0,060=4,828 [A]</t>
  </si>
  <si>
    <t>BOURACÍ PRÁCE - Odstranění betonových chodníkových obrubníků, včetně odvozu na skládku do 5km  
=38,685m  
=38,685*0,025m2*2,300t/m3=2,224t  
Viz D.1.1.2.1-Situace pozemní komunikace skupina měření: 1117</t>
  </si>
  <si>
    <t>DOPRAVA - Příplatek za dopravu - Odstranění betonových chodníkových obrubníků, včetně odvozu na skládku do 15km  
=38,685*0,025m2*2,300t/m3*15km  
Položka vypočtena na základě umístění stavby vůči skládce skupina měření: 0002a</t>
  </si>
  <si>
    <t>38,685*0,025*2,300*15=33,366 [A]</t>
  </si>
  <si>
    <t>BOURACÍ PRÁCE - Odfrézování asfaltových vrstev v tl. 250mm, včetně odvozu a uložení 10 % na skládku KSÚS PK - Cestmistrovství Pardubice do 12km  
=12,310m3*10%  
=1,231m3*2,400t/m3=2,954t  
Viz D.1.1.2.1-Situace pozemní komunikace a D.1.1.2.4-Charakteristické příčné řezy skupina měření: 1114</t>
  </si>
  <si>
    <t>12,310*0,1=1,231 [A]</t>
  </si>
  <si>
    <t>BOURACÍ PRÁCE - Odfrézování asfaltových vrstev v tl. 250mm, včetně odvozu a uložení 90 % na skládku do 20km  
=12,310m3*90%  
=11,079m3*2,400t/m3=26,589t  
Viz D.1.1.2.1-Situace pozemní komunikace a D.1.1.2.4-Charakteristické příčné řezy skupina měření: 1114</t>
  </si>
  <si>
    <t>12,310*0,9=11,079 [A]</t>
  </si>
  <si>
    <t>ZEMNÍ PRÁCE - Odhumusování plochy v tl. 100mm, která bude zasažena výkopovými pracemi a úpravou terénu, včetně odvozu a uložení zeminy na deponii stavby do 20km (využití na zpětné ohumusování)  
=12,308m2*0,100  
=1,231m3*2,000t/m3=2,462t  
Viz D.1.1.2.1-Situace pozemní komunikace a D.1.1.2.4-Charakteristické příčné řezy skupina měření: 1211</t>
  </si>
  <si>
    <t>12,308*0,100=1,231 [A]</t>
  </si>
  <si>
    <t>ZEMNÍ PRÁCE - Vykopávka a doprava zeminy z deponie stavby do 20km na místo zpětného ohumusování  
=39,190m2*0,100  
=3,919m3*2,000t/m3=7,838t  
Viz D.1.1.2.1-Situace pozemní komunikace a D.1.1.2.4-Charakteristické příčné řezy skupina měření: 1222</t>
  </si>
  <si>
    <t>39,190*0,100=3,919 [A]</t>
  </si>
  <si>
    <t>ZEMNÍ PRÁCE - Výkop zeminy pro stavební jámu v zemině tř. I, včetně pažení a odvozu zeminy na skládku do 20km  
=24,994m3  
=24,994m3*2,000t/m3=49,988t  
Viz D.1.1.2.1-Situace pozemní komunikace a D.1.1.2.4-Charakteristické příčné řezy skupina měření: 1311</t>
  </si>
  <si>
    <t>ZEMNÍ PRÁCE - Zásyp zeminou vhodnou do náspů, hutněno po vrstvách 300mm na 100% PS  
=10,241m3  
Viz D.1.1.2.1-Situace pozemní komunikace a D.1.1.2.4-Charakteristické příčné řezy skupina měření: 1711</t>
  </si>
  <si>
    <t>ÚPRAVA Č.5 - Úprava a zhutnění zemní pláně  
=31,512m2  
Viz D.1.1.2.1-Situace pozemní komunikace skupina měření: 1821a</t>
  </si>
  <si>
    <t>ÚPRAVA Č.4 - Úprava a zhutnění zemní pláně  
=97,005m2  
Viz D.1.1.2.1-Situace pozemní komunikace skupina měření: 1821a</t>
  </si>
  <si>
    <t>ZELEŇ - Svahové úpravy  
=39,190m2  
Viz D.1.1.2.1-Situace pozemní komunikace skupina měření: 1821a</t>
  </si>
  <si>
    <t>ZELEŇ - Zpětné ohumusování plochy v tl. 150mm, která byla zasažena výkopovými pracemi a úpravou terénu  
=39,190m2  
Viz D.1.1.2.1-Situace pozemní komunikace skupina měření: 1821a</t>
  </si>
  <si>
    <t>ZELEŇ - Osetí svahů travním semenem  
=39,190m2  
Viz D.1.1.2.1-Situace pozemní komunikace skupina měření: 1822</t>
  </si>
  <si>
    <t>ZELEŇ - Údržba založeného travního porostu  
=39,190m2  
Viz D.1.1.2.1-Situace pozemní komunikace skupina měření: 1822</t>
  </si>
  <si>
    <t>ÚPRAVA Č. 5 - Podkladní vrstva - Štěrkodrť ŠDB 0/32mm tl. 150mm + hutnění  
=2*26,785m2  
Viz D.1.1.2.1-Situace pozemní komunikace skupina měření: 5601b</t>
  </si>
  <si>
    <t>2*26,785=53,570 [A]</t>
  </si>
  <si>
    <t>ÚPRAVA Č. 4 - Podkladní vrstva - Štěrkodrť ŠDB 0/32mm tl. 200mm + hutnění  
=77,604m2  
Viz D.1.1.2.1-Situace pozemní komunikace skupina měření: 5601b</t>
  </si>
  <si>
    <t>ÚPRAVA Č. 4 - Cementobetonová dlažba tl. 60mm, odstín šedá  
=77,604m2  
Lože z hrubého drceného kameniva frakce 6/8mm tl. 30mm  
=77,604m2*0,030=2,328m3  
Viz D.1.1.2.1-Situace pozemní komunikace skupina měření: 5801b</t>
  </si>
  <si>
    <t>ÚPRAVA Č. 5 - Cementobetonová dlažba tl. 80mm, odstín šedá  
=24,054m2  
Lože z hrubého drceného kameniva frakce 6/8mm tl. 40mm  
=24,054m2*0,040=0,962m3  
Viz D.1.1.2.1-Situace pozemní komunikace skupina měření: 5801b</t>
  </si>
  <si>
    <t>ÚPRAVA Č. 5 - Cementobetonová dlažba tl. 80mm, odstín červená, reliefní  
=2,731m2  
Lože z hrubého drceného kameniva frakce 6/8 tl. 40mm  
=2,731m2*0,040=0,109m3  
Viz D.1.1.2.1-Situace pozemní komunikace skupina měření: 5801b</t>
  </si>
  <si>
    <t>OBRUBNÍKY - Chodníkové obrubníky 100x250x1000 
=62,100m 
Betonové lože C20/25-XF3 pod betonové chodníkové obrubníky 100x250x1000 
=62,100m 
Viz D.1.1.2.*1-Situace pozemní komunikace skupina měření: 9102</t>
  </si>
  <si>
    <t>BOURACÍ PRÁCE - Řezání asfaltového krytu pro odfrézování asfaltových vrstev  
=2,870m  
Viz D.1.1.2.1-Situace pozemní komunikace skupina měření: 1115</t>
  </si>
  <si>
    <t>BOURACÍ PRÁCE - Odstranění betonového lože betonových chodníkových obrubníků, včetně odvozu na skládku do 20km  
=38,685*0,100m2  
=3,869m3*2,300t/m3=8,898t  
Viz D.1.1.2.1-Situace pozemní komunikace a D.1.1.2.4-Charakteristické příčné řezy skupina měření: 9661</t>
  </si>
  <si>
    <t>38,685*0,100=3,869 [A]</t>
  </si>
  <si>
    <t>SO 125.2</t>
  </si>
  <si>
    <t>PŘELOŽKY CHODNÍKŮ V OBCI HRADIŠTĚ NA PÍSKU</t>
  </si>
  <si>
    <t xml:space="preserve">  SO 125.2</t>
  </si>
  <si>
    <t>SKLÁDKA - Uložení stavební suti na skládku  
=36,928t+13,168t+52,670t  
Viz položky č.: 3, 4, 30 skupina měření: R0001</t>
  </si>
  <si>
    <t>36,928+13,168+52,670=102,766 [A]</t>
  </si>
  <si>
    <t>SKLÁDKA - Uložení zeminy na skládku  
=255,288t  
Viz položka č.: 9 skupina měření: R0001</t>
  </si>
  <si>
    <t>BOURACÍ PRÁCE - Odstranění stávající cementobetonové dlažby, včetně odvozu na skládku do 20km  
=307,730m2*0,060  
=18,464m3*2,000t/m3=36,928t  
Viz D.1.1.2.1-Situace pozemní komunikace a D.1.1.2.4-Charakteristické příčné řezy skupina měření: 1114</t>
  </si>
  <si>
    <t>307,730*0,060=18,464 [A]</t>
  </si>
  <si>
    <t>BOURACÍ PRÁCE - Odstranění betonových chodníkových obrubníků, včetně odvozu na skládku do 5km  
=229,000m  
=229,000*0,025m2*2,300t/m3=13,168t  
Viz D.1.1.2.1-Situace pozemní komunikace skupina měření: 1117</t>
  </si>
  <si>
    <t>DOPRAVA - Příplatek za dopravu - Odstranění betonových chodníkových obrubníků, včetně odvozu na skládku do 15km  
=229,000*0,025m2*2,300t/m3*15km  
Položka vypočtena na základě umístění stavby vůči skládce skupina měření: 0002a</t>
  </si>
  <si>
    <t>229,000*0,025*2,300*15=197,513 [A]</t>
  </si>
  <si>
    <t>ZEMNÍ PRÁCE - Odhumusování plochy v tl. 100mm, která bude zasažena výkopovými pracemi a úpravou terénu, včetně odvozu a uložení zeminy na deponii stavby do 20km (využití na zpětné ohumusování)  
=116,789m2*0,100  
=11,679m3*2,000t/m3=23,358t  
Viz D.1.1.2.1-Situace pozemní komunikace a D.1.1.2.4-Charakteristické příčné řezy skupina měření: 1211</t>
  </si>
  <si>
    <t>116,789*0,100=11,679 [A]</t>
  </si>
  <si>
    <t>ZEMNÍ PRÁCE - Vykopávka a doprava zeminy z deponie stavby na místo zpětného ohumusování (chybějící zemina)  
=(117,579m2-116,7890m2)*0,100=0,079m3  
=0,079m3*2,000t/m3=0,158t  
Viz D.1.1.2.1 - Situace pozemní komunikace a D.1.1.2.4 - Charakteristické příčné řezy skupina měření: 1222</t>
  </si>
  <si>
    <t>(117,579-116,789)*0,1=0,079 [A]</t>
  </si>
  <si>
    <t>ZEMNÍ PRÁCE - Vykopávka a doprava zeminy z deponie stavby do 20km na místo zpětného ohumusování  
=117,579m2*0,100  
=11,758m3*2,000t/m3=23,516t  
Viz D.1.1.2.1-Situace pozemní komunikace a D.1.1.2.4-Charakteristické příčné řezy skupina měření: 1222</t>
  </si>
  <si>
    <t>117,579*0,100=11,758 [A]</t>
  </si>
  <si>
    <t>ZEMNÍ PRÁCE - Výkop zeminy pro stavební jámu v zemině tř. I, včetně pažení a odvozu zeminy na skládku do 20km  
=127,644m3  
=127,644m3*2,000t/m3=255,288t  
Viz D.1.1.2.1-Situace pozemní komunikace a D.1.1.2.4-Charakteristické příčné řezy skupina měření: 1311</t>
  </si>
  <si>
    <t>ZEMNÍ PRÁCE - Zásyp zeminou vhodnou do náspů, hutněno po vrstvách 300mm na 100% PS  
=11,568m3  
Viz D.1.1.2.1-Situace pozemní komunikace a D.1.1.2.4-Charakteristické příčné řezy skupina měření: 1711</t>
  </si>
  <si>
    <t>1,5*1*3,000=4,500 [A]</t>
  </si>
  <si>
    <t>ÚPRAVA Č.4 - Úprava a zhutnění zemní pláně  
=323,117m2  
Viz D.1.1.2.1-Situace pozemní komunikace skupina měření: 1821a</t>
  </si>
  <si>
    <t>ÚPRAVA Č.5 - Úprava a zhutnění zemní pláně  
=95,844m2  
Viz D.1.1.2.1-Situace pozemní komunikace skupina měření: 1821a</t>
  </si>
  <si>
    <t>ZELEŇ - Svahové úpravy  
=117,579m2  
Viz D.1.1.2.1-Situace pozemní komunikace skupina měření: 1821a</t>
  </si>
  <si>
    <t>ZELEŇ - Zpětné ohumusování plochy v tl. 150mm, která byla zasažena výkopovými pracemi a úpravou terénu  
=117,579m2  
Viz D.1.1.2.1-Situace pozemní komunikace skupina měření: 1821a</t>
  </si>
  <si>
    <t>ZELEŇ - Osetí svahů travním semenem  
=117,579m2  
Viz D.1.1.2.1-Situace pozemní komunikace skupina měření: 1822</t>
  </si>
  <si>
    <t>ZELEŇ - Údržba založeného travního porostu  
=117,579m2  
Viz D.1.1.2.1-Situace pozemní komunikace skupina měření: 1822</t>
  </si>
  <si>
    <t>11,950*0,200=2,390 [A]</t>
  </si>
  <si>
    <t>0,300*3,000=0,900 [A]</t>
  </si>
  <si>
    <t>ÚPRAVA Č. 5 - Podkladní vrstva - Štěrkodrť ŠDB 0/32mm tl. 2 x 150mm + hutnění  
=95,844m2*2  
Viz D.1.1.2.1-Situace pozemní komunikace skupina měření: 5601b</t>
  </si>
  <si>
    <t>95,844*2=191,688 [A]</t>
  </si>
  <si>
    <t>ÚPRAVA Č. 4 - Podkladní vrstva - Štěrkodrť ŠDB 0/32mm tl. 200mm + hutnění  
=323,117m2  
Viz D.1.1.2.1-Situace pozemní komunikace skupina měření: 5601b</t>
  </si>
  <si>
    <t>ÚPRAVA Č. 4 - Cementobetonová dlažba tl. 60mm, odstín šedá  
=314,289m2  
Lože z hrubého drceného kameniva frakce 6/8mm tl. 30mm  
=314,289m2*0,030=9,429m3  
Viz D.1.1.2.1-Situace pozemní komunikace skupina měření: G5801b</t>
  </si>
  <si>
    <t>ÚPRAVA Č. 5 - Cementobetonová dlažba tl. 80mm, odstín šedá  
=87,016m2  
Lože z hrubého drceného kameniva frakce 6/8mm tl. 40mm  
=87,016m2*0,040=3,481m3  
Viz D.1.1.2.1-Situace pozemní komunikace skupina měření: 5801b</t>
  </si>
  <si>
    <t>ÚPRAVA Č. 4 - Cementobetonová dlažba tl. 60mm, reliéfní odstín červená  
=1,546m2  
Lože z hrubého drceného kameniva frakce 6/8mm tl. 30mm  
=1,546m2*0,030=0,046m3  
Viz D.1.1.2.1-Situace pozemní komunikace skupina měření: 5801b</t>
  </si>
  <si>
    <t>ÚPRAVA Č. 5 - Cementobetonová dlažba tl. 80mm, odstín červená, reliefní  
=8,828m2  
Lože z hrubého drceného kameniva frakce 6/8 tl. 40mm  
=8,828m2*0,040=0,353m3  
Viz D.1.1.2.1-Situace pozemní komunikace skupina měření: 5801b</t>
  </si>
  <si>
    <t>KANALIZAČNÍ PŘÍPOJKY (uliční vpusti, odvodňovací žlaby) - Kanalizační přípojky včetně odbočných tvarovek s hrdly včetně těsnění 
Viz D.1.1.2.1-Situace pozemní komunikace skupina měření: 8101</t>
  </si>
  <si>
    <t>OSTATNÍ - Výšková rektifikace krycích znaků inženýrských sítí (poklopy a hrnky samonivelační, poklopy bezpantové)  
=4ks  
Viz D.1.1.2.1-Situace pozemní komunikace skupina měření: 8991</t>
  </si>
  <si>
    <t>OBRUBNÍKY - Chodníkové obrubníky 100x250x1000 
=420,640m 
Betonové lože C20/25-XF3 pod betonové chodníkové obrubníky 100x250x1000 
=420,640m 
Viz D.1.1.2.*1-Situace pozemní komunikace skupina měření: 9102</t>
  </si>
  <si>
    <t>BOURACÍ PRÁCE - Odstranění betonového lože betonových chodníkových obrubníků, včetně odvozu na skládku do 20km  
=229,000*0,100m2  
=22,900m3*2,300t/m3=52,670t  
Viz D.1.1.2.1-Situace pozemní komunikace a D.1.1.2.4-Charakteristické příčné řezy skupina měření: 9661</t>
  </si>
  <si>
    <t>229,000*0,100=22,900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</si>
</sst>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1.xml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4.xml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0+C10+C110</f>
      </c>
      <c r="D6" s="1"/>
      <c r="E6" s="1"/>
    </row>
    <row r="7" spans="1:5" ht="12.75" customHeight="1">
      <c r="A7" s="1"/>
      <c r="B7" s="4" t="s">
        <v>5</v>
      </c>
      <c r="C7" s="7">
        <f>0+E10+E110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57</v>
      </c>
      <c r="B11" s="21" t="s">
        <v>23</v>
      </c>
      <c r="C11" s="22">
        <f>0+C12+C52+C106</f>
      </c>
      <c r="D11" s="22">
        <f>0+D12+D52+D106</f>
      </c>
      <c r="E11" s="22">
        <f>0+E12+E52+E106</f>
      </c>
    </row>
    <row r="12" spans="1:5" ht="12.75" customHeight="1">
      <c r="A12" s="21" t="s">
        <v>58</v>
      </c>
      <c r="B12" s="21" t="s">
        <v>26</v>
      </c>
      <c r="C12" s="22">
        <f>0+C13+C20+C27+C32+C37+C41+C47</f>
      </c>
      <c r="D12" s="22">
        <f>0+D13+D20+D27+D32+D37+D41+D47</f>
      </c>
      <c r="E12" s="22">
        <f>0+E13+E20+E27+E32+E37+E41+E47</f>
      </c>
    </row>
    <row r="13" spans="1:5" ht="12.75" customHeight="1">
      <c r="A13" s="21" t="s">
        <v>59</v>
      </c>
      <c r="B13" s="21" t="s">
        <v>29</v>
      </c>
      <c r="C13" s="22">
        <f>0+C14+C15+C16+C17+C18+C19</f>
      </c>
      <c r="D13" s="22">
        <f>0+D14+D15+D16+D17+D18+D19</f>
      </c>
      <c r="E13" s="22">
        <f>0+E14+E15+E16+E17+E18+E19</f>
      </c>
    </row>
    <row r="14" spans="1:5" ht="12.75" customHeight="1">
      <c r="A14" s="21" t="s">
        <v>60</v>
      </c>
      <c r="B14" s="21" t="s">
        <v>38</v>
      </c>
      <c r="C14" s="22">
        <f>'1_1.1_1.1.1_SO 101_SO 101.1'!I3</f>
      </c>
      <c r="D14" s="22">
        <f>'1_1.1_1.1.1_SO 101_SO 101.1'!O2</f>
      </c>
      <c r="E14" s="22">
        <f>C14+D14</f>
      </c>
    </row>
    <row r="15" spans="1:5" ht="12.75" customHeight="1">
      <c r="A15" s="21" t="s">
        <v>611</v>
      </c>
      <c r="B15" s="21" t="s">
        <v>610</v>
      </c>
      <c r="C15" s="22">
        <f>'1_1.1_1.1.1_SO 101_SO 101.2'!I3</f>
      </c>
      <c r="D15" s="22">
        <f>'1_1.1_1.1.1_SO 101_SO 101.2'!O2</f>
      </c>
      <c r="E15" s="22">
        <f>C15+D15</f>
      </c>
    </row>
    <row r="16" spans="1:5" ht="12.75" customHeight="1">
      <c r="A16" s="21" t="s">
        <v>650</v>
      </c>
      <c r="B16" s="21" t="s">
        <v>649</v>
      </c>
      <c r="C16" s="22">
        <f>'1_1.1_1.1.1_SO 101_SO 101.3'!I3</f>
      </c>
      <c r="D16" s="22">
        <f>'1_1.1_1.1.1_SO 101_SO 101.3'!O2</f>
      </c>
      <c r="E16" s="22">
        <f>C16+D16</f>
      </c>
    </row>
    <row r="17" spans="1:5" ht="12.75" customHeight="1">
      <c r="A17" s="21" t="s">
        <v>657</v>
      </c>
      <c r="B17" s="21" t="s">
        <v>656</v>
      </c>
      <c r="C17" s="22">
        <f>'1_1.1_1.1.1_SO 101_SO 101.4'!I3</f>
      </c>
      <c r="D17" s="22">
        <f>'1_1.1_1.1.1_SO 101_SO 101.4'!O2</f>
      </c>
      <c r="E17" s="22">
        <f>C17+D17</f>
      </c>
    </row>
    <row r="18" spans="1:5" ht="12.75" customHeight="1">
      <c r="A18" s="21" t="s">
        <v>671</v>
      </c>
      <c r="B18" s="21" t="s">
        <v>670</v>
      </c>
      <c r="C18" s="22">
        <f>'1_1.1_1.1.1_SO 101_SO 101.5'!I3</f>
      </c>
      <c r="D18" s="22">
        <f>'1_1.1_1.1.1_SO 101_SO 101.5'!O2</f>
      </c>
      <c r="E18" s="22">
        <f>C18+D18</f>
      </c>
    </row>
    <row r="19" spans="1:5" ht="12.75" customHeight="1">
      <c r="A19" s="21" t="s">
        <v>682</v>
      </c>
      <c r="B19" s="21" t="s">
        <v>681</v>
      </c>
      <c r="C19" s="22">
        <f>'1_1.1_1.1.1_SO 101_SO 101.6'!I3</f>
      </c>
      <c r="D19" s="22">
        <f>'1_1.1_1.1.1_SO 101_SO 101.6'!O2</f>
      </c>
      <c r="E19" s="22">
        <f>C19+D19</f>
      </c>
    </row>
    <row r="20" spans="1:5" ht="12.75" customHeight="1">
      <c r="A20" s="21" t="s">
        <v>763</v>
      </c>
      <c r="B20" s="21" t="s">
        <v>761</v>
      </c>
      <c r="C20" s="22">
        <f>0+C21+C22+C23+C24+C25+C26</f>
      </c>
      <c r="D20" s="22">
        <f>0+D21+D22+D23+D24+D25+D26</f>
      </c>
      <c r="E20" s="22">
        <f>0+E21+E22+E23+E24+E25+E26</f>
      </c>
    </row>
    <row r="21" spans="1:5" ht="12.75" customHeight="1">
      <c r="A21" s="21" t="s">
        <v>764</v>
      </c>
      <c r="B21" s="21" t="s">
        <v>38</v>
      </c>
      <c r="C21" s="22">
        <f>'1_1.1_1.1.1_SO 102_SO 102.1'!I3</f>
      </c>
      <c r="D21" s="22">
        <f>'1_1.1_1.1.1_SO 102_SO 102.1'!O2</f>
      </c>
      <c r="E21" s="22">
        <f>C21+D21</f>
      </c>
    </row>
    <row r="22" spans="1:5" ht="12.75" customHeight="1">
      <c r="A22" s="21" t="s">
        <v>845</v>
      </c>
      <c r="B22" s="21" t="s">
        <v>844</v>
      </c>
      <c r="C22" s="22">
        <f>'1_1.1_1.1.1_SO 102_SO 102.2'!I3</f>
      </c>
      <c r="D22" s="22">
        <f>'1_1.1_1.1.1_SO 102_SO 102.2'!O2</f>
      </c>
      <c r="E22" s="22">
        <f>C22+D22</f>
      </c>
    </row>
    <row r="23" spans="1:5" ht="12.75" customHeight="1">
      <c r="A23" s="21" t="s">
        <v>931</v>
      </c>
      <c r="B23" s="21" t="s">
        <v>930</v>
      </c>
      <c r="C23" s="22">
        <f>'1_1.1_1.1.1_SO 102_SO 102.3'!I3</f>
      </c>
      <c r="D23" s="22">
        <f>'1_1.1_1.1.1_SO 102_SO 102.3'!O2</f>
      </c>
      <c r="E23" s="22">
        <f>C23+D23</f>
      </c>
    </row>
    <row r="24" spans="1:5" ht="12.75" customHeight="1">
      <c r="A24" s="21" t="s">
        <v>1038</v>
      </c>
      <c r="B24" s="21" t="s">
        <v>656</v>
      </c>
      <c r="C24" s="22">
        <f>'1_1.1_1.1.1_SO 102_SO 102.4'!I3</f>
      </c>
      <c r="D24" s="22">
        <f>'1_1.1_1.1.1_SO 102_SO 102.4'!O2</f>
      </c>
      <c r="E24" s="22">
        <f>C24+D24</f>
      </c>
    </row>
    <row r="25" spans="1:5" ht="12.75" customHeight="1">
      <c r="A25" s="21" t="s">
        <v>1043</v>
      </c>
      <c r="B25" s="21" t="s">
        <v>670</v>
      </c>
      <c r="C25" s="22">
        <f>'1_1.1_1.1.1_SO 102_SO 102.5'!I3</f>
      </c>
      <c r="D25" s="22">
        <f>'1_1.1_1.1.1_SO 102_SO 102.5'!O2</f>
      </c>
      <c r="E25" s="22">
        <f>C25+D25</f>
      </c>
    </row>
    <row r="26" spans="1:5" ht="12.75" customHeight="1">
      <c r="A26" s="21" t="s">
        <v>1047</v>
      </c>
      <c r="B26" s="21" t="s">
        <v>681</v>
      </c>
      <c r="C26" s="22">
        <f>'1_1.1_1.1.1_SO 102_SO 102.6'!I3</f>
      </c>
      <c r="D26" s="22">
        <f>'1_1.1_1.1.1_SO 102_SO 102.6'!O2</f>
      </c>
      <c r="E26" s="22">
        <f>C26+D26</f>
      </c>
    </row>
    <row r="27" spans="1:5" ht="12.75" customHeight="1">
      <c r="A27" s="21" t="s">
        <v>1059</v>
      </c>
      <c r="B27" s="21" t="s">
        <v>1057</v>
      </c>
      <c r="C27" s="22">
        <f>0+C28+C29+C30+C31</f>
      </c>
      <c r="D27" s="22">
        <f>0+D28+D29+D30+D31</f>
      </c>
      <c r="E27" s="22">
        <f>0+E28+E29+E30+E31</f>
      </c>
    </row>
    <row r="28" spans="1:5" ht="12.75" customHeight="1">
      <c r="A28" s="21" t="s">
        <v>1060</v>
      </c>
      <c r="B28" s="21" t="s">
        <v>38</v>
      </c>
      <c r="C28" s="22">
        <f>'1_1.1_1.1.1_SO 103_SO 103.1'!I3</f>
      </c>
      <c r="D28" s="22">
        <f>'1_1.1_1.1.1_SO 103_SO 103.1'!O2</f>
      </c>
      <c r="E28" s="22">
        <f>C28+D28</f>
      </c>
    </row>
    <row r="29" spans="1:5" ht="12.75" customHeight="1">
      <c r="A29" s="21" t="s">
        <v>1111</v>
      </c>
      <c r="B29" s="21" t="s">
        <v>656</v>
      </c>
      <c r="C29" s="22">
        <f>'1_1.1_1.1.1_SO 103_SO 103.2'!I3</f>
      </c>
      <c r="D29" s="22">
        <f>'1_1.1_1.1.1_SO 103_SO 103.2'!O2</f>
      </c>
      <c r="E29" s="22">
        <f>C29+D29</f>
      </c>
    </row>
    <row r="30" spans="1:5" ht="12.75" customHeight="1">
      <c r="A30" s="21" t="s">
        <v>1116</v>
      </c>
      <c r="B30" s="21" t="s">
        <v>670</v>
      </c>
      <c r="C30" s="22">
        <f>'1_1.1_1.1.1_SO 103_SO 103.3'!I3</f>
      </c>
      <c r="D30" s="22">
        <f>'1_1.1_1.1.1_SO 103_SO 103.3'!O2</f>
      </c>
      <c r="E30" s="22">
        <f>C30+D30</f>
      </c>
    </row>
    <row r="31" spans="1:5" ht="12.75" customHeight="1">
      <c r="A31" s="21" t="s">
        <v>1120</v>
      </c>
      <c r="B31" s="21" t="s">
        <v>681</v>
      </c>
      <c r="C31" s="22">
        <f>'1_1.1_1.1.1_SO 103_SO 103.4'!I3</f>
      </c>
      <c r="D31" s="22">
        <f>'1_1.1_1.1.1_SO 103_SO 103.4'!O2</f>
      </c>
      <c r="E31" s="22">
        <f>C31+D31</f>
      </c>
    </row>
    <row r="32" spans="1:5" ht="12.75" customHeight="1">
      <c r="A32" s="21" t="s">
        <v>1132</v>
      </c>
      <c r="B32" s="21" t="s">
        <v>1130</v>
      </c>
      <c r="C32" s="22">
        <f>0+C33+C34+C35+C36</f>
      </c>
      <c r="D32" s="22">
        <f>0+D33+D34+D35+D36</f>
      </c>
      <c r="E32" s="22">
        <f>0+E33+E34+E35+E36</f>
      </c>
    </row>
    <row r="33" spans="1:5" ht="12.75" customHeight="1">
      <c r="A33" s="21" t="s">
        <v>1133</v>
      </c>
      <c r="B33" s="21" t="s">
        <v>1130</v>
      </c>
      <c r="C33" s="22">
        <f>'1_1.1_1.1.1_SO 104_SO 104.1'!I3</f>
      </c>
      <c r="D33" s="22">
        <f>'1_1.1_1.1.1_SO 104_SO 104.1'!O2</f>
      </c>
      <c r="E33" s="22">
        <f>C33+D33</f>
      </c>
    </row>
    <row r="34" spans="1:5" ht="12.75" customHeight="1">
      <c r="A34" s="21" t="s">
        <v>1305</v>
      </c>
      <c r="B34" s="21" t="s">
        <v>656</v>
      </c>
      <c r="C34" s="22">
        <f>'1_1.1_1.1.1_SO 104_SO 104.3'!I3</f>
      </c>
      <c r="D34" s="22">
        <f>'1_1.1_1.1.1_SO 104_SO 104.3'!O2</f>
      </c>
      <c r="E34" s="22">
        <f>C34+D34</f>
      </c>
    </row>
    <row r="35" spans="1:5" ht="12.75" customHeight="1">
      <c r="A35" s="21" t="s">
        <v>1310</v>
      </c>
      <c r="B35" s="21" t="s">
        <v>670</v>
      </c>
      <c r="C35" s="22">
        <f>'1_1.1_1.1.1_SO 104_SO 104.4'!I3</f>
      </c>
      <c r="D35" s="22">
        <f>'1_1.1_1.1.1_SO 104_SO 104.4'!O2</f>
      </c>
      <c r="E35" s="22">
        <f>C35+D35</f>
      </c>
    </row>
    <row r="36" spans="1:5" ht="12.75" customHeight="1">
      <c r="A36" s="21" t="s">
        <v>1314</v>
      </c>
      <c r="B36" s="21" t="s">
        <v>681</v>
      </c>
      <c r="C36" s="22">
        <f>'1_1.1_1.1.1_SO 104_SO 104.5'!I3</f>
      </c>
      <c r="D36" s="22">
        <f>'1_1.1_1.1.1_SO 104_SO 104.5'!O2</f>
      </c>
      <c r="E36" s="22">
        <f>C36+D36</f>
      </c>
    </row>
    <row r="37" spans="1:5" ht="12.75" customHeight="1">
      <c r="A37" s="21" t="s">
        <v>1326</v>
      </c>
      <c r="B37" s="21" t="s">
        <v>1324</v>
      </c>
      <c r="C37" s="22">
        <f>0+C38+C39+C40</f>
      </c>
      <c r="D37" s="22">
        <f>0+D38+D39+D40</f>
      </c>
      <c r="E37" s="22">
        <f>0+E38+E39+E40</f>
      </c>
    </row>
    <row r="38" spans="1:5" ht="12.75" customHeight="1">
      <c r="A38" s="21" t="s">
        <v>1327</v>
      </c>
      <c r="B38" s="21" t="s">
        <v>38</v>
      </c>
      <c r="C38" s="22">
        <f>'1_1.1_1.1.1_SO 105_SO 105.1'!I3</f>
      </c>
      <c r="D38" s="22">
        <f>'1_1.1_1.1.1_SO 105_SO 105.1'!O2</f>
      </c>
      <c r="E38" s="22">
        <f>C38+D38</f>
      </c>
    </row>
    <row r="39" spans="1:5" ht="12.75" customHeight="1">
      <c r="A39" s="21" t="s">
        <v>1439</v>
      </c>
      <c r="B39" s="21" t="s">
        <v>1438</v>
      </c>
      <c r="C39" s="22">
        <f>'1_1.1_1.1.1_SO 105_SO 105.2'!I3</f>
      </c>
      <c r="D39" s="22">
        <f>'1_1.1_1.1.1_SO 105_SO 105.2'!O2</f>
      </c>
      <c r="E39" s="22">
        <f>C39+D39</f>
      </c>
    </row>
    <row r="40" spans="1:5" ht="12.75" customHeight="1">
      <c r="A40" s="21" t="s">
        <v>1536</v>
      </c>
      <c r="B40" s="21" t="s">
        <v>681</v>
      </c>
      <c r="C40" s="22">
        <f>'1_1.1_1.1.1_SO 105_SO 105.3'!I3</f>
      </c>
      <c r="D40" s="22">
        <f>'1_1.1_1.1.1_SO 105_SO 105.3'!O2</f>
      </c>
      <c r="E40" s="22">
        <f>C40+D40</f>
      </c>
    </row>
    <row r="41" spans="1:5" ht="12.75" customHeight="1">
      <c r="A41" s="21" t="s">
        <v>1551</v>
      </c>
      <c r="B41" s="21" t="s">
        <v>1549</v>
      </c>
      <c r="C41" s="22">
        <f>0+C42+C43+C44+C45+C46</f>
      </c>
      <c r="D41" s="22">
        <f>0+D42+D43+D44+D45+D46</f>
      </c>
      <c r="E41" s="22">
        <f>0+E42+E43+E44+E45+E46</f>
      </c>
    </row>
    <row r="42" spans="1:5" ht="12.75" customHeight="1">
      <c r="A42" s="21" t="s">
        <v>1552</v>
      </c>
      <c r="B42" s="21" t="s">
        <v>38</v>
      </c>
      <c r="C42" s="22">
        <f>'1_1.1_1.1.1_SO 106_SO 106.1'!I3</f>
      </c>
      <c r="D42" s="22">
        <f>'1_1.1_1.1.1_SO 106_SO 106.1'!O2</f>
      </c>
      <c r="E42" s="22">
        <f>C42+D42</f>
      </c>
    </row>
    <row r="43" spans="1:5" ht="12.75" customHeight="1">
      <c r="A43" s="21" t="s">
        <v>1641</v>
      </c>
      <c r="B43" s="21" t="s">
        <v>1640</v>
      </c>
      <c r="C43" s="22">
        <f>'1_1.1_1.1.1_SO 106_SO 106.2'!I3</f>
      </c>
      <c r="D43" s="22">
        <f>'1_1.1_1.1.1_SO 106_SO 106.2'!O2</f>
      </c>
      <c r="E43" s="22">
        <f>C43+D43</f>
      </c>
    </row>
    <row r="44" spans="1:5" ht="12.75" customHeight="1">
      <c r="A44" s="21" t="s">
        <v>1694</v>
      </c>
      <c r="B44" s="21" t="s">
        <v>656</v>
      </c>
      <c r="C44" s="22">
        <f>'1_1.1_1.1.1_SO 106_SO 106.3'!I3</f>
      </c>
      <c r="D44" s="22">
        <f>'1_1.1_1.1.1_SO 106_SO 106.3'!O2</f>
      </c>
      <c r="E44" s="22">
        <f>C44+D44</f>
      </c>
    </row>
    <row r="45" spans="1:5" ht="12.75" customHeight="1">
      <c r="A45" s="21" t="s">
        <v>1699</v>
      </c>
      <c r="B45" s="21" t="s">
        <v>670</v>
      </c>
      <c r="C45" s="22">
        <f>'1_1.1_1.1.1_SO 106_SO 106.4'!I3</f>
      </c>
      <c r="D45" s="22">
        <f>'1_1.1_1.1.1_SO 106_SO 106.4'!O2</f>
      </c>
      <c r="E45" s="22">
        <f>C45+D45</f>
      </c>
    </row>
    <row r="46" spans="1:5" ht="12.75" customHeight="1">
      <c r="A46" s="21" t="s">
        <v>1703</v>
      </c>
      <c r="B46" s="21" t="s">
        <v>681</v>
      </c>
      <c r="C46" s="22">
        <f>'1_1.1_1.1.1_SO 106_SO 106.5'!I3</f>
      </c>
      <c r="D46" s="22">
        <f>'1_1.1_1.1.1_SO 106_SO 106.5'!O2</f>
      </c>
      <c r="E46" s="22">
        <f>C46+D46</f>
      </c>
    </row>
    <row r="47" spans="1:5" ht="12.75" customHeight="1">
      <c r="A47" s="21" t="s">
        <v>1714</v>
      </c>
      <c r="B47" s="21" t="s">
        <v>1712</v>
      </c>
      <c r="C47" s="22">
        <f>0+C48+C49+C50+C51</f>
      </c>
      <c r="D47" s="22">
        <f>0+D48+D49+D50+D51</f>
      </c>
      <c r="E47" s="22">
        <f>0+E48+E49+E50+E51</f>
      </c>
    </row>
    <row r="48" spans="1:5" ht="12.75" customHeight="1">
      <c r="A48" s="21" t="s">
        <v>1715</v>
      </c>
      <c r="B48" s="21" t="s">
        <v>38</v>
      </c>
      <c r="C48" s="22">
        <f>'1_1.1_1.1.1_SO 107_SO 107.1'!I3</f>
      </c>
      <c r="D48" s="22">
        <f>'1_1.1_1.1.1_SO 107_SO 107.1'!O2</f>
      </c>
      <c r="E48" s="22">
        <f>C48+D48</f>
      </c>
    </row>
    <row r="49" spans="1:5" ht="12.75" customHeight="1">
      <c r="A49" s="21" t="s">
        <v>1837</v>
      </c>
      <c r="B49" s="21" t="s">
        <v>1836</v>
      </c>
      <c r="C49" s="22">
        <f>'1_1.1_1.1.1_SO 107_SO 107.2'!I3</f>
      </c>
      <c r="D49" s="22">
        <f>'1_1.1_1.1.1_SO 107_SO 107.2'!O2</f>
      </c>
      <c r="E49" s="22">
        <f>C49+D49</f>
      </c>
    </row>
    <row r="50" spans="1:5" ht="12.75" customHeight="1">
      <c r="A50" s="21" t="s">
        <v>1888</v>
      </c>
      <c r="B50" s="21" t="s">
        <v>656</v>
      </c>
      <c r="C50" s="22">
        <f>'1_1.1_1.1.1_SO 107_SO 107.3'!I3</f>
      </c>
      <c r="D50" s="22">
        <f>'1_1.1_1.1.1_SO 107_SO 107.3'!O2</f>
      </c>
      <c r="E50" s="22">
        <f>C50+D50</f>
      </c>
    </row>
    <row r="51" spans="1:5" ht="12.75" customHeight="1">
      <c r="A51" s="21" t="s">
        <v>1891</v>
      </c>
      <c r="B51" s="21" t="s">
        <v>681</v>
      </c>
      <c r="C51" s="22">
        <f>'1_1.1_1.1.1_SO 107_SO 107.4'!I3</f>
      </c>
      <c r="D51" s="22">
        <f>'1_1.1_1.1.1_SO 107_SO 107.4'!O2</f>
      </c>
      <c r="E51" s="22">
        <f>C51+D51</f>
      </c>
    </row>
    <row r="52" spans="1:5" ht="12.75" customHeight="1">
      <c r="A52" s="21" t="s">
        <v>1913</v>
      </c>
      <c r="B52" s="21" t="s">
        <v>1902</v>
      </c>
      <c r="C52" s="22">
        <f>0+C53+C65+C66+C71+C72+C73+C74+C85+C92+C99+C100+C101+C102</f>
      </c>
      <c r="D52" s="22">
        <f>0+D53+D65+D66+D71+D72+D73+D74+D85+D92+D99+D100+D101+D102</f>
      </c>
      <c r="E52" s="22">
        <f>0+E53+E65+E66+E71+E72+E73+E74+E85+E92+E99+E100+E101+E102</f>
      </c>
    </row>
    <row r="53" spans="1:5" ht="12.75" customHeight="1">
      <c r="A53" s="21" t="s">
        <v>1914</v>
      </c>
      <c r="B53" s="21" t="s">
        <v>1904</v>
      </c>
      <c r="C53" s="22">
        <f>0+C54</f>
      </c>
      <c r="D53" s="22">
        <f>0+D54</f>
      </c>
      <c r="E53" s="22">
        <f>0+E54</f>
      </c>
    </row>
    <row r="54" spans="1:5" ht="12.75" customHeight="1">
      <c r="A54" s="21" t="s">
        <v>1915</v>
      </c>
      <c r="B54" s="21" t="s">
        <v>1906</v>
      </c>
      <c r="C54" s="22">
        <f>0+C55+C60</f>
      </c>
      <c r="D54" s="22">
        <f>0+D55+D60</f>
      </c>
      <c r="E54" s="22">
        <f>0+E55+E60</f>
      </c>
    </row>
    <row r="55" spans="1:5" ht="12.75" customHeight="1">
      <c r="A55" s="21" t="s">
        <v>1916</v>
      </c>
      <c r="B55" s="21" t="s">
        <v>1909</v>
      </c>
      <c r="C55" s="22">
        <f>0+C56+C57+C58+C59</f>
      </c>
      <c r="D55" s="22">
        <f>0+D56+D57+D58+D59</f>
      </c>
      <c r="E55" s="22">
        <f>0+E56+E57+E58+E59</f>
      </c>
    </row>
    <row r="56" spans="1:5" ht="12.75" customHeight="1">
      <c r="A56" s="21" t="s">
        <v>1917</v>
      </c>
      <c r="B56" s="21" t="s">
        <v>1912</v>
      </c>
      <c r="C56" s="22">
        <f>'1.1_SO 000.1.1.1_SO 000.1.1.1.1'!I3</f>
      </c>
      <c r="D56" s="22">
        <f>'1.1_SO 000.1.1.1_SO 000.1.1.1.1'!O2</f>
      </c>
      <c r="E56" s="22">
        <f>C56+D56</f>
      </c>
    </row>
    <row r="57" spans="1:5" ht="12.75" customHeight="1">
      <c r="A57" s="21" t="s">
        <v>2024</v>
      </c>
      <c r="B57" s="21" t="s">
        <v>2023</v>
      </c>
      <c r="C57" s="22">
        <f>'1.1_SO 000.1.1.1_SO 000.1.1.1.2'!I3</f>
      </c>
      <c r="D57" s="22">
        <f>'1.1_SO 000.1.1.1_SO 000.1.1.1.2'!O2</f>
      </c>
      <c r="E57" s="22">
        <f>C57+D57</f>
      </c>
    </row>
    <row r="58" spans="1:5" ht="12.75" customHeight="1">
      <c r="A58" s="21" t="s">
        <v>2049</v>
      </c>
      <c r="B58" s="21" t="s">
        <v>2048</v>
      </c>
      <c r="C58" s="22">
        <f>'1.1_SO 000.1.1.1_SO 000.1.1.1.3'!I3</f>
      </c>
      <c r="D58" s="22">
        <f>'1.1_SO 000.1.1.1_SO 000.1.1.1.3'!O2</f>
      </c>
      <c r="E58" s="22">
        <f>C58+D58</f>
      </c>
    </row>
    <row r="59" spans="1:5" ht="12.75" customHeight="1">
      <c r="A59" s="21" t="s">
        <v>2071</v>
      </c>
      <c r="B59" s="21" t="s">
        <v>2070</v>
      </c>
      <c r="C59" s="22">
        <f>'1.1_SO 000.1.1.1_SO 000.1.1.1.4'!I3</f>
      </c>
      <c r="D59" s="22">
        <f>'1.1_SO 000.1.1.1_SO 000.1.1.1.4'!O2</f>
      </c>
      <c r="E59" s="22">
        <f>C59+D59</f>
      </c>
    </row>
    <row r="60" spans="1:5" ht="12.75" customHeight="1">
      <c r="A60" s="21" t="s">
        <v>2086</v>
      </c>
      <c r="B60" s="21" t="s">
        <v>2083</v>
      </c>
      <c r="C60" s="22">
        <f>0+C61+C62+C63+C64</f>
      </c>
      <c r="D60" s="22">
        <f>0+D61+D62+D63+D64</f>
      </c>
      <c r="E60" s="22">
        <f>0+E61+E62+E63+E64</f>
      </c>
    </row>
    <row r="61" spans="1:5" ht="12.75" customHeight="1">
      <c r="A61" s="21" t="s">
        <v>2087</v>
      </c>
      <c r="B61" s="21" t="s">
        <v>2085</v>
      </c>
      <c r="C61" s="22">
        <f>'1.1_SO 000.1.1.2_SO 000.1.1.2.1'!I3</f>
      </c>
      <c r="D61" s="22">
        <f>'1.1_SO 000.1.1.2_SO 000.1.1.2.1'!O2</f>
      </c>
      <c r="E61" s="22">
        <f>C61+D61</f>
      </c>
    </row>
    <row r="62" spans="1:5" ht="12.75" customHeight="1">
      <c r="A62" s="21" t="s">
        <v>2113</v>
      </c>
      <c r="B62" s="21" t="s">
        <v>2112</v>
      </c>
      <c r="C62" s="22">
        <f>'1.1_SO 000.1.1.2_SO 000.1.1.2.2'!I3</f>
      </c>
      <c r="D62" s="22">
        <f>'1.1_SO 000.1.1.2_SO 000.1.1.2.2'!O2</f>
      </c>
      <c r="E62" s="22">
        <f>C62+D62</f>
      </c>
    </row>
    <row r="63" spans="1:5" ht="12.75" customHeight="1">
      <c r="A63" s="21" t="s">
        <v>2122</v>
      </c>
      <c r="B63" s="21" t="s">
        <v>2121</v>
      </c>
      <c r="C63" s="22">
        <f>'1.1_SO 000.1.1.2_SO 000.1.1.2.3'!I3</f>
      </c>
      <c r="D63" s="22">
        <f>'1.1_SO 000.1.1.2_SO 000.1.1.2.3'!O2</f>
      </c>
      <c r="E63" s="22">
        <f>C63+D63</f>
      </c>
    </row>
    <row r="64" spans="1:5" ht="12.75" customHeight="1">
      <c r="A64" s="21" t="s">
        <v>2127</v>
      </c>
      <c r="B64" s="21" t="s">
        <v>2070</v>
      </c>
      <c r="C64" s="22">
        <f>'1.1_SO 000.1.1.2_SO 000.1.1.2.4'!I3</f>
      </c>
      <c r="D64" s="22">
        <f>'1.1_SO 000.1.1.2_SO 000.1.1.2.4'!O2</f>
      </c>
      <c r="E64" s="22">
        <f>C64+D64</f>
      </c>
    </row>
    <row r="65" spans="1:5" ht="12.75" customHeight="1">
      <c r="A65" s="21" t="s">
        <v>2135</v>
      </c>
      <c r="B65" s="21" t="s">
        <v>2134</v>
      </c>
      <c r="C65" s="22">
        <f>'1_1.1_1.1.2_SO 104.2'!I3</f>
      </c>
      <c r="D65" s="22">
        <f>'1_1.1_1.1.2_SO 104.2'!O2</f>
      </c>
      <c r="E65" s="22">
        <f>C65+D65</f>
      </c>
    </row>
    <row r="66" spans="1:5" ht="12.75" customHeight="1">
      <c r="A66" s="21" t="s">
        <v>2217</v>
      </c>
      <c r="B66" s="21" t="s">
        <v>2215</v>
      </c>
      <c r="C66" s="22">
        <f>0+C67+C68+C69+C70</f>
      </c>
      <c r="D66" s="22">
        <f>0+D67+D68+D69+D70</f>
      </c>
      <c r="E66" s="22">
        <f>0+E67+E68+E69+E70</f>
      </c>
    </row>
    <row r="67" spans="1:5" ht="12.75" customHeight="1">
      <c r="A67" s="21" t="s">
        <v>2218</v>
      </c>
      <c r="B67" s="21" t="s">
        <v>2215</v>
      </c>
      <c r="C67" s="22">
        <f>'1_1.1_1.1.2_SO 117_SO 117.1'!I3</f>
      </c>
      <c r="D67" s="22">
        <f>'1_1.1_1.1.2_SO 117_SO 117.1'!O2</f>
      </c>
      <c r="E67" s="22">
        <f>C67+D67</f>
      </c>
    </row>
    <row r="68" spans="1:5" ht="12.75" customHeight="1">
      <c r="A68" s="21" t="s">
        <v>2275</v>
      </c>
      <c r="B68" s="21" t="s">
        <v>2274</v>
      </c>
      <c r="C68" s="22">
        <f>'1_1.1_1.1.2_SO 117_SO 117.3'!I3</f>
      </c>
      <c r="D68" s="22">
        <f>'1_1.1_1.1.2_SO 117_SO 117.3'!O2</f>
      </c>
      <c r="E68" s="22">
        <f>C68+D68</f>
      </c>
    </row>
    <row r="69" spans="1:5" ht="12.75" customHeight="1">
      <c r="A69" s="21" t="s">
        <v>2347</v>
      </c>
      <c r="B69" s="21" t="s">
        <v>2346</v>
      </c>
      <c r="C69" s="22">
        <f>'1_1.1_1.1.2_SO 117_SO 117.4'!I3</f>
      </c>
      <c r="D69" s="22">
        <f>'1_1.1_1.1.2_SO 117_SO 117.4'!O2</f>
      </c>
      <c r="E69" s="22">
        <f>C69+D69</f>
      </c>
    </row>
    <row r="70" spans="1:5" ht="12.75" customHeight="1">
      <c r="A70" s="21" t="s">
        <v>2388</v>
      </c>
      <c r="B70" s="21" t="s">
        <v>2387</v>
      </c>
      <c r="C70" s="22">
        <f>'1_1.1_1.1.2_SO 117_SO 117.5'!I3</f>
      </c>
      <c r="D70" s="22">
        <f>'1_1.1_1.1.2_SO 117_SO 117.5'!O2</f>
      </c>
      <c r="E70" s="22">
        <f>C70+D70</f>
      </c>
    </row>
    <row r="71" spans="1:5" ht="12.75" customHeight="1">
      <c r="A71" s="21" t="s">
        <v>2424</v>
      </c>
      <c r="B71" s="21" t="s">
        <v>2423</v>
      </c>
      <c r="C71" s="22">
        <f>'1_1.1_1.1.2_SO 121'!I3</f>
      </c>
      <c r="D71" s="22">
        <f>'1_1.1_1.1.2_SO 121'!O2</f>
      </c>
      <c r="E71" s="22">
        <f>C71+D71</f>
      </c>
    </row>
    <row r="72" spans="1:5" ht="12.75" customHeight="1">
      <c r="A72" s="21" t="s">
        <v>2477</v>
      </c>
      <c r="B72" s="21" t="s">
        <v>2476</v>
      </c>
      <c r="C72" s="22">
        <f>'1_1.1_1.1.2_SO 124.1'!I3</f>
      </c>
      <c r="D72" s="22">
        <f>'1_1.1_1.1.2_SO 124.1'!O2</f>
      </c>
      <c r="E72" s="22">
        <f>C72+D72</f>
      </c>
    </row>
    <row r="73" spans="1:5" ht="12.75" customHeight="1">
      <c r="A73" s="21" t="s">
        <v>2524</v>
      </c>
      <c r="B73" s="21" t="s">
        <v>2523</v>
      </c>
      <c r="C73" s="22">
        <f>'1_1.1_1.1.2_SO 125.1'!I3</f>
      </c>
      <c r="D73" s="22">
        <f>'1_1.1_1.1.2_SO 125.1'!O2</f>
      </c>
      <c r="E73" s="22">
        <f>C73+D73</f>
      </c>
    </row>
    <row r="74" spans="1:5" ht="12.75" customHeight="1">
      <c r="A74" s="21" t="s">
        <v>2578</v>
      </c>
      <c r="B74" s="21" t="s">
        <v>2575</v>
      </c>
      <c r="C74" s="22">
        <f>0+C75+C76+C77+C78+C79+C80+C81+C82+C83+C84</f>
      </c>
      <c r="D74" s="22">
        <f>0+D75+D76+D77+D78+D79+D80+D81+D82+D83+D84</f>
      </c>
      <c r="E74" s="22">
        <f>0+E75+E76+E77+E78+E79+E80+E81+E82+E83+E84</f>
      </c>
    </row>
    <row r="75" spans="1:5" ht="12.75" customHeight="1">
      <c r="A75" s="21" t="s">
        <v>2579</v>
      </c>
      <c r="B75" s="21" t="s">
        <v>2577</v>
      </c>
      <c r="C75" s="22">
        <f>'1_1.1_1.1.2_SO 132_SO 132.01'!I3</f>
      </c>
      <c r="D75" s="22">
        <f>'1_1.1_1.1.2_SO 132_SO 132.01'!O2</f>
      </c>
      <c r="E75" s="22">
        <f>C75+D75</f>
      </c>
    </row>
    <row r="76" spans="1:5" ht="12.75" customHeight="1">
      <c r="A76" s="21" t="s">
        <v>2610</v>
      </c>
      <c r="B76" s="21" t="s">
        <v>2609</v>
      </c>
      <c r="C76" s="22">
        <f>'1_1.1_1.1.2_SO 132_SO 132.02'!I3</f>
      </c>
      <c r="D76" s="22">
        <f>'1_1.1_1.1.2_SO 132_SO 132.02'!O2</f>
      </c>
      <c r="E76" s="22">
        <f>C76+D76</f>
      </c>
    </row>
    <row r="77" spans="1:5" ht="12.75" customHeight="1">
      <c r="A77" s="21" t="s">
        <v>2638</v>
      </c>
      <c r="B77" s="21" t="s">
        <v>2637</v>
      </c>
      <c r="C77" s="22">
        <f>'1_1.1_1.1.2_SO 132_SO 132.03'!I3</f>
      </c>
      <c r="D77" s="22">
        <f>'1_1.1_1.1.2_SO 132_SO 132.03'!O2</f>
      </c>
      <c r="E77" s="22">
        <f>C77+D77</f>
      </c>
    </row>
    <row r="78" spans="1:5" ht="12.75" customHeight="1">
      <c r="A78" s="21" t="s">
        <v>2692</v>
      </c>
      <c r="B78" s="21" t="s">
        <v>2691</v>
      </c>
      <c r="C78" s="22">
        <f>'1_1.1_1.1.2_SO 132_SO 132.04'!I3</f>
      </c>
      <c r="D78" s="22">
        <f>'1_1.1_1.1.2_SO 132_SO 132.04'!O2</f>
      </c>
      <c r="E78" s="22">
        <f>C78+D78</f>
      </c>
    </row>
    <row r="79" spans="1:5" ht="12.75" customHeight="1">
      <c r="A79" s="21" t="s">
        <v>2711</v>
      </c>
      <c r="B79" s="21" t="s">
        <v>2710</v>
      </c>
      <c r="C79" s="22">
        <f>'1_1.1_1.1.2_SO 132_SO 132.05'!I3</f>
      </c>
      <c r="D79" s="22">
        <f>'1_1.1_1.1.2_SO 132_SO 132.05'!O2</f>
      </c>
      <c r="E79" s="22">
        <f>C79+D79</f>
      </c>
    </row>
    <row r="80" spans="1:5" ht="12.75" customHeight="1">
      <c r="A80" s="21" t="s">
        <v>2725</v>
      </c>
      <c r="B80" s="21" t="s">
        <v>2724</v>
      </c>
      <c r="C80" s="22">
        <f>'1_1.1_1.1.2_SO 132_SO 132.06'!I3</f>
      </c>
      <c r="D80" s="22">
        <f>'1_1.1_1.1.2_SO 132_SO 132.06'!O2</f>
      </c>
      <c r="E80" s="22">
        <f>C80+D80</f>
      </c>
    </row>
    <row r="81" spans="1:5" ht="12.75" customHeight="1">
      <c r="A81" s="21" t="s">
        <v>2753</v>
      </c>
      <c r="B81" s="21" t="s">
        <v>2752</v>
      </c>
      <c r="C81" s="22">
        <f>'1_1.1_1.1.2_SO 132_SO 132.07'!I3</f>
      </c>
      <c r="D81" s="22">
        <f>'1_1.1_1.1.2_SO 132_SO 132.07'!O2</f>
      </c>
      <c r="E81" s="22">
        <f>C81+D81</f>
      </c>
    </row>
    <row r="82" spans="1:5" ht="12.75" customHeight="1">
      <c r="A82" s="21" t="s">
        <v>2771</v>
      </c>
      <c r="B82" s="21" t="s">
        <v>2770</v>
      </c>
      <c r="C82" s="22">
        <f>'1_1.1_1.1.2_SO 132_SO 132.08'!I3</f>
      </c>
      <c r="D82" s="22">
        <f>'1_1.1_1.1.2_SO 132_SO 132.08'!O2</f>
      </c>
      <c r="E82" s="22">
        <f>C82+D82</f>
      </c>
    </row>
    <row r="83" spans="1:5" ht="12.75" customHeight="1">
      <c r="A83" s="21" t="s">
        <v>2791</v>
      </c>
      <c r="B83" s="21" t="s">
        <v>2790</v>
      </c>
      <c r="C83" s="22">
        <f>'1_1.1_1.1.2_SO 132_SO 132.09'!I3</f>
      </c>
      <c r="D83" s="22">
        <f>'1_1.1_1.1.2_SO 132_SO 132.09'!O2</f>
      </c>
      <c r="E83" s="22">
        <f>C83+D83</f>
      </c>
    </row>
    <row r="84" spans="1:5" ht="12.75" customHeight="1">
      <c r="A84" s="21" t="s">
        <v>2835</v>
      </c>
      <c r="B84" s="21" t="s">
        <v>2834</v>
      </c>
      <c r="C84" s="22">
        <f>'1_1.1_1.1.2_SO 132_SO 132.10'!I3</f>
      </c>
      <c r="D84" s="22">
        <f>'1_1.1_1.1.2_SO 132_SO 132.10'!O2</f>
      </c>
      <c r="E84" s="22">
        <f>C84+D84</f>
      </c>
    </row>
    <row r="85" spans="1:5" ht="12.75" customHeight="1">
      <c r="A85" s="21" t="s">
        <v>2864</v>
      </c>
      <c r="B85" s="21" t="s">
        <v>2861</v>
      </c>
      <c r="C85" s="22">
        <f>0+C86+C87+C88+C89+C90+C91</f>
      </c>
      <c r="D85" s="22">
        <f>0+D86+D87+D88+D89+D90+D91</f>
      </c>
      <c r="E85" s="22">
        <f>0+E86+E87+E88+E89+E90+E91</f>
      </c>
    </row>
    <row r="86" spans="1:5" ht="12.75" customHeight="1">
      <c r="A86" s="21" t="s">
        <v>2865</v>
      </c>
      <c r="B86" s="21" t="s">
        <v>2863</v>
      </c>
      <c r="C86" s="22">
        <f>'1_1.1_1.1.2_SO 133_SO 133.11'!I3</f>
      </c>
      <c r="D86" s="22">
        <f>'1_1.1_1.1.2_SO 133_SO 133.11'!O2</f>
      </c>
      <c r="E86" s="22">
        <f>C86+D86</f>
      </c>
    </row>
    <row r="87" spans="1:5" ht="12.75" customHeight="1">
      <c r="A87" s="21" t="s">
        <v>2900</v>
      </c>
      <c r="B87" s="21" t="s">
        <v>2899</v>
      </c>
      <c r="C87" s="22">
        <f>'1_1.1_1.1.2_SO 133_SO 133.12'!I3</f>
      </c>
      <c r="D87" s="22">
        <f>'1_1.1_1.1.2_SO 133_SO 133.12'!O2</f>
      </c>
      <c r="E87" s="22">
        <f>C87+D87</f>
      </c>
    </row>
    <row r="88" spans="1:5" ht="12.75" customHeight="1">
      <c r="A88" s="21" t="s">
        <v>2921</v>
      </c>
      <c r="B88" s="21" t="s">
        <v>2920</v>
      </c>
      <c r="C88" s="22">
        <f>'1_1.1_1.1.2_SO 133_SO 133.13'!I3</f>
      </c>
      <c r="D88" s="22">
        <f>'1_1.1_1.1.2_SO 133_SO 133.13'!O2</f>
      </c>
      <c r="E88" s="22">
        <f>C88+D88</f>
      </c>
    </row>
    <row r="89" spans="1:5" ht="12.75" customHeight="1">
      <c r="A89" s="21" t="s">
        <v>2939</v>
      </c>
      <c r="B89" s="21" t="s">
        <v>2938</v>
      </c>
      <c r="C89" s="22">
        <f>'1_1.1_1.1.2_SO 133_SO 133.14'!I3</f>
      </c>
      <c r="D89" s="22">
        <f>'1_1.1_1.1.2_SO 133_SO 133.14'!O2</f>
      </c>
      <c r="E89" s="22">
        <f>C89+D89</f>
      </c>
    </row>
    <row r="90" spans="1:5" ht="12.75" customHeight="1">
      <c r="A90" s="21" t="s">
        <v>2961</v>
      </c>
      <c r="B90" s="21" t="s">
        <v>2960</v>
      </c>
      <c r="C90" s="22">
        <f>'1_1.1_1.1.2_SO 133_SO 133.15'!I3</f>
      </c>
      <c r="D90" s="22">
        <f>'1_1.1_1.1.2_SO 133_SO 133.15'!O2</f>
      </c>
      <c r="E90" s="22">
        <f>C90+D90</f>
      </c>
    </row>
    <row r="91" spans="1:5" ht="12.75" customHeight="1">
      <c r="A91" s="21" t="s">
        <v>2972</v>
      </c>
      <c r="B91" s="21" t="s">
        <v>2971</v>
      </c>
      <c r="C91" s="22">
        <f>'1_1.1_1.1.2_SO 133_SO 133.16'!I3</f>
      </c>
      <c r="D91" s="22">
        <f>'1_1.1_1.1.2_SO 133_SO 133.16'!O2</f>
      </c>
      <c r="E91" s="22">
        <f>C91+D91</f>
      </c>
    </row>
    <row r="92" spans="1:5" ht="12.75" customHeight="1">
      <c r="A92" s="21" t="s">
        <v>3005</v>
      </c>
      <c r="B92" s="21" t="s">
        <v>3002</v>
      </c>
      <c r="C92" s="22">
        <f>0+C93+C94+C95+C96+C97+C98</f>
      </c>
      <c r="D92" s="22">
        <f>0+D93+D94+D95+D96+D97+D98</f>
      </c>
      <c r="E92" s="22">
        <f>0+E93+E94+E95+E96+E97+E98</f>
      </c>
    </row>
    <row r="93" spans="1:5" ht="12.75" customHeight="1">
      <c r="A93" s="21" t="s">
        <v>3006</v>
      </c>
      <c r="B93" s="21" t="s">
        <v>3004</v>
      </c>
      <c r="C93" s="22">
        <f>'1_1.1_1.1.2_SO 136_SO 136.17'!I3</f>
      </c>
      <c r="D93" s="22">
        <f>'1_1.1_1.1.2_SO 136_SO 136.17'!O2</f>
      </c>
      <c r="E93" s="22">
        <f>C93+D93</f>
      </c>
    </row>
    <row r="94" spans="1:5" ht="12.75" customHeight="1">
      <c r="A94" s="21" t="s">
        <v>3033</v>
      </c>
      <c r="B94" s="21" t="s">
        <v>3032</v>
      </c>
      <c r="C94" s="22">
        <f>'1_1.1_1.1.2_SO 136_SO 136.18'!I3</f>
      </c>
      <c r="D94" s="22">
        <f>'1_1.1_1.1.2_SO 136_SO 136.18'!O2</f>
      </c>
      <c r="E94" s="22">
        <f>C94+D94</f>
      </c>
    </row>
    <row r="95" spans="1:5" ht="12.75" customHeight="1">
      <c r="A95" s="21" t="s">
        <v>3048</v>
      </c>
      <c r="B95" s="21" t="s">
        <v>3047</v>
      </c>
      <c r="C95" s="22">
        <f>'1_1.1_1.1.2_SO 136_SO 136.19'!I3</f>
      </c>
      <c r="D95" s="22">
        <f>'1_1.1_1.1.2_SO 136_SO 136.19'!O2</f>
      </c>
      <c r="E95" s="22">
        <f>C95+D95</f>
      </c>
    </row>
    <row r="96" spans="1:5" ht="12.75" customHeight="1">
      <c r="A96" s="21" t="s">
        <v>3060</v>
      </c>
      <c r="B96" s="21" t="s">
        <v>3059</v>
      </c>
      <c r="C96" s="22">
        <f>'1_1.1_1.1.2_SO 136_SO 136.20'!I3</f>
      </c>
      <c r="D96" s="22">
        <f>'1_1.1_1.1.2_SO 136_SO 136.20'!O2</f>
      </c>
      <c r="E96" s="22">
        <f>C96+D96</f>
      </c>
    </row>
    <row r="97" spans="1:5" ht="12.75" customHeight="1">
      <c r="A97" s="21" t="s">
        <v>3103</v>
      </c>
      <c r="B97" s="21" t="s">
        <v>3102</v>
      </c>
      <c r="C97" s="22">
        <f>'1_1.1_1.1.2_SO 136_SO 136.21'!I3</f>
      </c>
      <c r="D97" s="22">
        <f>'1_1.1_1.1.2_SO 136_SO 136.21'!O2</f>
      </c>
      <c r="E97" s="22">
        <f>C97+D97</f>
      </c>
    </row>
    <row r="98" spans="1:5" ht="12.75" customHeight="1">
      <c r="A98" s="21" t="s">
        <v>3115</v>
      </c>
      <c r="B98" s="21" t="s">
        <v>3114</v>
      </c>
      <c r="C98" s="22">
        <f>'1_1.1_1.1.2_SO 136_SO 136.22'!I3</f>
      </c>
      <c r="D98" s="22">
        <f>'1_1.1_1.1.2_SO 136_SO 136.22'!O2</f>
      </c>
      <c r="E98" s="22">
        <f>C98+D98</f>
      </c>
    </row>
    <row r="99" spans="1:5" ht="12.75" customHeight="1">
      <c r="A99" s="21" t="s">
        <v>3128</v>
      </c>
      <c r="B99" s="21" t="s">
        <v>3127</v>
      </c>
      <c r="C99" s="22">
        <f>'1_1.1_1.1.2_SO 401'!I3</f>
      </c>
      <c r="D99" s="22">
        <f>'1_1.1_1.1.2_SO 401'!O2</f>
      </c>
      <c r="E99" s="22">
        <f>C99+D99</f>
      </c>
    </row>
    <row r="100" spans="1:5" ht="12.75" customHeight="1">
      <c r="A100" s="21" t="s">
        <v>3287</v>
      </c>
      <c r="B100" s="21" t="s">
        <v>3286</v>
      </c>
      <c r="C100" s="22">
        <f>'1_1.1_1.1.2_SO 402'!I3</f>
      </c>
      <c r="D100" s="22">
        <f>'1_1.1_1.1.2_SO 402'!O2</f>
      </c>
      <c r="E100" s="22">
        <f>C100+D100</f>
      </c>
    </row>
    <row r="101" spans="1:5" ht="12.75" customHeight="1">
      <c r="A101" s="21" t="s">
        <v>3308</v>
      </c>
      <c r="B101" s="21" t="s">
        <v>3307</v>
      </c>
      <c r="C101" s="22">
        <f>'1_1.1_1.1.2_SO 403'!I3</f>
      </c>
      <c r="D101" s="22">
        <f>'1_1.1_1.1.2_SO 403'!O2</f>
      </c>
      <c r="E101" s="22">
        <f>C101+D101</f>
      </c>
    </row>
    <row r="102" spans="1:5" ht="12.75" customHeight="1">
      <c r="A102" s="21" t="s">
        <v>3315</v>
      </c>
      <c r="B102" s="21" t="s">
        <v>3312</v>
      </c>
      <c r="C102" s="22">
        <f>0+C103+C104+C105</f>
      </c>
      <c r="D102" s="22">
        <f>0+D103+D104+D105</f>
      </c>
      <c r="E102" s="22">
        <f>0+E103+E104+E105</f>
      </c>
    </row>
    <row r="103" spans="1:5" ht="12.75" customHeight="1">
      <c r="A103" s="21" t="s">
        <v>3316</v>
      </c>
      <c r="B103" s="21" t="s">
        <v>3314</v>
      </c>
      <c r="C103" s="22">
        <f>'1_1.1_1.1.2_SO 405_SO 405.1'!I3</f>
      </c>
      <c r="D103" s="22">
        <f>'1_1.1_1.1.2_SO 405_SO 405.1'!O2</f>
      </c>
      <c r="E103" s="22">
        <f>C103+D103</f>
      </c>
    </row>
    <row r="104" spans="1:5" ht="12.75" customHeight="1">
      <c r="A104" s="21" t="s">
        <v>3397</v>
      </c>
      <c r="B104" s="21" t="s">
        <v>3396</v>
      </c>
      <c r="C104" s="22">
        <f>'1_1.1_1.1.2_SO 405_SO 405.2'!I3</f>
      </c>
      <c r="D104" s="22">
        <f>'1_1.1_1.1.2_SO 405_SO 405.2'!O2</f>
      </c>
      <c r="E104" s="22">
        <f>C104+D104</f>
      </c>
    </row>
    <row r="105" spans="1:5" ht="12.75" customHeight="1">
      <c r="A105" s="21" t="s">
        <v>3448</v>
      </c>
      <c r="B105" s="21" t="s">
        <v>3447</v>
      </c>
      <c r="C105" s="22">
        <f>'1_1.1_1.1.2_SO 405_SO 405.3'!I3</f>
      </c>
      <c r="D105" s="22">
        <f>'1_1.1_1.1.2_SO 405_SO 405.3'!O2</f>
      </c>
      <c r="E105" s="22">
        <f>C105+D105</f>
      </c>
    </row>
    <row r="106" spans="1:5" ht="12.75" customHeight="1">
      <c r="A106" s="21" t="s">
        <v>3459</v>
      </c>
      <c r="B106" s="21" t="s">
        <v>3454</v>
      </c>
      <c r="C106" s="22">
        <f>0+C107</f>
      </c>
      <c r="D106" s="22">
        <f>0+D107</f>
      </c>
      <c r="E106" s="22">
        <f>0+E107</f>
      </c>
    </row>
    <row r="107" spans="1:5" ht="12.75" customHeight="1">
      <c r="A107" s="21" t="s">
        <v>3460</v>
      </c>
      <c r="B107" s="21" t="s">
        <v>3456</v>
      </c>
      <c r="C107" s="22">
        <f>0+C108+C109</f>
      </c>
      <c r="D107" s="22">
        <f>0+D108+D109</f>
      </c>
      <c r="E107" s="22">
        <f>0+E108+E109</f>
      </c>
    </row>
    <row r="108" spans="1:5" ht="12.75" customHeight="1">
      <c r="A108" s="21" t="s">
        <v>3461</v>
      </c>
      <c r="B108" s="21" t="s">
        <v>3458</v>
      </c>
      <c r="C108" s="22">
        <f>'1_1.1_1.1.3_SO 000.2_SO 000.2.1'!I3</f>
      </c>
      <c r="D108" s="22">
        <f>'1_1.1_1.1.3_SO 000.2_SO 000.2.1'!O2</f>
      </c>
      <c r="E108" s="22">
        <f>C108+D108</f>
      </c>
    </row>
    <row r="109" spans="1:5" ht="12.75" customHeight="1">
      <c r="A109" s="21" t="s">
        <v>3480</v>
      </c>
      <c r="B109" s="21" t="s">
        <v>3479</v>
      </c>
      <c r="C109" s="22">
        <f>'1_1.1_1.1.3_SO 000.2_SO 000.2.2'!I3</f>
      </c>
      <c r="D109" s="22">
        <f>'1_1.1_1.1.3_SO 000.2_SO 000.2.2'!O2</f>
      </c>
      <c r="E109" s="22">
        <f>C109+D109</f>
      </c>
    </row>
    <row r="110" spans="1:5" ht="12.75" customHeight="1">
      <c r="A110" s="19" t="s">
        <v>36</v>
      </c>
      <c r="B110" s="19" t="s">
        <v>3522</v>
      </c>
      <c r="C110" s="20">
        <f>0+C111+C113+C114+C115</f>
      </c>
      <c r="D110" s="20">
        <f>0+D111+D113+D114+D115</f>
      </c>
      <c r="E110" s="20">
        <f>0+E111+E113+E114+E115</f>
      </c>
    </row>
    <row r="111" spans="1:5" ht="12.75" customHeight="1">
      <c r="A111" s="21" t="s">
        <v>3527</v>
      </c>
      <c r="B111" s="21" t="s">
        <v>3524</v>
      </c>
      <c r="C111" s="22">
        <f>0+C112</f>
      </c>
      <c r="D111" s="22">
        <f>0+D112</f>
      </c>
      <c r="E111" s="22">
        <f>0+E112</f>
      </c>
    </row>
    <row r="112" spans="1:5" ht="12.75" customHeight="1">
      <c r="A112" s="21" t="s">
        <v>3528</v>
      </c>
      <c r="B112" s="21" t="s">
        <v>3526</v>
      </c>
      <c r="C112" s="22">
        <f>'2_SO 000.3_SO 000.3.1'!I3</f>
      </c>
      <c r="D112" s="22">
        <f>'2_SO 000.3_SO 000.3.1'!O2</f>
      </c>
      <c r="E112" s="22">
        <f>C112+D112</f>
      </c>
    </row>
    <row r="113" spans="1:5" ht="12.75" customHeight="1">
      <c r="A113" s="21" t="s">
        <v>3531</v>
      </c>
      <c r="B113" s="21" t="s">
        <v>3530</v>
      </c>
      <c r="C113" s="22">
        <f>'2_SO 117.2'!I3</f>
      </c>
      <c r="D113" s="22">
        <f>'2_SO 117.2'!O2</f>
      </c>
      <c r="E113" s="22">
        <f>C113+D113</f>
      </c>
    </row>
    <row r="114" spans="1:5" ht="12.75" customHeight="1">
      <c r="A114" s="21" t="s">
        <v>3570</v>
      </c>
      <c r="B114" s="21" t="s">
        <v>3569</v>
      </c>
      <c r="C114" s="22">
        <f>'2_SO 124.2'!I3</f>
      </c>
      <c r="D114" s="22">
        <f>'2_SO 124.2'!O2</f>
      </c>
      <c r="E114" s="22">
        <f>C114+D114</f>
      </c>
    </row>
    <row r="115" spans="1:5" ht="12.75" customHeight="1">
      <c r="A115" s="21" t="s">
        <v>3608</v>
      </c>
      <c r="B115" s="21" t="s">
        <v>3607</v>
      </c>
      <c r="C115" s="22">
        <f>'2_SO 125.2'!I3</f>
      </c>
      <c r="D115" s="22">
        <f>'2_SO 125.2'!O2</f>
      </c>
      <c r="E115" s="22">
        <f>C115+D115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0+O12+O25+O50+O55+O68+O101+O118+O123+O136+O145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929</v>
      </c>
      <c r="I3" s="43">
        <f>0+I12+I25+I50+I55+I68+I101+I118+I123+I136+I145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760</v>
      </c>
      <c r="D7" s="1"/>
      <c r="E7" s="14" t="s">
        <v>761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929</v>
      </c>
      <c r="D8" s="6"/>
      <c r="E8" s="18" t="s">
        <v>930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19</v>
      </c>
      <c r="E13" s="32" t="s">
        <v>66</v>
      </c>
      <c r="F13" s="33" t="s">
        <v>67</v>
      </c>
      <c r="G13" s="34">
        <v>436.269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932</v>
      </c>
    </row>
    <row r="15" spans="1:5" ht="12.75">
      <c r="A15" s="38" t="s">
        <v>71</v>
      </c>
      <c r="E15" s="39" t="s">
        <v>933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36</v>
      </c>
      <c r="E17" s="32" t="s">
        <v>66</v>
      </c>
      <c r="F17" s="33" t="s">
        <v>67</v>
      </c>
      <c r="G17" s="34">
        <v>258.515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934</v>
      </c>
    </row>
    <row r="19" spans="1:5" ht="12.75">
      <c r="A19" s="38" t="s">
        <v>71</v>
      </c>
      <c r="E19" s="39" t="s">
        <v>935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35</v>
      </c>
      <c r="E21" s="32" t="s">
        <v>66</v>
      </c>
      <c r="F21" s="33" t="s">
        <v>67</v>
      </c>
      <c r="G21" s="34">
        <v>25.44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25.5">
      <c r="A22" s="36" t="s">
        <v>69</v>
      </c>
      <c r="E22" s="37" t="s">
        <v>936</v>
      </c>
    </row>
    <row r="23" spans="1:5" ht="12.75">
      <c r="A23" s="38" t="s">
        <v>71</v>
      </c>
      <c r="E23" s="39" t="s">
        <v>937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</f>
      </c>
      <c r="R25">
        <f>0+O26+O30+O34+O38+O42+O46</f>
      </c>
    </row>
    <row r="26" spans="1:16" ht="12.75">
      <c r="A26" s="26" t="s">
        <v>63</v>
      </c>
      <c r="B26" s="31" t="s">
        <v>45</v>
      </c>
      <c r="C26" s="31" t="s">
        <v>119</v>
      </c>
      <c r="D26" s="26" t="s">
        <v>83</v>
      </c>
      <c r="E26" s="32" t="s">
        <v>120</v>
      </c>
      <c r="F26" s="33" t="s">
        <v>85</v>
      </c>
      <c r="G26" s="34">
        <v>10.6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51">
      <c r="A27" s="36" t="s">
        <v>69</v>
      </c>
      <c r="E27" s="37" t="s">
        <v>938</v>
      </c>
    </row>
    <row r="28" spans="1:5" ht="12.75">
      <c r="A28" s="38" t="s">
        <v>71</v>
      </c>
      <c r="E28" s="39" t="s">
        <v>939</v>
      </c>
    </row>
    <row r="29" spans="1:5" ht="63.75">
      <c r="A29" t="s">
        <v>73</v>
      </c>
      <c r="E29" s="37" t="s">
        <v>940</v>
      </c>
    </row>
    <row r="30" spans="1:16" ht="12.75">
      <c r="A30" s="26" t="s">
        <v>63</v>
      </c>
      <c r="B30" s="31" t="s">
        <v>47</v>
      </c>
      <c r="C30" s="31" t="s">
        <v>850</v>
      </c>
      <c r="D30" s="26" t="s">
        <v>83</v>
      </c>
      <c r="E30" s="32" t="s">
        <v>851</v>
      </c>
      <c r="F30" s="33" t="s">
        <v>725</v>
      </c>
      <c r="G30" s="34">
        <v>84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25.5">
      <c r="A31" s="36" t="s">
        <v>69</v>
      </c>
      <c r="E31" s="37" t="s">
        <v>941</v>
      </c>
    </row>
    <row r="32" spans="1:5" ht="12.75">
      <c r="A32" s="38" t="s">
        <v>71</v>
      </c>
      <c r="E32" s="39" t="s">
        <v>853</v>
      </c>
    </row>
    <row r="33" spans="1:5" ht="38.25">
      <c r="A33" t="s">
        <v>73</v>
      </c>
      <c r="E33" s="37" t="s">
        <v>854</v>
      </c>
    </row>
    <row r="34" spans="1:16" ht="12.75">
      <c r="A34" s="26" t="s">
        <v>63</v>
      </c>
      <c r="B34" s="31" t="s">
        <v>49</v>
      </c>
      <c r="C34" s="31" t="s">
        <v>147</v>
      </c>
      <c r="D34" s="26" t="s">
        <v>83</v>
      </c>
      <c r="E34" s="32" t="s">
        <v>148</v>
      </c>
      <c r="F34" s="33" t="s">
        <v>85</v>
      </c>
      <c r="G34" s="34">
        <v>218.134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942</v>
      </c>
    </row>
    <row r="36" spans="1:5" ht="12.75">
      <c r="A36" s="38" t="s">
        <v>71</v>
      </c>
      <c r="E36" s="39" t="s">
        <v>943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858</v>
      </c>
      <c r="D38" s="26" t="s">
        <v>83</v>
      </c>
      <c r="E38" s="32" t="s">
        <v>859</v>
      </c>
      <c r="F38" s="33" t="s">
        <v>85</v>
      </c>
      <c r="G38" s="34">
        <v>175.028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944</v>
      </c>
    </row>
    <row r="40" spans="1:5" ht="12.75">
      <c r="A40" s="38" t="s">
        <v>71</v>
      </c>
      <c r="E40" s="39" t="s">
        <v>945</v>
      </c>
    </row>
    <row r="41" spans="1:5" ht="306">
      <c r="A41" t="s">
        <v>73</v>
      </c>
      <c r="E41" s="37" t="s">
        <v>862</v>
      </c>
    </row>
    <row r="42" spans="1:16" ht="12.75">
      <c r="A42" s="26" t="s">
        <v>63</v>
      </c>
      <c r="B42" s="31" t="s">
        <v>104</v>
      </c>
      <c r="C42" s="31" t="s">
        <v>181</v>
      </c>
      <c r="D42" s="26" t="s">
        <v>19</v>
      </c>
      <c r="E42" s="32" t="s">
        <v>182</v>
      </c>
      <c r="F42" s="33" t="s">
        <v>183</v>
      </c>
      <c r="G42" s="34">
        <v>68.15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25.5">
      <c r="A43" s="36" t="s">
        <v>69</v>
      </c>
      <c r="E43" s="37" t="s">
        <v>946</v>
      </c>
    </row>
    <row r="44" spans="1:5" ht="12.75">
      <c r="A44" s="38" t="s">
        <v>71</v>
      </c>
      <c r="E44" s="39" t="s">
        <v>947</v>
      </c>
    </row>
    <row r="45" spans="1:5" ht="38.25">
      <c r="A45" t="s">
        <v>73</v>
      </c>
      <c r="E45" s="37" t="s">
        <v>865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36</v>
      </c>
      <c r="E46" s="32" t="s">
        <v>182</v>
      </c>
      <c r="F46" s="33" t="s">
        <v>183</v>
      </c>
      <c r="G46" s="34">
        <v>120.261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25.5">
      <c r="A47" s="36" t="s">
        <v>69</v>
      </c>
      <c r="E47" s="37" t="s">
        <v>948</v>
      </c>
    </row>
    <row r="48" spans="1:5" ht="12.75">
      <c r="A48" s="38" t="s">
        <v>71</v>
      </c>
      <c r="E48" s="39" t="s">
        <v>949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36</v>
      </c>
      <c r="D50" s="6"/>
      <c r="E50" s="29" t="s">
        <v>247</v>
      </c>
      <c r="F50" s="6"/>
      <c r="G50" s="6"/>
      <c r="H50" s="6"/>
      <c r="I50" s="42">
        <f>0+Q50</f>
      </c>
      <c r="J50" s="6"/>
      <c r="O50">
        <f>0+R50</f>
      </c>
      <c r="Q50">
        <f>0+I51</f>
      </c>
      <c r="R50">
        <f>0+O51</f>
      </c>
    </row>
    <row r="51" spans="1:16" ht="12.75">
      <c r="A51" s="26" t="s">
        <v>63</v>
      </c>
      <c r="B51" s="31" t="s">
        <v>54</v>
      </c>
      <c r="C51" s="31" t="s">
        <v>950</v>
      </c>
      <c r="D51" s="26" t="s">
        <v>83</v>
      </c>
      <c r="E51" s="32" t="s">
        <v>951</v>
      </c>
      <c r="F51" s="33" t="s">
        <v>85</v>
      </c>
      <c r="G51" s="34">
        <v>9.36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63.75">
      <c r="A52" s="36" t="s">
        <v>69</v>
      </c>
      <c r="E52" s="37" t="s">
        <v>952</v>
      </c>
    </row>
    <row r="53" spans="1:5" ht="12.75">
      <c r="A53" s="38" t="s">
        <v>71</v>
      </c>
      <c r="E53" s="39" t="s">
        <v>953</v>
      </c>
    </row>
    <row r="54" spans="1:5" ht="395.25">
      <c r="A54" t="s">
        <v>73</v>
      </c>
      <c r="E54" s="37" t="s">
        <v>954</v>
      </c>
    </row>
    <row r="55" spans="1:18" ht="12.75" customHeight="1">
      <c r="A55" s="6" t="s">
        <v>61</v>
      </c>
      <c r="B55" s="6"/>
      <c r="C55" s="41" t="s">
        <v>35</v>
      </c>
      <c r="D55" s="6"/>
      <c r="E55" s="29" t="s">
        <v>638</v>
      </c>
      <c r="F55" s="6"/>
      <c r="G55" s="6"/>
      <c r="H55" s="6"/>
      <c r="I55" s="42">
        <f>0+Q55</f>
      </c>
      <c r="J55" s="6"/>
      <c r="O55">
        <f>0+R55</f>
      </c>
      <c r="Q55">
        <f>0+I56+I60+I64</f>
      </c>
      <c r="R55">
        <f>0+O56+O60+O64</f>
      </c>
    </row>
    <row r="56" spans="1:16" ht="12.75">
      <c r="A56" s="26" t="s">
        <v>63</v>
      </c>
      <c r="B56" s="31" t="s">
        <v>56</v>
      </c>
      <c r="C56" s="31" t="s">
        <v>955</v>
      </c>
      <c r="D56" s="26" t="s">
        <v>83</v>
      </c>
      <c r="E56" s="32" t="s">
        <v>956</v>
      </c>
      <c r="F56" s="33" t="s">
        <v>85</v>
      </c>
      <c r="G56" s="34">
        <v>1.04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63.75">
      <c r="A57" s="36" t="s">
        <v>69</v>
      </c>
      <c r="E57" s="37" t="s">
        <v>957</v>
      </c>
    </row>
    <row r="58" spans="1:5" ht="12.75">
      <c r="A58" s="38" t="s">
        <v>71</v>
      </c>
      <c r="E58" s="39" t="s">
        <v>958</v>
      </c>
    </row>
    <row r="59" spans="1:5" ht="408">
      <c r="A59" t="s">
        <v>73</v>
      </c>
      <c r="E59" s="37" t="s">
        <v>959</v>
      </c>
    </row>
    <row r="60" spans="1:16" ht="12.75">
      <c r="A60" s="26" t="s">
        <v>63</v>
      </c>
      <c r="B60" s="31" t="s">
        <v>118</v>
      </c>
      <c r="C60" s="31" t="s">
        <v>960</v>
      </c>
      <c r="D60" s="26" t="s">
        <v>83</v>
      </c>
      <c r="E60" s="32" t="s">
        <v>961</v>
      </c>
      <c r="F60" s="33" t="s">
        <v>85</v>
      </c>
      <c r="G60" s="34">
        <v>13.693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63.75">
      <c r="A61" s="36" t="s">
        <v>69</v>
      </c>
      <c r="E61" s="37" t="s">
        <v>962</v>
      </c>
    </row>
    <row r="62" spans="1:5" ht="12.75">
      <c r="A62" s="38" t="s">
        <v>71</v>
      </c>
      <c r="E62" s="39" t="s">
        <v>963</v>
      </c>
    </row>
    <row r="63" spans="1:5" ht="395.25">
      <c r="A63" t="s">
        <v>73</v>
      </c>
      <c r="E63" s="37" t="s">
        <v>873</v>
      </c>
    </row>
    <row r="64" spans="1:16" ht="12.75">
      <c r="A64" s="26" t="s">
        <v>63</v>
      </c>
      <c r="B64" s="31" t="s">
        <v>123</v>
      </c>
      <c r="C64" s="31" t="s">
        <v>964</v>
      </c>
      <c r="D64" s="26" t="s">
        <v>83</v>
      </c>
      <c r="E64" s="32" t="s">
        <v>965</v>
      </c>
      <c r="F64" s="33" t="s">
        <v>966</v>
      </c>
      <c r="G64" s="34">
        <v>117.133</v>
      </c>
      <c r="H64" s="35">
        <v>0</v>
      </c>
      <c r="I64" s="35">
        <f>ROUND(ROUND(H64,2)*ROUND(G64,3),2)</f>
      </c>
      <c r="J64" s="33" t="s">
        <v>68</v>
      </c>
      <c r="O64">
        <f>(I64*21)/100</f>
      </c>
      <c r="P64" t="s">
        <v>36</v>
      </c>
    </row>
    <row r="65" spans="1:5" ht="63.75">
      <c r="A65" s="36" t="s">
        <v>69</v>
      </c>
      <c r="E65" s="37" t="s">
        <v>967</v>
      </c>
    </row>
    <row r="66" spans="1:5" ht="12.75">
      <c r="A66" s="38" t="s">
        <v>71</v>
      </c>
      <c r="E66" s="39" t="s">
        <v>968</v>
      </c>
    </row>
    <row r="67" spans="1:5" ht="306">
      <c r="A67" t="s">
        <v>73</v>
      </c>
      <c r="E67" s="37" t="s">
        <v>969</v>
      </c>
    </row>
    <row r="68" spans="1:18" ht="12.75" customHeight="1">
      <c r="A68" s="6" t="s">
        <v>61</v>
      </c>
      <c r="B68" s="6"/>
      <c r="C68" s="41" t="s">
        <v>45</v>
      </c>
      <c r="D68" s="6"/>
      <c r="E68" s="29" t="s">
        <v>265</v>
      </c>
      <c r="F68" s="6"/>
      <c r="G68" s="6"/>
      <c r="H68" s="6"/>
      <c r="I68" s="42">
        <f>0+Q68</f>
      </c>
      <c r="J68" s="6"/>
      <c r="O68">
        <f>0+R68</f>
      </c>
      <c r="Q68">
        <f>0+I69+I73+I77+I81+I85+I89+I93+I97</f>
      </c>
      <c r="R68">
        <f>0+O69+O73+O77+O81+O85+O89+O93+O97</f>
      </c>
    </row>
    <row r="69" spans="1:16" ht="12.75">
      <c r="A69" s="26" t="s">
        <v>63</v>
      </c>
      <c r="B69" s="31" t="s">
        <v>126</v>
      </c>
      <c r="C69" s="31" t="s">
        <v>970</v>
      </c>
      <c r="D69" s="26" t="s">
        <v>83</v>
      </c>
      <c r="E69" s="32" t="s">
        <v>971</v>
      </c>
      <c r="F69" s="33" t="s">
        <v>85</v>
      </c>
      <c r="G69" s="34">
        <v>2.024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25.5">
      <c r="A70" s="36" t="s">
        <v>69</v>
      </c>
      <c r="E70" s="37" t="s">
        <v>972</v>
      </c>
    </row>
    <row r="71" spans="1:5" ht="12.75">
      <c r="A71" s="38" t="s">
        <v>71</v>
      </c>
      <c r="E71" s="39" t="s">
        <v>973</v>
      </c>
    </row>
    <row r="72" spans="1:5" ht="395.25">
      <c r="A72" t="s">
        <v>73</v>
      </c>
      <c r="E72" s="37" t="s">
        <v>873</v>
      </c>
    </row>
    <row r="73" spans="1:16" ht="12.75">
      <c r="A73" s="26" t="s">
        <v>63</v>
      </c>
      <c r="B73" s="31" t="s">
        <v>131</v>
      </c>
      <c r="C73" s="31" t="s">
        <v>267</v>
      </c>
      <c r="D73" s="26" t="s">
        <v>83</v>
      </c>
      <c r="E73" s="32" t="s">
        <v>268</v>
      </c>
      <c r="F73" s="33" t="s">
        <v>85</v>
      </c>
      <c r="G73" s="34">
        <v>5.662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38.25">
      <c r="A74" s="36" t="s">
        <v>69</v>
      </c>
      <c r="E74" s="37" t="s">
        <v>974</v>
      </c>
    </row>
    <row r="75" spans="1:5" ht="12.75">
      <c r="A75" s="38" t="s">
        <v>71</v>
      </c>
      <c r="E75" s="39" t="s">
        <v>975</v>
      </c>
    </row>
    <row r="76" spans="1:5" ht="395.25">
      <c r="A76" t="s">
        <v>73</v>
      </c>
      <c r="E76" s="37" t="s">
        <v>873</v>
      </c>
    </row>
    <row r="77" spans="1:16" ht="12.75">
      <c r="A77" s="26" t="s">
        <v>63</v>
      </c>
      <c r="B77" s="31" t="s">
        <v>137</v>
      </c>
      <c r="C77" s="31" t="s">
        <v>874</v>
      </c>
      <c r="D77" s="26" t="s">
        <v>83</v>
      </c>
      <c r="E77" s="32" t="s">
        <v>875</v>
      </c>
      <c r="F77" s="33" t="s">
        <v>85</v>
      </c>
      <c r="G77" s="34">
        <v>11.471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63.75">
      <c r="A78" s="36" t="s">
        <v>69</v>
      </c>
      <c r="E78" s="37" t="s">
        <v>976</v>
      </c>
    </row>
    <row r="79" spans="1:5" ht="12.75">
      <c r="A79" s="38" t="s">
        <v>71</v>
      </c>
      <c r="E79" s="39" t="s">
        <v>977</v>
      </c>
    </row>
    <row r="80" spans="1:5" ht="395.25">
      <c r="A80" t="s">
        <v>73</v>
      </c>
      <c r="E80" s="37" t="s">
        <v>873</v>
      </c>
    </row>
    <row r="81" spans="1:16" ht="12.75">
      <c r="A81" s="26" t="s">
        <v>63</v>
      </c>
      <c r="B81" s="31" t="s">
        <v>140</v>
      </c>
      <c r="C81" s="31" t="s">
        <v>978</v>
      </c>
      <c r="D81" s="26" t="s">
        <v>83</v>
      </c>
      <c r="E81" s="32" t="s">
        <v>979</v>
      </c>
      <c r="F81" s="33" t="s">
        <v>67</v>
      </c>
      <c r="G81" s="34">
        <v>0.082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25.5">
      <c r="A82" s="36" t="s">
        <v>69</v>
      </c>
      <c r="E82" s="37" t="s">
        <v>980</v>
      </c>
    </row>
    <row r="83" spans="1:5" ht="12.75">
      <c r="A83" s="38" t="s">
        <v>71</v>
      </c>
      <c r="E83" s="39" t="s">
        <v>981</v>
      </c>
    </row>
    <row r="84" spans="1:5" ht="178.5">
      <c r="A84" t="s">
        <v>73</v>
      </c>
      <c r="E84" s="37" t="s">
        <v>882</v>
      </c>
    </row>
    <row r="85" spans="1:16" ht="12.75">
      <c r="A85" s="26" t="s">
        <v>63</v>
      </c>
      <c r="B85" s="31" t="s">
        <v>146</v>
      </c>
      <c r="C85" s="31" t="s">
        <v>878</v>
      </c>
      <c r="D85" s="26" t="s">
        <v>19</v>
      </c>
      <c r="E85" s="32" t="s">
        <v>879</v>
      </c>
      <c r="F85" s="33" t="s">
        <v>67</v>
      </c>
      <c r="G85" s="34">
        <v>1.81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38.25">
      <c r="A86" s="36" t="s">
        <v>69</v>
      </c>
      <c r="E86" s="37" t="s">
        <v>982</v>
      </c>
    </row>
    <row r="87" spans="1:5" ht="12.75">
      <c r="A87" s="38" t="s">
        <v>71</v>
      </c>
      <c r="E87" s="39" t="s">
        <v>983</v>
      </c>
    </row>
    <row r="88" spans="1:5" ht="178.5">
      <c r="A88" t="s">
        <v>73</v>
      </c>
      <c r="E88" s="37" t="s">
        <v>882</v>
      </c>
    </row>
    <row r="89" spans="1:16" ht="12.75">
      <c r="A89" s="26" t="s">
        <v>63</v>
      </c>
      <c r="B89" s="31" t="s">
        <v>151</v>
      </c>
      <c r="C89" s="31" t="s">
        <v>878</v>
      </c>
      <c r="D89" s="26" t="s">
        <v>36</v>
      </c>
      <c r="E89" s="32" t="s">
        <v>879</v>
      </c>
      <c r="F89" s="33" t="s">
        <v>67</v>
      </c>
      <c r="G89" s="34">
        <v>0.9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38.25">
      <c r="A90" s="36" t="s">
        <v>69</v>
      </c>
      <c r="E90" s="37" t="s">
        <v>984</v>
      </c>
    </row>
    <row r="91" spans="1:5" ht="12.75">
      <c r="A91" s="38" t="s">
        <v>71</v>
      </c>
      <c r="E91" s="39" t="s">
        <v>985</v>
      </c>
    </row>
    <row r="92" spans="1:5" ht="178.5">
      <c r="A92" t="s">
        <v>73</v>
      </c>
      <c r="E92" s="37" t="s">
        <v>882</v>
      </c>
    </row>
    <row r="93" spans="1:16" ht="12.75">
      <c r="A93" s="26" t="s">
        <v>63</v>
      </c>
      <c r="B93" s="31" t="s">
        <v>156</v>
      </c>
      <c r="C93" s="31" t="s">
        <v>287</v>
      </c>
      <c r="D93" s="26" t="s">
        <v>83</v>
      </c>
      <c r="E93" s="32" t="s">
        <v>288</v>
      </c>
      <c r="F93" s="33" t="s">
        <v>85</v>
      </c>
      <c r="G93" s="34">
        <v>23.296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38.25">
      <c r="A94" s="36" t="s">
        <v>69</v>
      </c>
      <c r="E94" s="37" t="s">
        <v>986</v>
      </c>
    </row>
    <row r="95" spans="1:5" ht="12.75">
      <c r="A95" s="38" t="s">
        <v>71</v>
      </c>
      <c r="E95" s="39" t="s">
        <v>987</v>
      </c>
    </row>
    <row r="96" spans="1:5" ht="38.25">
      <c r="A96" t="s">
        <v>73</v>
      </c>
      <c r="E96" s="37" t="s">
        <v>259</v>
      </c>
    </row>
    <row r="97" spans="1:16" ht="12.75">
      <c r="A97" s="26" t="s">
        <v>63</v>
      </c>
      <c r="B97" s="31" t="s">
        <v>161</v>
      </c>
      <c r="C97" s="31" t="s">
        <v>885</v>
      </c>
      <c r="D97" s="26" t="s">
        <v>83</v>
      </c>
      <c r="E97" s="32" t="s">
        <v>886</v>
      </c>
      <c r="F97" s="33" t="s">
        <v>85</v>
      </c>
      <c r="G97" s="34">
        <v>9.437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51">
      <c r="A98" s="36" t="s">
        <v>69</v>
      </c>
      <c r="E98" s="37" t="s">
        <v>988</v>
      </c>
    </row>
    <row r="99" spans="1:5" ht="12.75">
      <c r="A99" s="38" t="s">
        <v>71</v>
      </c>
      <c r="E99" s="39" t="s">
        <v>989</v>
      </c>
    </row>
    <row r="100" spans="1:5" ht="102">
      <c r="A100" t="s">
        <v>73</v>
      </c>
      <c r="E100" s="37" t="s">
        <v>889</v>
      </c>
    </row>
    <row r="101" spans="1:18" ht="12.75" customHeight="1">
      <c r="A101" s="6" t="s">
        <v>61</v>
      </c>
      <c r="B101" s="6"/>
      <c r="C101" s="41" t="s">
        <v>47</v>
      </c>
      <c r="D101" s="6"/>
      <c r="E101" s="29" t="s">
        <v>304</v>
      </c>
      <c r="F101" s="6"/>
      <c r="G101" s="6"/>
      <c r="H101" s="6"/>
      <c r="I101" s="42">
        <f>0+Q101</f>
      </c>
      <c r="J101" s="6"/>
      <c r="O101">
        <f>0+R101</f>
      </c>
      <c r="Q101">
        <f>0+I102+I106+I110+I114</f>
      </c>
      <c r="R101">
        <f>0+O102+O106+O110+O114</f>
      </c>
    </row>
    <row r="102" spans="1:16" ht="12.75">
      <c r="A102" s="26" t="s">
        <v>63</v>
      </c>
      <c r="B102" s="31" t="s">
        <v>166</v>
      </c>
      <c r="C102" s="31" t="s">
        <v>990</v>
      </c>
      <c r="D102" s="26" t="s">
        <v>83</v>
      </c>
      <c r="E102" s="32" t="s">
        <v>991</v>
      </c>
      <c r="F102" s="33" t="s">
        <v>85</v>
      </c>
      <c r="G102" s="34">
        <v>11.693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38.25">
      <c r="A103" s="36" t="s">
        <v>69</v>
      </c>
      <c r="E103" s="37" t="s">
        <v>992</v>
      </c>
    </row>
    <row r="104" spans="1:5" ht="12.75">
      <c r="A104" s="38" t="s">
        <v>71</v>
      </c>
      <c r="E104" s="39" t="s">
        <v>993</v>
      </c>
    </row>
    <row r="105" spans="1:5" ht="127.5">
      <c r="A105" t="s">
        <v>73</v>
      </c>
      <c r="E105" s="37" t="s">
        <v>309</v>
      </c>
    </row>
    <row r="106" spans="1:16" ht="12.75">
      <c r="A106" s="26" t="s">
        <v>63</v>
      </c>
      <c r="B106" s="31" t="s">
        <v>169</v>
      </c>
      <c r="C106" s="31" t="s">
        <v>320</v>
      </c>
      <c r="D106" s="26" t="s">
        <v>83</v>
      </c>
      <c r="E106" s="32" t="s">
        <v>321</v>
      </c>
      <c r="F106" s="33" t="s">
        <v>183</v>
      </c>
      <c r="G106" s="34">
        <v>112.996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25.5">
      <c r="A107" s="36" t="s">
        <v>69</v>
      </c>
      <c r="E107" s="37" t="s">
        <v>994</v>
      </c>
    </row>
    <row r="108" spans="1:5" ht="12.75">
      <c r="A108" s="38" t="s">
        <v>71</v>
      </c>
      <c r="E108" s="39" t="s">
        <v>995</v>
      </c>
    </row>
    <row r="109" spans="1:5" ht="51">
      <c r="A109" t="s">
        <v>73</v>
      </c>
      <c r="E109" s="37" t="s">
        <v>323</v>
      </c>
    </row>
    <row r="110" spans="1:16" ht="12.75">
      <c r="A110" s="26" t="s">
        <v>63</v>
      </c>
      <c r="B110" s="31" t="s">
        <v>174</v>
      </c>
      <c r="C110" s="31" t="s">
        <v>996</v>
      </c>
      <c r="D110" s="26" t="s">
        <v>83</v>
      </c>
      <c r="E110" s="32" t="s">
        <v>997</v>
      </c>
      <c r="F110" s="33" t="s">
        <v>183</v>
      </c>
      <c r="G110" s="34">
        <v>96.068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38.25">
      <c r="A111" s="36" t="s">
        <v>69</v>
      </c>
      <c r="E111" s="37" t="s">
        <v>998</v>
      </c>
    </row>
    <row r="112" spans="1:5" ht="12.75">
      <c r="A112" s="38" t="s">
        <v>71</v>
      </c>
      <c r="E112" s="39" t="s">
        <v>999</v>
      </c>
    </row>
    <row r="113" spans="1:5" ht="51">
      <c r="A113" t="s">
        <v>73</v>
      </c>
      <c r="E113" s="37" t="s">
        <v>340</v>
      </c>
    </row>
    <row r="114" spans="1:16" ht="25.5">
      <c r="A114" s="26" t="s">
        <v>63</v>
      </c>
      <c r="B114" s="31" t="s">
        <v>180</v>
      </c>
      <c r="C114" s="31" t="s">
        <v>1000</v>
      </c>
      <c r="D114" s="26" t="s">
        <v>83</v>
      </c>
      <c r="E114" s="32" t="s">
        <v>1001</v>
      </c>
      <c r="F114" s="33" t="s">
        <v>183</v>
      </c>
      <c r="G114" s="34">
        <v>95.955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1002</v>
      </c>
    </row>
    <row r="116" spans="1:5" ht="12.75">
      <c r="A116" s="38" t="s">
        <v>71</v>
      </c>
      <c r="E116" s="39" t="s">
        <v>1003</v>
      </c>
    </row>
    <row r="117" spans="1:5" ht="140.25">
      <c r="A117" t="s">
        <v>73</v>
      </c>
      <c r="E117" s="37" t="s">
        <v>367</v>
      </c>
    </row>
    <row r="118" spans="1:18" ht="12.75" customHeight="1">
      <c r="A118" s="6" t="s">
        <v>61</v>
      </c>
      <c r="B118" s="6"/>
      <c r="C118" s="41" t="s">
        <v>49</v>
      </c>
      <c r="D118" s="6"/>
      <c r="E118" s="29" t="s">
        <v>890</v>
      </c>
      <c r="F118" s="6"/>
      <c r="G118" s="6"/>
      <c r="H118" s="6"/>
      <c r="I118" s="42">
        <f>0+Q118</f>
      </c>
      <c r="J118" s="6"/>
      <c r="O118">
        <f>0+R118</f>
      </c>
      <c r="Q118">
        <f>0+I119</f>
      </c>
      <c r="R118">
        <f>0+O119</f>
      </c>
    </row>
    <row r="119" spans="1:16" ht="25.5">
      <c r="A119" s="26" t="s">
        <v>63</v>
      </c>
      <c r="B119" s="31" t="s">
        <v>187</v>
      </c>
      <c r="C119" s="31" t="s">
        <v>891</v>
      </c>
      <c r="D119" s="26" t="s">
        <v>83</v>
      </c>
      <c r="E119" s="32" t="s">
        <v>892</v>
      </c>
      <c r="F119" s="33" t="s">
        <v>183</v>
      </c>
      <c r="G119" s="34">
        <v>2.997</v>
      </c>
      <c r="H119" s="35">
        <v>0</v>
      </c>
      <c r="I119" s="35">
        <f>ROUND(ROUND(H119,2)*ROUND(G119,3),2)</f>
      </c>
      <c r="J119" s="33" t="s">
        <v>68</v>
      </c>
      <c r="O119">
        <f>(I119*21)/100</f>
      </c>
      <c r="P119" t="s">
        <v>36</v>
      </c>
    </row>
    <row r="120" spans="1:5" ht="38.25">
      <c r="A120" s="36" t="s">
        <v>69</v>
      </c>
      <c r="E120" s="37" t="s">
        <v>1004</v>
      </c>
    </row>
    <row r="121" spans="1:5" ht="12.75">
      <c r="A121" s="38" t="s">
        <v>71</v>
      </c>
      <c r="E121" s="39" t="s">
        <v>1005</v>
      </c>
    </row>
    <row r="122" spans="1:5" ht="51">
      <c r="A122" t="s">
        <v>73</v>
      </c>
      <c r="E122" s="37" t="s">
        <v>895</v>
      </c>
    </row>
    <row r="123" spans="1:18" ht="12.75" customHeight="1">
      <c r="A123" s="6" t="s">
        <v>61</v>
      </c>
      <c r="B123" s="6"/>
      <c r="C123" s="41" t="s">
        <v>97</v>
      </c>
      <c r="D123" s="6"/>
      <c r="E123" s="29" t="s">
        <v>896</v>
      </c>
      <c r="F123" s="6"/>
      <c r="G123" s="6"/>
      <c r="H123" s="6"/>
      <c r="I123" s="42">
        <f>0+Q123</f>
      </c>
      <c r="J123" s="6"/>
      <c r="O123">
        <f>0+R123</f>
      </c>
      <c r="Q123">
        <f>0+I124+I128+I132</f>
      </c>
      <c r="R123">
        <f>0+O124+O128+O132</f>
      </c>
    </row>
    <row r="124" spans="1:16" ht="25.5">
      <c r="A124" s="26" t="s">
        <v>63</v>
      </c>
      <c r="B124" s="31" t="s">
        <v>189</v>
      </c>
      <c r="C124" s="31" t="s">
        <v>897</v>
      </c>
      <c r="D124" s="26" t="s">
        <v>19</v>
      </c>
      <c r="E124" s="32" t="s">
        <v>898</v>
      </c>
      <c r="F124" s="33" t="s">
        <v>183</v>
      </c>
      <c r="G124" s="34">
        <v>101.079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25.5">
      <c r="A125" s="36" t="s">
        <v>69</v>
      </c>
      <c r="E125" s="37" t="s">
        <v>1006</v>
      </c>
    </row>
    <row r="126" spans="1:5" ht="12.75">
      <c r="A126" s="38" t="s">
        <v>71</v>
      </c>
      <c r="E126" s="39" t="s">
        <v>1007</v>
      </c>
    </row>
    <row r="127" spans="1:5" ht="204">
      <c r="A127" t="s">
        <v>73</v>
      </c>
      <c r="E127" s="37" t="s">
        <v>901</v>
      </c>
    </row>
    <row r="128" spans="1:16" ht="25.5">
      <c r="A128" s="26" t="s">
        <v>63</v>
      </c>
      <c r="B128" s="31" t="s">
        <v>191</v>
      </c>
      <c r="C128" s="31" t="s">
        <v>897</v>
      </c>
      <c r="D128" s="26" t="s">
        <v>36</v>
      </c>
      <c r="E128" s="32" t="s">
        <v>898</v>
      </c>
      <c r="F128" s="33" t="s">
        <v>183</v>
      </c>
      <c r="G128" s="34">
        <v>30.821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25.5">
      <c r="A129" s="36" t="s">
        <v>69</v>
      </c>
      <c r="E129" s="37" t="s">
        <v>1008</v>
      </c>
    </row>
    <row r="130" spans="1:5" ht="12.75">
      <c r="A130" s="38" t="s">
        <v>71</v>
      </c>
      <c r="E130" s="39" t="s">
        <v>1009</v>
      </c>
    </row>
    <row r="131" spans="1:5" ht="204">
      <c r="A131" t="s">
        <v>73</v>
      </c>
      <c r="E131" s="37" t="s">
        <v>901</v>
      </c>
    </row>
    <row r="132" spans="1:16" ht="25.5">
      <c r="A132" s="26" t="s">
        <v>63</v>
      </c>
      <c r="B132" s="31" t="s">
        <v>194</v>
      </c>
      <c r="C132" s="31" t="s">
        <v>897</v>
      </c>
      <c r="D132" s="26" t="s">
        <v>35</v>
      </c>
      <c r="E132" s="32" t="s">
        <v>898</v>
      </c>
      <c r="F132" s="33" t="s">
        <v>183</v>
      </c>
      <c r="G132" s="34">
        <v>285.766</v>
      </c>
      <c r="H132" s="35">
        <v>0</v>
      </c>
      <c r="I132" s="35">
        <f>ROUND(ROUND(H132,2)*ROUND(G132,3),2)</f>
      </c>
      <c r="J132" s="33" t="s">
        <v>68</v>
      </c>
      <c r="O132">
        <f>(I132*21)/100</f>
      </c>
      <c r="P132" t="s">
        <v>36</v>
      </c>
    </row>
    <row r="133" spans="1:5" ht="25.5">
      <c r="A133" s="36" t="s">
        <v>69</v>
      </c>
      <c r="E133" s="37" t="s">
        <v>1010</v>
      </c>
    </row>
    <row r="134" spans="1:5" ht="12.75">
      <c r="A134" s="38" t="s">
        <v>71</v>
      </c>
      <c r="E134" s="39" t="s">
        <v>1011</v>
      </c>
    </row>
    <row r="135" spans="1:5" ht="204">
      <c r="A135" t="s">
        <v>73</v>
      </c>
      <c r="E135" s="37" t="s">
        <v>901</v>
      </c>
    </row>
    <row r="136" spans="1:18" ht="12.75" customHeight="1">
      <c r="A136" s="6" t="s">
        <v>61</v>
      </c>
      <c r="B136" s="6"/>
      <c r="C136" s="41" t="s">
        <v>104</v>
      </c>
      <c r="D136" s="6"/>
      <c r="E136" s="29" t="s">
        <v>416</v>
      </c>
      <c r="F136" s="6"/>
      <c r="G136" s="6"/>
      <c r="H136" s="6"/>
      <c r="I136" s="42">
        <f>0+Q136</f>
      </c>
      <c r="J136" s="6"/>
      <c r="O136">
        <f>0+R136</f>
      </c>
      <c r="Q136">
        <f>0+I137+I141</f>
      </c>
      <c r="R136">
        <f>0+O137+O141</f>
      </c>
    </row>
    <row r="137" spans="1:16" ht="12.75">
      <c r="A137" s="26" t="s">
        <v>63</v>
      </c>
      <c r="B137" s="31" t="s">
        <v>197</v>
      </c>
      <c r="C137" s="31" t="s">
        <v>1012</v>
      </c>
      <c r="D137" s="26" t="s">
        <v>83</v>
      </c>
      <c r="E137" s="32" t="s">
        <v>1013</v>
      </c>
      <c r="F137" s="33" t="s">
        <v>95</v>
      </c>
      <c r="G137" s="34">
        <v>15.283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38.25">
      <c r="A138" s="36" t="s">
        <v>69</v>
      </c>
      <c r="E138" s="37" t="s">
        <v>1014</v>
      </c>
    </row>
    <row r="139" spans="1:5" ht="12.75">
      <c r="A139" s="38" t="s">
        <v>71</v>
      </c>
      <c r="E139" s="39" t="s">
        <v>1015</v>
      </c>
    </row>
    <row r="140" spans="1:5" ht="255">
      <c r="A140" t="s">
        <v>73</v>
      </c>
      <c r="E140" s="37" t="s">
        <v>908</v>
      </c>
    </row>
    <row r="141" spans="1:16" ht="12.75">
      <c r="A141" s="26" t="s">
        <v>63</v>
      </c>
      <c r="B141" s="31" t="s">
        <v>200</v>
      </c>
      <c r="C141" s="31" t="s">
        <v>909</v>
      </c>
      <c r="D141" s="26" t="s">
        <v>83</v>
      </c>
      <c r="E141" s="32" t="s">
        <v>910</v>
      </c>
      <c r="F141" s="33" t="s">
        <v>85</v>
      </c>
      <c r="G141" s="34">
        <v>29.622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89.25">
      <c r="A142" s="36" t="s">
        <v>69</v>
      </c>
      <c r="E142" s="37" t="s">
        <v>1016</v>
      </c>
    </row>
    <row r="143" spans="1:5" ht="12.75">
      <c r="A143" s="38" t="s">
        <v>71</v>
      </c>
      <c r="E143" s="39" t="s">
        <v>1017</v>
      </c>
    </row>
    <row r="144" spans="1:5" ht="395.25">
      <c r="A144" t="s">
        <v>73</v>
      </c>
      <c r="E144" s="37" t="s">
        <v>873</v>
      </c>
    </row>
    <row r="145" spans="1:18" ht="12.75" customHeight="1">
      <c r="A145" s="6" t="s">
        <v>61</v>
      </c>
      <c r="B145" s="6"/>
      <c r="C145" s="41" t="s">
        <v>52</v>
      </c>
      <c r="D145" s="6"/>
      <c r="E145" s="29" t="s">
        <v>460</v>
      </c>
      <c r="F145" s="6"/>
      <c r="G145" s="6"/>
      <c r="H145" s="6"/>
      <c r="I145" s="42">
        <f>0+Q145</f>
      </c>
      <c r="J145" s="6"/>
      <c r="O145">
        <f>0+R145</f>
      </c>
      <c r="Q145">
        <f>0+I146+I150+I154+I158+I162+I166+I170+I174</f>
      </c>
      <c r="R145">
        <f>0+O146+O150+O154+O158+O162+O166+O170+O174</f>
      </c>
    </row>
    <row r="146" spans="1:16" ht="12.75">
      <c r="A146" s="26" t="s">
        <v>63</v>
      </c>
      <c r="B146" s="31" t="s">
        <v>203</v>
      </c>
      <c r="C146" s="31" t="s">
        <v>1018</v>
      </c>
      <c r="D146" s="26" t="s">
        <v>83</v>
      </c>
      <c r="E146" s="32" t="s">
        <v>1019</v>
      </c>
      <c r="F146" s="33" t="s">
        <v>95</v>
      </c>
      <c r="G146" s="34">
        <v>13.621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25.5">
      <c r="A147" s="36" t="s">
        <v>69</v>
      </c>
      <c r="E147" s="37" t="s">
        <v>1020</v>
      </c>
    </row>
    <row r="148" spans="1:5" ht="12.75">
      <c r="A148" s="38" t="s">
        <v>71</v>
      </c>
      <c r="E148" s="39" t="s">
        <v>1021</v>
      </c>
    </row>
    <row r="149" spans="1:5" ht="38.25">
      <c r="A149" t="s">
        <v>73</v>
      </c>
      <c r="E149" s="37" t="s">
        <v>917</v>
      </c>
    </row>
    <row r="150" spans="1:16" ht="12.75">
      <c r="A150" s="26" t="s">
        <v>63</v>
      </c>
      <c r="B150" s="31" t="s">
        <v>206</v>
      </c>
      <c r="C150" s="31" t="s">
        <v>918</v>
      </c>
      <c r="D150" s="26" t="s">
        <v>83</v>
      </c>
      <c r="E150" s="32" t="s">
        <v>919</v>
      </c>
      <c r="F150" s="33" t="s">
        <v>85</v>
      </c>
      <c r="G150" s="34">
        <v>0.056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38.25">
      <c r="A151" s="36" t="s">
        <v>69</v>
      </c>
      <c r="E151" s="37" t="s">
        <v>1022</v>
      </c>
    </row>
    <row r="152" spans="1:5" ht="12.75">
      <c r="A152" s="38" t="s">
        <v>71</v>
      </c>
      <c r="E152" s="39" t="s">
        <v>1023</v>
      </c>
    </row>
    <row r="153" spans="1:5" ht="38.25">
      <c r="A153" t="s">
        <v>73</v>
      </c>
      <c r="E153" s="37" t="s">
        <v>922</v>
      </c>
    </row>
    <row r="154" spans="1:16" ht="12.75">
      <c r="A154" s="26" t="s">
        <v>63</v>
      </c>
      <c r="B154" s="31" t="s">
        <v>211</v>
      </c>
      <c r="C154" s="31" t="s">
        <v>557</v>
      </c>
      <c r="D154" s="26" t="s">
        <v>83</v>
      </c>
      <c r="E154" s="32" t="s">
        <v>558</v>
      </c>
      <c r="F154" s="33" t="s">
        <v>95</v>
      </c>
      <c r="G154" s="34">
        <v>9</v>
      </c>
      <c r="H154" s="35">
        <v>0</v>
      </c>
      <c r="I154" s="35">
        <f>ROUND(ROUND(H154,2)*ROUND(G154,3),2)</f>
      </c>
      <c r="J154" s="33" t="s">
        <v>68</v>
      </c>
      <c r="O154">
        <f>(I154*21)/100</f>
      </c>
      <c r="P154" t="s">
        <v>36</v>
      </c>
    </row>
    <row r="155" spans="1:5" ht="63.75">
      <c r="A155" s="36" t="s">
        <v>69</v>
      </c>
      <c r="E155" s="37" t="s">
        <v>1024</v>
      </c>
    </row>
    <row r="156" spans="1:5" ht="12.75">
      <c r="A156" s="38" t="s">
        <v>71</v>
      </c>
      <c r="E156" s="39" t="s">
        <v>696</v>
      </c>
    </row>
    <row r="157" spans="1:5" ht="89.25">
      <c r="A157" t="s">
        <v>73</v>
      </c>
      <c r="E157" s="37" t="s">
        <v>560</v>
      </c>
    </row>
    <row r="158" spans="1:16" ht="12.75">
      <c r="A158" s="26" t="s">
        <v>63</v>
      </c>
      <c r="B158" s="31" t="s">
        <v>216</v>
      </c>
      <c r="C158" s="31" t="s">
        <v>1025</v>
      </c>
      <c r="D158" s="26" t="s">
        <v>19</v>
      </c>
      <c r="E158" s="32" t="s">
        <v>1026</v>
      </c>
      <c r="F158" s="33" t="s">
        <v>85</v>
      </c>
      <c r="G158" s="34">
        <v>8.28</v>
      </c>
      <c r="H158" s="35">
        <v>0</v>
      </c>
      <c r="I158" s="35">
        <f>ROUND(ROUND(H158,2)*ROUND(G158,3),2)</f>
      </c>
      <c r="J158" s="33" t="s">
        <v>68</v>
      </c>
      <c r="O158">
        <f>(I158*21)/100</f>
      </c>
      <c r="P158" t="s">
        <v>36</v>
      </c>
    </row>
    <row r="159" spans="1:5" ht="51">
      <c r="A159" s="36" t="s">
        <v>69</v>
      </c>
      <c r="E159" s="37" t="s">
        <v>1027</v>
      </c>
    </row>
    <row r="160" spans="1:5" ht="12.75">
      <c r="A160" s="38" t="s">
        <v>71</v>
      </c>
      <c r="E160" s="39" t="s">
        <v>1028</v>
      </c>
    </row>
    <row r="161" spans="1:5" ht="102">
      <c r="A161" t="s">
        <v>73</v>
      </c>
      <c r="E161" s="37" t="s">
        <v>583</v>
      </c>
    </row>
    <row r="162" spans="1:16" ht="12.75">
      <c r="A162" s="26" t="s">
        <v>63</v>
      </c>
      <c r="B162" s="31" t="s">
        <v>221</v>
      </c>
      <c r="C162" s="31" t="s">
        <v>1025</v>
      </c>
      <c r="D162" s="26" t="s">
        <v>36</v>
      </c>
      <c r="E162" s="32" t="s">
        <v>1026</v>
      </c>
      <c r="F162" s="33" t="s">
        <v>85</v>
      </c>
      <c r="G162" s="34">
        <v>20.505</v>
      </c>
      <c r="H162" s="35">
        <v>0</v>
      </c>
      <c r="I162" s="35">
        <f>ROUND(ROUND(H162,2)*ROUND(G162,3),2)</f>
      </c>
      <c r="J162" s="33" t="s">
        <v>68</v>
      </c>
      <c r="O162">
        <f>(I162*21)/100</f>
      </c>
      <c r="P162" t="s">
        <v>36</v>
      </c>
    </row>
    <row r="163" spans="1:5" ht="51">
      <c r="A163" s="36" t="s">
        <v>69</v>
      </c>
      <c r="E163" s="37" t="s">
        <v>1029</v>
      </c>
    </row>
    <row r="164" spans="1:5" ht="12.75">
      <c r="A164" s="38" t="s">
        <v>71</v>
      </c>
      <c r="E164" s="39" t="s">
        <v>1030</v>
      </c>
    </row>
    <row r="165" spans="1:5" ht="102">
      <c r="A165" t="s">
        <v>73</v>
      </c>
      <c r="E165" s="37" t="s">
        <v>583</v>
      </c>
    </row>
    <row r="166" spans="1:16" ht="12.75">
      <c r="A166" s="26" t="s">
        <v>63</v>
      </c>
      <c r="B166" s="31" t="s">
        <v>226</v>
      </c>
      <c r="C166" s="31" t="s">
        <v>1025</v>
      </c>
      <c r="D166" s="26" t="s">
        <v>35</v>
      </c>
      <c r="E166" s="32" t="s">
        <v>1026</v>
      </c>
      <c r="F166" s="33" t="s">
        <v>85</v>
      </c>
      <c r="G166" s="34">
        <v>69.384</v>
      </c>
      <c r="H166" s="35">
        <v>0</v>
      </c>
      <c r="I166" s="35">
        <f>ROUND(ROUND(H166,2)*ROUND(G166,3),2)</f>
      </c>
      <c r="J166" s="33" t="s">
        <v>68</v>
      </c>
      <c r="O166">
        <f>(I166*21)/100</f>
      </c>
      <c r="P166" t="s">
        <v>36</v>
      </c>
    </row>
    <row r="167" spans="1:5" ht="51">
      <c r="A167" s="36" t="s">
        <v>69</v>
      </c>
      <c r="E167" s="37" t="s">
        <v>1031</v>
      </c>
    </row>
    <row r="168" spans="1:5" ht="12.75">
      <c r="A168" s="38" t="s">
        <v>71</v>
      </c>
      <c r="E168" s="39" t="s">
        <v>1032</v>
      </c>
    </row>
    <row r="169" spans="1:5" ht="102">
      <c r="A169" t="s">
        <v>73</v>
      </c>
      <c r="E169" s="37" t="s">
        <v>583</v>
      </c>
    </row>
    <row r="170" spans="1:16" ht="12.75">
      <c r="A170" s="26" t="s">
        <v>63</v>
      </c>
      <c r="B170" s="31" t="s">
        <v>231</v>
      </c>
      <c r="C170" s="31" t="s">
        <v>925</v>
      </c>
      <c r="D170" s="26" t="s">
        <v>83</v>
      </c>
      <c r="E170" s="32" t="s">
        <v>926</v>
      </c>
      <c r="F170" s="33" t="s">
        <v>85</v>
      </c>
      <c r="G170" s="34">
        <v>3.276</v>
      </c>
      <c r="H170" s="35">
        <v>0</v>
      </c>
      <c r="I170" s="35">
        <f>ROUND(ROUND(H170,2)*ROUND(G170,3),2)</f>
      </c>
      <c r="J170" s="33" t="s">
        <v>68</v>
      </c>
      <c r="O170">
        <f>(I170*21)/100</f>
      </c>
      <c r="P170" t="s">
        <v>36</v>
      </c>
    </row>
    <row r="171" spans="1:5" ht="51">
      <c r="A171" s="36" t="s">
        <v>69</v>
      </c>
      <c r="E171" s="37" t="s">
        <v>1033</v>
      </c>
    </row>
    <row r="172" spans="1:5" ht="12.75">
      <c r="A172" s="38" t="s">
        <v>71</v>
      </c>
      <c r="E172" s="39" t="s">
        <v>1034</v>
      </c>
    </row>
    <row r="173" spans="1:5" ht="102">
      <c r="A173" t="s">
        <v>73</v>
      </c>
      <c r="E173" s="37" t="s">
        <v>583</v>
      </c>
    </row>
    <row r="174" spans="1:16" ht="12.75">
      <c r="A174" s="26" t="s">
        <v>63</v>
      </c>
      <c r="B174" s="31" t="s">
        <v>237</v>
      </c>
      <c r="C174" s="31" t="s">
        <v>651</v>
      </c>
      <c r="D174" s="26" t="s">
        <v>83</v>
      </c>
      <c r="E174" s="32" t="s">
        <v>652</v>
      </c>
      <c r="F174" s="33" t="s">
        <v>67</v>
      </c>
      <c r="G174" s="34">
        <v>0.336</v>
      </c>
      <c r="H174" s="35">
        <v>0</v>
      </c>
      <c r="I174" s="35">
        <f>ROUND(ROUND(H174,2)*ROUND(G174,3),2)</f>
      </c>
      <c r="J174" s="33" t="s">
        <v>68</v>
      </c>
      <c r="O174">
        <f>(I174*21)/100</f>
      </c>
      <c r="P174" t="s">
        <v>36</v>
      </c>
    </row>
    <row r="175" spans="1:5" ht="51">
      <c r="A175" s="36" t="s">
        <v>69</v>
      </c>
      <c r="E175" s="37" t="s">
        <v>1035</v>
      </c>
    </row>
    <row r="176" spans="1:5" ht="12.75">
      <c r="A176" s="38" t="s">
        <v>71</v>
      </c>
      <c r="E176" s="39" t="s">
        <v>1036</v>
      </c>
    </row>
    <row r="177" spans="1:5" ht="102">
      <c r="A177" t="s">
        <v>73</v>
      </c>
      <c r="E177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1037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760</v>
      </c>
      <c r="D7" s="1"/>
      <c r="E7" s="14" t="s">
        <v>761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1037</v>
      </c>
      <c r="D8" s="6"/>
      <c r="E8" s="18" t="s">
        <v>656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658</v>
      </c>
      <c r="D13" s="26" t="s">
        <v>83</v>
      </c>
      <c r="E13" s="32" t="s">
        <v>659</v>
      </c>
      <c r="F13" s="33" t="s">
        <v>183</v>
      </c>
      <c r="G13" s="34">
        <v>4097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1039</v>
      </c>
    </row>
    <row r="15" spans="1:5" ht="12.75">
      <c r="A15" s="38" t="s">
        <v>71</v>
      </c>
      <c r="E15" s="39" t="s">
        <v>83</v>
      </c>
    </row>
    <row r="16" spans="1:5" ht="38.25">
      <c r="A16" t="s">
        <v>73</v>
      </c>
      <c r="E16" s="37" t="s">
        <v>661</v>
      </c>
    </row>
    <row r="17" spans="1:16" ht="12.75">
      <c r="A17" s="26" t="s">
        <v>63</v>
      </c>
      <c r="B17" s="31" t="s">
        <v>36</v>
      </c>
      <c r="C17" s="31" t="s">
        <v>662</v>
      </c>
      <c r="D17" s="26" t="s">
        <v>83</v>
      </c>
      <c r="E17" s="32" t="s">
        <v>663</v>
      </c>
      <c r="F17" s="33" t="s">
        <v>234</v>
      </c>
      <c r="G17" s="34">
        <v>46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1040</v>
      </c>
    </row>
    <row r="19" spans="1:5" ht="12.75">
      <c r="A19" s="38" t="s">
        <v>71</v>
      </c>
      <c r="E19" s="39" t="s">
        <v>83</v>
      </c>
    </row>
    <row r="20" spans="1:5" ht="76.5">
      <c r="A20" t="s">
        <v>73</v>
      </c>
      <c r="E20" s="37" t="s">
        <v>665</v>
      </c>
    </row>
    <row r="21" spans="1:16" ht="12.75">
      <c r="A21" s="26" t="s">
        <v>63</v>
      </c>
      <c r="B21" s="31" t="s">
        <v>35</v>
      </c>
      <c r="C21" s="31" t="s">
        <v>666</v>
      </c>
      <c r="D21" s="26" t="s">
        <v>83</v>
      </c>
      <c r="E21" s="32" t="s">
        <v>667</v>
      </c>
      <c r="F21" s="33" t="s">
        <v>234</v>
      </c>
      <c r="G21" s="34">
        <v>108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1041</v>
      </c>
    </row>
    <row r="23" spans="1:5" ht="12.75">
      <c r="A23" s="38" t="s">
        <v>71</v>
      </c>
      <c r="E23" s="39" t="s">
        <v>83</v>
      </c>
    </row>
    <row r="24" spans="1:5" ht="76.5">
      <c r="A24" t="s">
        <v>73</v>
      </c>
      <c r="E24" s="37" t="s">
        <v>665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1042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760</v>
      </c>
      <c r="D7" s="1"/>
      <c r="E7" s="14" t="s">
        <v>761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1042</v>
      </c>
      <c r="D8" s="6"/>
      <c r="E8" s="18" t="s">
        <v>670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672</v>
      </c>
      <c r="D13" s="26" t="s">
        <v>83</v>
      </c>
      <c r="E13" s="32" t="s">
        <v>673</v>
      </c>
      <c r="F13" s="33" t="s">
        <v>234</v>
      </c>
      <c r="G13" s="34">
        <v>46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1044</v>
      </c>
    </row>
    <row r="15" spans="1:5" ht="12.75">
      <c r="A15" s="38" t="s">
        <v>71</v>
      </c>
      <c r="E15" s="39" t="s">
        <v>83</v>
      </c>
    </row>
    <row r="16" spans="1:5" ht="114.75">
      <c r="A16" t="s">
        <v>73</v>
      </c>
      <c r="E16" s="37" t="s">
        <v>675</v>
      </c>
    </row>
    <row r="17" spans="1:16" ht="12.75">
      <c r="A17" s="26" t="s">
        <v>63</v>
      </c>
      <c r="B17" s="31" t="s">
        <v>36</v>
      </c>
      <c r="C17" s="31" t="s">
        <v>676</v>
      </c>
      <c r="D17" s="26" t="s">
        <v>83</v>
      </c>
      <c r="E17" s="32" t="s">
        <v>677</v>
      </c>
      <c r="F17" s="33" t="s">
        <v>234</v>
      </c>
      <c r="G17" s="34">
        <v>108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1045</v>
      </c>
    </row>
    <row r="19" spans="1:5" ht="12.75">
      <c r="A19" s="38" t="s">
        <v>71</v>
      </c>
      <c r="E19" s="39" t="s">
        <v>83</v>
      </c>
    </row>
    <row r="20" spans="1:5" ht="114.75">
      <c r="A20" t="s">
        <v>73</v>
      </c>
      <c r="E20" s="37" t="s">
        <v>675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1046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760</v>
      </c>
      <c r="D7" s="1"/>
      <c r="E7" s="14" t="s">
        <v>761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1046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2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448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45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1048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1161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1049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1161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1049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2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448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2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448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2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448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6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734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6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734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45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1048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45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1048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1161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1049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82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1050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603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1051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1206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1052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12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739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12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739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2338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1053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1169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1054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2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448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12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739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12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739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7014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1055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7014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1055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0+O12+O25+O94+O103+O108+O145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1058</v>
      </c>
      <c r="I3" s="43">
        <f>0+I12+I25+I94+I103+I108+I145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1056</v>
      </c>
      <c r="D7" s="1"/>
      <c r="E7" s="14" t="s">
        <v>1057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1058</v>
      </c>
      <c r="D8" s="6"/>
      <c r="E8" s="18" t="s">
        <v>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0.92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1061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4619.769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1062</v>
      </c>
    </row>
    <row r="19" spans="1:5" ht="12.75">
      <c r="A19" s="38" t="s">
        <v>71</v>
      </c>
      <c r="E19" s="39" t="s">
        <v>83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10065.84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1063</v>
      </c>
    </row>
    <row r="23" spans="1:5" ht="12.75">
      <c r="A23" s="38" t="s">
        <v>71</v>
      </c>
      <c r="E23" s="39" t="s">
        <v>1064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</f>
      </c>
      <c r="R25">
        <f>0+O26+O30+O34+O38+O42+O46+O50+O54+O58+O62+O66+O70+O74+O78+O82+O86+O90</f>
      </c>
    </row>
    <row r="26" spans="1:16" ht="12.75">
      <c r="A26" s="26" t="s">
        <v>63</v>
      </c>
      <c r="B26" s="31" t="s">
        <v>45</v>
      </c>
      <c r="C26" s="31" t="s">
        <v>112</v>
      </c>
      <c r="D26" s="26" t="s">
        <v>83</v>
      </c>
      <c r="E26" s="32" t="s">
        <v>113</v>
      </c>
      <c r="F26" s="33" t="s">
        <v>85</v>
      </c>
      <c r="G26" s="34">
        <v>213.878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1065</v>
      </c>
    </row>
    <row r="28" spans="1:5" ht="12.75">
      <c r="A28" s="38" t="s">
        <v>71</v>
      </c>
      <c r="E28" s="39" t="s">
        <v>1066</v>
      </c>
    </row>
    <row r="29" spans="1:5" ht="63.75">
      <c r="A29" t="s">
        <v>73</v>
      </c>
      <c r="E29" s="37" t="s">
        <v>88</v>
      </c>
    </row>
    <row r="30" spans="1:16" ht="12.75">
      <c r="A30" s="26" t="s">
        <v>63</v>
      </c>
      <c r="B30" s="31" t="s">
        <v>47</v>
      </c>
      <c r="C30" s="31" t="s">
        <v>119</v>
      </c>
      <c r="D30" s="26" t="s">
        <v>83</v>
      </c>
      <c r="E30" s="32" t="s">
        <v>120</v>
      </c>
      <c r="F30" s="33" t="s">
        <v>85</v>
      </c>
      <c r="G30" s="34">
        <v>1924.904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1067</v>
      </c>
    </row>
    <row r="32" spans="1:5" ht="12.75">
      <c r="A32" s="38" t="s">
        <v>71</v>
      </c>
      <c r="E32" s="39" t="s">
        <v>1068</v>
      </c>
    </row>
    <row r="33" spans="1:5" ht="63.75">
      <c r="A33" t="s">
        <v>73</v>
      </c>
      <c r="E33" s="37" t="s">
        <v>88</v>
      </c>
    </row>
    <row r="34" spans="1:16" ht="12.75">
      <c r="A34" s="26" t="s">
        <v>63</v>
      </c>
      <c r="B34" s="31" t="s">
        <v>49</v>
      </c>
      <c r="C34" s="31" t="s">
        <v>127</v>
      </c>
      <c r="D34" s="26" t="s">
        <v>83</v>
      </c>
      <c r="E34" s="32" t="s">
        <v>128</v>
      </c>
      <c r="F34" s="33" t="s">
        <v>95</v>
      </c>
      <c r="G34" s="34">
        <v>8.5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779</v>
      </c>
    </row>
    <row r="36" spans="1:5" ht="12.75">
      <c r="A36" s="38" t="s">
        <v>71</v>
      </c>
      <c r="E36" s="39" t="s">
        <v>83</v>
      </c>
    </row>
    <row r="37" spans="1:5" ht="25.5">
      <c r="A37" t="s">
        <v>73</v>
      </c>
      <c r="E37" s="37" t="s">
        <v>130</v>
      </c>
    </row>
    <row r="38" spans="1:16" ht="12.75">
      <c r="A38" s="26" t="s">
        <v>63</v>
      </c>
      <c r="B38" s="31" t="s">
        <v>97</v>
      </c>
      <c r="C38" s="31" t="s">
        <v>132</v>
      </c>
      <c r="D38" s="26" t="s">
        <v>65</v>
      </c>
      <c r="E38" s="32" t="s">
        <v>133</v>
      </c>
      <c r="F38" s="33" t="s">
        <v>85</v>
      </c>
      <c r="G38" s="34">
        <v>381.344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89.25">
      <c r="A39" s="36" t="s">
        <v>69</v>
      </c>
      <c r="E39" s="37" t="s">
        <v>1069</v>
      </c>
    </row>
    <row r="40" spans="1:5" ht="12.75">
      <c r="A40" s="38" t="s">
        <v>71</v>
      </c>
      <c r="E40" s="39" t="s">
        <v>1070</v>
      </c>
    </row>
    <row r="41" spans="1:5" ht="38.25">
      <c r="A41" t="s">
        <v>73</v>
      </c>
      <c r="E41" s="37" t="s">
        <v>136</v>
      </c>
    </row>
    <row r="42" spans="1:16" ht="12.75">
      <c r="A42" s="26" t="s">
        <v>63</v>
      </c>
      <c r="B42" s="31" t="s">
        <v>104</v>
      </c>
      <c r="C42" s="31" t="s">
        <v>132</v>
      </c>
      <c r="D42" s="26" t="s">
        <v>75</v>
      </c>
      <c r="E42" s="32" t="s">
        <v>133</v>
      </c>
      <c r="F42" s="33" t="s">
        <v>85</v>
      </c>
      <c r="G42" s="34">
        <v>263.321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89.25">
      <c r="A43" s="36" t="s">
        <v>69</v>
      </c>
      <c r="E43" s="37" t="s">
        <v>1071</v>
      </c>
    </row>
    <row r="44" spans="1:5" ht="12.75">
      <c r="A44" s="38" t="s">
        <v>71</v>
      </c>
      <c r="E44" s="39" t="s">
        <v>1072</v>
      </c>
    </row>
    <row r="45" spans="1:5" ht="38.25">
      <c r="A45" t="s">
        <v>73</v>
      </c>
      <c r="E45" s="37" t="s">
        <v>136</v>
      </c>
    </row>
    <row r="46" spans="1:16" ht="12.75">
      <c r="A46" s="26" t="s">
        <v>63</v>
      </c>
      <c r="B46" s="31" t="s">
        <v>52</v>
      </c>
      <c r="C46" s="31" t="s">
        <v>141</v>
      </c>
      <c r="D46" s="26" t="s">
        <v>83</v>
      </c>
      <c r="E46" s="32" t="s">
        <v>142</v>
      </c>
      <c r="F46" s="33" t="s">
        <v>85</v>
      </c>
      <c r="G46" s="34">
        <v>381.344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1073</v>
      </c>
    </row>
    <row r="48" spans="1:5" ht="12.75">
      <c r="A48" s="38" t="s">
        <v>71</v>
      </c>
      <c r="E48" s="39" t="s">
        <v>1070</v>
      </c>
    </row>
    <row r="49" spans="1:5" ht="306">
      <c r="A49" t="s">
        <v>73</v>
      </c>
      <c r="E49" s="37" t="s">
        <v>145</v>
      </c>
    </row>
    <row r="50" spans="1:16" ht="12.75">
      <c r="A50" s="26" t="s">
        <v>63</v>
      </c>
      <c r="B50" s="31" t="s">
        <v>54</v>
      </c>
      <c r="C50" s="31" t="s">
        <v>147</v>
      </c>
      <c r="D50" s="26" t="s">
        <v>83</v>
      </c>
      <c r="E50" s="32" t="s">
        <v>148</v>
      </c>
      <c r="F50" s="33" t="s">
        <v>85</v>
      </c>
      <c r="G50" s="34">
        <v>4077.858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76.5">
      <c r="A51" s="36" t="s">
        <v>69</v>
      </c>
      <c r="E51" s="37" t="s">
        <v>1074</v>
      </c>
    </row>
    <row r="52" spans="1:5" ht="12.75">
      <c r="A52" s="38" t="s">
        <v>71</v>
      </c>
      <c r="E52" s="39" t="s">
        <v>83</v>
      </c>
    </row>
    <row r="53" spans="1:5" ht="318.75">
      <c r="A53" t="s">
        <v>73</v>
      </c>
      <c r="E53" s="37" t="s">
        <v>150</v>
      </c>
    </row>
    <row r="54" spans="1:16" ht="12.75">
      <c r="A54" s="26" t="s">
        <v>63</v>
      </c>
      <c r="B54" s="31" t="s">
        <v>56</v>
      </c>
      <c r="C54" s="31" t="s">
        <v>152</v>
      </c>
      <c r="D54" s="26" t="s">
        <v>83</v>
      </c>
      <c r="E54" s="32" t="s">
        <v>153</v>
      </c>
      <c r="F54" s="33" t="s">
        <v>85</v>
      </c>
      <c r="G54" s="34">
        <v>691.741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76.5">
      <c r="A55" s="36" t="s">
        <v>69</v>
      </c>
      <c r="E55" s="37" t="s">
        <v>1075</v>
      </c>
    </row>
    <row r="56" spans="1:5" ht="12.75">
      <c r="A56" s="38" t="s">
        <v>71</v>
      </c>
      <c r="E56" s="39" t="s">
        <v>83</v>
      </c>
    </row>
    <row r="57" spans="1:5" ht="318.75">
      <c r="A57" t="s">
        <v>73</v>
      </c>
      <c r="E57" s="37" t="s">
        <v>155</v>
      </c>
    </row>
    <row r="58" spans="1:16" ht="12.75">
      <c r="A58" s="26" t="s">
        <v>63</v>
      </c>
      <c r="B58" s="31" t="s">
        <v>118</v>
      </c>
      <c r="C58" s="31" t="s">
        <v>162</v>
      </c>
      <c r="D58" s="26" t="s">
        <v>65</v>
      </c>
      <c r="E58" s="32" t="s">
        <v>163</v>
      </c>
      <c r="F58" s="33" t="s">
        <v>85</v>
      </c>
      <c r="G58" s="34">
        <v>58.72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51">
      <c r="A59" s="36" t="s">
        <v>69</v>
      </c>
      <c r="E59" s="37" t="s">
        <v>1076</v>
      </c>
    </row>
    <row r="60" spans="1:5" ht="12.75">
      <c r="A60" s="38" t="s">
        <v>71</v>
      </c>
      <c r="E60" s="39" t="s">
        <v>83</v>
      </c>
    </row>
    <row r="61" spans="1:5" ht="242.25">
      <c r="A61" t="s">
        <v>73</v>
      </c>
      <c r="E61" s="37" t="s">
        <v>165</v>
      </c>
    </row>
    <row r="62" spans="1:16" ht="12.75">
      <c r="A62" s="26" t="s">
        <v>63</v>
      </c>
      <c r="B62" s="31" t="s">
        <v>123</v>
      </c>
      <c r="C62" s="31" t="s">
        <v>162</v>
      </c>
      <c r="D62" s="26" t="s">
        <v>75</v>
      </c>
      <c r="E62" s="32" t="s">
        <v>163</v>
      </c>
      <c r="F62" s="33" t="s">
        <v>85</v>
      </c>
      <c r="G62" s="34">
        <v>161.448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51">
      <c r="A63" s="36" t="s">
        <v>69</v>
      </c>
      <c r="E63" s="37" t="s">
        <v>1077</v>
      </c>
    </row>
    <row r="64" spans="1:5" ht="12.75">
      <c r="A64" s="38" t="s">
        <v>71</v>
      </c>
      <c r="E64" s="39" t="s">
        <v>1078</v>
      </c>
    </row>
    <row r="65" spans="1:5" ht="242.25">
      <c r="A65" t="s">
        <v>73</v>
      </c>
      <c r="E65" s="37" t="s">
        <v>165</v>
      </c>
    </row>
    <row r="66" spans="1:16" ht="12.75">
      <c r="A66" s="26" t="s">
        <v>63</v>
      </c>
      <c r="B66" s="31" t="s">
        <v>126</v>
      </c>
      <c r="C66" s="31" t="s">
        <v>170</v>
      </c>
      <c r="D66" s="26" t="s">
        <v>83</v>
      </c>
      <c r="E66" s="32" t="s">
        <v>171</v>
      </c>
      <c r="F66" s="33" t="s">
        <v>85</v>
      </c>
      <c r="G66" s="34">
        <v>133.518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63.75">
      <c r="A67" s="36" t="s">
        <v>69</v>
      </c>
      <c r="E67" s="37" t="s">
        <v>1079</v>
      </c>
    </row>
    <row r="68" spans="1:5" ht="12.75">
      <c r="A68" s="38" t="s">
        <v>71</v>
      </c>
      <c r="E68" s="39" t="s">
        <v>83</v>
      </c>
    </row>
    <row r="69" spans="1:5" ht="229.5">
      <c r="A69" t="s">
        <v>73</v>
      </c>
      <c r="E69" s="37" t="s">
        <v>173</v>
      </c>
    </row>
    <row r="70" spans="1:16" ht="12.75">
      <c r="A70" s="26" t="s">
        <v>63</v>
      </c>
      <c r="B70" s="31" t="s">
        <v>131</v>
      </c>
      <c r="C70" s="31" t="s">
        <v>181</v>
      </c>
      <c r="D70" s="26" t="s">
        <v>65</v>
      </c>
      <c r="E70" s="32" t="s">
        <v>182</v>
      </c>
      <c r="F70" s="33" t="s">
        <v>183</v>
      </c>
      <c r="G70" s="34">
        <v>1729.352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38.25">
      <c r="A71" s="36" t="s">
        <v>69</v>
      </c>
      <c r="E71" s="37" t="s">
        <v>1080</v>
      </c>
    </row>
    <row r="72" spans="1:5" ht="12.75">
      <c r="A72" s="38" t="s">
        <v>71</v>
      </c>
      <c r="E72" s="39" t="s">
        <v>83</v>
      </c>
    </row>
    <row r="73" spans="1:5" ht="25.5">
      <c r="A73" t="s">
        <v>73</v>
      </c>
      <c r="E73" s="37" t="s">
        <v>186</v>
      </c>
    </row>
    <row r="74" spans="1:16" ht="12.75">
      <c r="A74" s="26" t="s">
        <v>63</v>
      </c>
      <c r="B74" s="31" t="s">
        <v>137</v>
      </c>
      <c r="C74" s="31" t="s">
        <v>181</v>
      </c>
      <c r="D74" s="26" t="s">
        <v>75</v>
      </c>
      <c r="E74" s="32" t="s">
        <v>182</v>
      </c>
      <c r="F74" s="33" t="s">
        <v>183</v>
      </c>
      <c r="G74" s="34">
        <v>8646.762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38.25">
      <c r="A75" s="36" t="s">
        <v>69</v>
      </c>
      <c r="E75" s="37" t="s">
        <v>1081</v>
      </c>
    </row>
    <row r="76" spans="1:5" ht="12.75">
      <c r="A76" s="38" t="s">
        <v>71</v>
      </c>
      <c r="E76" s="39" t="s">
        <v>83</v>
      </c>
    </row>
    <row r="77" spans="1:5" ht="25.5">
      <c r="A77" t="s">
        <v>73</v>
      </c>
      <c r="E77" s="37" t="s">
        <v>186</v>
      </c>
    </row>
    <row r="78" spans="1:16" ht="12.75">
      <c r="A78" s="26" t="s">
        <v>63</v>
      </c>
      <c r="B78" s="31" t="s">
        <v>140</v>
      </c>
      <c r="C78" s="31" t="s">
        <v>620</v>
      </c>
      <c r="D78" s="26" t="s">
        <v>83</v>
      </c>
      <c r="E78" s="32" t="s">
        <v>621</v>
      </c>
      <c r="F78" s="33" t="s">
        <v>183</v>
      </c>
      <c r="G78" s="34">
        <v>3813.444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38.25">
      <c r="A79" s="36" t="s">
        <v>69</v>
      </c>
      <c r="E79" s="37" t="s">
        <v>1082</v>
      </c>
    </row>
    <row r="80" spans="1:5" ht="12.75">
      <c r="A80" s="38" t="s">
        <v>71</v>
      </c>
      <c r="E80" s="39" t="s">
        <v>83</v>
      </c>
    </row>
    <row r="81" spans="1:5" ht="12.75">
      <c r="A81" t="s">
        <v>73</v>
      </c>
      <c r="E81" s="37" t="s">
        <v>210</v>
      </c>
    </row>
    <row r="82" spans="1:16" ht="12.75">
      <c r="A82" s="26" t="s">
        <v>63</v>
      </c>
      <c r="B82" s="31" t="s">
        <v>146</v>
      </c>
      <c r="C82" s="31" t="s">
        <v>623</v>
      </c>
      <c r="D82" s="26" t="s">
        <v>83</v>
      </c>
      <c r="E82" s="32" t="s">
        <v>624</v>
      </c>
      <c r="F82" s="33" t="s">
        <v>183</v>
      </c>
      <c r="G82" s="34">
        <v>3813.444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51">
      <c r="A83" s="36" t="s">
        <v>69</v>
      </c>
      <c r="E83" s="37" t="s">
        <v>1083</v>
      </c>
    </row>
    <row r="84" spans="1:5" ht="12.75">
      <c r="A84" s="38" t="s">
        <v>71</v>
      </c>
      <c r="E84" s="39" t="s">
        <v>83</v>
      </c>
    </row>
    <row r="85" spans="1:5" ht="38.25">
      <c r="A85" t="s">
        <v>73</v>
      </c>
      <c r="E85" s="37" t="s">
        <v>215</v>
      </c>
    </row>
    <row r="86" spans="1:16" ht="12.75">
      <c r="A86" s="26" t="s">
        <v>63</v>
      </c>
      <c r="B86" s="31" t="s">
        <v>151</v>
      </c>
      <c r="C86" s="31" t="s">
        <v>217</v>
      </c>
      <c r="D86" s="26" t="s">
        <v>83</v>
      </c>
      <c r="E86" s="32" t="s">
        <v>218</v>
      </c>
      <c r="F86" s="33" t="s">
        <v>183</v>
      </c>
      <c r="G86" s="34">
        <v>3813.444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38.25">
      <c r="A87" s="36" t="s">
        <v>69</v>
      </c>
      <c r="E87" s="37" t="s">
        <v>1084</v>
      </c>
    </row>
    <row r="88" spans="1:5" ht="12.75">
      <c r="A88" s="38" t="s">
        <v>71</v>
      </c>
      <c r="E88" s="39" t="s">
        <v>83</v>
      </c>
    </row>
    <row r="89" spans="1:5" ht="25.5">
      <c r="A89" t="s">
        <v>73</v>
      </c>
      <c r="E89" s="37" t="s">
        <v>220</v>
      </c>
    </row>
    <row r="90" spans="1:16" ht="12.75">
      <c r="A90" s="26" t="s">
        <v>63</v>
      </c>
      <c r="B90" s="31" t="s">
        <v>156</v>
      </c>
      <c r="C90" s="31" t="s">
        <v>222</v>
      </c>
      <c r="D90" s="26" t="s">
        <v>83</v>
      </c>
      <c r="E90" s="32" t="s">
        <v>223</v>
      </c>
      <c r="F90" s="33" t="s">
        <v>183</v>
      </c>
      <c r="G90" s="34">
        <v>3813.444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38.25">
      <c r="A91" s="36" t="s">
        <v>69</v>
      </c>
      <c r="E91" s="37" t="s">
        <v>1085</v>
      </c>
    </row>
    <row r="92" spans="1:5" ht="12.75">
      <c r="A92" s="38" t="s">
        <v>71</v>
      </c>
      <c r="E92" s="39" t="s">
        <v>83</v>
      </c>
    </row>
    <row r="93" spans="1:5" ht="38.25">
      <c r="A93" t="s">
        <v>73</v>
      </c>
      <c r="E93" s="37" t="s">
        <v>225</v>
      </c>
    </row>
    <row r="94" spans="1:18" ht="12.75" customHeight="1">
      <c r="A94" s="6" t="s">
        <v>61</v>
      </c>
      <c r="B94" s="6"/>
      <c r="C94" s="41" t="s">
        <v>36</v>
      </c>
      <c r="D94" s="6"/>
      <c r="E94" s="29" t="s">
        <v>247</v>
      </c>
      <c r="F94" s="6"/>
      <c r="G94" s="6"/>
      <c r="H94" s="6"/>
      <c r="I94" s="42">
        <f>0+Q94</f>
      </c>
      <c r="J94" s="6"/>
      <c r="O94">
        <f>0+R94</f>
      </c>
      <c r="Q94">
        <f>0+I95+I99</f>
      </c>
      <c r="R94">
        <f>0+O95+O99</f>
      </c>
    </row>
    <row r="95" spans="1:16" ht="12.75">
      <c r="A95" s="26" t="s">
        <v>63</v>
      </c>
      <c r="B95" s="31" t="s">
        <v>161</v>
      </c>
      <c r="C95" s="31" t="s">
        <v>255</v>
      </c>
      <c r="D95" s="26" t="s">
        <v>83</v>
      </c>
      <c r="E95" s="32" t="s">
        <v>256</v>
      </c>
      <c r="F95" s="33" t="s">
        <v>85</v>
      </c>
      <c r="G95" s="34">
        <v>691.741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63.75">
      <c r="A96" s="36" t="s">
        <v>69</v>
      </c>
      <c r="E96" s="37" t="s">
        <v>1086</v>
      </c>
    </row>
    <row r="97" spans="1:5" ht="12.75">
      <c r="A97" s="38" t="s">
        <v>71</v>
      </c>
      <c r="E97" s="39" t="s">
        <v>1087</v>
      </c>
    </row>
    <row r="98" spans="1:5" ht="38.25">
      <c r="A98" t="s">
        <v>73</v>
      </c>
      <c r="E98" s="37" t="s">
        <v>259</v>
      </c>
    </row>
    <row r="99" spans="1:16" ht="12.75">
      <c r="A99" s="26" t="s">
        <v>63</v>
      </c>
      <c r="B99" s="31" t="s">
        <v>166</v>
      </c>
      <c r="C99" s="31" t="s">
        <v>261</v>
      </c>
      <c r="D99" s="26" t="s">
        <v>83</v>
      </c>
      <c r="E99" s="32" t="s">
        <v>262</v>
      </c>
      <c r="F99" s="33" t="s">
        <v>183</v>
      </c>
      <c r="G99" s="34">
        <v>1729.352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51">
      <c r="A100" s="36" t="s">
        <v>69</v>
      </c>
      <c r="E100" s="37" t="s">
        <v>1088</v>
      </c>
    </row>
    <row r="101" spans="1:5" ht="12.75">
      <c r="A101" s="38" t="s">
        <v>71</v>
      </c>
      <c r="E101" s="39" t="s">
        <v>83</v>
      </c>
    </row>
    <row r="102" spans="1:5" ht="102">
      <c r="A102" t="s">
        <v>73</v>
      </c>
      <c r="E102" s="37" t="s">
        <v>264</v>
      </c>
    </row>
    <row r="103" spans="1:18" ht="12.75" customHeight="1">
      <c r="A103" s="6" t="s">
        <v>61</v>
      </c>
      <c r="B103" s="6"/>
      <c r="C103" s="41" t="s">
        <v>45</v>
      </c>
      <c r="D103" s="6"/>
      <c r="E103" s="29" t="s">
        <v>265</v>
      </c>
      <c r="F103" s="6"/>
      <c r="G103" s="6"/>
      <c r="H103" s="6"/>
      <c r="I103" s="42">
        <f>0+Q103</f>
      </c>
      <c r="J103" s="6"/>
      <c r="O103">
        <f>0+R103</f>
      </c>
      <c r="Q103">
        <f>0+I104</f>
      </c>
      <c r="R103">
        <f>0+O104</f>
      </c>
    </row>
    <row r="104" spans="1:16" ht="12.75">
      <c r="A104" s="26" t="s">
        <v>63</v>
      </c>
      <c r="B104" s="31" t="s">
        <v>169</v>
      </c>
      <c r="C104" s="31" t="s">
        <v>267</v>
      </c>
      <c r="D104" s="26" t="s">
        <v>83</v>
      </c>
      <c r="E104" s="32" t="s">
        <v>268</v>
      </c>
      <c r="F104" s="33" t="s">
        <v>85</v>
      </c>
      <c r="G104" s="34">
        <v>146.775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63.75">
      <c r="A105" s="36" t="s">
        <v>69</v>
      </c>
      <c r="E105" s="37" t="s">
        <v>1089</v>
      </c>
    </row>
    <row r="106" spans="1:5" ht="12.75">
      <c r="A106" s="38" t="s">
        <v>71</v>
      </c>
      <c r="E106" s="39" t="s">
        <v>1090</v>
      </c>
    </row>
    <row r="107" spans="1:5" ht="369.75">
      <c r="A107" t="s">
        <v>73</v>
      </c>
      <c r="E107" s="37" t="s">
        <v>271</v>
      </c>
    </row>
    <row r="108" spans="1:18" ht="12.75" customHeight="1">
      <c r="A108" s="6" t="s">
        <v>61</v>
      </c>
      <c r="B108" s="6"/>
      <c r="C108" s="41" t="s">
        <v>47</v>
      </c>
      <c r="D108" s="6"/>
      <c r="E108" s="29" t="s">
        <v>304</v>
      </c>
      <c r="F108" s="6"/>
      <c r="G108" s="6"/>
      <c r="H108" s="6"/>
      <c r="I108" s="42">
        <f>0+Q108</f>
      </c>
      <c r="J108" s="6"/>
      <c r="O108">
        <f>0+R108</f>
      </c>
      <c r="Q108">
        <f>0+I109+I113+I117+I121+I125+I129+I133+I137+I141</f>
      </c>
      <c r="R108">
        <f>0+O109+O113+O117+O121+O125+O129+O133+O137+O141</f>
      </c>
    </row>
    <row r="109" spans="1:16" ht="12.75">
      <c r="A109" s="26" t="s">
        <v>63</v>
      </c>
      <c r="B109" s="31" t="s">
        <v>174</v>
      </c>
      <c r="C109" s="31" t="s">
        <v>306</v>
      </c>
      <c r="D109" s="26" t="s">
        <v>83</v>
      </c>
      <c r="E109" s="32" t="s">
        <v>307</v>
      </c>
      <c r="F109" s="33" t="s">
        <v>183</v>
      </c>
      <c r="G109" s="34">
        <v>7205.635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51">
      <c r="A110" s="36" t="s">
        <v>69</v>
      </c>
      <c r="E110" s="37" t="s">
        <v>1091</v>
      </c>
    </row>
    <row r="111" spans="1:5" ht="12.75">
      <c r="A111" s="38" t="s">
        <v>71</v>
      </c>
      <c r="E111" s="39" t="s">
        <v>83</v>
      </c>
    </row>
    <row r="112" spans="1:5" ht="127.5">
      <c r="A112" t="s">
        <v>73</v>
      </c>
      <c r="E112" s="37" t="s">
        <v>309</v>
      </c>
    </row>
    <row r="113" spans="1:16" ht="12.75">
      <c r="A113" s="26" t="s">
        <v>63</v>
      </c>
      <c r="B113" s="31" t="s">
        <v>180</v>
      </c>
      <c r="C113" s="31" t="s">
        <v>320</v>
      </c>
      <c r="D113" s="26" t="s">
        <v>83</v>
      </c>
      <c r="E113" s="32" t="s">
        <v>321</v>
      </c>
      <c r="F113" s="33" t="s">
        <v>183</v>
      </c>
      <c r="G113" s="34">
        <v>8646.762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38.25">
      <c r="A114" s="36" t="s">
        <v>69</v>
      </c>
      <c r="E114" s="37" t="s">
        <v>1092</v>
      </c>
    </row>
    <row r="115" spans="1:5" ht="12.75">
      <c r="A115" s="38" t="s">
        <v>71</v>
      </c>
      <c r="E115" s="39" t="s">
        <v>83</v>
      </c>
    </row>
    <row r="116" spans="1:5" ht="51">
      <c r="A116" t="s">
        <v>73</v>
      </c>
      <c r="E116" s="37" t="s">
        <v>323</v>
      </c>
    </row>
    <row r="117" spans="1:16" ht="12.75">
      <c r="A117" s="26" t="s">
        <v>63</v>
      </c>
      <c r="B117" s="31" t="s">
        <v>187</v>
      </c>
      <c r="C117" s="31" t="s">
        <v>337</v>
      </c>
      <c r="D117" s="26" t="s">
        <v>83</v>
      </c>
      <c r="E117" s="32" t="s">
        <v>338</v>
      </c>
      <c r="F117" s="33" t="s">
        <v>183</v>
      </c>
      <c r="G117" s="34">
        <v>7002.567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51">
      <c r="A118" s="36" t="s">
        <v>69</v>
      </c>
      <c r="E118" s="37" t="s">
        <v>1093</v>
      </c>
    </row>
    <row r="119" spans="1:5" ht="12.75">
      <c r="A119" s="38" t="s">
        <v>71</v>
      </c>
      <c r="E119" s="39" t="s">
        <v>83</v>
      </c>
    </row>
    <row r="120" spans="1:5" ht="51">
      <c r="A120" t="s">
        <v>73</v>
      </c>
      <c r="E120" s="37" t="s">
        <v>340</v>
      </c>
    </row>
    <row r="121" spans="1:16" ht="12.75">
      <c r="A121" s="26" t="s">
        <v>63</v>
      </c>
      <c r="B121" s="31" t="s">
        <v>189</v>
      </c>
      <c r="C121" s="31" t="s">
        <v>346</v>
      </c>
      <c r="D121" s="26" t="s">
        <v>65</v>
      </c>
      <c r="E121" s="32" t="s">
        <v>347</v>
      </c>
      <c r="F121" s="33" t="s">
        <v>183</v>
      </c>
      <c r="G121" s="34">
        <v>6792.949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51">
      <c r="A122" s="36" t="s">
        <v>69</v>
      </c>
      <c r="E122" s="37" t="s">
        <v>1094</v>
      </c>
    </row>
    <row r="123" spans="1:5" ht="12.75">
      <c r="A123" s="38" t="s">
        <v>71</v>
      </c>
      <c r="E123" s="39" t="s">
        <v>83</v>
      </c>
    </row>
    <row r="124" spans="1:5" ht="51">
      <c r="A124" t="s">
        <v>73</v>
      </c>
      <c r="E124" s="37" t="s">
        <v>340</v>
      </c>
    </row>
    <row r="125" spans="1:16" ht="12.75">
      <c r="A125" s="26" t="s">
        <v>63</v>
      </c>
      <c r="B125" s="31" t="s">
        <v>191</v>
      </c>
      <c r="C125" s="31" t="s">
        <v>346</v>
      </c>
      <c r="D125" s="26" t="s">
        <v>75</v>
      </c>
      <c r="E125" s="32" t="s">
        <v>347</v>
      </c>
      <c r="F125" s="33" t="s">
        <v>183</v>
      </c>
      <c r="G125" s="34">
        <v>6583.33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51">
      <c r="A126" s="36" t="s">
        <v>69</v>
      </c>
      <c r="E126" s="37" t="s">
        <v>1095</v>
      </c>
    </row>
    <row r="127" spans="1:5" ht="12.75">
      <c r="A127" s="38" t="s">
        <v>71</v>
      </c>
      <c r="E127" s="39" t="s">
        <v>83</v>
      </c>
    </row>
    <row r="128" spans="1:5" ht="51">
      <c r="A128" t="s">
        <v>73</v>
      </c>
      <c r="E128" s="37" t="s">
        <v>340</v>
      </c>
    </row>
    <row r="129" spans="1:16" ht="12.75">
      <c r="A129" s="26" t="s">
        <v>63</v>
      </c>
      <c r="B129" s="31" t="s">
        <v>194</v>
      </c>
      <c r="C129" s="31" t="s">
        <v>364</v>
      </c>
      <c r="D129" s="26" t="s">
        <v>83</v>
      </c>
      <c r="E129" s="32" t="s">
        <v>365</v>
      </c>
      <c r="F129" s="33" t="s">
        <v>183</v>
      </c>
      <c r="G129" s="34">
        <v>6550.577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38.25">
      <c r="A130" s="36" t="s">
        <v>69</v>
      </c>
      <c r="E130" s="37" t="s">
        <v>1096</v>
      </c>
    </row>
    <row r="131" spans="1:5" ht="12.75">
      <c r="A131" s="38" t="s">
        <v>71</v>
      </c>
      <c r="E131" s="39" t="s">
        <v>83</v>
      </c>
    </row>
    <row r="132" spans="1:5" ht="140.25">
      <c r="A132" t="s">
        <v>73</v>
      </c>
      <c r="E132" s="37" t="s">
        <v>367</v>
      </c>
    </row>
    <row r="133" spans="1:16" ht="12.75">
      <c r="A133" s="26" t="s">
        <v>63</v>
      </c>
      <c r="B133" s="31" t="s">
        <v>197</v>
      </c>
      <c r="C133" s="31" t="s">
        <v>377</v>
      </c>
      <c r="D133" s="26" t="s">
        <v>83</v>
      </c>
      <c r="E133" s="32" t="s">
        <v>378</v>
      </c>
      <c r="F133" s="33" t="s">
        <v>183</v>
      </c>
      <c r="G133" s="34">
        <v>6688.139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38.25">
      <c r="A134" s="36" t="s">
        <v>69</v>
      </c>
      <c r="E134" s="37" t="s">
        <v>1097</v>
      </c>
    </row>
    <row r="135" spans="1:5" ht="12.75">
      <c r="A135" s="38" t="s">
        <v>71</v>
      </c>
      <c r="E135" s="39" t="s">
        <v>83</v>
      </c>
    </row>
    <row r="136" spans="1:5" ht="140.25">
      <c r="A136" t="s">
        <v>73</v>
      </c>
      <c r="E136" s="37" t="s">
        <v>367</v>
      </c>
    </row>
    <row r="137" spans="1:16" ht="12.75">
      <c r="A137" s="26" t="s">
        <v>63</v>
      </c>
      <c r="B137" s="31" t="s">
        <v>200</v>
      </c>
      <c r="C137" s="31" t="s">
        <v>389</v>
      </c>
      <c r="D137" s="26" t="s">
        <v>83</v>
      </c>
      <c r="E137" s="32" t="s">
        <v>390</v>
      </c>
      <c r="F137" s="33" t="s">
        <v>183</v>
      </c>
      <c r="G137" s="34">
        <v>6819.151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51">
      <c r="A138" s="36" t="s">
        <v>69</v>
      </c>
      <c r="E138" s="37" t="s">
        <v>1098</v>
      </c>
    </row>
    <row r="139" spans="1:5" ht="12.75">
      <c r="A139" s="38" t="s">
        <v>71</v>
      </c>
      <c r="E139" s="39" t="s">
        <v>83</v>
      </c>
    </row>
    <row r="140" spans="1:5" ht="140.25">
      <c r="A140" t="s">
        <v>73</v>
      </c>
      <c r="E140" s="37" t="s">
        <v>367</v>
      </c>
    </row>
    <row r="141" spans="1:16" ht="12.75">
      <c r="A141" s="26" t="s">
        <v>63</v>
      </c>
      <c r="B141" s="31" t="s">
        <v>203</v>
      </c>
      <c r="C141" s="31" t="s">
        <v>412</v>
      </c>
      <c r="D141" s="26" t="s">
        <v>83</v>
      </c>
      <c r="E141" s="32" t="s">
        <v>413</v>
      </c>
      <c r="F141" s="33" t="s">
        <v>95</v>
      </c>
      <c r="G141" s="34">
        <v>8.5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38.25">
      <c r="A142" s="36" t="s">
        <v>69</v>
      </c>
      <c r="E142" s="37" t="s">
        <v>818</v>
      </c>
    </row>
    <row r="143" spans="1:5" ht="12.75">
      <c r="A143" s="38" t="s">
        <v>71</v>
      </c>
      <c r="E143" s="39" t="s">
        <v>83</v>
      </c>
    </row>
    <row r="144" spans="1:5" ht="38.25">
      <c r="A144" t="s">
        <v>73</v>
      </c>
      <c r="E144" s="37" t="s">
        <v>415</v>
      </c>
    </row>
    <row r="145" spans="1:18" ht="12.75" customHeight="1">
      <c r="A145" s="6" t="s">
        <v>61</v>
      </c>
      <c r="B145" s="6"/>
      <c r="C145" s="41" t="s">
        <v>52</v>
      </c>
      <c r="D145" s="6"/>
      <c r="E145" s="29" t="s">
        <v>460</v>
      </c>
      <c r="F145" s="6"/>
      <c r="G145" s="6"/>
      <c r="H145" s="6"/>
      <c r="I145" s="42">
        <f>0+Q145</f>
      </c>
      <c r="J145" s="6"/>
      <c r="O145">
        <f>0+R145</f>
      </c>
      <c r="Q145">
        <f>0+I146+I150+I154+I158+I162+I166+I170+I174+I178+I182+I186+I190</f>
      </c>
      <c r="R145">
        <f>0+O146+O150+O154+O158+O162+O166+O170+O174+O178+O182+O186+O190</f>
      </c>
    </row>
    <row r="146" spans="1:16" ht="12.75">
      <c r="A146" s="26" t="s">
        <v>63</v>
      </c>
      <c r="B146" s="31" t="s">
        <v>206</v>
      </c>
      <c r="C146" s="31" t="s">
        <v>473</v>
      </c>
      <c r="D146" s="26" t="s">
        <v>65</v>
      </c>
      <c r="E146" s="32" t="s">
        <v>474</v>
      </c>
      <c r="F146" s="33" t="s">
        <v>234</v>
      </c>
      <c r="G146" s="34">
        <v>30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38.25">
      <c r="A147" s="36" t="s">
        <v>69</v>
      </c>
      <c r="E147" s="37" t="s">
        <v>1099</v>
      </c>
    </row>
    <row r="148" spans="1:5" ht="12.75">
      <c r="A148" s="38" t="s">
        <v>71</v>
      </c>
      <c r="E148" s="39" t="s">
        <v>83</v>
      </c>
    </row>
    <row r="149" spans="1:5" ht="51">
      <c r="A149" t="s">
        <v>73</v>
      </c>
      <c r="E149" s="37" t="s">
        <v>476</v>
      </c>
    </row>
    <row r="150" spans="1:16" ht="12.75">
      <c r="A150" s="26" t="s">
        <v>63</v>
      </c>
      <c r="B150" s="31" t="s">
        <v>211</v>
      </c>
      <c r="C150" s="31" t="s">
        <v>473</v>
      </c>
      <c r="D150" s="26" t="s">
        <v>75</v>
      </c>
      <c r="E150" s="32" t="s">
        <v>474</v>
      </c>
      <c r="F150" s="33" t="s">
        <v>234</v>
      </c>
      <c r="G150" s="34">
        <v>10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51">
      <c r="A151" s="36" t="s">
        <v>69</v>
      </c>
      <c r="E151" s="37" t="s">
        <v>1100</v>
      </c>
    </row>
    <row r="152" spans="1:5" ht="12.75">
      <c r="A152" s="38" t="s">
        <v>71</v>
      </c>
      <c r="E152" s="39" t="s">
        <v>83</v>
      </c>
    </row>
    <row r="153" spans="1:5" ht="51">
      <c r="A153" t="s">
        <v>73</v>
      </c>
      <c r="E153" s="37" t="s">
        <v>476</v>
      </c>
    </row>
    <row r="154" spans="1:16" ht="12.75">
      <c r="A154" s="26" t="s">
        <v>63</v>
      </c>
      <c r="B154" s="31" t="s">
        <v>216</v>
      </c>
      <c r="C154" s="31" t="s">
        <v>480</v>
      </c>
      <c r="D154" s="26" t="s">
        <v>83</v>
      </c>
      <c r="E154" s="32" t="s">
        <v>481</v>
      </c>
      <c r="F154" s="33" t="s">
        <v>234</v>
      </c>
      <c r="G154" s="34">
        <v>21</v>
      </c>
      <c r="H154" s="35">
        <v>0</v>
      </c>
      <c r="I154" s="35">
        <f>ROUND(ROUND(H154,2)*ROUND(G154,3),2)</f>
      </c>
      <c r="J154" s="33" t="s">
        <v>68</v>
      </c>
      <c r="O154">
        <f>(I154*21)/100</f>
      </c>
      <c r="P154" t="s">
        <v>36</v>
      </c>
    </row>
    <row r="155" spans="1:5" ht="51">
      <c r="A155" s="36" t="s">
        <v>69</v>
      </c>
      <c r="E155" s="37" t="s">
        <v>1101</v>
      </c>
    </row>
    <row r="156" spans="1:5" ht="12.75">
      <c r="A156" s="38" t="s">
        <v>71</v>
      </c>
      <c r="E156" s="39" t="s">
        <v>83</v>
      </c>
    </row>
    <row r="157" spans="1:5" ht="25.5">
      <c r="A157" t="s">
        <v>73</v>
      </c>
      <c r="E157" s="37" t="s">
        <v>483</v>
      </c>
    </row>
    <row r="158" spans="1:16" ht="12.75">
      <c r="A158" s="26" t="s">
        <v>63</v>
      </c>
      <c r="B158" s="31" t="s">
        <v>221</v>
      </c>
      <c r="C158" s="31" t="s">
        <v>831</v>
      </c>
      <c r="D158" s="26" t="s">
        <v>83</v>
      </c>
      <c r="E158" s="32" t="s">
        <v>832</v>
      </c>
      <c r="F158" s="33" t="s">
        <v>234</v>
      </c>
      <c r="G158" s="34">
        <v>30</v>
      </c>
      <c r="H158" s="35">
        <v>0</v>
      </c>
      <c r="I158" s="35">
        <f>ROUND(ROUND(H158,2)*ROUND(G158,3),2)</f>
      </c>
      <c r="J158" s="33" t="s">
        <v>68</v>
      </c>
      <c r="O158">
        <f>(I158*21)/100</f>
      </c>
      <c r="P158" t="s">
        <v>36</v>
      </c>
    </row>
    <row r="159" spans="1:5" ht="51">
      <c r="A159" s="36" t="s">
        <v>69</v>
      </c>
      <c r="E159" s="37" t="s">
        <v>1102</v>
      </c>
    </row>
    <row r="160" spans="1:5" ht="12.75">
      <c r="A160" s="38" t="s">
        <v>71</v>
      </c>
      <c r="E160" s="39" t="s">
        <v>83</v>
      </c>
    </row>
    <row r="161" spans="1:5" ht="12.75">
      <c r="A161" t="s">
        <v>73</v>
      </c>
      <c r="E161" s="37" t="s">
        <v>834</v>
      </c>
    </row>
    <row r="162" spans="1:16" ht="25.5">
      <c r="A162" s="26" t="s">
        <v>63</v>
      </c>
      <c r="B162" s="31" t="s">
        <v>226</v>
      </c>
      <c r="C162" s="31" t="s">
        <v>497</v>
      </c>
      <c r="D162" s="26" t="s">
        <v>83</v>
      </c>
      <c r="E162" s="32" t="s">
        <v>498</v>
      </c>
      <c r="F162" s="33" t="s">
        <v>234</v>
      </c>
      <c r="G162" s="34">
        <v>5</v>
      </c>
      <c r="H162" s="35">
        <v>0</v>
      </c>
      <c r="I162" s="35">
        <f>ROUND(ROUND(H162,2)*ROUND(G162,3),2)</f>
      </c>
      <c r="J162" s="33" t="s">
        <v>68</v>
      </c>
      <c r="O162">
        <f>(I162*21)/100</f>
      </c>
      <c r="P162" t="s">
        <v>36</v>
      </c>
    </row>
    <row r="163" spans="1:5" ht="51">
      <c r="A163" s="36" t="s">
        <v>69</v>
      </c>
      <c r="E163" s="37" t="s">
        <v>1103</v>
      </c>
    </row>
    <row r="164" spans="1:5" ht="12.75">
      <c r="A164" s="38" t="s">
        <v>71</v>
      </c>
      <c r="E164" s="39" t="s">
        <v>83</v>
      </c>
    </row>
    <row r="165" spans="1:5" ht="25.5">
      <c r="A165" t="s">
        <v>73</v>
      </c>
      <c r="E165" s="37" t="s">
        <v>500</v>
      </c>
    </row>
    <row r="166" spans="1:16" ht="12.75">
      <c r="A166" s="26" t="s">
        <v>63</v>
      </c>
      <c r="B166" s="31" t="s">
        <v>231</v>
      </c>
      <c r="C166" s="31" t="s">
        <v>502</v>
      </c>
      <c r="D166" s="26" t="s">
        <v>83</v>
      </c>
      <c r="E166" s="32" t="s">
        <v>503</v>
      </c>
      <c r="F166" s="33" t="s">
        <v>234</v>
      </c>
      <c r="G166" s="34">
        <v>7</v>
      </c>
      <c r="H166" s="35">
        <v>0</v>
      </c>
      <c r="I166" s="35">
        <f>ROUND(ROUND(H166,2)*ROUND(G166,3),2)</f>
      </c>
      <c r="J166" s="33" t="s">
        <v>68</v>
      </c>
      <c r="O166">
        <f>(I166*21)/100</f>
      </c>
      <c r="P166" t="s">
        <v>36</v>
      </c>
    </row>
    <row r="167" spans="1:5" ht="51">
      <c r="A167" s="36" t="s">
        <v>69</v>
      </c>
      <c r="E167" s="37" t="s">
        <v>1104</v>
      </c>
    </row>
    <row r="168" spans="1:5" ht="12.75">
      <c r="A168" s="38" t="s">
        <v>71</v>
      </c>
      <c r="E168" s="39" t="s">
        <v>83</v>
      </c>
    </row>
    <row r="169" spans="1:5" ht="25.5">
      <c r="A169" t="s">
        <v>73</v>
      </c>
      <c r="E169" s="37" t="s">
        <v>505</v>
      </c>
    </row>
    <row r="170" spans="1:16" ht="25.5">
      <c r="A170" s="26" t="s">
        <v>63</v>
      </c>
      <c r="B170" s="31" t="s">
        <v>237</v>
      </c>
      <c r="C170" s="31" t="s">
        <v>507</v>
      </c>
      <c r="D170" s="26" t="s">
        <v>83</v>
      </c>
      <c r="E170" s="32" t="s">
        <v>508</v>
      </c>
      <c r="F170" s="33" t="s">
        <v>234</v>
      </c>
      <c r="G170" s="34">
        <v>4</v>
      </c>
      <c r="H170" s="35">
        <v>0</v>
      </c>
      <c r="I170" s="35">
        <f>ROUND(ROUND(H170,2)*ROUND(G170,3),2)</f>
      </c>
      <c r="J170" s="33" t="s">
        <v>68</v>
      </c>
      <c r="O170">
        <f>(I170*21)/100</f>
      </c>
      <c r="P170" t="s">
        <v>36</v>
      </c>
    </row>
    <row r="171" spans="1:5" ht="63.75">
      <c r="A171" s="36" t="s">
        <v>69</v>
      </c>
      <c r="E171" s="37" t="s">
        <v>1105</v>
      </c>
    </row>
    <row r="172" spans="1:5" ht="12.75">
      <c r="A172" s="38" t="s">
        <v>71</v>
      </c>
      <c r="E172" s="39" t="s">
        <v>83</v>
      </c>
    </row>
    <row r="173" spans="1:5" ht="25.5">
      <c r="A173" t="s">
        <v>73</v>
      </c>
      <c r="E173" s="37" t="s">
        <v>510</v>
      </c>
    </row>
    <row r="174" spans="1:16" ht="25.5">
      <c r="A174" s="26" t="s">
        <v>63</v>
      </c>
      <c r="B174" s="31" t="s">
        <v>242</v>
      </c>
      <c r="C174" s="31" t="s">
        <v>512</v>
      </c>
      <c r="D174" s="26" t="s">
        <v>83</v>
      </c>
      <c r="E174" s="32" t="s">
        <v>513</v>
      </c>
      <c r="F174" s="33" t="s">
        <v>183</v>
      </c>
      <c r="G174" s="34">
        <v>436.507</v>
      </c>
      <c r="H174" s="35">
        <v>0</v>
      </c>
      <c r="I174" s="35">
        <f>ROUND(ROUND(H174,2)*ROUND(G174,3),2)</f>
      </c>
      <c r="J174" s="33" t="s">
        <v>68</v>
      </c>
      <c r="O174">
        <f>(I174*21)/100</f>
      </c>
      <c r="P174" t="s">
        <v>36</v>
      </c>
    </row>
    <row r="175" spans="1:5" ht="25.5">
      <c r="A175" s="36" t="s">
        <v>69</v>
      </c>
      <c r="E175" s="37" t="s">
        <v>514</v>
      </c>
    </row>
    <row r="176" spans="1:5" ht="153">
      <c r="A176" s="38" t="s">
        <v>71</v>
      </c>
      <c r="E176" s="39" t="s">
        <v>1106</v>
      </c>
    </row>
    <row r="177" spans="1:5" ht="38.25">
      <c r="A177" t="s">
        <v>73</v>
      </c>
      <c r="E177" s="37" t="s">
        <v>516</v>
      </c>
    </row>
    <row r="178" spans="1:16" ht="25.5">
      <c r="A178" s="26" t="s">
        <v>63</v>
      </c>
      <c r="B178" s="31" t="s">
        <v>248</v>
      </c>
      <c r="C178" s="31" t="s">
        <v>518</v>
      </c>
      <c r="D178" s="26" t="s">
        <v>83</v>
      </c>
      <c r="E178" s="32" t="s">
        <v>519</v>
      </c>
      <c r="F178" s="33" t="s">
        <v>183</v>
      </c>
      <c r="G178" s="34">
        <v>436.507</v>
      </c>
      <c r="H178" s="35">
        <v>0</v>
      </c>
      <c r="I178" s="35">
        <f>ROUND(ROUND(H178,2)*ROUND(G178,3),2)</f>
      </c>
      <c r="J178" s="33" t="s">
        <v>68</v>
      </c>
      <c r="O178">
        <f>(I178*21)/100</f>
      </c>
      <c r="P178" t="s">
        <v>36</v>
      </c>
    </row>
    <row r="179" spans="1:5" ht="38.25">
      <c r="A179" s="36" t="s">
        <v>69</v>
      </c>
      <c r="E179" s="37" t="s">
        <v>520</v>
      </c>
    </row>
    <row r="180" spans="1:5" ht="153">
      <c r="A180" s="38" t="s">
        <v>71</v>
      </c>
      <c r="E180" s="39" t="s">
        <v>1106</v>
      </c>
    </row>
    <row r="181" spans="1:5" ht="38.25">
      <c r="A181" t="s">
        <v>73</v>
      </c>
      <c r="E181" s="37" t="s">
        <v>516</v>
      </c>
    </row>
    <row r="182" spans="1:16" ht="12.75">
      <c r="A182" s="26" t="s">
        <v>63</v>
      </c>
      <c r="B182" s="31" t="s">
        <v>254</v>
      </c>
      <c r="C182" s="31" t="s">
        <v>557</v>
      </c>
      <c r="D182" s="26" t="s">
        <v>83</v>
      </c>
      <c r="E182" s="32" t="s">
        <v>558</v>
      </c>
      <c r="F182" s="33" t="s">
        <v>95</v>
      </c>
      <c r="G182" s="34">
        <v>978.5</v>
      </c>
      <c r="H182" s="35">
        <v>0</v>
      </c>
      <c r="I182" s="35">
        <f>ROUND(ROUND(H182,2)*ROUND(G182,3),2)</f>
      </c>
      <c r="J182" s="33" t="s">
        <v>68</v>
      </c>
      <c r="O182">
        <f>(I182*21)/100</f>
      </c>
      <c r="P182" t="s">
        <v>36</v>
      </c>
    </row>
    <row r="183" spans="1:5" ht="51">
      <c r="A183" s="36" t="s">
        <v>69</v>
      </c>
      <c r="E183" s="37" t="s">
        <v>1107</v>
      </c>
    </row>
    <row r="184" spans="1:5" ht="12.75">
      <c r="A184" s="38" t="s">
        <v>71</v>
      </c>
      <c r="E184" s="39" t="s">
        <v>83</v>
      </c>
    </row>
    <row r="185" spans="1:5" ht="89.25">
      <c r="A185" t="s">
        <v>73</v>
      </c>
      <c r="E185" s="37" t="s">
        <v>560</v>
      </c>
    </row>
    <row r="186" spans="1:16" ht="12.75">
      <c r="A186" s="26" t="s">
        <v>63</v>
      </c>
      <c r="B186" s="31" t="s">
        <v>260</v>
      </c>
      <c r="C186" s="31" t="s">
        <v>588</v>
      </c>
      <c r="D186" s="26" t="s">
        <v>83</v>
      </c>
      <c r="E186" s="32" t="s">
        <v>589</v>
      </c>
      <c r="F186" s="33" t="s">
        <v>85</v>
      </c>
      <c r="G186" s="34">
        <v>0.4</v>
      </c>
      <c r="H186" s="35">
        <v>0</v>
      </c>
      <c r="I186" s="35">
        <f>ROUND(ROUND(H186,2)*ROUND(G186,3),2)</f>
      </c>
      <c r="J186" s="33" t="s">
        <v>68</v>
      </c>
      <c r="O186">
        <f>(I186*21)/100</f>
      </c>
      <c r="P186" t="s">
        <v>36</v>
      </c>
    </row>
    <row r="187" spans="1:5" ht="63.75">
      <c r="A187" s="36" t="s">
        <v>69</v>
      </c>
      <c r="E187" s="37" t="s">
        <v>1108</v>
      </c>
    </row>
    <row r="188" spans="1:5" ht="12.75">
      <c r="A188" s="38" t="s">
        <v>71</v>
      </c>
      <c r="E188" s="39" t="s">
        <v>83</v>
      </c>
    </row>
    <row r="189" spans="1:5" ht="102">
      <c r="A189" t="s">
        <v>73</v>
      </c>
      <c r="E189" s="37" t="s">
        <v>583</v>
      </c>
    </row>
    <row r="190" spans="1:16" ht="12.75">
      <c r="A190" s="26" t="s">
        <v>63</v>
      </c>
      <c r="B190" s="31" t="s">
        <v>266</v>
      </c>
      <c r="C190" s="31" t="s">
        <v>651</v>
      </c>
      <c r="D190" s="26" t="s">
        <v>83</v>
      </c>
      <c r="E190" s="32" t="s">
        <v>652</v>
      </c>
      <c r="F190" s="33" t="s">
        <v>67</v>
      </c>
      <c r="G190" s="34">
        <v>0.228</v>
      </c>
      <c r="H190" s="35">
        <v>0</v>
      </c>
      <c r="I190" s="35">
        <f>ROUND(ROUND(H190,2)*ROUND(G190,3),2)</f>
      </c>
      <c r="J190" s="33" t="s">
        <v>68</v>
      </c>
      <c r="O190">
        <f>(I190*21)/100</f>
      </c>
      <c r="P190" t="s">
        <v>36</v>
      </c>
    </row>
    <row r="191" spans="1:5" ht="38.25">
      <c r="A191" s="36" t="s">
        <v>69</v>
      </c>
      <c r="E191" s="37" t="s">
        <v>1109</v>
      </c>
    </row>
    <row r="192" spans="1:5" ht="12.75">
      <c r="A192" s="38" t="s">
        <v>71</v>
      </c>
      <c r="E192" s="39" t="s">
        <v>83</v>
      </c>
    </row>
    <row r="193" spans="1:5" ht="102">
      <c r="A193" t="s">
        <v>73</v>
      </c>
      <c r="E193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1110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1056</v>
      </c>
      <c r="D7" s="1"/>
      <c r="E7" s="14" t="s">
        <v>1057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1110</v>
      </c>
      <c r="D8" s="6"/>
      <c r="E8" s="18" t="s">
        <v>656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658</v>
      </c>
      <c r="D13" s="26" t="s">
        <v>83</v>
      </c>
      <c r="E13" s="32" t="s">
        <v>659</v>
      </c>
      <c r="F13" s="33" t="s">
        <v>183</v>
      </c>
      <c r="G13" s="34">
        <v>1200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51">
      <c r="A14" s="36" t="s">
        <v>69</v>
      </c>
      <c r="E14" s="37" t="s">
        <v>1112</v>
      </c>
    </row>
    <row r="15" spans="1:5" ht="12.75">
      <c r="A15" s="38" t="s">
        <v>71</v>
      </c>
      <c r="E15" s="39" t="s">
        <v>83</v>
      </c>
    </row>
    <row r="16" spans="1:5" ht="38.25">
      <c r="A16" t="s">
        <v>73</v>
      </c>
      <c r="E16" s="37" t="s">
        <v>661</v>
      </c>
    </row>
    <row r="17" spans="1:16" ht="12.75">
      <c r="A17" s="26" t="s">
        <v>63</v>
      </c>
      <c r="B17" s="31" t="s">
        <v>36</v>
      </c>
      <c r="C17" s="31" t="s">
        <v>662</v>
      </c>
      <c r="D17" s="26" t="s">
        <v>83</v>
      </c>
      <c r="E17" s="32" t="s">
        <v>663</v>
      </c>
      <c r="F17" s="33" t="s">
        <v>234</v>
      </c>
      <c r="G17" s="34">
        <v>139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1113</v>
      </c>
    </row>
    <row r="19" spans="1:5" ht="12.75">
      <c r="A19" s="38" t="s">
        <v>71</v>
      </c>
      <c r="E19" s="39" t="s">
        <v>83</v>
      </c>
    </row>
    <row r="20" spans="1:5" ht="76.5">
      <c r="A20" t="s">
        <v>73</v>
      </c>
      <c r="E20" s="37" t="s">
        <v>665</v>
      </c>
    </row>
    <row r="21" spans="1:16" ht="12.75">
      <c r="A21" s="26" t="s">
        <v>63</v>
      </c>
      <c r="B21" s="31" t="s">
        <v>35</v>
      </c>
      <c r="C21" s="31" t="s">
        <v>666</v>
      </c>
      <c r="D21" s="26" t="s">
        <v>83</v>
      </c>
      <c r="E21" s="32" t="s">
        <v>667</v>
      </c>
      <c r="F21" s="33" t="s">
        <v>234</v>
      </c>
      <c r="G21" s="34">
        <v>93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1114</v>
      </c>
    </row>
    <row r="23" spans="1:5" ht="12.75">
      <c r="A23" s="38" t="s">
        <v>71</v>
      </c>
      <c r="E23" s="39" t="s">
        <v>83</v>
      </c>
    </row>
    <row r="24" spans="1:5" ht="76.5">
      <c r="A24" t="s">
        <v>73</v>
      </c>
      <c r="E24" s="37" t="s">
        <v>665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1115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1056</v>
      </c>
      <c r="D7" s="1"/>
      <c r="E7" s="14" t="s">
        <v>1057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1115</v>
      </c>
      <c r="D8" s="6"/>
      <c r="E8" s="18" t="s">
        <v>670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672</v>
      </c>
      <c r="D13" s="26" t="s">
        <v>83</v>
      </c>
      <c r="E13" s="32" t="s">
        <v>673</v>
      </c>
      <c r="F13" s="33" t="s">
        <v>234</v>
      </c>
      <c r="G13" s="34">
        <v>139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1117</v>
      </c>
    </row>
    <row r="15" spans="1:5" ht="12.75">
      <c r="A15" s="38" t="s">
        <v>71</v>
      </c>
      <c r="E15" s="39" t="s">
        <v>83</v>
      </c>
    </row>
    <row r="16" spans="1:5" ht="114.75">
      <c r="A16" t="s">
        <v>73</v>
      </c>
      <c r="E16" s="37" t="s">
        <v>675</v>
      </c>
    </row>
    <row r="17" spans="1:16" ht="12.75">
      <c r="A17" s="26" t="s">
        <v>63</v>
      </c>
      <c r="B17" s="31" t="s">
        <v>36</v>
      </c>
      <c r="C17" s="31" t="s">
        <v>676</v>
      </c>
      <c r="D17" s="26" t="s">
        <v>83</v>
      </c>
      <c r="E17" s="32" t="s">
        <v>677</v>
      </c>
      <c r="F17" s="33" t="s">
        <v>234</v>
      </c>
      <c r="G17" s="34">
        <v>93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1118</v>
      </c>
    </row>
    <row r="19" spans="1:5" ht="12.75">
      <c r="A19" s="38" t="s">
        <v>71</v>
      </c>
      <c r="E19" s="39" t="s">
        <v>83</v>
      </c>
    </row>
    <row r="20" spans="1:5" ht="114.75">
      <c r="A20" t="s">
        <v>73</v>
      </c>
      <c r="E20" s="37" t="s">
        <v>675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1119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1056</v>
      </c>
      <c r="D7" s="1"/>
      <c r="E7" s="14" t="s">
        <v>1057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1119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14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1121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717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1122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717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1122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1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686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1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686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1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686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2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448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2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448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14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1121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14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1121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717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1122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51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1123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366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1124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731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1125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3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453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3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453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1450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1126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725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1127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1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686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8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729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8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729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4350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1128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4350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1128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2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0+O12+O25+O166+O179+O188+O217+O322+O331+O360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1131</v>
      </c>
      <c r="I3" s="43">
        <f>0+I12+I25+I166+I179+I188+I217+I322+I331+I360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1129</v>
      </c>
      <c r="D7" s="1"/>
      <c r="E7" s="14" t="s">
        <v>1130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1131</v>
      </c>
      <c r="D8" s="6"/>
      <c r="E8" s="18" t="s">
        <v>1130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2074.734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1134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70.797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1135</v>
      </c>
    </row>
    <row r="19" spans="1:5" ht="12.75">
      <c r="A19" s="38" t="s">
        <v>71</v>
      </c>
      <c r="E19" s="39" t="s">
        <v>1136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4210.712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1137</v>
      </c>
    </row>
    <row r="23" spans="1:5" ht="12.75">
      <c r="A23" s="38" t="s">
        <v>71</v>
      </c>
      <c r="E23" s="39" t="s">
        <v>1138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0+I26+I30+I34+I38+I42+I46+I50+I54+I58+I62+I66+I70+I74+I78+I82+I86+I90+I94+I98+I102+I106+I110+I114+I118+I122+I126+I130+I134+I138+I142+I146+I150+I154+I158+I162</f>
      </c>
      <c r="R25">
        <f>0+O26+O30+O34+O38+O42+O46+O50+O54+O58+O62+O66+O70+O74+O78+O82+O86+O90+O94+O98+O102+O106+O110+O114+O118+O122+O126+O130+O134+O138+O142+O146+O150+O154+O158+O162</f>
      </c>
    </row>
    <row r="26" spans="1:16" ht="25.5">
      <c r="A26" s="26" t="s">
        <v>63</v>
      </c>
      <c r="B26" s="31" t="s">
        <v>45</v>
      </c>
      <c r="C26" s="31" t="s">
        <v>93</v>
      </c>
      <c r="D26" s="26" t="s">
        <v>83</v>
      </c>
      <c r="E26" s="32" t="s">
        <v>94</v>
      </c>
      <c r="F26" s="33" t="s">
        <v>95</v>
      </c>
      <c r="G26" s="34">
        <v>160.8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1139</v>
      </c>
    </row>
    <row r="28" spans="1:5" ht="12.75">
      <c r="A28" s="38" t="s">
        <v>71</v>
      </c>
      <c r="E28" s="39" t="s">
        <v>83</v>
      </c>
    </row>
    <row r="29" spans="1:5" ht="63.75">
      <c r="A29" t="s">
        <v>73</v>
      </c>
      <c r="E29" s="37" t="s">
        <v>88</v>
      </c>
    </row>
    <row r="30" spans="1:16" ht="25.5">
      <c r="A30" s="26" t="s">
        <v>63</v>
      </c>
      <c r="B30" s="31" t="s">
        <v>47</v>
      </c>
      <c r="C30" s="31" t="s">
        <v>98</v>
      </c>
      <c r="D30" s="26" t="s">
        <v>83</v>
      </c>
      <c r="E30" s="32" t="s">
        <v>99</v>
      </c>
      <c r="F30" s="33" t="s">
        <v>100</v>
      </c>
      <c r="G30" s="34">
        <v>210.809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51">
      <c r="A31" s="36" t="s">
        <v>69</v>
      </c>
      <c r="E31" s="37" t="s">
        <v>1140</v>
      </c>
    </row>
    <row r="32" spans="1:5" ht="12.75">
      <c r="A32" s="38" t="s">
        <v>71</v>
      </c>
      <c r="E32" s="39" t="s">
        <v>1141</v>
      </c>
    </row>
    <row r="33" spans="1:5" ht="25.5">
      <c r="A33" t="s">
        <v>73</v>
      </c>
      <c r="E33" s="37" t="s">
        <v>103</v>
      </c>
    </row>
    <row r="34" spans="1:16" ht="12.75">
      <c r="A34" s="26" t="s">
        <v>63</v>
      </c>
      <c r="B34" s="31" t="s">
        <v>49</v>
      </c>
      <c r="C34" s="31" t="s">
        <v>105</v>
      </c>
      <c r="D34" s="26" t="s">
        <v>83</v>
      </c>
      <c r="E34" s="32" t="s">
        <v>106</v>
      </c>
      <c r="F34" s="33" t="s">
        <v>95</v>
      </c>
      <c r="G34" s="34">
        <v>160.8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1142</v>
      </c>
    </row>
    <row r="36" spans="1:5" ht="12.75">
      <c r="A36" s="38" t="s">
        <v>71</v>
      </c>
      <c r="E36" s="39" t="s">
        <v>83</v>
      </c>
    </row>
    <row r="37" spans="1:5" ht="63.75">
      <c r="A37" t="s">
        <v>73</v>
      </c>
      <c r="E37" s="37" t="s">
        <v>88</v>
      </c>
    </row>
    <row r="38" spans="1:16" ht="12.75">
      <c r="A38" s="26" t="s">
        <v>63</v>
      </c>
      <c r="B38" s="31" t="s">
        <v>97</v>
      </c>
      <c r="C38" s="31" t="s">
        <v>108</v>
      </c>
      <c r="D38" s="26" t="s">
        <v>83</v>
      </c>
      <c r="E38" s="32" t="s">
        <v>109</v>
      </c>
      <c r="F38" s="33" t="s">
        <v>100</v>
      </c>
      <c r="G38" s="34">
        <v>138.69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1143</v>
      </c>
    </row>
    <row r="40" spans="1:5" ht="12.75">
      <c r="A40" s="38" t="s">
        <v>71</v>
      </c>
      <c r="E40" s="39" t="s">
        <v>1144</v>
      </c>
    </row>
    <row r="41" spans="1:5" ht="25.5">
      <c r="A41" t="s">
        <v>73</v>
      </c>
      <c r="E41" s="37" t="s">
        <v>103</v>
      </c>
    </row>
    <row r="42" spans="1:16" ht="12.75">
      <c r="A42" s="26" t="s">
        <v>63</v>
      </c>
      <c r="B42" s="31" t="s">
        <v>104</v>
      </c>
      <c r="C42" s="31" t="s">
        <v>112</v>
      </c>
      <c r="D42" s="26" t="s">
        <v>83</v>
      </c>
      <c r="E42" s="32" t="s">
        <v>113</v>
      </c>
      <c r="F42" s="33" t="s">
        <v>85</v>
      </c>
      <c r="G42" s="34">
        <v>96.053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76.5">
      <c r="A43" s="36" t="s">
        <v>69</v>
      </c>
      <c r="E43" s="37" t="s">
        <v>1145</v>
      </c>
    </row>
    <row r="44" spans="1:5" ht="12.75">
      <c r="A44" s="38" t="s">
        <v>71</v>
      </c>
      <c r="E44" s="39" t="s">
        <v>1146</v>
      </c>
    </row>
    <row r="45" spans="1:5" ht="63.75">
      <c r="A45" t="s">
        <v>73</v>
      </c>
      <c r="E45" s="37" t="s">
        <v>88</v>
      </c>
    </row>
    <row r="46" spans="1:16" ht="12.75">
      <c r="A46" s="26" t="s">
        <v>63</v>
      </c>
      <c r="B46" s="31" t="s">
        <v>52</v>
      </c>
      <c r="C46" s="31" t="s">
        <v>119</v>
      </c>
      <c r="D46" s="26" t="s">
        <v>83</v>
      </c>
      <c r="E46" s="32" t="s">
        <v>120</v>
      </c>
      <c r="F46" s="33" t="s">
        <v>85</v>
      </c>
      <c r="G46" s="34">
        <v>864.473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1147</v>
      </c>
    </row>
    <row r="48" spans="1:5" ht="12.75">
      <c r="A48" s="38" t="s">
        <v>71</v>
      </c>
      <c r="E48" s="39" t="s">
        <v>1148</v>
      </c>
    </row>
    <row r="49" spans="1:5" ht="63.75">
      <c r="A49" t="s">
        <v>73</v>
      </c>
      <c r="E49" s="37" t="s">
        <v>88</v>
      </c>
    </row>
    <row r="50" spans="1:16" ht="12.75">
      <c r="A50" s="26" t="s">
        <v>63</v>
      </c>
      <c r="B50" s="31" t="s">
        <v>54</v>
      </c>
      <c r="C50" s="31" t="s">
        <v>127</v>
      </c>
      <c r="D50" s="26" t="s">
        <v>83</v>
      </c>
      <c r="E50" s="32" t="s">
        <v>128</v>
      </c>
      <c r="F50" s="33" t="s">
        <v>95</v>
      </c>
      <c r="G50" s="34">
        <v>84.03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38.25">
      <c r="A51" s="36" t="s">
        <v>69</v>
      </c>
      <c r="E51" s="37" t="s">
        <v>1149</v>
      </c>
    </row>
    <row r="52" spans="1:5" ht="12.75">
      <c r="A52" s="38" t="s">
        <v>71</v>
      </c>
      <c r="E52" s="39" t="s">
        <v>83</v>
      </c>
    </row>
    <row r="53" spans="1:5" ht="25.5">
      <c r="A53" t="s">
        <v>73</v>
      </c>
      <c r="E53" s="37" t="s">
        <v>130</v>
      </c>
    </row>
    <row r="54" spans="1:16" ht="12.75">
      <c r="A54" s="26" t="s">
        <v>63</v>
      </c>
      <c r="B54" s="31" t="s">
        <v>56</v>
      </c>
      <c r="C54" s="31" t="s">
        <v>132</v>
      </c>
      <c r="D54" s="26" t="s">
        <v>65</v>
      </c>
      <c r="E54" s="32" t="s">
        <v>133</v>
      </c>
      <c r="F54" s="33" t="s">
        <v>85</v>
      </c>
      <c r="G54" s="34">
        <v>146.306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89.25">
      <c r="A55" s="36" t="s">
        <v>69</v>
      </c>
      <c r="E55" s="37" t="s">
        <v>1150</v>
      </c>
    </row>
    <row r="56" spans="1:5" ht="12.75">
      <c r="A56" s="38" t="s">
        <v>71</v>
      </c>
      <c r="E56" s="39" t="s">
        <v>1151</v>
      </c>
    </row>
    <row r="57" spans="1:5" ht="38.25">
      <c r="A57" t="s">
        <v>73</v>
      </c>
      <c r="E57" s="37" t="s">
        <v>136</v>
      </c>
    </row>
    <row r="58" spans="1:16" ht="12.75">
      <c r="A58" s="26" t="s">
        <v>63</v>
      </c>
      <c r="B58" s="31" t="s">
        <v>118</v>
      </c>
      <c r="C58" s="31" t="s">
        <v>132</v>
      </c>
      <c r="D58" s="26" t="s">
        <v>75</v>
      </c>
      <c r="E58" s="32" t="s">
        <v>133</v>
      </c>
      <c r="F58" s="33" t="s">
        <v>85</v>
      </c>
      <c r="G58" s="34">
        <v>50.774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89.25">
      <c r="A59" s="36" t="s">
        <v>69</v>
      </c>
      <c r="E59" s="37" t="s">
        <v>1152</v>
      </c>
    </row>
    <row r="60" spans="1:5" ht="12.75">
      <c r="A60" s="38" t="s">
        <v>71</v>
      </c>
      <c r="E60" s="39" t="s">
        <v>1153</v>
      </c>
    </row>
    <row r="61" spans="1:5" ht="38.25">
      <c r="A61" t="s">
        <v>73</v>
      </c>
      <c r="E61" s="37" t="s">
        <v>136</v>
      </c>
    </row>
    <row r="62" spans="1:16" ht="12.75">
      <c r="A62" s="26" t="s">
        <v>63</v>
      </c>
      <c r="B62" s="31" t="s">
        <v>123</v>
      </c>
      <c r="C62" s="31" t="s">
        <v>141</v>
      </c>
      <c r="D62" s="26" t="s">
        <v>83</v>
      </c>
      <c r="E62" s="32" t="s">
        <v>142</v>
      </c>
      <c r="F62" s="33" t="s">
        <v>85</v>
      </c>
      <c r="G62" s="34">
        <v>146.306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76.5">
      <c r="A63" s="36" t="s">
        <v>69</v>
      </c>
      <c r="E63" s="37" t="s">
        <v>1154</v>
      </c>
    </row>
    <row r="64" spans="1:5" ht="12.75">
      <c r="A64" s="38" t="s">
        <v>71</v>
      </c>
      <c r="E64" s="39" t="s">
        <v>1151</v>
      </c>
    </row>
    <row r="65" spans="1:5" ht="306">
      <c r="A65" t="s">
        <v>73</v>
      </c>
      <c r="E65" s="37" t="s">
        <v>145</v>
      </c>
    </row>
    <row r="66" spans="1:16" ht="12.75">
      <c r="A66" s="26" t="s">
        <v>63</v>
      </c>
      <c r="B66" s="31" t="s">
        <v>126</v>
      </c>
      <c r="C66" s="31" t="s">
        <v>147</v>
      </c>
      <c r="D66" s="26" t="s">
        <v>65</v>
      </c>
      <c r="E66" s="32" t="s">
        <v>148</v>
      </c>
      <c r="F66" s="33" t="s">
        <v>85</v>
      </c>
      <c r="G66" s="34">
        <v>1688.39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76.5">
      <c r="A67" s="36" t="s">
        <v>69</v>
      </c>
      <c r="E67" s="37" t="s">
        <v>1155</v>
      </c>
    </row>
    <row r="68" spans="1:5" ht="12.75">
      <c r="A68" s="38" t="s">
        <v>71</v>
      </c>
      <c r="E68" s="39" t="s">
        <v>83</v>
      </c>
    </row>
    <row r="69" spans="1:5" ht="318.75">
      <c r="A69" t="s">
        <v>73</v>
      </c>
      <c r="E69" s="37" t="s">
        <v>150</v>
      </c>
    </row>
    <row r="70" spans="1:16" ht="12.75">
      <c r="A70" s="26" t="s">
        <v>63</v>
      </c>
      <c r="B70" s="31" t="s">
        <v>131</v>
      </c>
      <c r="C70" s="31" t="s">
        <v>147</v>
      </c>
      <c r="D70" s="26" t="s">
        <v>75</v>
      </c>
      <c r="E70" s="32" t="s">
        <v>148</v>
      </c>
      <c r="F70" s="33" t="s">
        <v>85</v>
      </c>
      <c r="G70" s="34">
        <v>14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76.5">
      <c r="A71" s="36" t="s">
        <v>69</v>
      </c>
      <c r="E71" s="37" t="s">
        <v>1156</v>
      </c>
    </row>
    <row r="72" spans="1:5" ht="12.75">
      <c r="A72" s="38" t="s">
        <v>71</v>
      </c>
      <c r="E72" s="39" t="s">
        <v>1157</v>
      </c>
    </row>
    <row r="73" spans="1:5" ht="318.75">
      <c r="A73" t="s">
        <v>73</v>
      </c>
      <c r="E73" s="37" t="s">
        <v>150</v>
      </c>
    </row>
    <row r="74" spans="1:16" ht="12.75">
      <c r="A74" s="26" t="s">
        <v>63</v>
      </c>
      <c r="B74" s="31" t="s">
        <v>137</v>
      </c>
      <c r="C74" s="31" t="s">
        <v>152</v>
      </c>
      <c r="D74" s="26" t="s">
        <v>83</v>
      </c>
      <c r="E74" s="32" t="s">
        <v>153</v>
      </c>
      <c r="F74" s="33" t="s">
        <v>85</v>
      </c>
      <c r="G74" s="34">
        <v>309.503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76.5">
      <c r="A75" s="36" t="s">
        <v>69</v>
      </c>
      <c r="E75" s="37" t="s">
        <v>1158</v>
      </c>
    </row>
    <row r="76" spans="1:5" ht="12.75">
      <c r="A76" s="38" t="s">
        <v>71</v>
      </c>
      <c r="E76" s="39" t="s">
        <v>83</v>
      </c>
    </row>
    <row r="77" spans="1:5" ht="318.75">
      <c r="A77" t="s">
        <v>73</v>
      </c>
      <c r="E77" s="37" t="s">
        <v>155</v>
      </c>
    </row>
    <row r="78" spans="1:16" ht="12.75">
      <c r="A78" s="26" t="s">
        <v>63</v>
      </c>
      <c r="B78" s="31" t="s">
        <v>140</v>
      </c>
      <c r="C78" s="31" t="s">
        <v>157</v>
      </c>
      <c r="D78" s="26" t="s">
        <v>83</v>
      </c>
      <c r="E78" s="32" t="s">
        <v>158</v>
      </c>
      <c r="F78" s="33" t="s">
        <v>85</v>
      </c>
      <c r="G78" s="34">
        <v>39.65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63.75">
      <c r="A79" s="36" t="s">
        <v>69</v>
      </c>
      <c r="E79" s="37" t="s">
        <v>1159</v>
      </c>
    </row>
    <row r="80" spans="1:5" ht="12.75">
      <c r="A80" s="38" t="s">
        <v>71</v>
      </c>
      <c r="E80" s="39" t="s">
        <v>1160</v>
      </c>
    </row>
    <row r="81" spans="1:5" ht="318.75">
      <c r="A81" t="s">
        <v>73</v>
      </c>
      <c r="E81" s="37" t="s">
        <v>150</v>
      </c>
    </row>
    <row r="82" spans="1:16" ht="12.75">
      <c r="A82" s="26" t="s">
        <v>63</v>
      </c>
      <c r="B82" s="31" t="s">
        <v>146</v>
      </c>
      <c r="C82" s="31" t="s">
        <v>162</v>
      </c>
      <c r="D82" s="26" t="s">
        <v>65</v>
      </c>
      <c r="E82" s="32" t="s">
        <v>163</v>
      </c>
      <c r="F82" s="33" t="s">
        <v>85</v>
      </c>
      <c r="G82" s="34">
        <v>33.81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51">
      <c r="A83" s="36" t="s">
        <v>69</v>
      </c>
      <c r="E83" s="37" t="s">
        <v>1161</v>
      </c>
    </row>
    <row r="84" spans="1:5" ht="12.75">
      <c r="A84" s="38" t="s">
        <v>71</v>
      </c>
      <c r="E84" s="39" t="s">
        <v>83</v>
      </c>
    </row>
    <row r="85" spans="1:5" ht="242.25">
      <c r="A85" t="s">
        <v>73</v>
      </c>
      <c r="E85" s="37" t="s">
        <v>165</v>
      </c>
    </row>
    <row r="86" spans="1:16" ht="12.75">
      <c r="A86" s="26" t="s">
        <v>63</v>
      </c>
      <c r="B86" s="31" t="s">
        <v>151</v>
      </c>
      <c r="C86" s="31" t="s">
        <v>162</v>
      </c>
      <c r="D86" s="26" t="s">
        <v>75</v>
      </c>
      <c r="E86" s="32" t="s">
        <v>163</v>
      </c>
      <c r="F86" s="33" t="s">
        <v>85</v>
      </c>
      <c r="G86" s="34">
        <v>55.865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51">
      <c r="A87" s="36" t="s">
        <v>69</v>
      </c>
      <c r="E87" s="37" t="s">
        <v>1162</v>
      </c>
    </row>
    <row r="88" spans="1:5" ht="12.75">
      <c r="A88" s="38" t="s">
        <v>71</v>
      </c>
      <c r="E88" s="39" t="s">
        <v>1163</v>
      </c>
    </row>
    <row r="89" spans="1:5" ht="242.25">
      <c r="A89" t="s">
        <v>73</v>
      </c>
      <c r="E89" s="37" t="s">
        <v>165</v>
      </c>
    </row>
    <row r="90" spans="1:16" ht="12.75">
      <c r="A90" s="26" t="s">
        <v>63</v>
      </c>
      <c r="B90" s="31" t="s">
        <v>156</v>
      </c>
      <c r="C90" s="31" t="s">
        <v>170</v>
      </c>
      <c r="D90" s="26" t="s">
        <v>83</v>
      </c>
      <c r="E90" s="32" t="s">
        <v>171</v>
      </c>
      <c r="F90" s="33" t="s">
        <v>85</v>
      </c>
      <c r="G90" s="34">
        <v>179.636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63.75">
      <c r="A91" s="36" t="s">
        <v>69</v>
      </c>
      <c r="E91" s="37" t="s">
        <v>1164</v>
      </c>
    </row>
    <row r="92" spans="1:5" ht="12.75">
      <c r="A92" s="38" t="s">
        <v>71</v>
      </c>
      <c r="E92" s="39" t="s">
        <v>83</v>
      </c>
    </row>
    <row r="93" spans="1:5" ht="229.5">
      <c r="A93" t="s">
        <v>73</v>
      </c>
      <c r="E93" s="37" t="s">
        <v>173</v>
      </c>
    </row>
    <row r="94" spans="1:16" ht="12.75">
      <c r="A94" s="26" t="s">
        <v>63</v>
      </c>
      <c r="B94" s="31" t="s">
        <v>161</v>
      </c>
      <c r="C94" s="31" t="s">
        <v>175</v>
      </c>
      <c r="D94" s="26" t="s">
        <v>83</v>
      </c>
      <c r="E94" s="32" t="s">
        <v>176</v>
      </c>
      <c r="F94" s="33" t="s">
        <v>85</v>
      </c>
      <c r="G94" s="34">
        <v>118.95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63.75">
      <c r="A95" s="36" t="s">
        <v>69</v>
      </c>
      <c r="E95" s="37" t="s">
        <v>1165</v>
      </c>
    </row>
    <row r="96" spans="1:5" ht="12.75">
      <c r="A96" s="38" t="s">
        <v>71</v>
      </c>
      <c r="E96" s="39" t="s">
        <v>1166</v>
      </c>
    </row>
    <row r="97" spans="1:5" ht="280.5">
      <c r="A97" t="s">
        <v>73</v>
      </c>
      <c r="E97" s="37" t="s">
        <v>179</v>
      </c>
    </row>
    <row r="98" spans="1:16" ht="12.75">
      <c r="A98" s="26" t="s">
        <v>63</v>
      </c>
      <c r="B98" s="31" t="s">
        <v>166</v>
      </c>
      <c r="C98" s="31" t="s">
        <v>181</v>
      </c>
      <c r="D98" s="26" t="s">
        <v>65</v>
      </c>
      <c r="E98" s="32" t="s">
        <v>182</v>
      </c>
      <c r="F98" s="33" t="s">
        <v>183</v>
      </c>
      <c r="G98" s="34">
        <v>10.5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38.25">
      <c r="A99" s="36" t="s">
        <v>69</v>
      </c>
      <c r="E99" s="37" t="s">
        <v>1167</v>
      </c>
    </row>
    <row r="100" spans="1:5" ht="12.75">
      <c r="A100" s="38" t="s">
        <v>71</v>
      </c>
      <c r="E100" s="39" t="s">
        <v>1168</v>
      </c>
    </row>
    <row r="101" spans="1:5" ht="25.5">
      <c r="A101" t="s">
        <v>73</v>
      </c>
      <c r="E101" s="37" t="s">
        <v>186</v>
      </c>
    </row>
    <row r="102" spans="1:16" ht="12.75">
      <c r="A102" s="26" t="s">
        <v>63</v>
      </c>
      <c r="B102" s="31" t="s">
        <v>169</v>
      </c>
      <c r="C102" s="31" t="s">
        <v>181</v>
      </c>
      <c r="D102" s="26" t="s">
        <v>75</v>
      </c>
      <c r="E102" s="32" t="s">
        <v>182</v>
      </c>
      <c r="F102" s="33" t="s">
        <v>183</v>
      </c>
      <c r="G102" s="34">
        <v>37.55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51">
      <c r="A103" s="36" t="s">
        <v>69</v>
      </c>
      <c r="E103" s="37" t="s">
        <v>1169</v>
      </c>
    </row>
    <row r="104" spans="1:5" ht="12.75">
      <c r="A104" s="38" t="s">
        <v>71</v>
      </c>
      <c r="E104" s="39" t="s">
        <v>1170</v>
      </c>
    </row>
    <row r="105" spans="1:5" ht="25.5">
      <c r="A105" t="s">
        <v>73</v>
      </c>
      <c r="E105" s="37" t="s">
        <v>186</v>
      </c>
    </row>
    <row r="106" spans="1:16" ht="12.75">
      <c r="A106" s="26" t="s">
        <v>63</v>
      </c>
      <c r="B106" s="31" t="s">
        <v>174</v>
      </c>
      <c r="C106" s="31" t="s">
        <v>181</v>
      </c>
      <c r="D106" s="26" t="s">
        <v>78</v>
      </c>
      <c r="E106" s="32" t="s">
        <v>182</v>
      </c>
      <c r="F106" s="33" t="s">
        <v>183</v>
      </c>
      <c r="G106" s="34">
        <v>773.758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38.25">
      <c r="A107" s="36" t="s">
        <v>69</v>
      </c>
      <c r="E107" s="37" t="s">
        <v>1171</v>
      </c>
    </row>
    <row r="108" spans="1:5" ht="12.75">
      <c r="A108" s="38" t="s">
        <v>71</v>
      </c>
      <c r="E108" s="39" t="s">
        <v>83</v>
      </c>
    </row>
    <row r="109" spans="1:5" ht="25.5">
      <c r="A109" t="s">
        <v>73</v>
      </c>
      <c r="E109" s="37" t="s">
        <v>186</v>
      </c>
    </row>
    <row r="110" spans="1:16" ht="12.75">
      <c r="A110" s="26" t="s">
        <v>63</v>
      </c>
      <c r="B110" s="31" t="s">
        <v>180</v>
      </c>
      <c r="C110" s="31" t="s">
        <v>181</v>
      </c>
      <c r="D110" s="26" t="s">
        <v>192</v>
      </c>
      <c r="E110" s="32" t="s">
        <v>182</v>
      </c>
      <c r="F110" s="33" t="s">
        <v>183</v>
      </c>
      <c r="G110" s="34">
        <v>1642.423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38.25">
      <c r="A111" s="36" t="s">
        <v>69</v>
      </c>
      <c r="E111" s="37" t="s">
        <v>1172</v>
      </c>
    </row>
    <row r="112" spans="1:5" ht="12.75">
      <c r="A112" s="38" t="s">
        <v>71</v>
      </c>
      <c r="E112" s="39" t="s">
        <v>83</v>
      </c>
    </row>
    <row r="113" spans="1:5" ht="25.5">
      <c r="A113" t="s">
        <v>73</v>
      </c>
      <c r="E113" s="37" t="s">
        <v>186</v>
      </c>
    </row>
    <row r="114" spans="1:16" ht="12.75">
      <c r="A114" s="26" t="s">
        <v>63</v>
      </c>
      <c r="B114" s="31" t="s">
        <v>187</v>
      </c>
      <c r="C114" s="31" t="s">
        <v>181</v>
      </c>
      <c r="D114" s="26" t="s">
        <v>195</v>
      </c>
      <c r="E114" s="32" t="s">
        <v>182</v>
      </c>
      <c r="F114" s="33" t="s">
        <v>183</v>
      </c>
      <c r="G114" s="34">
        <v>2256.368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1173</v>
      </c>
    </row>
    <row r="116" spans="1:5" ht="12.75">
      <c r="A116" s="38" t="s">
        <v>71</v>
      </c>
      <c r="E116" s="39" t="s">
        <v>83</v>
      </c>
    </row>
    <row r="117" spans="1:5" ht="25.5">
      <c r="A117" t="s">
        <v>73</v>
      </c>
      <c r="E117" s="37" t="s">
        <v>186</v>
      </c>
    </row>
    <row r="118" spans="1:16" ht="12.75">
      <c r="A118" s="26" t="s">
        <v>63</v>
      </c>
      <c r="B118" s="31" t="s">
        <v>189</v>
      </c>
      <c r="C118" s="31" t="s">
        <v>181</v>
      </c>
      <c r="D118" s="26" t="s">
        <v>198</v>
      </c>
      <c r="E118" s="32" t="s">
        <v>182</v>
      </c>
      <c r="F118" s="33" t="s">
        <v>183</v>
      </c>
      <c r="G118" s="34">
        <v>12.626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38.25">
      <c r="A119" s="36" t="s">
        <v>69</v>
      </c>
      <c r="E119" s="37" t="s">
        <v>1174</v>
      </c>
    </row>
    <row r="120" spans="1:5" ht="12.75">
      <c r="A120" s="38" t="s">
        <v>71</v>
      </c>
      <c r="E120" s="39" t="s">
        <v>83</v>
      </c>
    </row>
    <row r="121" spans="1:5" ht="25.5">
      <c r="A121" t="s">
        <v>73</v>
      </c>
      <c r="E121" s="37" t="s">
        <v>186</v>
      </c>
    </row>
    <row r="122" spans="1:16" ht="12.75">
      <c r="A122" s="26" t="s">
        <v>63</v>
      </c>
      <c r="B122" s="31" t="s">
        <v>191</v>
      </c>
      <c r="C122" s="31" t="s">
        <v>181</v>
      </c>
      <c r="D122" s="26" t="s">
        <v>201</v>
      </c>
      <c r="E122" s="32" t="s">
        <v>182</v>
      </c>
      <c r="F122" s="33" t="s">
        <v>183</v>
      </c>
      <c r="G122" s="34">
        <v>10.888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1175</v>
      </c>
    </row>
    <row r="124" spans="1:5" ht="12.75">
      <c r="A124" s="38" t="s">
        <v>71</v>
      </c>
      <c r="E124" s="39" t="s">
        <v>83</v>
      </c>
    </row>
    <row r="125" spans="1:5" ht="25.5">
      <c r="A125" t="s">
        <v>73</v>
      </c>
      <c r="E125" s="37" t="s">
        <v>186</v>
      </c>
    </row>
    <row r="126" spans="1:16" ht="12.75">
      <c r="A126" s="26" t="s">
        <v>63</v>
      </c>
      <c r="B126" s="31" t="s">
        <v>194</v>
      </c>
      <c r="C126" s="31" t="s">
        <v>181</v>
      </c>
      <c r="D126" s="26" t="s">
        <v>204</v>
      </c>
      <c r="E126" s="32" t="s">
        <v>182</v>
      </c>
      <c r="F126" s="33" t="s">
        <v>183</v>
      </c>
      <c r="G126" s="34">
        <v>135.367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38.25">
      <c r="A127" s="36" t="s">
        <v>69</v>
      </c>
      <c r="E127" s="37" t="s">
        <v>1176</v>
      </c>
    </row>
    <row r="128" spans="1:5" ht="12.75">
      <c r="A128" s="38" t="s">
        <v>71</v>
      </c>
      <c r="E128" s="39" t="s">
        <v>83</v>
      </c>
    </row>
    <row r="129" spans="1:5" ht="25.5">
      <c r="A129" t="s">
        <v>73</v>
      </c>
      <c r="E129" s="37" t="s">
        <v>186</v>
      </c>
    </row>
    <row r="130" spans="1:16" ht="12.75">
      <c r="A130" s="26" t="s">
        <v>63</v>
      </c>
      <c r="B130" s="31" t="s">
        <v>197</v>
      </c>
      <c r="C130" s="31" t="s">
        <v>181</v>
      </c>
      <c r="D130" s="26" t="s">
        <v>703</v>
      </c>
      <c r="E130" s="32" t="s">
        <v>182</v>
      </c>
      <c r="F130" s="33" t="s">
        <v>183</v>
      </c>
      <c r="G130" s="34">
        <v>5.72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38.25">
      <c r="A131" s="36" t="s">
        <v>69</v>
      </c>
      <c r="E131" s="37" t="s">
        <v>1177</v>
      </c>
    </row>
    <row r="132" spans="1:5" ht="12.75">
      <c r="A132" s="38" t="s">
        <v>71</v>
      </c>
      <c r="E132" s="39" t="s">
        <v>1178</v>
      </c>
    </row>
    <row r="133" spans="1:5" ht="25.5">
      <c r="A133" t="s">
        <v>73</v>
      </c>
      <c r="E133" s="37" t="s">
        <v>186</v>
      </c>
    </row>
    <row r="134" spans="1:16" ht="12.75">
      <c r="A134" s="26" t="s">
        <v>63</v>
      </c>
      <c r="B134" s="31" t="s">
        <v>200</v>
      </c>
      <c r="C134" s="31" t="s">
        <v>620</v>
      </c>
      <c r="D134" s="26" t="s">
        <v>83</v>
      </c>
      <c r="E134" s="32" t="s">
        <v>621</v>
      </c>
      <c r="F134" s="33" t="s">
        <v>183</v>
      </c>
      <c r="G134" s="34">
        <v>1463.055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38.25">
      <c r="A135" s="36" t="s">
        <v>69</v>
      </c>
      <c r="E135" s="37" t="s">
        <v>1179</v>
      </c>
    </row>
    <row r="136" spans="1:5" ht="12.75">
      <c r="A136" s="38" t="s">
        <v>71</v>
      </c>
      <c r="E136" s="39" t="s">
        <v>83</v>
      </c>
    </row>
    <row r="137" spans="1:5" ht="12.75">
      <c r="A137" t="s">
        <v>73</v>
      </c>
      <c r="E137" s="37" t="s">
        <v>210</v>
      </c>
    </row>
    <row r="138" spans="1:16" ht="12.75">
      <c r="A138" s="26" t="s">
        <v>63</v>
      </c>
      <c r="B138" s="31" t="s">
        <v>203</v>
      </c>
      <c r="C138" s="31" t="s">
        <v>212</v>
      </c>
      <c r="D138" s="26" t="s">
        <v>83</v>
      </c>
      <c r="E138" s="32" t="s">
        <v>213</v>
      </c>
      <c r="F138" s="33" t="s">
        <v>183</v>
      </c>
      <c r="G138" s="34">
        <v>1463.055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51">
      <c r="A139" s="36" t="s">
        <v>69</v>
      </c>
      <c r="E139" s="37" t="s">
        <v>1180</v>
      </c>
    </row>
    <row r="140" spans="1:5" ht="12.75">
      <c r="A140" s="38" t="s">
        <v>71</v>
      </c>
      <c r="E140" s="39" t="s">
        <v>83</v>
      </c>
    </row>
    <row r="141" spans="1:5" ht="38.25">
      <c r="A141" t="s">
        <v>73</v>
      </c>
      <c r="E141" s="37" t="s">
        <v>215</v>
      </c>
    </row>
    <row r="142" spans="1:16" ht="12.75">
      <c r="A142" s="26" t="s">
        <v>63</v>
      </c>
      <c r="B142" s="31" t="s">
        <v>206</v>
      </c>
      <c r="C142" s="31" t="s">
        <v>217</v>
      </c>
      <c r="D142" s="26" t="s">
        <v>83</v>
      </c>
      <c r="E142" s="32" t="s">
        <v>218</v>
      </c>
      <c r="F142" s="33" t="s">
        <v>183</v>
      </c>
      <c r="G142" s="34">
        <v>1463.055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38.25">
      <c r="A143" s="36" t="s">
        <v>69</v>
      </c>
      <c r="E143" s="37" t="s">
        <v>1181</v>
      </c>
    </row>
    <row r="144" spans="1:5" ht="12.75">
      <c r="A144" s="38" t="s">
        <v>71</v>
      </c>
      <c r="E144" s="39" t="s">
        <v>83</v>
      </c>
    </row>
    <row r="145" spans="1:5" ht="25.5">
      <c r="A145" t="s">
        <v>73</v>
      </c>
      <c r="E145" s="37" t="s">
        <v>220</v>
      </c>
    </row>
    <row r="146" spans="1:16" ht="12.75">
      <c r="A146" s="26" t="s">
        <v>63</v>
      </c>
      <c r="B146" s="31" t="s">
        <v>211</v>
      </c>
      <c r="C146" s="31" t="s">
        <v>222</v>
      </c>
      <c r="D146" s="26" t="s">
        <v>83</v>
      </c>
      <c r="E146" s="32" t="s">
        <v>223</v>
      </c>
      <c r="F146" s="33" t="s">
        <v>183</v>
      </c>
      <c r="G146" s="34">
        <v>1463.055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38.25">
      <c r="A147" s="36" t="s">
        <v>69</v>
      </c>
      <c r="E147" s="37" t="s">
        <v>1182</v>
      </c>
    </row>
    <row r="148" spans="1:5" ht="12.75">
      <c r="A148" s="38" t="s">
        <v>71</v>
      </c>
      <c r="E148" s="39" t="s">
        <v>83</v>
      </c>
    </row>
    <row r="149" spans="1:5" ht="38.25">
      <c r="A149" t="s">
        <v>73</v>
      </c>
      <c r="E149" s="37" t="s">
        <v>225</v>
      </c>
    </row>
    <row r="150" spans="1:16" ht="12.75">
      <c r="A150" s="26" t="s">
        <v>63</v>
      </c>
      <c r="B150" s="31" t="s">
        <v>216</v>
      </c>
      <c r="C150" s="31" t="s">
        <v>227</v>
      </c>
      <c r="D150" s="26" t="s">
        <v>83</v>
      </c>
      <c r="E150" s="32" t="s">
        <v>228</v>
      </c>
      <c r="F150" s="33" t="s">
        <v>183</v>
      </c>
      <c r="G150" s="34">
        <v>33.6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38.25">
      <c r="A151" s="36" t="s">
        <v>69</v>
      </c>
      <c r="E151" s="37" t="s">
        <v>1183</v>
      </c>
    </row>
    <row r="152" spans="1:5" ht="12.75">
      <c r="A152" s="38" t="s">
        <v>71</v>
      </c>
      <c r="E152" s="39" t="s">
        <v>83</v>
      </c>
    </row>
    <row r="153" spans="1:5" ht="38.25">
      <c r="A153" t="s">
        <v>73</v>
      </c>
      <c r="E153" s="37" t="s">
        <v>230</v>
      </c>
    </row>
    <row r="154" spans="1:16" ht="12.75">
      <c r="A154" s="26" t="s">
        <v>63</v>
      </c>
      <c r="B154" s="31" t="s">
        <v>221</v>
      </c>
      <c r="C154" s="31" t="s">
        <v>232</v>
      </c>
      <c r="D154" s="26" t="s">
        <v>83</v>
      </c>
      <c r="E154" s="32" t="s">
        <v>233</v>
      </c>
      <c r="F154" s="33" t="s">
        <v>234</v>
      </c>
      <c r="G154" s="34">
        <v>30</v>
      </c>
      <c r="H154" s="35">
        <v>0</v>
      </c>
      <c r="I154" s="35">
        <f>ROUND(ROUND(H154,2)*ROUND(G154,3),2)</f>
      </c>
      <c r="J154" s="33" t="s">
        <v>68</v>
      </c>
      <c r="O154">
        <f>(I154*21)/100</f>
      </c>
      <c r="P154" t="s">
        <v>36</v>
      </c>
    </row>
    <row r="155" spans="1:5" ht="38.25">
      <c r="A155" s="36" t="s">
        <v>69</v>
      </c>
      <c r="E155" s="37" t="s">
        <v>1184</v>
      </c>
    </row>
    <row r="156" spans="1:5" ht="12.75">
      <c r="A156" s="38" t="s">
        <v>71</v>
      </c>
      <c r="E156" s="39" t="s">
        <v>83</v>
      </c>
    </row>
    <row r="157" spans="1:5" ht="76.5">
      <c r="A157" t="s">
        <v>73</v>
      </c>
      <c r="E157" s="37" t="s">
        <v>236</v>
      </c>
    </row>
    <row r="158" spans="1:16" ht="12.75">
      <c r="A158" s="26" t="s">
        <v>63</v>
      </c>
      <c r="B158" s="31" t="s">
        <v>226</v>
      </c>
      <c r="C158" s="31" t="s">
        <v>238</v>
      </c>
      <c r="D158" s="26" t="s">
        <v>83</v>
      </c>
      <c r="E158" s="32" t="s">
        <v>239</v>
      </c>
      <c r="F158" s="33" t="s">
        <v>234</v>
      </c>
      <c r="G158" s="34">
        <v>42</v>
      </c>
      <c r="H158" s="35">
        <v>0</v>
      </c>
      <c r="I158" s="35">
        <f>ROUND(ROUND(H158,2)*ROUND(G158,3),2)</f>
      </c>
      <c r="J158" s="33" t="s">
        <v>68</v>
      </c>
      <c r="O158">
        <f>(I158*21)/100</f>
      </c>
      <c r="P158" t="s">
        <v>36</v>
      </c>
    </row>
    <row r="159" spans="1:5" ht="38.25">
      <c r="A159" s="36" t="s">
        <v>69</v>
      </c>
      <c r="E159" s="37" t="s">
        <v>1185</v>
      </c>
    </row>
    <row r="160" spans="1:5" ht="12.75">
      <c r="A160" s="38" t="s">
        <v>71</v>
      </c>
      <c r="E160" s="39" t="s">
        <v>83</v>
      </c>
    </row>
    <row r="161" spans="1:5" ht="76.5">
      <c r="A161" t="s">
        <v>73</v>
      </c>
      <c r="E161" s="37" t="s">
        <v>241</v>
      </c>
    </row>
    <row r="162" spans="1:16" ht="25.5">
      <c r="A162" s="26" t="s">
        <v>63</v>
      </c>
      <c r="B162" s="31" t="s">
        <v>231</v>
      </c>
      <c r="C162" s="31" t="s">
        <v>243</v>
      </c>
      <c r="D162" s="26" t="s">
        <v>83</v>
      </c>
      <c r="E162" s="32" t="s">
        <v>244</v>
      </c>
      <c r="F162" s="33" t="s">
        <v>234</v>
      </c>
      <c r="G162" s="34">
        <v>3</v>
      </c>
      <c r="H162" s="35">
        <v>0</v>
      </c>
      <c r="I162" s="35">
        <f>ROUND(ROUND(H162,2)*ROUND(G162,3),2)</f>
      </c>
      <c r="J162" s="33" t="s">
        <v>68</v>
      </c>
      <c r="O162">
        <f>(I162*21)/100</f>
      </c>
      <c r="P162" t="s">
        <v>36</v>
      </c>
    </row>
    <row r="163" spans="1:5" ht="38.25">
      <c r="A163" s="36" t="s">
        <v>69</v>
      </c>
      <c r="E163" s="37" t="s">
        <v>1186</v>
      </c>
    </row>
    <row r="164" spans="1:5" ht="12.75">
      <c r="A164" s="38" t="s">
        <v>71</v>
      </c>
      <c r="E164" s="39" t="s">
        <v>83</v>
      </c>
    </row>
    <row r="165" spans="1:5" ht="114.75">
      <c r="A165" t="s">
        <v>73</v>
      </c>
      <c r="E165" s="37" t="s">
        <v>246</v>
      </c>
    </row>
    <row r="166" spans="1:18" ht="12.75" customHeight="1">
      <c r="A166" s="6" t="s">
        <v>61</v>
      </c>
      <c r="B166" s="6"/>
      <c r="C166" s="41" t="s">
        <v>36</v>
      </c>
      <c r="D166" s="6"/>
      <c r="E166" s="29" t="s">
        <v>247</v>
      </c>
      <c r="F166" s="6"/>
      <c r="G166" s="6"/>
      <c r="H166" s="6"/>
      <c r="I166" s="42">
        <f>0+Q166</f>
      </c>
      <c r="J166" s="6"/>
      <c r="O166">
        <f>0+R166</f>
      </c>
      <c r="Q166">
        <f>0+I167+I171+I175</f>
      </c>
      <c r="R166">
        <f>0+O167+O171+O175</f>
      </c>
    </row>
    <row r="167" spans="1:16" ht="12.75">
      <c r="A167" s="26" t="s">
        <v>63</v>
      </c>
      <c r="B167" s="31" t="s">
        <v>237</v>
      </c>
      <c r="C167" s="31" t="s">
        <v>249</v>
      </c>
      <c r="D167" s="26" t="s">
        <v>83</v>
      </c>
      <c r="E167" s="32" t="s">
        <v>250</v>
      </c>
      <c r="F167" s="33" t="s">
        <v>183</v>
      </c>
      <c r="G167" s="34">
        <v>356.725</v>
      </c>
      <c r="H167" s="35">
        <v>0</v>
      </c>
      <c r="I167" s="35">
        <f>ROUND(ROUND(H167,2)*ROUND(G167,3),2)</f>
      </c>
      <c r="J167" s="33" t="s">
        <v>68</v>
      </c>
      <c r="O167">
        <f>(I167*21)/100</f>
      </c>
      <c r="P167" t="s">
        <v>36</v>
      </c>
    </row>
    <row r="168" spans="1:5" ht="38.25">
      <c r="A168" s="36" t="s">
        <v>69</v>
      </c>
      <c r="E168" s="37" t="s">
        <v>1187</v>
      </c>
    </row>
    <row r="169" spans="1:5" ht="12.75">
      <c r="A169" s="38" t="s">
        <v>71</v>
      </c>
      <c r="E169" s="39" t="s">
        <v>1188</v>
      </c>
    </row>
    <row r="170" spans="1:5" ht="51">
      <c r="A170" t="s">
        <v>73</v>
      </c>
      <c r="E170" s="37" t="s">
        <v>253</v>
      </c>
    </row>
    <row r="171" spans="1:16" ht="12.75">
      <c r="A171" s="26" t="s">
        <v>63</v>
      </c>
      <c r="B171" s="31" t="s">
        <v>242</v>
      </c>
      <c r="C171" s="31" t="s">
        <v>255</v>
      </c>
      <c r="D171" s="26" t="s">
        <v>83</v>
      </c>
      <c r="E171" s="32" t="s">
        <v>256</v>
      </c>
      <c r="F171" s="33" t="s">
        <v>85</v>
      </c>
      <c r="G171" s="34">
        <v>309.503</v>
      </c>
      <c r="H171" s="35">
        <v>0</v>
      </c>
      <c r="I171" s="35">
        <f>ROUND(ROUND(H171,2)*ROUND(G171,3),2)</f>
      </c>
      <c r="J171" s="33" t="s">
        <v>68</v>
      </c>
      <c r="O171">
        <f>(I171*21)/100</f>
      </c>
      <c r="P171" t="s">
        <v>36</v>
      </c>
    </row>
    <row r="172" spans="1:5" ht="63.75">
      <c r="A172" s="36" t="s">
        <v>69</v>
      </c>
      <c r="E172" s="37" t="s">
        <v>1189</v>
      </c>
    </row>
    <row r="173" spans="1:5" ht="12.75">
      <c r="A173" s="38" t="s">
        <v>71</v>
      </c>
      <c r="E173" s="39" t="s">
        <v>1190</v>
      </c>
    </row>
    <row r="174" spans="1:5" ht="38.25">
      <c r="A174" t="s">
        <v>73</v>
      </c>
      <c r="E174" s="37" t="s">
        <v>259</v>
      </c>
    </row>
    <row r="175" spans="1:16" ht="12.75">
      <c r="A175" s="26" t="s">
        <v>63</v>
      </c>
      <c r="B175" s="31" t="s">
        <v>248</v>
      </c>
      <c r="C175" s="31" t="s">
        <v>261</v>
      </c>
      <c r="D175" s="26" t="s">
        <v>83</v>
      </c>
      <c r="E175" s="32" t="s">
        <v>262</v>
      </c>
      <c r="F175" s="33" t="s">
        <v>183</v>
      </c>
      <c r="G175" s="34">
        <v>773.758</v>
      </c>
      <c r="H175" s="35">
        <v>0</v>
      </c>
      <c r="I175" s="35">
        <f>ROUND(ROUND(H175,2)*ROUND(G175,3),2)</f>
      </c>
      <c r="J175" s="33" t="s">
        <v>68</v>
      </c>
      <c r="O175">
        <f>(I175*21)/100</f>
      </c>
      <c r="P175" t="s">
        <v>36</v>
      </c>
    </row>
    <row r="176" spans="1:5" ht="51">
      <c r="A176" s="36" t="s">
        <v>69</v>
      </c>
      <c r="E176" s="37" t="s">
        <v>1191</v>
      </c>
    </row>
    <row r="177" spans="1:5" ht="12.75">
      <c r="A177" s="38" t="s">
        <v>71</v>
      </c>
      <c r="E177" s="39" t="s">
        <v>83</v>
      </c>
    </row>
    <row r="178" spans="1:5" ht="102">
      <c r="A178" t="s">
        <v>73</v>
      </c>
      <c r="E178" s="37" t="s">
        <v>264</v>
      </c>
    </row>
    <row r="179" spans="1:18" ht="12.75" customHeight="1">
      <c r="A179" s="6" t="s">
        <v>61</v>
      </c>
      <c r="B179" s="6"/>
      <c r="C179" s="41" t="s">
        <v>35</v>
      </c>
      <c r="D179" s="6"/>
      <c r="E179" s="29" t="s">
        <v>638</v>
      </c>
      <c r="F179" s="6"/>
      <c r="G179" s="6"/>
      <c r="H179" s="6"/>
      <c r="I179" s="42">
        <f>0+Q179</f>
      </c>
      <c r="J179" s="6"/>
      <c r="O179">
        <f>0+R179</f>
      </c>
      <c r="Q179">
        <f>0+I180+I184</f>
      </c>
      <c r="R179">
        <f>0+O180+O184</f>
      </c>
    </row>
    <row r="180" spans="1:16" ht="12.75">
      <c r="A180" s="26" t="s">
        <v>63</v>
      </c>
      <c r="B180" s="31" t="s">
        <v>254</v>
      </c>
      <c r="C180" s="31" t="s">
        <v>1192</v>
      </c>
      <c r="D180" s="26" t="s">
        <v>83</v>
      </c>
      <c r="E180" s="32" t="s">
        <v>1193</v>
      </c>
      <c r="F180" s="33" t="s">
        <v>85</v>
      </c>
      <c r="G180" s="34">
        <v>2.94</v>
      </c>
      <c r="H180" s="35">
        <v>0</v>
      </c>
      <c r="I180" s="35">
        <f>ROUND(ROUND(H180,2)*ROUND(G180,3),2)</f>
      </c>
      <c r="J180" s="33" t="s">
        <v>68</v>
      </c>
      <c r="O180">
        <f>(I180*21)/100</f>
      </c>
      <c r="P180" t="s">
        <v>36</v>
      </c>
    </row>
    <row r="181" spans="1:5" ht="76.5">
      <c r="A181" s="36" t="s">
        <v>69</v>
      </c>
      <c r="E181" s="37" t="s">
        <v>1194</v>
      </c>
    </row>
    <row r="182" spans="1:5" ht="12.75">
      <c r="A182" s="38" t="s">
        <v>71</v>
      </c>
      <c r="E182" s="39" t="s">
        <v>1195</v>
      </c>
    </row>
    <row r="183" spans="1:5" ht="369.75">
      <c r="A183" t="s">
        <v>73</v>
      </c>
      <c r="E183" s="37" t="s">
        <v>271</v>
      </c>
    </row>
    <row r="184" spans="1:16" ht="12.75">
      <c r="A184" s="26" t="s">
        <v>63</v>
      </c>
      <c r="B184" s="31" t="s">
        <v>260</v>
      </c>
      <c r="C184" s="31" t="s">
        <v>1196</v>
      </c>
      <c r="D184" s="26" t="s">
        <v>83</v>
      </c>
      <c r="E184" s="32" t="s">
        <v>1197</v>
      </c>
      <c r="F184" s="33" t="s">
        <v>67</v>
      </c>
      <c r="G184" s="34">
        <v>0.462</v>
      </c>
      <c r="H184" s="35">
        <v>0</v>
      </c>
      <c r="I184" s="35">
        <f>ROUND(ROUND(H184,2)*ROUND(G184,3),2)</f>
      </c>
      <c r="J184" s="33" t="s">
        <v>68</v>
      </c>
      <c r="O184">
        <f>(I184*21)/100</f>
      </c>
      <c r="P184" t="s">
        <v>36</v>
      </c>
    </row>
    <row r="185" spans="1:5" ht="63.75">
      <c r="A185" s="36" t="s">
        <v>69</v>
      </c>
      <c r="E185" s="37" t="s">
        <v>1198</v>
      </c>
    </row>
    <row r="186" spans="1:5" ht="12.75">
      <c r="A186" s="38" t="s">
        <v>71</v>
      </c>
      <c r="E186" s="39" t="s">
        <v>1199</v>
      </c>
    </row>
    <row r="187" spans="1:5" ht="267.75">
      <c r="A187" t="s">
        <v>73</v>
      </c>
      <c r="E187" s="37" t="s">
        <v>1200</v>
      </c>
    </row>
    <row r="188" spans="1:18" ht="12.75" customHeight="1">
      <c r="A188" s="6" t="s">
        <v>61</v>
      </c>
      <c r="B188" s="6"/>
      <c r="C188" s="41" t="s">
        <v>45</v>
      </c>
      <c r="D188" s="6"/>
      <c r="E188" s="29" t="s">
        <v>265</v>
      </c>
      <c r="F188" s="6"/>
      <c r="G188" s="6"/>
      <c r="H188" s="6"/>
      <c r="I188" s="42">
        <f>0+Q188</f>
      </c>
      <c r="J188" s="6"/>
      <c r="O188">
        <f>0+R188</f>
      </c>
      <c r="Q188">
        <f>0+I189+I193+I197+I201+I205+I209+I213</f>
      </c>
      <c r="R188">
        <f>0+O189+O193+O197+O201+O205+O209+O213</f>
      </c>
    </row>
    <row r="189" spans="1:16" ht="12.75">
      <c r="A189" s="26" t="s">
        <v>63</v>
      </c>
      <c r="B189" s="31" t="s">
        <v>266</v>
      </c>
      <c r="C189" s="31" t="s">
        <v>970</v>
      </c>
      <c r="D189" s="26" t="s">
        <v>65</v>
      </c>
      <c r="E189" s="32" t="s">
        <v>971</v>
      </c>
      <c r="F189" s="33" t="s">
        <v>85</v>
      </c>
      <c r="G189" s="34">
        <v>0.63</v>
      </c>
      <c r="H189" s="35">
        <v>0</v>
      </c>
      <c r="I189" s="35">
        <f>ROUND(ROUND(H189,2)*ROUND(G189,3),2)</f>
      </c>
      <c r="J189" s="33" t="s">
        <v>68</v>
      </c>
      <c r="O189">
        <f>(I189*21)/100</f>
      </c>
      <c r="P189" t="s">
        <v>36</v>
      </c>
    </row>
    <row r="190" spans="1:5" ht="51">
      <c r="A190" s="36" t="s">
        <v>69</v>
      </c>
      <c r="E190" s="37" t="s">
        <v>1201</v>
      </c>
    </row>
    <row r="191" spans="1:5" ht="12.75">
      <c r="A191" s="38" t="s">
        <v>71</v>
      </c>
      <c r="E191" s="39" t="s">
        <v>1202</v>
      </c>
    </row>
    <row r="192" spans="1:5" ht="369.75">
      <c r="A192" t="s">
        <v>73</v>
      </c>
      <c r="E192" s="37" t="s">
        <v>271</v>
      </c>
    </row>
    <row r="193" spans="1:16" ht="12.75">
      <c r="A193" s="26" t="s">
        <v>63</v>
      </c>
      <c r="B193" s="31" t="s">
        <v>272</v>
      </c>
      <c r="C193" s="31" t="s">
        <v>970</v>
      </c>
      <c r="D193" s="26" t="s">
        <v>75</v>
      </c>
      <c r="E193" s="32" t="s">
        <v>971</v>
      </c>
      <c r="F193" s="33" t="s">
        <v>85</v>
      </c>
      <c r="G193" s="34">
        <v>0.858</v>
      </c>
      <c r="H193" s="35">
        <v>0</v>
      </c>
      <c r="I193" s="35">
        <f>ROUND(ROUND(H193,2)*ROUND(G193,3),2)</f>
      </c>
      <c r="J193" s="33" t="s">
        <v>68</v>
      </c>
      <c r="O193">
        <f>(I193*21)/100</f>
      </c>
      <c r="P193" t="s">
        <v>36</v>
      </c>
    </row>
    <row r="194" spans="1:5" ht="51">
      <c r="A194" s="36" t="s">
        <v>69</v>
      </c>
      <c r="E194" s="37" t="s">
        <v>1203</v>
      </c>
    </row>
    <row r="195" spans="1:5" ht="12.75">
      <c r="A195" s="38" t="s">
        <v>71</v>
      </c>
      <c r="E195" s="39" t="s">
        <v>1204</v>
      </c>
    </row>
    <row r="196" spans="1:5" ht="369.75">
      <c r="A196" t="s">
        <v>73</v>
      </c>
      <c r="E196" s="37" t="s">
        <v>271</v>
      </c>
    </row>
    <row r="197" spans="1:16" ht="12.75">
      <c r="A197" s="26" t="s">
        <v>63</v>
      </c>
      <c r="B197" s="31" t="s">
        <v>275</v>
      </c>
      <c r="C197" s="31" t="s">
        <v>267</v>
      </c>
      <c r="D197" s="26" t="s">
        <v>83</v>
      </c>
      <c r="E197" s="32" t="s">
        <v>268</v>
      </c>
      <c r="F197" s="33" t="s">
        <v>85</v>
      </c>
      <c r="G197" s="34">
        <v>21.75</v>
      </c>
      <c r="H197" s="35">
        <v>0</v>
      </c>
      <c r="I197" s="35">
        <f>ROUND(ROUND(H197,2)*ROUND(G197,3),2)</f>
      </c>
      <c r="J197" s="33" t="s">
        <v>68</v>
      </c>
      <c r="O197">
        <f>(I197*21)/100</f>
      </c>
      <c r="P197" t="s">
        <v>36</v>
      </c>
    </row>
    <row r="198" spans="1:5" ht="63.75">
      <c r="A198" s="36" t="s">
        <v>69</v>
      </c>
      <c r="E198" s="37" t="s">
        <v>1205</v>
      </c>
    </row>
    <row r="199" spans="1:5" ht="12.75">
      <c r="A199" s="38" t="s">
        <v>71</v>
      </c>
      <c r="E199" s="39" t="s">
        <v>1206</v>
      </c>
    </row>
    <row r="200" spans="1:5" ht="369.75">
      <c r="A200" t="s">
        <v>73</v>
      </c>
      <c r="E200" s="37" t="s">
        <v>271</v>
      </c>
    </row>
    <row r="201" spans="1:16" ht="12.75">
      <c r="A201" s="26" t="s">
        <v>63</v>
      </c>
      <c r="B201" s="31" t="s">
        <v>280</v>
      </c>
      <c r="C201" s="31" t="s">
        <v>287</v>
      </c>
      <c r="D201" s="26" t="s">
        <v>83</v>
      </c>
      <c r="E201" s="32" t="s">
        <v>288</v>
      </c>
      <c r="F201" s="33" t="s">
        <v>85</v>
      </c>
      <c r="G201" s="34">
        <v>9.388</v>
      </c>
      <c r="H201" s="35">
        <v>0</v>
      </c>
      <c r="I201" s="35">
        <f>ROUND(ROUND(H201,2)*ROUND(G201,3),2)</f>
      </c>
      <c r="J201" s="33" t="s">
        <v>68</v>
      </c>
      <c r="O201">
        <f>(I201*21)/100</f>
      </c>
      <c r="P201" t="s">
        <v>36</v>
      </c>
    </row>
    <row r="202" spans="1:5" ht="51">
      <c r="A202" s="36" t="s">
        <v>69</v>
      </c>
      <c r="E202" s="37" t="s">
        <v>1207</v>
      </c>
    </row>
    <row r="203" spans="1:5" ht="12.75">
      <c r="A203" s="38" t="s">
        <v>71</v>
      </c>
      <c r="E203" s="39" t="s">
        <v>1208</v>
      </c>
    </row>
    <row r="204" spans="1:5" ht="38.25">
      <c r="A204" t="s">
        <v>73</v>
      </c>
      <c r="E204" s="37" t="s">
        <v>259</v>
      </c>
    </row>
    <row r="205" spans="1:16" ht="12.75">
      <c r="A205" s="26" t="s">
        <v>63</v>
      </c>
      <c r="B205" s="31" t="s">
        <v>283</v>
      </c>
      <c r="C205" s="31" t="s">
        <v>292</v>
      </c>
      <c r="D205" s="26" t="s">
        <v>65</v>
      </c>
      <c r="E205" s="32" t="s">
        <v>293</v>
      </c>
      <c r="F205" s="33" t="s">
        <v>85</v>
      </c>
      <c r="G205" s="34">
        <v>23.79</v>
      </c>
      <c r="H205" s="35">
        <v>0</v>
      </c>
      <c r="I205" s="35">
        <f>ROUND(ROUND(H205,2)*ROUND(G205,3),2)</f>
      </c>
      <c r="J205" s="33" t="s">
        <v>68</v>
      </c>
      <c r="O205">
        <f>(I205*21)/100</f>
      </c>
      <c r="P205" t="s">
        <v>36</v>
      </c>
    </row>
    <row r="206" spans="1:5" ht="63.75">
      <c r="A206" s="36" t="s">
        <v>69</v>
      </c>
      <c r="E206" s="37" t="s">
        <v>1209</v>
      </c>
    </row>
    <row r="207" spans="1:5" ht="12.75">
      <c r="A207" s="38" t="s">
        <v>71</v>
      </c>
      <c r="E207" s="39" t="s">
        <v>1210</v>
      </c>
    </row>
    <row r="208" spans="1:5" ht="38.25">
      <c r="A208" t="s">
        <v>73</v>
      </c>
      <c r="E208" s="37" t="s">
        <v>259</v>
      </c>
    </row>
    <row r="209" spans="1:16" ht="12.75">
      <c r="A209" s="26" t="s">
        <v>63</v>
      </c>
      <c r="B209" s="31" t="s">
        <v>286</v>
      </c>
      <c r="C209" s="31" t="s">
        <v>292</v>
      </c>
      <c r="D209" s="26" t="s">
        <v>75</v>
      </c>
      <c r="E209" s="32" t="s">
        <v>293</v>
      </c>
      <c r="F209" s="33" t="s">
        <v>85</v>
      </c>
      <c r="G209" s="34">
        <v>28.163</v>
      </c>
      <c r="H209" s="35">
        <v>0</v>
      </c>
      <c r="I209" s="35">
        <f>ROUND(ROUND(H209,2)*ROUND(G209,3),2)</f>
      </c>
      <c r="J209" s="33" t="s">
        <v>68</v>
      </c>
      <c r="O209">
        <f>(I209*21)/100</f>
      </c>
      <c r="P209" t="s">
        <v>36</v>
      </c>
    </row>
    <row r="210" spans="1:5" ht="51">
      <c r="A210" s="36" t="s">
        <v>69</v>
      </c>
      <c r="E210" s="37" t="s">
        <v>1211</v>
      </c>
    </row>
    <row r="211" spans="1:5" ht="12.75">
      <c r="A211" s="38" t="s">
        <v>71</v>
      </c>
      <c r="E211" s="39" t="s">
        <v>1212</v>
      </c>
    </row>
    <row r="212" spans="1:5" ht="38.25">
      <c r="A212" t="s">
        <v>73</v>
      </c>
      <c r="E212" s="37" t="s">
        <v>259</v>
      </c>
    </row>
    <row r="213" spans="1:16" ht="12.75">
      <c r="A213" s="26" t="s">
        <v>63</v>
      </c>
      <c r="B213" s="31" t="s">
        <v>291</v>
      </c>
      <c r="C213" s="31" t="s">
        <v>885</v>
      </c>
      <c r="D213" s="26" t="s">
        <v>83</v>
      </c>
      <c r="E213" s="32" t="s">
        <v>886</v>
      </c>
      <c r="F213" s="33" t="s">
        <v>85</v>
      </c>
      <c r="G213" s="34">
        <v>10.678</v>
      </c>
      <c r="H213" s="35">
        <v>0</v>
      </c>
      <c r="I213" s="35">
        <f>ROUND(ROUND(H213,2)*ROUND(G213,3),2)</f>
      </c>
      <c r="J213" s="33" t="s">
        <v>68</v>
      </c>
      <c r="O213">
        <f>(I213*21)/100</f>
      </c>
      <c r="P213" t="s">
        <v>36</v>
      </c>
    </row>
    <row r="214" spans="1:5" ht="89.25">
      <c r="A214" s="36" t="s">
        <v>69</v>
      </c>
      <c r="E214" s="37" t="s">
        <v>1213</v>
      </c>
    </row>
    <row r="215" spans="1:5" ht="12.75">
      <c r="A215" s="38" t="s">
        <v>71</v>
      </c>
      <c r="E215" s="39" t="s">
        <v>1214</v>
      </c>
    </row>
    <row r="216" spans="1:5" ht="102">
      <c r="A216" t="s">
        <v>73</v>
      </c>
      <c r="E216" s="37" t="s">
        <v>889</v>
      </c>
    </row>
    <row r="217" spans="1:18" ht="12.75" customHeight="1">
      <c r="A217" s="6" t="s">
        <v>61</v>
      </c>
      <c r="B217" s="6"/>
      <c r="C217" s="41" t="s">
        <v>47</v>
      </c>
      <c r="D217" s="6"/>
      <c r="E217" s="29" t="s">
        <v>304</v>
      </c>
      <c r="F217" s="6"/>
      <c r="G217" s="6"/>
      <c r="H217" s="6"/>
      <c r="I217" s="42">
        <f>0+Q217</f>
      </c>
      <c r="J217" s="6"/>
      <c r="O217">
        <f>0+R217</f>
      </c>
      <c r="Q217">
        <f>0+I218+I222+I226+I230+I234+I238+I242+I246+I250+I254+I258+I262+I266+I270+I274+I278+I282+I286+I290+I294+I298+I302+I306+I310+I314+I318</f>
      </c>
      <c r="R217">
        <f>0+O218+O222+O226+O230+O234+O238+O242+O246+O250+O254+O258+O262+O266+O270+O274+O278+O282+O286+O290+O294+O298+O302+O306+O310+O314+O318</f>
      </c>
    </row>
    <row r="218" spans="1:16" ht="12.75">
      <c r="A218" s="26" t="s">
        <v>63</v>
      </c>
      <c r="B218" s="31" t="s">
        <v>296</v>
      </c>
      <c r="C218" s="31" t="s">
        <v>990</v>
      </c>
      <c r="D218" s="26" t="s">
        <v>83</v>
      </c>
      <c r="E218" s="32" t="s">
        <v>991</v>
      </c>
      <c r="F218" s="33" t="s">
        <v>85</v>
      </c>
      <c r="G218" s="34">
        <v>26.123</v>
      </c>
      <c r="H218" s="35">
        <v>0</v>
      </c>
      <c r="I218" s="35">
        <f>ROUND(ROUND(H218,2)*ROUND(G218,3),2)</f>
      </c>
      <c r="J218" s="33" t="s">
        <v>68</v>
      </c>
      <c r="O218">
        <f>(I218*21)/100</f>
      </c>
      <c r="P218" t="s">
        <v>36</v>
      </c>
    </row>
    <row r="219" spans="1:5" ht="63.75">
      <c r="A219" s="36" t="s">
        <v>69</v>
      </c>
      <c r="E219" s="37" t="s">
        <v>1215</v>
      </c>
    </row>
    <row r="220" spans="1:5" ht="12.75">
      <c r="A220" s="38" t="s">
        <v>71</v>
      </c>
      <c r="E220" s="39" t="s">
        <v>1216</v>
      </c>
    </row>
    <row r="221" spans="1:5" ht="127.5">
      <c r="A221" t="s">
        <v>73</v>
      </c>
      <c r="E221" s="37" t="s">
        <v>309</v>
      </c>
    </row>
    <row r="222" spans="1:16" ht="12.75">
      <c r="A222" s="26" t="s">
        <v>63</v>
      </c>
      <c r="B222" s="31" t="s">
        <v>305</v>
      </c>
      <c r="C222" s="31" t="s">
        <v>306</v>
      </c>
      <c r="D222" s="26" t="s">
        <v>65</v>
      </c>
      <c r="E222" s="32" t="s">
        <v>307</v>
      </c>
      <c r="F222" s="33" t="s">
        <v>183</v>
      </c>
      <c r="G222" s="34">
        <v>1405.914</v>
      </c>
      <c r="H222" s="35">
        <v>0</v>
      </c>
      <c r="I222" s="35">
        <f>ROUND(ROUND(H222,2)*ROUND(G222,3),2)</f>
      </c>
      <c r="J222" s="33" t="s">
        <v>68</v>
      </c>
      <c r="O222">
        <f>(I222*21)/100</f>
      </c>
      <c r="P222" t="s">
        <v>36</v>
      </c>
    </row>
    <row r="223" spans="1:5" ht="51">
      <c r="A223" s="36" t="s">
        <v>69</v>
      </c>
      <c r="E223" s="37" t="s">
        <v>1217</v>
      </c>
    </row>
    <row r="224" spans="1:5" ht="12.75">
      <c r="A224" s="38" t="s">
        <v>71</v>
      </c>
      <c r="E224" s="39" t="s">
        <v>83</v>
      </c>
    </row>
    <row r="225" spans="1:5" ht="127.5">
      <c r="A225" t="s">
        <v>73</v>
      </c>
      <c r="E225" s="37" t="s">
        <v>309</v>
      </c>
    </row>
    <row r="226" spans="1:16" ht="12.75">
      <c r="A226" s="26" t="s">
        <v>63</v>
      </c>
      <c r="B226" s="31" t="s">
        <v>310</v>
      </c>
      <c r="C226" s="31" t="s">
        <v>306</v>
      </c>
      <c r="D226" s="26" t="s">
        <v>75</v>
      </c>
      <c r="E226" s="32" t="s">
        <v>307</v>
      </c>
      <c r="F226" s="33" t="s">
        <v>183</v>
      </c>
      <c r="G226" s="34">
        <v>1935.771</v>
      </c>
      <c r="H226" s="35">
        <v>0</v>
      </c>
      <c r="I226" s="35">
        <f>ROUND(ROUND(H226,2)*ROUND(G226,3),2)</f>
      </c>
      <c r="J226" s="33" t="s">
        <v>68</v>
      </c>
      <c r="O226">
        <f>(I226*21)/100</f>
      </c>
      <c r="P226" t="s">
        <v>36</v>
      </c>
    </row>
    <row r="227" spans="1:5" ht="51">
      <c r="A227" s="36" t="s">
        <v>69</v>
      </c>
      <c r="E227" s="37" t="s">
        <v>1218</v>
      </c>
    </row>
    <row r="228" spans="1:5" ht="12.75">
      <c r="A228" s="38" t="s">
        <v>71</v>
      </c>
      <c r="E228" s="39" t="s">
        <v>83</v>
      </c>
    </row>
    <row r="229" spans="1:5" ht="127.5">
      <c r="A229" t="s">
        <v>73</v>
      </c>
      <c r="E229" s="37" t="s">
        <v>309</v>
      </c>
    </row>
    <row r="230" spans="1:16" ht="12.75">
      <c r="A230" s="26" t="s">
        <v>63</v>
      </c>
      <c r="B230" s="31" t="s">
        <v>312</v>
      </c>
      <c r="C230" s="31" t="s">
        <v>320</v>
      </c>
      <c r="D230" s="26" t="s">
        <v>65</v>
      </c>
      <c r="E230" s="32" t="s">
        <v>321</v>
      </c>
      <c r="F230" s="33" t="s">
        <v>183</v>
      </c>
      <c r="G230" s="34">
        <v>1642.423</v>
      </c>
      <c r="H230" s="35">
        <v>0</v>
      </c>
      <c r="I230" s="35">
        <f>ROUND(ROUND(H230,2)*ROUND(G230,3),2)</f>
      </c>
      <c r="J230" s="33" t="s">
        <v>68</v>
      </c>
      <c r="O230">
        <f>(I230*21)/100</f>
      </c>
      <c r="P230" t="s">
        <v>36</v>
      </c>
    </row>
    <row r="231" spans="1:5" ht="38.25">
      <c r="A231" s="36" t="s">
        <v>69</v>
      </c>
      <c r="E231" s="37" t="s">
        <v>1219</v>
      </c>
    </row>
    <row r="232" spans="1:5" ht="12.75">
      <c r="A232" s="38" t="s">
        <v>71</v>
      </c>
      <c r="E232" s="39" t="s">
        <v>83</v>
      </c>
    </row>
    <row r="233" spans="1:5" ht="51">
      <c r="A233" t="s">
        <v>73</v>
      </c>
      <c r="E233" s="37" t="s">
        <v>323</v>
      </c>
    </row>
    <row r="234" spans="1:16" ht="12.75">
      <c r="A234" s="26" t="s">
        <v>63</v>
      </c>
      <c r="B234" s="31" t="s">
        <v>314</v>
      </c>
      <c r="C234" s="31" t="s">
        <v>320</v>
      </c>
      <c r="D234" s="26" t="s">
        <v>75</v>
      </c>
      <c r="E234" s="32" t="s">
        <v>321</v>
      </c>
      <c r="F234" s="33" t="s">
        <v>183</v>
      </c>
      <c r="G234" s="34">
        <v>2256.368</v>
      </c>
      <c r="H234" s="35">
        <v>0</v>
      </c>
      <c r="I234" s="35">
        <f>ROUND(ROUND(H234,2)*ROUND(G234,3),2)</f>
      </c>
      <c r="J234" s="33" t="s">
        <v>68</v>
      </c>
      <c r="O234">
        <f>(I234*21)/100</f>
      </c>
      <c r="P234" t="s">
        <v>36</v>
      </c>
    </row>
    <row r="235" spans="1:5" ht="38.25">
      <c r="A235" s="36" t="s">
        <v>69</v>
      </c>
      <c r="E235" s="37" t="s">
        <v>1220</v>
      </c>
    </row>
    <row r="236" spans="1:5" ht="12.75">
      <c r="A236" s="38" t="s">
        <v>71</v>
      </c>
      <c r="E236" s="39" t="s">
        <v>83</v>
      </c>
    </row>
    <row r="237" spans="1:5" ht="51">
      <c r="A237" t="s">
        <v>73</v>
      </c>
      <c r="E237" s="37" t="s">
        <v>323</v>
      </c>
    </row>
    <row r="238" spans="1:16" ht="12.75">
      <c r="A238" s="26" t="s">
        <v>63</v>
      </c>
      <c r="B238" s="31" t="s">
        <v>319</v>
      </c>
      <c r="C238" s="31" t="s">
        <v>320</v>
      </c>
      <c r="D238" s="26" t="s">
        <v>78</v>
      </c>
      <c r="E238" s="32" t="s">
        <v>321</v>
      </c>
      <c r="F238" s="33" t="s">
        <v>183</v>
      </c>
      <c r="G238" s="34">
        <v>10.888</v>
      </c>
      <c r="H238" s="35">
        <v>0</v>
      </c>
      <c r="I238" s="35">
        <f>ROUND(ROUND(H238,2)*ROUND(G238,3),2)</f>
      </c>
      <c r="J238" s="33" t="s">
        <v>68</v>
      </c>
      <c r="O238">
        <f>(I238*21)/100</f>
      </c>
      <c r="P238" t="s">
        <v>36</v>
      </c>
    </row>
    <row r="239" spans="1:5" ht="38.25">
      <c r="A239" s="36" t="s">
        <v>69</v>
      </c>
      <c r="E239" s="37" t="s">
        <v>1221</v>
      </c>
    </row>
    <row r="240" spans="1:5" ht="12.75">
      <c r="A240" s="38" t="s">
        <v>71</v>
      </c>
      <c r="E240" s="39" t="s">
        <v>83</v>
      </c>
    </row>
    <row r="241" spans="1:5" ht="51">
      <c r="A241" t="s">
        <v>73</v>
      </c>
      <c r="E241" s="37" t="s">
        <v>323</v>
      </c>
    </row>
    <row r="242" spans="1:16" ht="12.75">
      <c r="A242" s="26" t="s">
        <v>63</v>
      </c>
      <c r="B242" s="31" t="s">
        <v>324</v>
      </c>
      <c r="C242" s="31" t="s">
        <v>320</v>
      </c>
      <c r="D242" s="26" t="s">
        <v>192</v>
      </c>
      <c r="E242" s="32" t="s">
        <v>321</v>
      </c>
      <c r="F242" s="33" t="s">
        <v>183</v>
      </c>
      <c r="G242" s="34">
        <v>10.888</v>
      </c>
      <c r="H242" s="35">
        <v>0</v>
      </c>
      <c r="I242" s="35">
        <f>ROUND(ROUND(H242,2)*ROUND(G242,3),2)</f>
      </c>
      <c r="J242" s="33" t="s">
        <v>68</v>
      </c>
      <c r="O242">
        <f>(I242*21)/100</f>
      </c>
      <c r="P242" t="s">
        <v>36</v>
      </c>
    </row>
    <row r="243" spans="1:5" ht="38.25">
      <c r="A243" s="36" t="s">
        <v>69</v>
      </c>
      <c r="E243" s="37" t="s">
        <v>1221</v>
      </c>
    </row>
    <row r="244" spans="1:5" ht="12.75">
      <c r="A244" s="38" t="s">
        <v>71</v>
      </c>
      <c r="E244" s="39" t="s">
        <v>83</v>
      </c>
    </row>
    <row r="245" spans="1:5" ht="51">
      <c r="A245" t="s">
        <v>73</v>
      </c>
      <c r="E245" s="37" t="s">
        <v>323</v>
      </c>
    </row>
    <row r="246" spans="1:16" ht="12.75">
      <c r="A246" s="26" t="s">
        <v>63</v>
      </c>
      <c r="B246" s="31" t="s">
        <v>326</v>
      </c>
      <c r="C246" s="31" t="s">
        <v>331</v>
      </c>
      <c r="D246" s="26" t="s">
        <v>65</v>
      </c>
      <c r="E246" s="32" t="s">
        <v>332</v>
      </c>
      <c r="F246" s="33" t="s">
        <v>183</v>
      </c>
      <c r="G246" s="34">
        <v>12.626</v>
      </c>
      <c r="H246" s="35">
        <v>0</v>
      </c>
      <c r="I246" s="35">
        <f>ROUND(ROUND(H246,2)*ROUND(G246,3),2)</f>
      </c>
      <c r="J246" s="33" t="s">
        <v>68</v>
      </c>
      <c r="O246">
        <f>(I246*21)/100</f>
      </c>
      <c r="P246" t="s">
        <v>36</v>
      </c>
    </row>
    <row r="247" spans="1:5" ht="38.25">
      <c r="A247" s="36" t="s">
        <v>69</v>
      </c>
      <c r="E247" s="37" t="s">
        <v>1222</v>
      </c>
    </row>
    <row r="248" spans="1:5" ht="12.75">
      <c r="A248" s="38" t="s">
        <v>71</v>
      </c>
      <c r="E248" s="39" t="s">
        <v>83</v>
      </c>
    </row>
    <row r="249" spans="1:5" ht="51">
      <c r="A249" t="s">
        <v>73</v>
      </c>
      <c r="E249" s="37" t="s">
        <v>323</v>
      </c>
    </row>
    <row r="250" spans="1:16" ht="12.75">
      <c r="A250" s="26" t="s">
        <v>63</v>
      </c>
      <c r="B250" s="31" t="s">
        <v>328</v>
      </c>
      <c r="C250" s="31" t="s">
        <v>331</v>
      </c>
      <c r="D250" s="26" t="s">
        <v>75</v>
      </c>
      <c r="E250" s="32" t="s">
        <v>332</v>
      </c>
      <c r="F250" s="33" t="s">
        <v>183</v>
      </c>
      <c r="G250" s="34">
        <v>135.367</v>
      </c>
      <c r="H250" s="35">
        <v>0</v>
      </c>
      <c r="I250" s="35">
        <f>ROUND(ROUND(H250,2)*ROUND(G250,3),2)</f>
      </c>
      <c r="J250" s="33" t="s">
        <v>68</v>
      </c>
      <c r="O250">
        <f>(I250*21)/100</f>
      </c>
      <c r="P250" t="s">
        <v>36</v>
      </c>
    </row>
    <row r="251" spans="1:5" ht="38.25">
      <c r="A251" s="36" t="s">
        <v>69</v>
      </c>
      <c r="E251" s="37" t="s">
        <v>1223</v>
      </c>
    </row>
    <row r="252" spans="1:5" ht="12.75">
      <c r="A252" s="38" t="s">
        <v>71</v>
      </c>
      <c r="E252" s="39" t="s">
        <v>83</v>
      </c>
    </row>
    <row r="253" spans="1:5" ht="51">
      <c r="A253" t="s">
        <v>73</v>
      </c>
      <c r="E253" s="37" t="s">
        <v>323</v>
      </c>
    </row>
    <row r="254" spans="1:16" ht="12.75">
      <c r="A254" s="26" t="s">
        <v>63</v>
      </c>
      <c r="B254" s="31" t="s">
        <v>330</v>
      </c>
      <c r="C254" s="31" t="s">
        <v>337</v>
      </c>
      <c r="D254" s="26" t="s">
        <v>65</v>
      </c>
      <c r="E254" s="32" t="s">
        <v>338</v>
      </c>
      <c r="F254" s="33" t="s">
        <v>183</v>
      </c>
      <c r="G254" s="34">
        <v>1392.775</v>
      </c>
      <c r="H254" s="35">
        <v>0</v>
      </c>
      <c r="I254" s="35">
        <f>ROUND(ROUND(H254,2)*ROUND(G254,3),2)</f>
      </c>
      <c r="J254" s="33" t="s">
        <v>68</v>
      </c>
      <c r="O254">
        <f>(I254*21)/100</f>
      </c>
      <c r="P254" t="s">
        <v>36</v>
      </c>
    </row>
    <row r="255" spans="1:5" ht="51">
      <c r="A255" s="36" t="s">
        <v>69</v>
      </c>
      <c r="E255" s="37" t="s">
        <v>1224</v>
      </c>
    </row>
    <row r="256" spans="1:5" ht="12.75">
      <c r="A256" s="38" t="s">
        <v>71</v>
      </c>
      <c r="E256" s="39" t="s">
        <v>83</v>
      </c>
    </row>
    <row r="257" spans="1:5" ht="51">
      <c r="A257" t="s">
        <v>73</v>
      </c>
      <c r="E257" s="37" t="s">
        <v>340</v>
      </c>
    </row>
    <row r="258" spans="1:16" ht="12.75">
      <c r="A258" s="26" t="s">
        <v>63</v>
      </c>
      <c r="B258" s="31" t="s">
        <v>334</v>
      </c>
      <c r="C258" s="31" t="s">
        <v>337</v>
      </c>
      <c r="D258" s="26" t="s">
        <v>75</v>
      </c>
      <c r="E258" s="32" t="s">
        <v>338</v>
      </c>
      <c r="F258" s="33" t="s">
        <v>183</v>
      </c>
      <c r="G258" s="34">
        <v>1917.96</v>
      </c>
      <c r="H258" s="35">
        <v>0</v>
      </c>
      <c r="I258" s="35">
        <f>ROUND(ROUND(H258,2)*ROUND(G258,3),2)</f>
      </c>
      <c r="J258" s="33" t="s">
        <v>68</v>
      </c>
      <c r="O258">
        <f>(I258*21)/100</f>
      </c>
      <c r="P258" t="s">
        <v>36</v>
      </c>
    </row>
    <row r="259" spans="1:5" ht="51">
      <c r="A259" s="36" t="s">
        <v>69</v>
      </c>
      <c r="E259" s="37" t="s">
        <v>1225</v>
      </c>
    </row>
    <row r="260" spans="1:5" ht="12.75">
      <c r="A260" s="38" t="s">
        <v>71</v>
      </c>
      <c r="E260" s="39" t="s">
        <v>83</v>
      </c>
    </row>
    <row r="261" spans="1:5" ht="51">
      <c r="A261" t="s">
        <v>73</v>
      </c>
      <c r="E261" s="37" t="s">
        <v>340</v>
      </c>
    </row>
    <row r="262" spans="1:16" ht="12.75">
      <c r="A262" s="26" t="s">
        <v>63</v>
      </c>
      <c r="B262" s="31" t="s">
        <v>336</v>
      </c>
      <c r="C262" s="31" t="s">
        <v>346</v>
      </c>
      <c r="D262" s="26" t="s">
        <v>65</v>
      </c>
      <c r="E262" s="32" t="s">
        <v>347</v>
      </c>
      <c r="F262" s="33" t="s">
        <v>183</v>
      </c>
      <c r="G262" s="34">
        <v>1359.926</v>
      </c>
      <c r="H262" s="35">
        <v>0</v>
      </c>
      <c r="I262" s="35">
        <f>ROUND(ROUND(H262,2)*ROUND(G262,3),2)</f>
      </c>
      <c r="J262" s="33" t="s">
        <v>68</v>
      </c>
      <c r="O262">
        <f>(I262*21)/100</f>
      </c>
      <c r="P262" t="s">
        <v>36</v>
      </c>
    </row>
    <row r="263" spans="1:5" ht="51">
      <c r="A263" s="36" t="s">
        <v>69</v>
      </c>
      <c r="E263" s="37" t="s">
        <v>1226</v>
      </c>
    </row>
    <row r="264" spans="1:5" ht="12.75">
      <c r="A264" s="38" t="s">
        <v>71</v>
      </c>
      <c r="E264" s="39" t="s">
        <v>83</v>
      </c>
    </row>
    <row r="265" spans="1:5" ht="51">
      <c r="A265" t="s">
        <v>73</v>
      </c>
      <c r="E265" s="37" t="s">
        <v>340</v>
      </c>
    </row>
    <row r="266" spans="1:16" ht="12.75">
      <c r="A266" s="26" t="s">
        <v>63</v>
      </c>
      <c r="B266" s="31" t="s">
        <v>341</v>
      </c>
      <c r="C266" s="31" t="s">
        <v>346</v>
      </c>
      <c r="D266" s="26" t="s">
        <v>75</v>
      </c>
      <c r="E266" s="32" t="s">
        <v>347</v>
      </c>
      <c r="F266" s="33" t="s">
        <v>183</v>
      </c>
      <c r="G266" s="34">
        <v>1346.787</v>
      </c>
      <c r="H266" s="35">
        <v>0</v>
      </c>
      <c r="I266" s="35">
        <f>ROUND(ROUND(H266,2)*ROUND(G266,3),2)</f>
      </c>
      <c r="J266" s="33" t="s">
        <v>68</v>
      </c>
      <c r="O266">
        <f>(I266*21)/100</f>
      </c>
      <c r="P266" t="s">
        <v>36</v>
      </c>
    </row>
    <row r="267" spans="1:5" ht="51">
      <c r="A267" s="36" t="s">
        <v>69</v>
      </c>
      <c r="E267" s="37" t="s">
        <v>1227</v>
      </c>
    </row>
    <row r="268" spans="1:5" ht="12.75">
      <c r="A268" s="38" t="s">
        <v>71</v>
      </c>
      <c r="E268" s="39" t="s">
        <v>83</v>
      </c>
    </row>
    <row r="269" spans="1:5" ht="51">
      <c r="A269" t="s">
        <v>73</v>
      </c>
      <c r="E269" s="37" t="s">
        <v>340</v>
      </c>
    </row>
    <row r="270" spans="1:16" ht="12.75">
      <c r="A270" s="26" t="s">
        <v>63</v>
      </c>
      <c r="B270" s="31" t="s">
        <v>343</v>
      </c>
      <c r="C270" s="31" t="s">
        <v>346</v>
      </c>
      <c r="D270" s="26" t="s">
        <v>78</v>
      </c>
      <c r="E270" s="32" t="s">
        <v>347</v>
      </c>
      <c r="F270" s="33" t="s">
        <v>183</v>
      </c>
      <c r="G270" s="34">
        <v>1873.432</v>
      </c>
      <c r="H270" s="35">
        <v>0</v>
      </c>
      <c r="I270" s="35">
        <f>ROUND(ROUND(H270,2)*ROUND(G270,3),2)</f>
      </c>
      <c r="J270" s="33" t="s">
        <v>68</v>
      </c>
      <c r="O270">
        <f>(I270*21)/100</f>
      </c>
      <c r="P270" t="s">
        <v>36</v>
      </c>
    </row>
    <row r="271" spans="1:5" ht="51">
      <c r="A271" s="36" t="s">
        <v>69</v>
      </c>
      <c r="E271" s="37" t="s">
        <v>1228</v>
      </c>
    </row>
    <row r="272" spans="1:5" ht="12.75">
      <c r="A272" s="38" t="s">
        <v>71</v>
      </c>
      <c r="E272" s="39" t="s">
        <v>83</v>
      </c>
    </row>
    <row r="273" spans="1:5" ht="51">
      <c r="A273" t="s">
        <v>73</v>
      </c>
      <c r="E273" s="37" t="s">
        <v>340</v>
      </c>
    </row>
    <row r="274" spans="1:16" ht="12.75">
      <c r="A274" s="26" t="s">
        <v>63</v>
      </c>
      <c r="B274" s="31" t="s">
        <v>345</v>
      </c>
      <c r="C274" s="31" t="s">
        <v>346</v>
      </c>
      <c r="D274" s="26" t="s">
        <v>192</v>
      </c>
      <c r="E274" s="32" t="s">
        <v>347</v>
      </c>
      <c r="F274" s="33" t="s">
        <v>183</v>
      </c>
      <c r="G274" s="34">
        <v>1885.621</v>
      </c>
      <c r="H274" s="35">
        <v>0</v>
      </c>
      <c r="I274" s="35">
        <f>ROUND(ROUND(H274,2)*ROUND(G274,3),2)</f>
      </c>
      <c r="J274" s="33" t="s">
        <v>68</v>
      </c>
      <c r="O274">
        <f>(I274*21)/100</f>
      </c>
      <c r="P274" t="s">
        <v>36</v>
      </c>
    </row>
    <row r="275" spans="1:5" ht="51">
      <c r="A275" s="36" t="s">
        <v>69</v>
      </c>
      <c r="E275" s="37" t="s">
        <v>1229</v>
      </c>
    </row>
    <row r="276" spans="1:5" ht="12.75">
      <c r="A276" s="38" t="s">
        <v>71</v>
      </c>
      <c r="E276" s="39" t="s">
        <v>83</v>
      </c>
    </row>
    <row r="277" spans="1:5" ht="51">
      <c r="A277" t="s">
        <v>73</v>
      </c>
      <c r="E277" s="37" t="s">
        <v>340</v>
      </c>
    </row>
    <row r="278" spans="1:16" ht="12.75">
      <c r="A278" s="26" t="s">
        <v>63</v>
      </c>
      <c r="B278" s="31" t="s">
        <v>349</v>
      </c>
      <c r="C278" s="31" t="s">
        <v>364</v>
      </c>
      <c r="D278" s="26" t="s">
        <v>83</v>
      </c>
      <c r="E278" s="32" t="s">
        <v>365</v>
      </c>
      <c r="F278" s="33" t="s">
        <v>183</v>
      </c>
      <c r="G278" s="34">
        <v>1313.939</v>
      </c>
      <c r="H278" s="35">
        <v>0</v>
      </c>
      <c r="I278" s="35">
        <f>ROUND(ROUND(H278,2)*ROUND(G278,3),2)</f>
      </c>
      <c r="J278" s="33" t="s">
        <v>68</v>
      </c>
      <c r="O278">
        <f>(I278*21)/100</f>
      </c>
      <c r="P278" t="s">
        <v>36</v>
      </c>
    </row>
    <row r="279" spans="1:5" ht="38.25">
      <c r="A279" s="36" t="s">
        <v>69</v>
      </c>
      <c r="E279" s="37" t="s">
        <v>1230</v>
      </c>
    </row>
    <row r="280" spans="1:5" ht="12.75">
      <c r="A280" s="38" t="s">
        <v>71</v>
      </c>
      <c r="E280" s="39" t="s">
        <v>83</v>
      </c>
    </row>
    <row r="281" spans="1:5" ht="140.25">
      <c r="A281" t="s">
        <v>73</v>
      </c>
      <c r="E281" s="37" t="s">
        <v>367</v>
      </c>
    </row>
    <row r="282" spans="1:16" ht="12.75">
      <c r="A282" s="26" t="s">
        <v>63</v>
      </c>
      <c r="B282" s="31" t="s">
        <v>351</v>
      </c>
      <c r="C282" s="31" t="s">
        <v>369</v>
      </c>
      <c r="D282" s="26" t="s">
        <v>83</v>
      </c>
      <c r="E282" s="32" t="s">
        <v>370</v>
      </c>
      <c r="F282" s="33" t="s">
        <v>183</v>
      </c>
      <c r="G282" s="34">
        <v>1811.094</v>
      </c>
      <c r="H282" s="35">
        <v>0</v>
      </c>
      <c r="I282" s="35">
        <f>ROUND(ROUND(H282,2)*ROUND(G282,3),2)</f>
      </c>
      <c r="J282" s="33" t="s">
        <v>68</v>
      </c>
      <c r="O282">
        <f>(I282*21)/100</f>
      </c>
      <c r="P282" t="s">
        <v>36</v>
      </c>
    </row>
    <row r="283" spans="1:5" ht="51">
      <c r="A283" s="36" t="s">
        <v>69</v>
      </c>
      <c r="E283" s="37" t="s">
        <v>1231</v>
      </c>
    </row>
    <row r="284" spans="1:5" ht="12.75">
      <c r="A284" s="38" t="s">
        <v>71</v>
      </c>
      <c r="E284" s="39" t="s">
        <v>83</v>
      </c>
    </row>
    <row r="285" spans="1:5" ht="140.25">
      <c r="A285" t="s">
        <v>73</v>
      </c>
      <c r="E285" s="37" t="s">
        <v>367</v>
      </c>
    </row>
    <row r="286" spans="1:16" ht="12.75">
      <c r="A286" s="26" t="s">
        <v>63</v>
      </c>
      <c r="B286" s="31" t="s">
        <v>353</v>
      </c>
      <c r="C286" s="31" t="s">
        <v>377</v>
      </c>
      <c r="D286" s="26" t="s">
        <v>83</v>
      </c>
      <c r="E286" s="32" t="s">
        <v>378</v>
      </c>
      <c r="F286" s="33" t="s">
        <v>183</v>
      </c>
      <c r="G286" s="34">
        <v>1353.357</v>
      </c>
      <c r="H286" s="35">
        <v>0</v>
      </c>
      <c r="I286" s="35">
        <f>ROUND(ROUND(H286,2)*ROUND(G286,3),2)</f>
      </c>
      <c r="J286" s="33" t="s">
        <v>68</v>
      </c>
      <c r="O286">
        <f>(I286*21)/100</f>
      </c>
      <c r="P286" t="s">
        <v>36</v>
      </c>
    </row>
    <row r="287" spans="1:5" ht="38.25">
      <c r="A287" s="36" t="s">
        <v>69</v>
      </c>
      <c r="E287" s="37" t="s">
        <v>1232</v>
      </c>
    </row>
    <row r="288" spans="1:5" ht="12.75">
      <c r="A288" s="38" t="s">
        <v>71</v>
      </c>
      <c r="E288" s="39" t="s">
        <v>83</v>
      </c>
    </row>
    <row r="289" spans="1:5" ht="140.25">
      <c r="A289" t="s">
        <v>73</v>
      </c>
      <c r="E289" s="37" t="s">
        <v>367</v>
      </c>
    </row>
    <row r="290" spans="1:16" ht="12.75">
      <c r="A290" s="26" t="s">
        <v>63</v>
      </c>
      <c r="B290" s="31" t="s">
        <v>355</v>
      </c>
      <c r="C290" s="31" t="s">
        <v>381</v>
      </c>
      <c r="D290" s="26" t="s">
        <v>83</v>
      </c>
      <c r="E290" s="32" t="s">
        <v>382</v>
      </c>
      <c r="F290" s="33" t="s">
        <v>183</v>
      </c>
      <c r="G290" s="34">
        <v>1864.527</v>
      </c>
      <c r="H290" s="35">
        <v>0</v>
      </c>
      <c r="I290" s="35">
        <f>ROUND(ROUND(H290,2)*ROUND(G290,3),2)</f>
      </c>
      <c r="J290" s="33" t="s">
        <v>68</v>
      </c>
      <c r="O290">
        <f>(I290*21)/100</f>
      </c>
      <c r="P290" t="s">
        <v>36</v>
      </c>
    </row>
    <row r="291" spans="1:5" ht="38.25">
      <c r="A291" s="36" t="s">
        <v>69</v>
      </c>
      <c r="E291" s="37" t="s">
        <v>1233</v>
      </c>
    </row>
    <row r="292" spans="1:5" ht="12.75">
      <c r="A292" s="38" t="s">
        <v>71</v>
      </c>
      <c r="E292" s="39" t="s">
        <v>83</v>
      </c>
    </row>
    <row r="293" spans="1:5" ht="140.25">
      <c r="A293" t="s">
        <v>73</v>
      </c>
      <c r="E293" s="37" t="s">
        <v>367</v>
      </c>
    </row>
    <row r="294" spans="1:16" ht="12.75">
      <c r="A294" s="26" t="s">
        <v>63</v>
      </c>
      <c r="B294" s="31" t="s">
        <v>357</v>
      </c>
      <c r="C294" s="31" t="s">
        <v>389</v>
      </c>
      <c r="D294" s="26" t="s">
        <v>65</v>
      </c>
      <c r="E294" s="32" t="s">
        <v>390</v>
      </c>
      <c r="F294" s="33" t="s">
        <v>183</v>
      </c>
      <c r="G294" s="34">
        <v>1366.496</v>
      </c>
      <c r="H294" s="35">
        <v>0</v>
      </c>
      <c r="I294" s="35">
        <f>ROUND(ROUND(H294,2)*ROUND(G294,3),2)</f>
      </c>
      <c r="J294" s="33" t="s">
        <v>68</v>
      </c>
      <c r="O294">
        <f>(I294*21)/100</f>
      </c>
      <c r="P294" t="s">
        <v>36</v>
      </c>
    </row>
    <row r="295" spans="1:5" ht="51">
      <c r="A295" s="36" t="s">
        <v>69</v>
      </c>
      <c r="E295" s="37" t="s">
        <v>1234</v>
      </c>
    </row>
    <row r="296" spans="1:5" ht="12.75">
      <c r="A296" s="38" t="s">
        <v>71</v>
      </c>
      <c r="E296" s="39" t="s">
        <v>83</v>
      </c>
    </row>
    <row r="297" spans="1:5" ht="140.25">
      <c r="A297" t="s">
        <v>73</v>
      </c>
      <c r="E297" s="37" t="s">
        <v>367</v>
      </c>
    </row>
    <row r="298" spans="1:16" ht="12.75">
      <c r="A298" s="26" t="s">
        <v>63</v>
      </c>
      <c r="B298" s="31" t="s">
        <v>359</v>
      </c>
      <c r="C298" s="31" t="s">
        <v>389</v>
      </c>
      <c r="D298" s="26" t="s">
        <v>75</v>
      </c>
      <c r="E298" s="32" t="s">
        <v>390</v>
      </c>
      <c r="F298" s="33" t="s">
        <v>183</v>
      </c>
      <c r="G298" s="34">
        <v>1882.338</v>
      </c>
      <c r="H298" s="35">
        <v>0</v>
      </c>
      <c r="I298" s="35">
        <f>ROUND(ROUND(H298,2)*ROUND(G298,3),2)</f>
      </c>
      <c r="J298" s="33" t="s">
        <v>68</v>
      </c>
      <c r="O298">
        <f>(I298*21)/100</f>
      </c>
      <c r="P298" t="s">
        <v>36</v>
      </c>
    </row>
    <row r="299" spans="1:5" ht="51">
      <c r="A299" s="36" t="s">
        <v>69</v>
      </c>
      <c r="E299" s="37" t="s">
        <v>1235</v>
      </c>
    </row>
    <row r="300" spans="1:5" ht="12.75">
      <c r="A300" s="38" t="s">
        <v>71</v>
      </c>
      <c r="E300" s="39" t="s">
        <v>83</v>
      </c>
    </row>
    <row r="301" spans="1:5" ht="140.25">
      <c r="A301" t="s">
        <v>73</v>
      </c>
      <c r="E301" s="37" t="s">
        <v>367</v>
      </c>
    </row>
    <row r="302" spans="1:16" ht="12.75">
      <c r="A302" s="26" t="s">
        <v>63</v>
      </c>
      <c r="B302" s="31" t="s">
        <v>361</v>
      </c>
      <c r="C302" s="31" t="s">
        <v>1236</v>
      </c>
      <c r="D302" s="26" t="s">
        <v>83</v>
      </c>
      <c r="E302" s="32" t="s">
        <v>1237</v>
      </c>
      <c r="F302" s="33" t="s">
        <v>183</v>
      </c>
      <c r="G302" s="34">
        <v>118.743</v>
      </c>
      <c r="H302" s="35">
        <v>0</v>
      </c>
      <c r="I302" s="35">
        <f>ROUND(ROUND(H302,2)*ROUND(G302,3),2)</f>
      </c>
      <c r="J302" s="33" t="s">
        <v>68</v>
      </c>
      <c r="O302">
        <f>(I302*21)/100</f>
      </c>
      <c r="P302" t="s">
        <v>36</v>
      </c>
    </row>
    <row r="303" spans="1:5" ht="63.75">
      <c r="A303" s="36" t="s">
        <v>69</v>
      </c>
      <c r="E303" s="37" t="s">
        <v>1238</v>
      </c>
    </row>
    <row r="304" spans="1:5" ht="12.75">
      <c r="A304" s="38" t="s">
        <v>71</v>
      </c>
      <c r="E304" s="39" t="s">
        <v>83</v>
      </c>
    </row>
    <row r="305" spans="1:5" ht="153">
      <c r="A305" t="s">
        <v>73</v>
      </c>
      <c r="E305" s="37" t="s">
        <v>400</v>
      </c>
    </row>
    <row r="306" spans="1:16" ht="12.75">
      <c r="A306" s="26" t="s">
        <v>63</v>
      </c>
      <c r="B306" s="31" t="s">
        <v>363</v>
      </c>
      <c r="C306" s="31" t="s">
        <v>397</v>
      </c>
      <c r="D306" s="26" t="s">
        <v>83</v>
      </c>
      <c r="E306" s="32" t="s">
        <v>398</v>
      </c>
      <c r="F306" s="33" t="s">
        <v>183</v>
      </c>
      <c r="G306" s="34">
        <v>5.709</v>
      </c>
      <c r="H306" s="35">
        <v>0</v>
      </c>
      <c r="I306" s="35">
        <f>ROUND(ROUND(H306,2)*ROUND(G306,3),2)</f>
      </c>
      <c r="J306" s="33" t="s">
        <v>68</v>
      </c>
      <c r="O306">
        <f>(I306*21)/100</f>
      </c>
      <c r="P306" t="s">
        <v>36</v>
      </c>
    </row>
    <row r="307" spans="1:5" ht="63.75">
      <c r="A307" s="36" t="s">
        <v>69</v>
      </c>
      <c r="E307" s="37" t="s">
        <v>1239</v>
      </c>
    </row>
    <row r="308" spans="1:5" ht="12.75">
      <c r="A308" s="38" t="s">
        <v>71</v>
      </c>
      <c r="E308" s="39" t="s">
        <v>83</v>
      </c>
    </row>
    <row r="309" spans="1:5" ht="153">
      <c r="A309" t="s">
        <v>73</v>
      </c>
      <c r="E309" s="37" t="s">
        <v>400</v>
      </c>
    </row>
    <row r="310" spans="1:16" ht="12.75">
      <c r="A310" s="26" t="s">
        <v>63</v>
      </c>
      <c r="B310" s="31" t="s">
        <v>368</v>
      </c>
      <c r="C310" s="31" t="s">
        <v>1240</v>
      </c>
      <c r="D310" s="26" t="s">
        <v>83</v>
      </c>
      <c r="E310" s="32" t="s">
        <v>1241</v>
      </c>
      <c r="F310" s="33" t="s">
        <v>183</v>
      </c>
      <c r="G310" s="34">
        <v>10.888</v>
      </c>
      <c r="H310" s="35">
        <v>0</v>
      </c>
      <c r="I310" s="35">
        <f>ROUND(ROUND(H310,2)*ROUND(G310,3),2)</f>
      </c>
      <c r="J310" s="33" t="s">
        <v>68</v>
      </c>
      <c r="O310">
        <f>(I310*21)/100</f>
      </c>
      <c r="P310" t="s">
        <v>36</v>
      </c>
    </row>
    <row r="311" spans="1:5" ht="63.75">
      <c r="A311" s="36" t="s">
        <v>69</v>
      </c>
      <c r="E311" s="37" t="s">
        <v>1242</v>
      </c>
    </row>
    <row r="312" spans="1:5" ht="12.75">
      <c r="A312" s="38" t="s">
        <v>71</v>
      </c>
      <c r="E312" s="39" t="s">
        <v>83</v>
      </c>
    </row>
    <row r="313" spans="1:5" ht="153">
      <c r="A313" t="s">
        <v>73</v>
      </c>
      <c r="E313" s="37" t="s">
        <v>400</v>
      </c>
    </row>
    <row r="314" spans="1:16" ht="25.5">
      <c r="A314" s="26" t="s">
        <v>63</v>
      </c>
      <c r="B314" s="31" t="s">
        <v>372</v>
      </c>
      <c r="C314" s="31" t="s">
        <v>402</v>
      </c>
      <c r="D314" s="26" t="s">
        <v>83</v>
      </c>
      <c r="E314" s="32" t="s">
        <v>403</v>
      </c>
      <c r="F314" s="33" t="s">
        <v>183</v>
      </c>
      <c r="G314" s="34">
        <v>6.917</v>
      </c>
      <c r="H314" s="35">
        <v>0</v>
      </c>
      <c r="I314" s="35">
        <f>ROUND(ROUND(H314,2)*ROUND(G314,3),2)</f>
      </c>
      <c r="J314" s="33" t="s">
        <v>68</v>
      </c>
      <c r="O314">
        <f>(I314*21)/100</f>
      </c>
      <c r="P314" t="s">
        <v>36</v>
      </c>
    </row>
    <row r="315" spans="1:5" ht="63.75">
      <c r="A315" s="36" t="s">
        <v>69</v>
      </c>
      <c r="E315" s="37" t="s">
        <v>1243</v>
      </c>
    </row>
    <row r="316" spans="1:5" ht="12.75">
      <c r="A316" s="38" t="s">
        <v>71</v>
      </c>
      <c r="E316" s="39" t="s">
        <v>83</v>
      </c>
    </row>
    <row r="317" spans="1:5" ht="153">
      <c r="A317" t="s">
        <v>73</v>
      </c>
      <c r="E317" s="37" t="s">
        <v>400</v>
      </c>
    </row>
    <row r="318" spans="1:16" ht="12.75">
      <c r="A318" s="26" t="s">
        <v>63</v>
      </c>
      <c r="B318" s="31" t="s">
        <v>374</v>
      </c>
      <c r="C318" s="31" t="s">
        <v>412</v>
      </c>
      <c r="D318" s="26" t="s">
        <v>83</v>
      </c>
      <c r="E318" s="32" t="s">
        <v>413</v>
      </c>
      <c r="F318" s="33" t="s">
        <v>95</v>
      </c>
      <c r="G318" s="34">
        <v>84.03</v>
      </c>
      <c r="H318" s="35">
        <v>0</v>
      </c>
      <c r="I318" s="35">
        <f>ROUND(ROUND(H318,2)*ROUND(G318,3),2)</f>
      </c>
      <c r="J318" s="33" t="s">
        <v>68</v>
      </c>
      <c r="O318">
        <f>(I318*21)/100</f>
      </c>
      <c r="P318" t="s">
        <v>36</v>
      </c>
    </row>
    <row r="319" spans="1:5" ht="38.25">
      <c r="A319" s="36" t="s">
        <v>69</v>
      </c>
      <c r="E319" s="37" t="s">
        <v>1244</v>
      </c>
    </row>
    <row r="320" spans="1:5" ht="12.75">
      <c r="A320" s="38" t="s">
        <v>71</v>
      </c>
      <c r="E320" s="39" t="s">
        <v>83</v>
      </c>
    </row>
    <row r="321" spans="1:5" ht="38.25">
      <c r="A321" t="s">
        <v>73</v>
      </c>
      <c r="E321" s="37" t="s">
        <v>415</v>
      </c>
    </row>
    <row r="322" spans="1:18" ht="12.75" customHeight="1">
      <c r="A322" s="6" t="s">
        <v>61</v>
      </c>
      <c r="B322" s="6"/>
      <c r="C322" s="41" t="s">
        <v>97</v>
      </c>
      <c r="D322" s="6"/>
      <c r="E322" s="29" t="s">
        <v>896</v>
      </c>
      <c r="F322" s="6"/>
      <c r="G322" s="6"/>
      <c r="H322" s="6"/>
      <c r="I322" s="42">
        <f>0+Q322</f>
      </c>
      <c r="J322" s="6"/>
      <c r="O322">
        <f>0+R322</f>
      </c>
      <c r="Q322">
        <f>0+I323+I327</f>
      </c>
      <c r="R322">
        <f>0+O323+O327</f>
      </c>
    </row>
    <row r="323" spans="1:16" ht="25.5">
      <c r="A323" s="26" t="s">
        <v>63</v>
      </c>
      <c r="B323" s="31" t="s">
        <v>376</v>
      </c>
      <c r="C323" s="31" t="s">
        <v>1245</v>
      </c>
      <c r="D323" s="26" t="s">
        <v>65</v>
      </c>
      <c r="E323" s="32" t="s">
        <v>1246</v>
      </c>
      <c r="F323" s="33" t="s">
        <v>183</v>
      </c>
      <c r="G323" s="34">
        <v>52.02</v>
      </c>
      <c r="H323" s="35">
        <v>0</v>
      </c>
      <c r="I323" s="35">
        <f>ROUND(ROUND(H323,2)*ROUND(G323,3),2)</f>
      </c>
      <c r="J323" s="33" t="s">
        <v>68</v>
      </c>
      <c r="O323">
        <f>(I323*21)/100</f>
      </c>
      <c r="P323" t="s">
        <v>36</v>
      </c>
    </row>
    <row r="324" spans="1:5" ht="38.25">
      <c r="A324" s="36" t="s">
        <v>69</v>
      </c>
      <c r="E324" s="37" t="s">
        <v>1247</v>
      </c>
    </row>
    <row r="325" spans="1:5" ht="12.75">
      <c r="A325" s="38" t="s">
        <v>71</v>
      </c>
      <c r="E325" s="39" t="s">
        <v>1248</v>
      </c>
    </row>
    <row r="326" spans="1:5" ht="191.25">
      <c r="A326" t="s">
        <v>73</v>
      </c>
      <c r="E326" s="37" t="s">
        <v>1249</v>
      </c>
    </row>
    <row r="327" spans="1:16" ht="25.5">
      <c r="A327" s="26" t="s">
        <v>63</v>
      </c>
      <c r="B327" s="31" t="s">
        <v>380</v>
      </c>
      <c r="C327" s="31" t="s">
        <v>1245</v>
      </c>
      <c r="D327" s="26" t="s">
        <v>75</v>
      </c>
      <c r="E327" s="32" t="s">
        <v>1246</v>
      </c>
      <c r="F327" s="33" t="s">
        <v>183</v>
      </c>
      <c r="G327" s="34">
        <v>6.84</v>
      </c>
      <c r="H327" s="35">
        <v>0</v>
      </c>
      <c r="I327" s="35">
        <f>ROUND(ROUND(H327,2)*ROUND(G327,3),2)</f>
      </c>
      <c r="J327" s="33" t="s">
        <v>68</v>
      </c>
      <c r="O327">
        <f>(I327*21)/100</f>
      </c>
      <c r="P327" t="s">
        <v>36</v>
      </c>
    </row>
    <row r="328" spans="1:5" ht="38.25">
      <c r="A328" s="36" t="s">
        <v>69</v>
      </c>
      <c r="E328" s="37" t="s">
        <v>1250</v>
      </c>
    </row>
    <row r="329" spans="1:5" ht="12.75">
      <c r="A329" s="38" t="s">
        <v>71</v>
      </c>
      <c r="E329" s="39" t="s">
        <v>1251</v>
      </c>
    </row>
    <row r="330" spans="1:5" ht="191.25">
      <c r="A330" t="s">
        <v>73</v>
      </c>
      <c r="E330" s="37" t="s">
        <v>1249</v>
      </c>
    </row>
    <row r="331" spans="1:18" ht="12.75" customHeight="1">
      <c r="A331" s="6" t="s">
        <v>61</v>
      </c>
      <c r="B331" s="6"/>
      <c r="C331" s="41" t="s">
        <v>104</v>
      </c>
      <c r="D331" s="6"/>
      <c r="E331" s="29" t="s">
        <v>416</v>
      </c>
      <c r="F331" s="6"/>
      <c r="G331" s="6"/>
      <c r="H331" s="6"/>
      <c r="I331" s="42">
        <f>0+Q331</f>
      </c>
      <c r="J331" s="6"/>
      <c r="O331">
        <f>0+R331</f>
      </c>
      <c r="Q331">
        <f>0+I332+I336+I340+I344+I348+I352+I356</f>
      </c>
      <c r="R331">
        <f>0+O332+O336+O340+O344+O348+O352+O356</f>
      </c>
    </row>
    <row r="332" spans="1:16" ht="12.75">
      <c r="A332" s="26" t="s">
        <v>63</v>
      </c>
      <c r="B332" s="31" t="s">
        <v>384</v>
      </c>
      <c r="C332" s="31" t="s">
        <v>1252</v>
      </c>
      <c r="D332" s="26" t="s">
        <v>83</v>
      </c>
      <c r="E332" s="32" t="s">
        <v>1253</v>
      </c>
      <c r="F332" s="33" t="s">
        <v>95</v>
      </c>
      <c r="G332" s="34">
        <v>6</v>
      </c>
      <c r="H332" s="35">
        <v>0</v>
      </c>
      <c r="I332" s="35">
        <f>ROUND(ROUND(H332,2)*ROUND(G332,3),2)</f>
      </c>
      <c r="J332" s="33" t="s">
        <v>68</v>
      </c>
      <c r="O332">
        <f>(I332*21)/100</f>
      </c>
      <c r="P332" t="s">
        <v>36</v>
      </c>
    </row>
    <row r="333" spans="1:5" ht="51">
      <c r="A333" s="36" t="s">
        <v>69</v>
      </c>
      <c r="E333" s="37" t="s">
        <v>1254</v>
      </c>
    </row>
    <row r="334" spans="1:5" ht="12.75">
      <c r="A334" s="38" t="s">
        <v>71</v>
      </c>
      <c r="E334" s="39" t="s">
        <v>83</v>
      </c>
    </row>
    <row r="335" spans="1:5" ht="255">
      <c r="A335" t="s">
        <v>73</v>
      </c>
      <c r="E335" s="37" t="s">
        <v>421</v>
      </c>
    </row>
    <row r="336" spans="1:16" ht="12.75">
      <c r="A336" s="26" t="s">
        <v>63</v>
      </c>
      <c r="B336" s="31" t="s">
        <v>386</v>
      </c>
      <c r="C336" s="31" t="s">
        <v>418</v>
      </c>
      <c r="D336" s="26" t="s">
        <v>83</v>
      </c>
      <c r="E336" s="32" t="s">
        <v>419</v>
      </c>
      <c r="F336" s="33" t="s">
        <v>95</v>
      </c>
      <c r="G336" s="34">
        <v>79.3</v>
      </c>
      <c r="H336" s="35">
        <v>0</v>
      </c>
      <c r="I336" s="35">
        <f>ROUND(ROUND(H336,2)*ROUND(G336,3),2)</f>
      </c>
      <c r="J336" s="33" t="s">
        <v>68</v>
      </c>
      <c r="O336">
        <f>(I336*21)/100</f>
      </c>
      <c r="P336" t="s">
        <v>36</v>
      </c>
    </row>
    <row r="337" spans="1:5" ht="51">
      <c r="A337" s="36" t="s">
        <v>69</v>
      </c>
      <c r="E337" s="37" t="s">
        <v>1255</v>
      </c>
    </row>
    <row r="338" spans="1:5" ht="12.75">
      <c r="A338" s="38" t="s">
        <v>71</v>
      </c>
      <c r="E338" s="39" t="s">
        <v>83</v>
      </c>
    </row>
    <row r="339" spans="1:5" ht="255">
      <c r="A339" t="s">
        <v>73</v>
      </c>
      <c r="E339" s="37" t="s">
        <v>421</v>
      </c>
    </row>
    <row r="340" spans="1:16" ht="12.75">
      <c r="A340" s="26" t="s">
        <v>63</v>
      </c>
      <c r="B340" s="31" t="s">
        <v>388</v>
      </c>
      <c r="C340" s="31" t="s">
        <v>423</v>
      </c>
      <c r="D340" s="26" t="s">
        <v>83</v>
      </c>
      <c r="E340" s="32" t="s">
        <v>424</v>
      </c>
      <c r="F340" s="33" t="s">
        <v>95</v>
      </c>
      <c r="G340" s="34">
        <v>187.75</v>
      </c>
      <c r="H340" s="35">
        <v>0</v>
      </c>
      <c r="I340" s="35">
        <f>ROUND(ROUND(H340,2)*ROUND(G340,3),2)</f>
      </c>
      <c r="J340" s="33" t="s">
        <v>68</v>
      </c>
      <c r="O340">
        <f>(I340*21)/100</f>
      </c>
      <c r="P340" t="s">
        <v>36</v>
      </c>
    </row>
    <row r="341" spans="1:5" ht="51">
      <c r="A341" s="36" t="s">
        <v>69</v>
      </c>
      <c r="E341" s="37" t="s">
        <v>1256</v>
      </c>
    </row>
    <row r="342" spans="1:5" ht="12.75">
      <c r="A342" s="38" t="s">
        <v>71</v>
      </c>
      <c r="E342" s="39" t="s">
        <v>83</v>
      </c>
    </row>
    <row r="343" spans="1:5" ht="242.25">
      <c r="A343" t="s">
        <v>73</v>
      </c>
      <c r="E343" s="37" t="s">
        <v>426</v>
      </c>
    </row>
    <row r="344" spans="1:16" ht="12.75">
      <c r="A344" s="26" t="s">
        <v>63</v>
      </c>
      <c r="B344" s="31" t="s">
        <v>392</v>
      </c>
      <c r="C344" s="31" t="s">
        <v>434</v>
      </c>
      <c r="D344" s="26" t="s">
        <v>83</v>
      </c>
      <c r="E344" s="32" t="s">
        <v>435</v>
      </c>
      <c r="F344" s="33" t="s">
        <v>234</v>
      </c>
      <c r="G344" s="34">
        <v>2</v>
      </c>
      <c r="H344" s="35">
        <v>0</v>
      </c>
      <c r="I344" s="35">
        <f>ROUND(ROUND(H344,2)*ROUND(G344,3),2)</f>
      </c>
      <c r="J344" s="33" t="s">
        <v>68</v>
      </c>
      <c r="O344">
        <f>(I344*21)/100</f>
      </c>
      <c r="P344" t="s">
        <v>36</v>
      </c>
    </row>
    <row r="345" spans="1:5" ht="76.5">
      <c r="A345" s="36" t="s">
        <v>69</v>
      </c>
      <c r="E345" s="37" t="s">
        <v>1257</v>
      </c>
    </row>
    <row r="346" spans="1:5" ht="12.75">
      <c r="A346" s="38" t="s">
        <v>71</v>
      </c>
      <c r="E346" s="39" t="s">
        <v>83</v>
      </c>
    </row>
    <row r="347" spans="1:5" ht="89.25">
      <c r="A347" t="s">
        <v>73</v>
      </c>
      <c r="E347" s="37" t="s">
        <v>437</v>
      </c>
    </row>
    <row r="348" spans="1:16" ht="12.75">
      <c r="A348" s="26" t="s">
        <v>63</v>
      </c>
      <c r="B348" s="31" t="s">
        <v>394</v>
      </c>
      <c r="C348" s="31" t="s">
        <v>1258</v>
      </c>
      <c r="D348" s="26" t="s">
        <v>83</v>
      </c>
      <c r="E348" s="32" t="s">
        <v>1259</v>
      </c>
      <c r="F348" s="33" t="s">
        <v>234</v>
      </c>
      <c r="G348" s="34">
        <v>7</v>
      </c>
      <c r="H348" s="35">
        <v>0</v>
      </c>
      <c r="I348" s="35">
        <f>ROUND(ROUND(H348,2)*ROUND(G348,3),2)</f>
      </c>
      <c r="J348" s="33" t="s">
        <v>68</v>
      </c>
      <c r="O348">
        <f>(I348*21)/100</f>
      </c>
      <c r="P348" t="s">
        <v>36</v>
      </c>
    </row>
    <row r="349" spans="1:5" ht="51">
      <c r="A349" s="36" t="s">
        <v>69</v>
      </c>
      <c r="E349" s="37" t="s">
        <v>1260</v>
      </c>
    </row>
    <row r="350" spans="1:5" ht="12.75">
      <c r="A350" s="38" t="s">
        <v>71</v>
      </c>
      <c r="E350" s="39" t="s">
        <v>83</v>
      </c>
    </row>
    <row r="351" spans="1:5" ht="76.5">
      <c r="A351" t="s">
        <v>73</v>
      </c>
      <c r="E351" s="37" t="s">
        <v>1261</v>
      </c>
    </row>
    <row r="352" spans="1:16" ht="12.75">
      <c r="A352" s="26" t="s">
        <v>63</v>
      </c>
      <c r="B352" s="31" t="s">
        <v>299</v>
      </c>
      <c r="C352" s="31" t="s">
        <v>1262</v>
      </c>
      <c r="D352" s="26" t="s">
        <v>83</v>
      </c>
      <c r="E352" s="32" t="s">
        <v>1263</v>
      </c>
      <c r="F352" s="33" t="s">
        <v>234</v>
      </c>
      <c r="G352" s="34">
        <v>2</v>
      </c>
      <c r="H352" s="35">
        <v>0</v>
      </c>
      <c r="I352" s="35">
        <f>ROUND(ROUND(H352,2)*ROUND(G352,3),2)</f>
      </c>
      <c r="J352" s="33" t="s">
        <v>68</v>
      </c>
      <c r="O352">
        <f>(I352*21)/100</f>
      </c>
      <c r="P352" t="s">
        <v>36</v>
      </c>
    </row>
    <row r="353" spans="1:5" ht="51">
      <c r="A353" s="36" t="s">
        <v>69</v>
      </c>
      <c r="E353" s="37" t="s">
        <v>1264</v>
      </c>
    </row>
    <row r="354" spans="1:5" ht="12.75">
      <c r="A354" s="38" t="s">
        <v>71</v>
      </c>
      <c r="E354" s="39" t="s">
        <v>83</v>
      </c>
    </row>
    <row r="355" spans="1:5" ht="12.75">
      <c r="A355" t="s">
        <v>73</v>
      </c>
      <c r="E355" s="37" t="s">
        <v>1265</v>
      </c>
    </row>
    <row r="356" spans="1:16" ht="12.75">
      <c r="A356" s="26" t="s">
        <v>63</v>
      </c>
      <c r="B356" s="31" t="s">
        <v>396</v>
      </c>
      <c r="C356" s="31" t="s">
        <v>456</v>
      </c>
      <c r="D356" s="26" t="s">
        <v>83</v>
      </c>
      <c r="E356" s="32" t="s">
        <v>457</v>
      </c>
      <c r="F356" s="33" t="s">
        <v>234</v>
      </c>
      <c r="G356" s="34">
        <v>1</v>
      </c>
      <c r="H356" s="35">
        <v>0</v>
      </c>
      <c r="I356" s="35">
        <f>ROUND(ROUND(H356,2)*ROUND(G356,3),2)</f>
      </c>
      <c r="J356" s="33" t="s">
        <v>68</v>
      </c>
      <c r="O356">
        <f>(I356*21)/100</f>
      </c>
      <c r="P356" t="s">
        <v>36</v>
      </c>
    </row>
    <row r="357" spans="1:5" ht="51">
      <c r="A357" s="36" t="s">
        <v>69</v>
      </c>
      <c r="E357" s="37" t="s">
        <v>1266</v>
      </c>
    </row>
    <row r="358" spans="1:5" ht="12.75">
      <c r="A358" s="38" t="s">
        <v>71</v>
      </c>
      <c r="E358" s="39" t="s">
        <v>83</v>
      </c>
    </row>
    <row r="359" spans="1:5" ht="25.5">
      <c r="A359" t="s">
        <v>73</v>
      </c>
      <c r="E359" s="37" t="s">
        <v>459</v>
      </c>
    </row>
    <row r="360" spans="1:18" ht="12.75" customHeight="1">
      <c r="A360" s="6" t="s">
        <v>61</v>
      </c>
      <c r="B360" s="6"/>
      <c r="C360" s="41" t="s">
        <v>52</v>
      </c>
      <c r="D360" s="6"/>
      <c r="E360" s="29" t="s">
        <v>460</v>
      </c>
      <c r="F360" s="6"/>
      <c r="G360" s="6"/>
      <c r="H360" s="6"/>
      <c r="I360" s="42">
        <f>0+Q360</f>
      </c>
      <c r="J360" s="6"/>
      <c r="O360">
        <f>0+R360</f>
      </c>
      <c r="Q360">
        <f>0+I361+I365+I369+I373+I377+I381+I385+I389+I393+I397+I401+I405+I409+I413+I417+I421+I425+I429+I433+I437+I441+I445+I449</f>
      </c>
      <c r="R360">
        <f>0+O361+O365+O369+O373+O377+O381+O385+O389+O393+O397+O401+O405+O409+O413+O417+O421+O425+O429+O433+O437+O441+O445+O449</f>
      </c>
    </row>
    <row r="361" spans="1:16" ht="12.75">
      <c r="A361" s="26" t="s">
        <v>63</v>
      </c>
      <c r="B361" s="31" t="s">
        <v>401</v>
      </c>
      <c r="C361" s="31" t="s">
        <v>1267</v>
      </c>
      <c r="D361" s="26" t="s">
        <v>83</v>
      </c>
      <c r="E361" s="32" t="s">
        <v>1268</v>
      </c>
      <c r="F361" s="33" t="s">
        <v>95</v>
      </c>
      <c r="G361" s="34">
        <v>40</v>
      </c>
      <c r="H361" s="35">
        <v>0</v>
      </c>
      <c r="I361" s="35">
        <f>ROUND(ROUND(H361,2)*ROUND(G361,3),2)</f>
      </c>
      <c r="J361" s="33" t="s">
        <v>68</v>
      </c>
      <c r="O361">
        <f>(I361*21)/100</f>
      </c>
      <c r="P361" t="s">
        <v>36</v>
      </c>
    </row>
    <row r="362" spans="1:5" ht="63.75">
      <c r="A362" s="36" t="s">
        <v>69</v>
      </c>
      <c r="E362" s="37" t="s">
        <v>1269</v>
      </c>
    </row>
    <row r="363" spans="1:5" ht="12.75">
      <c r="A363" s="38" t="s">
        <v>71</v>
      </c>
      <c r="E363" s="39" t="s">
        <v>83</v>
      </c>
    </row>
    <row r="364" spans="1:5" ht="38.25">
      <c r="A364" t="s">
        <v>73</v>
      </c>
      <c r="E364" s="37" t="s">
        <v>1270</v>
      </c>
    </row>
    <row r="365" spans="1:16" ht="12.75">
      <c r="A365" s="26" t="s">
        <v>63</v>
      </c>
      <c r="B365" s="31" t="s">
        <v>405</v>
      </c>
      <c r="C365" s="31" t="s">
        <v>473</v>
      </c>
      <c r="D365" s="26" t="s">
        <v>65</v>
      </c>
      <c r="E365" s="32" t="s">
        <v>474</v>
      </c>
      <c r="F365" s="33" t="s">
        <v>234</v>
      </c>
      <c r="G365" s="34">
        <v>18</v>
      </c>
      <c r="H365" s="35">
        <v>0</v>
      </c>
      <c r="I365" s="35">
        <f>ROUND(ROUND(H365,2)*ROUND(G365,3),2)</f>
      </c>
      <c r="J365" s="33" t="s">
        <v>68</v>
      </c>
      <c r="O365">
        <f>(I365*21)/100</f>
      </c>
      <c r="P365" t="s">
        <v>36</v>
      </c>
    </row>
    <row r="366" spans="1:5" ht="38.25">
      <c r="A366" s="36" t="s">
        <v>69</v>
      </c>
      <c r="E366" s="37" t="s">
        <v>475</v>
      </c>
    </row>
    <row r="367" spans="1:5" ht="12.75">
      <c r="A367" s="38" t="s">
        <v>71</v>
      </c>
      <c r="E367" s="39" t="s">
        <v>83</v>
      </c>
    </row>
    <row r="368" spans="1:5" ht="51">
      <c r="A368" t="s">
        <v>73</v>
      </c>
      <c r="E368" s="37" t="s">
        <v>476</v>
      </c>
    </row>
    <row r="369" spans="1:16" ht="12.75">
      <c r="A369" s="26" t="s">
        <v>63</v>
      </c>
      <c r="B369" s="31" t="s">
        <v>411</v>
      </c>
      <c r="C369" s="31" t="s">
        <v>473</v>
      </c>
      <c r="D369" s="26" t="s">
        <v>75</v>
      </c>
      <c r="E369" s="32" t="s">
        <v>474</v>
      </c>
      <c r="F369" s="33" t="s">
        <v>234</v>
      </c>
      <c r="G369" s="34">
        <v>2</v>
      </c>
      <c r="H369" s="35">
        <v>0</v>
      </c>
      <c r="I369" s="35">
        <f>ROUND(ROUND(H369,2)*ROUND(G369,3),2)</f>
      </c>
      <c r="J369" s="33" t="s">
        <v>68</v>
      </c>
      <c r="O369">
        <f>(I369*21)/100</f>
      </c>
      <c r="P369" t="s">
        <v>36</v>
      </c>
    </row>
    <row r="370" spans="1:5" ht="51">
      <c r="A370" s="36" t="s">
        <v>69</v>
      </c>
      <c r="E370" s="37" t="s">
        <v>1271</v>
      </c>
    </row>
    <row r="371" spans="1:5" ht="12.75">
      <c r="A371" s="38" t="s">
        <v>71</v>
      </c>
      <c r="E371" s="39" t="s">
        <v>83</v>
      </c>
    </row>
    <row r="372" spans="1:5" ht="51">
      <c r="A372" t="s">
        <v>73</v>
      </c>
      <c r="E372" s="37" t="s">
        <v>476</v>
      </c>
    </row>
    <row r="373" spans="1:16" ht="12.75">
      <c r="A373" s="26" t="s">
        <v>63</v>
      </c>
      <c r="B373" s="31" t="s">
        <v>417</v>
      </c>
      <c r="C373" s="31" t="s">
        <v>480</v>
      </c>
      <c r="D373" s="26" t="s">
        <v>83</v>
      </c>
      <c r="E373" s="32" t="s">
        <v>481</v>
      </c>
      <c r="F373" s="33" t="s">
        <v>234</v>
      </c>
      <c r="G373" s="34">
        <v>7</v>
      </c>
      <c r="H373" s="35">
        <v>0</v>
      </c>
      <c r="I373" s="35">
        <f>ROUND(ROUND(H373,2)*ROUND(G373,3),2)</f>
      </c>
      <c r="J373" s="33" t="s">
        <v>68</v>
      </c>
      <c r="O373">
        <f>(I373*21)/100</f>
      </c>
      <c r="P373" t="s">
        <v>36</v>
      </c>
    </row>
    <row r="374" spans="1:5" ht="51">
      <c r="A374" s="36" t="s">
        <v>69</v>
      </c>
      <c r="E374" s="37" t="s">
        <v>1272</v>
      </c>
    </row>
    <row r="375" spans="1:5" ht="12.75">
      <c r="A375" s="38" t="s">
        <v>71</v>
      </c>
      <c r="E375" s="39" t="s">
        <v>83</v>
      </c>
    </row>
    <row r="376" spans="1:5" ht="25.5">
      <c r="A376" t="s">
        <v>73</v>
      </c>
      <c r="E376" s="37" t="s">
        <v>483</v>
      </c>
    </row>
    <row r="377" spans="1:16" ht="12.75">
      <c r="A377" s="26" t="s">
        <v>63</v>
      </c>
      <c r="B377" s="31" t="s">
        <v>422</v>
      </c>
      <c r="C377" s="31" t="s">
        <v>831</v>
      </c>
      <c r="D377" s="26" t="s">
        <v>83</v>
      </c>
      <c r="E377" s="32" t="s">
        <v>832</v>
      </c>
      <c r="F377" s="33" t="s">
        <v>234</v>
      </c>
      <c r="G377" s="34">
        <v>10</v>
      </c>
      <c r="H377" s="35">
        <v>0</v>
      </c>
      <c r="I377" s="35">
        <f>ROUND(ROUND(H377,2)*ROUND(G377,3),2)</f>
      </c>
      <c r="J377" s="33" t="s">
        <v>68</v>
      </c>
      <c r="O377">
        <f>(I377*21)/100</f>
      </c>
      <c r="P377" t="s">
        <v>36</v>
      </c>
    </row>
    <row r="378" spans="1:5" ht="51">
      <c r="A378" s="36" t="s">
        <v>69</v>
      </c>
      <c r="E378" s="37" t="s">
        <v>1273</v>
      </c>
    </row>
    <row r="379" spans="1:5" ht="12.75">
      <c r="A379" s="38" t="s">
        <v>71</v>
      </c>
      <c r="E379" s="39" t="s">
        <v>83</v>
      </c>
    </row>
    <row r="380" spans="1:5" ht="12.75">
      <c r="A380" t="s">
        <v>73</v>
      </c>
      <c r="E380" s="37" t="s">
        <v>834</v>
      </c>
    </row>
    <row r="381" spans="1:16" ht="25.5">
      <c r="A381" s="26" t="s">
        <v>63</v>
      </c>
      <c r="B381" s="31" t="s">
        <v>427</v>
      </c>
      <c r="C381" s="31" t="s">
        <v>497</v>
      </c>
      <c r="D381" s="26" t="s">
        <v>83</v>
      </c>
      <c r="E381" s="32" t="s">
        <v>498</v>
      </c>
      <c r="F381" s="33" t="s">
        <v>234</v>
      </c>
      <c r="G381" s="34">
        <v>34</v>
      </c>
      <c r="H381" s="35">
        <v>0</v>
      </c>
      <c r="I381" s="35">
        <f>ROUND(ROUND(H381,2)*ROUND(G381,3),2)</f>
      </c>
      <c r="J381" s="33" t="s">
        <v>68</v>
      </c>
      <c r="O381">
        <f>(I381*21)/100</f>
      </c>
      <c r="P381" t="s">
        <v>36</v>
      </c>
    </row>
    <row r="382" spans="1:5" ht="51">
      <c r="A382" s="36" t="s">
        <v>69</v>
      </c>
      <c r="E382" s="37" t="s">
        <v>1274</v>
      </c>
    </row>
    <row r="383" spans="1:5" ht="12.75">
      <c r="A383" s="38" t="s">
        <v>71</v>
      </c>
      <c r="E383" s="39" t="s">
        <v>83</v>
      </c>
    </row>
    <row r="384" spans="1:5" ht="25.5">
      <c r="A384" t="s">
        <v>73</v>
      </c>
      <c r="E384" s="37" t="s">
        <v>500</v>
      </c>
    </row>
    <row r="385" spans="1:16" ht="12.75">
      <c r="A385" s="26" t="s">
        <v>63</v>
      </c>
      <c r="B385" s="31" t="s">
        <v>433</v>
      </c>
      <c r="C385" s="31" t="s">
        <v>502</v>
      </c>
      <c r="D385" s="26" t="s">
        <v>83</v>
      </c>
      <c r="E385" s="32" t="s">
        <v>503</v>
      </c>
      <c r="F385" s="33" t="s">
        <v>234</v>
      </c>
      <c r="G385" s="34">
        <v>37</v>
      </c>
      <c r="H385" s="35">
        <v>0</v>
      </c>
      <c r="I385" s="35">
        <f>ROUND(ROUND(H385,2)*ROUND(G385,3),2)</f>
      </c>
      <c r="J385" s="33" t="s">
        <v>68</v>
      </c>
      <c r="O385">
        <f>(I385*21)/100</f>
      </c>
      <c r="P385" t="s">
        <v>36</v>
      </c>
    </row>
    <row r="386" spans="1:5" ht="51">
      <c r="A386" s="36" t="s">
        <v>69</v>
      </c>
      <c r="E386" s="37" t="s">
        <v>1275</v>
      </c>
    </row>
    <row r="387" spans="1:5" ht="12.75">
      <c r="A387" s="38" t="s">
        <v>71</v>
      </c>
      <c r="E387" s="39" t="s">
        <v>83</v>
      </c>
    </row>
    <row r="388" spans="1:5" ht="25.5">
      <c r="A388" t="s">
        <v>73</v>
      </c>
      <c r="E388" s="37" t="s">
        <v>505</v>
      </c>
    </row>
    <row r="389" spans="1:16" ht="12.75">
      <c r="A389" s="26" t="s">
        <v>63</v>
      </c>
      <c r="B389" s="31" t="s">
        <v>438</v>
      </c>
      <c r="C389" s="31" t="s">
        <v>1276</v>
      </c>
      <c r="D389" s="26" t="s">
        <v>83</v>
      </c>
      <c r="E389" s="32" t="s">
        <v>1277</v>
      </c>
      <c r="F389" s="33" t="s">
        <v>183</v>
      </c>
      <c r="G389" s="34">
        <v>30</v>
      </c>
      <c r="H389" s="35">
        <v>0</v>
      </c>
      <c r="I389" s="35">
        <f>ROUND(ROUND(H389,2)*ROUND(G389,3),2)</f>
      </c>
      <c r="J389" s="33" t="s">
        <v>68</v>
      </c>
      <c r="O389">
        <f>(I389*21)/100</f>
      </c>
      <c r="P389" t="s">
        <v>36</v>
      </c>
    </row>
    <row r="390" spans="1:5" ht="51">
      <c r="A390" s="36" t="s">
        <v>69</v>
      </c>
      <c r="E390" s="37" t="s">
        <v>1278</v>
      </c>
    </row>
    <row r="391" spans="1:5" ht="12.75">
      <c r="A391" s="38" t="s">
        <v>71</v>
      </c>
      <c r="E391" s="39" t="s">
        <v>1279</v>
      </c>
    </row>
    <row r="392" spans="1:5" ht="25.5">
      <c r="A392" t="s">
        <v>73</v>
      </c>
      <c r="E392" s="37" t="s">
        <v>500</v>
      </c>
    </row>
    <row r="393" spans="1:16" ht="25.5">
      <c r="A393" s="26" t="s">
        <v>63</v>
      </c>
      <c r="B393" s="31" t="s">
        <v>444</v>
      </c>
      <c r="C393" s="31" t="s">
        <v>507</v>
      </c>
      <c r="D393" s="26" t="s">
        <v>83</v>
      </c>
      <c r="E393" s="32" t="s">
        <v>508</v>
      </c>
      <c r="F393" s="33" t="s">
        <v>234</v>
      </c>
      <c r="G393" s="34">
        <v>30</v>
      </c>
      <c r="H393" s="35">
        <v>0</v>
      </c>
      <c r="I393" s="35">
        <f>ROUND(ROUND(H393,2)*ROUND(G393,3),2)</f>
      </c>
      <c r="J393" s="33" t="s">
        <v>68</v>
      </c>
      <c r="O393">
        <f>(I393*21)/100</f>
      </c>
      <c r="P393" t="s">
        <v>36</v>
      </c>
    </row>
    <row r="394" spans="1:5" ht="63.75">
      <c r="A394" s="36" t="s">
        <v>69</v>
      </c>
      <c r="E394" s="37" t="s">
        <v>1280</v>
      </c>
    </row>
    <row r="395" spans="1:5" ht="12.75">
      <c r="A395" s="38" t="s">
        <v>71</v>
      </c>
      <c r="E395" s="39" t="s">
        <v>83</v>
      </c>
    </row>
    <row r="396" spans="1:5" ht="25.5">
      <c r="A396" t="s">
        <v>73</v>
      </c>
      <c r="E396" s="37" t="s">
        <v>510</v>
      </c>
    </row>
    <row r="397" spans="1:16" ht="25.5">
      <c r="A397" s="26" t="s">
        <v>63</v>
      </c>
      <c r="B397" s="31" t="s">
        <v>449</v>
      </c>
      <c r="C397" s="31" t="s">
        <v>512</v>
      </c>
      <c r="D397" s="26" t="s">
        <v>83</v>
      </c>
      <c r="E397" s="32" t="s">
        <v>513</v>
      </c>
      <c r="F397" s="33" t="s">
        <v>183</v>
      </c>
      <c r="G397" s="34">
        <v>227.257</v>
      </c>
      <c r="H397" s="35">
        <v>0</v>
      </c>
      <c r="I397" s="35">
        <f>ROUND(ROUND(H397,2)*ROUND(G397,3),2)</f>
      </c>
      <c r="J397" s="33" t="s">
        <v>68</v>
      </c>
      <c r="O397">
        <f>(I397*21)/100</f>
      </c>
      <c r="P397" t="s">
        <v>36</v>
      </c>
    </row>
    <row r="398" spans="1:5" ht="25.5">
      <c r="A398" s="36" t="s">
        <v>69</v>
      </c>
      <c r="E398" s="37" t="s">
        <v>514</v>
      </c>
    </row>
    <row r="399" spans="1:5" ht="229.5">
      <c r="A399" s="38" t="s">
        <v>71</v>
      </c>
      <c r="E399" s="39" t="s">
        <v>1281</v>
      </c>
    </row>
    <row r="400" spans="1:5" ht="38.25">
      <c r="A400" t="s">
        <v>73</v>
      </c>
      <c r="E400" s="37" t="s">
        <v>516</v>
      </c>
    </row>
    <row r="401" spans="1:16" ht="25.5">
      <c r="A401" s="26" t="s">
        <v>63</v>
      </c>
      <c r="B401" s="31" t="s">
        <v>455</v>
      </c>
      <c r="C401" s="31" t="s">
        <v>518</v>
      </c>
      <c r="D401" s="26" t="s">
        <v>83</v>
      </c>
      <c r="E401" s="32" t="s">
        <v>519</v>
      </c>
      <c r="F401" s="33" t="s">
        <v>183</v>
      </c>
      <c r="G401" s="34">
        <v>227.257</v>
      </c>
      <c r="H401" s="35">
        <v>0</v>
      </c>
      <c r="I401" s="35">
        <f>ROUND(ROUND(H401,2)*ROUND(G401,3),2)</f>
      </c>
      <c r="J401" s="33" t="s">
        <v>68</v>
      </c>
      <c r="O401">
        <f>(I401*21)/100</f>
      </c>
      <c r="P401" t="s">
        <v>36</v>
      </c>
    </row>
    <row r="402" spans="1:5" ht="38.25">
      <c r="A402" s="36" t="s">
        <v>69</v>
      </c>
      <c r="E402" s="37" t="s">
        <v>520</v>
      </c>
    </row>
    <row r="403" spans="1:5" ht="229.5">
      <c r="A403" s="38" t="s">
        <v>71</v>
      </c>
      <c r="E403" s="39" t="s">
        <v>1282</v>
      </c>
    </row>
    <row r="404" spans="1:5" ht="38.25">
      <c r="A404" t="s">
        <v>73</v>
      </c>
      <c r="E404" s="37" t="s">
        <v>516</v>
      </c>
    </row>
    <row r="405" spans="1:16" ht="12.75">
      <c r="A405" s="26" t="s">
        <v>63</v>
      </c>
      <c r="B405" s="31" t="s">
        <v>461</v>
      </c>
      <c r="C405" s="31" t="s">
        <v>1283</v>
      </c>
      <c r="D405" s="26" t="s">
        <v>83</v>
      </c>
      <c r="E405" s="32" t="s">
        <v>1284</v>
      </c>
      <c r="F405" s="33" t="s">
        <v>95</v>
      </c>
      <c r="G405" s="34">
        <v>3.5</v>
      </c>
      <c r="H405" s="35">
        <v>0</v>
      </c>
      <c r="I405" s="35">
        <f>ROUND(ROUND(H405,2)*ROUND(G405,3),2)</f>
      </c>
      <c r="J405" s="33" t="s">
        <v>68</v>
      </c>
      <c r="O405">
        <f>(I405*21)/100</f>
      </c>
      <c r="P405" t="s">
        <v>36</v>
      </c>
    </row>
    <row r="406" spans="1:5" ht="63.75">
      <c r="A406" s="36" t="s">
        <v>69</v>
      </c>
      <c r="E406" s="37" t="s">
        <v>1285</v>
      </c>
    </row>
    <row r="407" spans="1:5" ht="12.75">
      <c r="A407" s="38" t="s">
        <v>71</v>
      </c>
      <c r="E407" s="39" t="s">
        <v>83</v>
      </c>
    </row>
    <row r="408" spans="1:5" ht="51">
      <c r="A408" t="s">
        <v>73</v>
      </c>
      <c r="E408" s="37" t="s">
        <v>1286</v>
      </c>
    </row>
    <row r="409" spans="1:16" ht="12.75">
      <c r="A409" s="26" t="s">
        <v>63</v>
      </c>
      <c r="B409" s="31" t="s">
        <v>467</v>
      </c>
      <c r="C409" s="31" t="s">
        <v>528</v>
      </c>
      <c r="D409" s="26" t="s">
        <v>65</v>
      </c>
      <c r="E409" s="32" t="s">
        <v>529</v>
      </c>
      <c r="F409" s="33" t="s">
        <v>95</v>
      </c>
      <c r="G409" s="34">
        <v>132.44</v>
      </c>
      <c r="H409" s="35">
        <v>0</v>
      </c>
      <c r="I409" s="35">
        <f>ROUND(ROUND(H409,2)*ROUND(G409,3),2)</f>
      </c>
      <c r="J409" s="33" t="s">
        <v>68</v>
      </c>
      <c r="O409">
        <f>(I409*21)/100</f>
      </c>
      <c r="P409" t="s">
        <v>36</v>
      </c>
    </row>
    <row r="410" spans="1:5" ht="76.5">
      <c r="A410" s="36" t="s">
        <v>69</v>
      </c>
      <c r="E410" s="37" t="s">
        <v>1287</v>
      </c>
    </row>
    <row r="411" spans="1:5" ht="12.75">
      <c r="A411" s="38" t="s">
        <v>71</v>
      </c>
      <c r="E411" s="39" t="s">
        <v>83</v>
      </c>
    </row>
    <row r="412" spans="1:5" ht="51">
      <c r="A412" t="s">
        <v>73</v>
      </c>
      <c r="E412" s="37" t="s">
        <v>531</v>
      </c>
    </row>
    <row r="413" spans="1:16" ht="12.75">
      <c r="A413" s="26" t="s">
        <v>63</v>
      </c>
      <c r="B413" s="31" t="s">
        <v>472</v>
      </c>
      <c r="C413" s="31" t="s">
        <v>528</v>
      </c>
      <c r="D413" s="26" t="s">
        <v>75</v>
      </c>
      <c r="E413" s="32" t="s">
        <v>529</v>
      </c>
      <c r="F413" s="33" t="s">
        <v>95</v>
      </c>
      <c r="G413" s="34">
        <v>117.75</v>
      </c>
      <c r="H413" s="35">
        <v>0</v>
      </c>
      <c r="I413" s="35">
        <f>ROUND(ROUND(H413,2)*ROUND(G413,3),2)</f>
      </c>
      <c r="J413" s="33" t="s">
        <v>68</v>
      </c>
      <c r="O413">
        <f>(I413*21)/100</f>
      </c>
      <c r="P413" t="s">
        <v>36</v>
      </c>
    </row>
    <row r="414" spans="1:5" ht="76.5">
      <c r="A414" s="36" t="s">
        <v>69</v>
      </c>
      <c r="E414" s="37" t="s">
        <v>1288</v>
      </c>
    </row>
    <row r="415" spans="1:5" ht="12.75">
      <c r="A415" s="38" t="s">
        <v>71</v>
      </c>
      <c r="E415" s="39" t="s">
        <v>83</v>
      </c>
    </row>
    <row r="416" spans="1:5" ht="51">
      <c r="A416" t="s">
        <v>73</v>
      </c>
      <c r="E416" s="37" t="s">
        <v>531</v>
      </c>
    </row>
    <row r="417" spans="1:16" ht="12.75">
      <c r="A417" s="26" t="s">
        <v>63</v>
      </c>
      <c r="B417" s="31" t="s">
        <v>477</v>
      </c>
      <c r="C417" s="31" t="s">
        <v>528</v>
      </c>
      <c r="D417" s="26" t="s">
        <v>78</v>
      </c>
      <c r="E417" s="32" t="s">
        <v>529</v>
      </c>
      <c r="F417" s="33" t="s">
        <v>95</v>
      </c>
      <c r="G417" s="34">
        <v>70.13</v>
      </c>
      <c r="H417" s="35">
        <v>0</v>
      </c>
      <c r="I417" s="35">
        <f>ROUND(ROUND(H417,2)*ROUND(G417,3),2)</f>
      </c>
      <c r="J417" s="33" t="s">
        <v>68</v>
      </c>
      <c r="O417">
        <f>(I417*21)/100</f>
      </c>
      <c r="P417" t="s">
        <v>36</v>
      </c>
    </row>
    <row r="418" spans="1:5" ht="76.5">
      <c r="A418" s="36" t="s">
        <v>69</v>
      </c>
      <c r="E418" s="37" t="s">
        <v>1289</v>
      </c>
    </row>
    <row r="419" spans="1:5" ht="12.75">
      <c r="A419" s="38" t="s">
        <v>71</v>
      </c>
      <c r="E419" s="39" t="s">
        <v>83</v>
      </c>
    </row>
    <row r="420" spans="1:5" ht="51">
      <c r="A420" t="s">
        <v>73</v>
      </c>
      <c r="E420" s="37" t="s">
        <v>531</v>
      </c>
    </row>
    <row r="421" spans="1:16" ht="12.75">
      <c r="A421" s="26" t="s">
        <v>63</v>
      </c>
      <c r="B421" s="31" t="s">
        <v>479</v>
      </c>
      <c r="C421" s="31" t="s">
        <v>537</v>
      </c>
      <c r="D421" s="26" t="s">
        <v>83</v>
      </c>
      <c r="E421" s="32" t="s">
        <v>538</v>
      </c>
      <c r="F421" s="33" t="s">
        <v>95</v>
      </c>
      <c r="G421" s="34">
        <v>126.2</v>
      </c>
      <c r="H421" s="35">
        <v>0</v>
      </c>
      <c r="I421" s="35">
        <f>ROUND(ROUND(H421,2)*ROUND(G421,3),2)</f>
      </c>
      <c r="J421" s="33" t="s">
        <v>68</v>
      </c>
      <c r="O421">
        <f>(I421*21)/100</f>
      </c>
      <c r="P421" t="s">
        <v>36</v>
      </c>
    </row>
    <row r="422" spans="1:5" ht="63.75">
      <c r="A422" s="36" t="s">
        <v>69</v>
      </c>
      <c r="E422" s="37" t="s">
        <v>1290</v>
      </c>
    </row>
    <row r="423" spans="1:5" ht="12.75">
      <c r="A423" s="38" t="s">
        <v>71</v>
      </c>
      <c r="E423" s="39" t="s">
        <v>83</v>
      </c>
    </row>
    <row r="424" spans="1:5" ht="51">
      <c r="A424" t="s">
        <v>73</v>
      </c>
      <c r="E424" s="37" t="s">
        <v>540</v>
      </c>
    </row>
    <row r="425" spans="1:16" ht="12.75">
      <c r="A425" s="26" t="s">
        <v>63</v>
      </c>
      <c r="B425" s="31" t="s">
        <v>484</v>
      </c>
      <c r="C425" s="31" t="s">
        <v>1291</v>
      </c>
      <c r="D425" s="26" t="s">
        <v>83</v>
      </c>
      <c r="E425" s="32" t="s">
        <v>1292</v>
      </c>
      <c r="F425" s="33" t="s">
        <v>95</v>
      </c>
      <c r="G425" s="34">
        <v>79.5</v>
      </c>
      <c r="H425" s="35">
        <v>0</v>
      </c>
      <c r="I425" s="35">
        <f>ROUND(ROUND(H425,2)*ROUND(G425,3),2)</f>
      </c>
      <c r="J425" s="33" t="s">
        <v>68</v>
      </c>
      <c r="O425">
        <f>(I425*21)/100</f>
      </c>
      <c r="P425" t="s">
        <v>36</v>
      </c>
    </row>
    <row r="426" spans="1:5" ht="63.75">
      <c r="A426" s="36" t="s">
        <v>69</v>
      </c>
      <c r="E426" s="37" t="s">
        <v>1293</v>
      </c>
    </row>
    <row r="427" spans="1:5" ht="12.75">
      <c r="A427" s="38" t="s">
        <v>71</v>
      </c>
      <c r="E427" s="39" t="s">
        <v>83</v>
      </c>
    </row>
    <row r="428" spans="1:5" ht="51">
      <c r="A428" t="s">
        <v>73</v>
      </c>
      <c r="E428" s="37" t="s">
        <v>1294</v>
      </c>
    </row>
    <row r="429" spans="1:16" ht="12.75">
      <c r="A429" s="26" t="s">
        <v>63</v>
      </c>
      <c r="B429" s="31" t="s">
        <v>486</v>
      </c>
      <c r="C429" s="31" t="s">
        <v>1295</v>
      </c>
      <c r="D429" s="26" t="s">
        <v>83</v>
      </c>
      <c r="E429" s="32" t="s">
        <v>1296</v>
      </c>
      <c r="F429" s="33" t="s">
        <v>95</v>
      </c>
      <c r="G429" s="34">
        <v>15.819</v>
      </c>
      <c r="H429" s="35">
        <v>0</v>
      </c>
      <c r="I429" s="35">
        <f>ROUND(ROUND(H429,2)*ROUND(G429,3),2)</f>
      </c>
      <c r="J429" s="33" t="s">
        <v>68</v>
      </c>
      <c r="O429">
        <f>(I429*21)/100</f>
      </c>
      <c r="P429" t="s">
        <v>36</v>
      </c>
    </row>
    <row r="430" spans="1:5" ht="51">
      <c r="A430" s="36" t="s">
        <v>69</v>
      </c>
      <c r="E430" s="37" t="s">
        <v>1297</v>
      </c>
    </row>
    <row r="431" spans="1:5" ht="12.75">
      <c r="A431" s="38" t="s">
        <v>71</v>
      </c>
      <c r="E431" s="39" t="s">
        <v>83</v>
      </c>
    </row>
    <row r="432" spans="1:5" ht="25.5">
      <c r="A432" t="s">
        <v>73</v>
      </c>
      <c r="E432" s="37" t="s">
        <v>549</v>
      </c>
    </row>
    <row r="433" spans="1:16" ht="12.75">
      <c r="A433" s="26" t="s">
        <v>63</v>
      </c>
      <c r="B433" s="31" t="s">
        <v>491</v>
      </c>
      <c r="C433" s="31" t="s">
        <v>557</v>
      </c>
      <c r="D433" s="26" t="s">
        <v>83</v>
      </c>
      <c r="E433" s="32" t="s">
        <v>558</v>
      </c>
      <c r="F433" s="33" t="s">
        <v>95</v>
      </c>
      <c r="G433" s="34">
        <v>145</v>
      </c>
      <c r="H433" s="35">
        <v>0</v>
      </c>
      <c r="I433" s="35">
        <f>ROUND(ROUND(H433,2)*ROUND(G433,3),2)</f>
      </c>
      <c r="J433" s="33" t="s">
        <v>68</v>
      </c>
      <c r="O433">
        <f>(I433*21)/100</f>
      </c>
      <c r="P433" t="s">
        <v>36</v>
      </c>
    </row>
    <row r="434" spans="1:5" ht="51">
      <c r="A434" s="36" t="s">
        <v>69</v>
      </c>
      <c r="E434" s="37" t="s">
        <v>1298</v>
      </c>
    </row>
    <row r="435" spans="1:5" ht="12.75">
      <c r="A435" s="38" t="s">
        <v>71</v>
      </c>
      <c r="E435" s="39" t="s">
        <v>83</v>
      </c>
    </row>
    <row r="436" spans="1:5" ht="89.25">
      <c r="A436" t="s">
        <v>73</v>
      </c>
      <c r="E436" s="37" t="s">
        <v>560</v>
      </c>
    </row>
    <row r="437" spans="1:16" ht="12.75">
      <c r="A437" s="26" t="s">
        <v>63</v>
      </c>
      <c r="B437" s="31" t="s">
        <v>496</v>
      </c>
      <c r="C437" s="31" t="s">
        <v>588</v>
      </c>
      <c r="D437" s="26" t="s">
        <v>65</v>
      </c>
      <c r="E437" s="32" t="s">
        <v>589</v>
      </c>
      <c r="F437" s="33" t="s">
        <v>85</v>
      </c>
      <c r="G437" s="34">
        <v>0.59</v>
      </c>
      <c r="H437" s="35">
        <v>0</v>
      </c>
      <c r="I437" s="35">
        <f>ROUND(ROUND(H437,2)*ROUND(G437,3),2)</f>
      </c>
      <c r="J437" s="33" t="s">
        <v>68</v>
      </c>
      <c r="O437">
        <f>(I437*21)/100</f>
      </c>
      <c r="P437" t="s">
        <v>36</v>
      </c>
    </row>
    <row r="438" spans="1:5" ht="63.75">
      <c r="A438" s="36" t="s">
        <v>69</v>
      </c>
      <c r="E438" s="37" t="s">
        <v>1299</v>
      </c>
    </row>
    <row r="439" spans="1:5" ht="12.75">
      <c r="A439" s="38" t="s">
        <v>71</v>
      </c>
      <c r="E439" s="39" t="s">
        <v>83</v>
      </c>
    </row>
    <row r="440" spans="1:5" ht="102">
      <c r="A440" t="s">
        <v>73</v>
      </c>
      <c r="E440" s="37" t="s">
        <v>583</v>
      </c>
    </row>
    <row r="441" spans="1:16" ht="12.75">
      <c r="A441" s="26" t="s">
        <v>63</v>
      </c>
      <c r="B441" s="31" t="s">
        <v>501</v>
      </c>
      <c r="C441" s="31" t="s">
        <v>588</v>
      </c>
      <c r="D441" s="26" t="s">
        <v>75</v>
      </c>
      <c r="E441" s="32" t="s">
        <v>589</v>
      </c>
      <c r="F441" s="33" t="s">
        <v>85</v>
      </c>
      <c r="G441" s="34">
        <v>16.08</v>
      </c>
      <c r="H441" s="35">
        <v>0</v>
      </c>
      <c r="I441" s="35">
        <f>ROUND(ROUND(H441,2)*ROUND(G441,3),2)</f>
      </c>
      <c r="J441" s="33" t="s">
        <v>68</v>
      </c>
      <c r="O441">
        <f>(I441*21)/100</f>
      </c>
      <c r="P441" t="s">
        <v>36</v>
      </c>
    </row>
    <row r="442" spans="1:5" ht="76.5">
      <c r="A442" s="36" t="s">
        <v>69</v>
      </c>
      <c r="E442" s="37" t="s">
        <v>1300</v>
      </c>
    </row>
    <row r="443" spans="1:5" ht="12.75">
      <c r="A443" s="38" t="s">
        <v>71</v>
      </c>
      <c r="E443" s="39" t="s">
        <v>1301</v>
      </c>
    </row>
    <row r="444" spans="1:5" ht="102">
      <c r="A444" t="s">
        <v>73</v>
      </c>
      <c r="E444" s="37" t="s">
        <v>583</v>
      </c>
    </row>
    <row r="445" spans="1:16" ht="12.75">
      <c r="A445" s="26" t="s">
        <v>63</v>
      </c>
      <c r="B445" s="31" t="s">
        <v>506</v>
      </c>
      <c r="C445" s="31" t="s">
        <v>651</v>
      </c>
      <c r="D445" s="26" t="s">
        <v>83</v>
      </c>
      <c r="E445" s="32" t="s">
        <v>652</v>
      </c>
      <c r="F445" s="33" t="s">
        <v>67</v>
      </c>
      <c r="G445" s="34">
        <v>0.198</v>
      </c>
      <c r="H445" s="35">
        <v>0</v>
      </c>
      <c r="I445" s="35">
        <f>ROUND(ROUND(H445,2)*ROUND(G445,3),2)</f>
      </c>
      <c r="J445" s="33" t="s">
        <v>68</v>
      </c>
      <c r="O445">
        <f>(I445*21)/100</f>
      </c>
      <c r="P445" t="s">
        <v>36</v>
      </c>
    </row>
    <row r="446" spans="1:5" ht="38.25">
      <c r="A446" s="36" t="s">
        <v>69</v>
      </c>
      <c r="E446" s="37" t="s">
        <v>1302</v>
      </c>
    </row>
    <row r="447" spans="1:5" ht="12.75">
      <c r="A447" s="38" t="s">
        <v>71</v>
      </c>
      <c r="E447" s="39" t="s">
        <v>83</v>
      </c>
    </row>
    <row r="448" spans="1:5" ht="102">
      <c r="A448" t="s">
        <v>73</v>
      </c>
      <c r="E448" s="37" t="s">
        <v>654</v>
      </c>
    </row>
    <row r="449" spans="1:16" ht="12.75">
      <c r="A449" s="26" t="s">
        <v>63</v>
      </c>
      <c r="B449" s="31" t="s">
        <v>511</v>
      </c>
      <c r="C449" s="31" t="s">
        <v>599</v>
      </c>
      <c r="D449" s="26" t="s">
        <v>83</v>
      </c>
      <c r="E449" s="32" t="s">
        <v>600</v>
      </c>
      <c r="F449" s="33" t="s">
        <v>234</v>
      </c>
      <c r="G449" s="34">
        <v>3</v>
      </c>
      <c r="H449" s="35">
        <v>0</v>
      </c>
      <c r="I449" s="35">
        <f>ROUND(ROUND(H449,2)*ROUND(G449,3),2)</f>
      </c>
      <c r="J449" s="33" t="s">
        <v>68</v>
      </c>
      <c r="O449">
        <f>(I449*21)/100</f>
      </c>
      <c r="P449" t="s">
        <v>36</v>
      </c>
    </row>
    <row r="450" spans="1:5" ht="63.75">
      <c r="A450" s="36" t="s">
        <v>69</v>
      </c>
      <c r="E450" s="37" t="s">
        <v>1303</v>
      </c>
    </row>
    <row r="451" spans="1:5" ht="12.75">
      <c r="A451" s="38" t="s">
        <v>71</v>
      </c>
      <c r="E451" s="39" t="s">
        <v>83</v>
      </c>
    </row>
    <row r="452" spans="1:5" ht="89.25">
      <c r="A452" t="s">
        <v>73</v>
      </c>
      <c r="E452" s="37" t="s">
        <v>602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1304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1129</v>
      </c>
      <c r="D7" s="1"/>
      <c r="E7" s="14" t="s">
        <v>1130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1304</v>
      </c>
      <c r="D8" s="6"/>
      <c r="E8" s="18" t="s">
        <v>656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658</v>
      </c>
      <c r="D13" s="26" t="s">
        <v>83</v>
      </c>
      <c r="E13" s="32" t="s">
        <v>659</v>
      </c>
      <c r="F13" s="33" t="s">
        <v>183</v>
      </c>
      <c r="G13" s="34">
        <v>42.5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51">
      <c r="A14" s="36" t="s">
        <v>69</v>
      </c>
      <c r="E14" s="37" t="s">
        <v>1306</v>
      </c>
    </row>
    <row r="15" spans="1:5" ht="12.75">
      <c r="A15" s="38" t="s">
        <v>71</v>
      </c>
      <c r="E15" s="39" t="s">
        <v>83</v>
      </c>
    </row>
    <row r="16" spans="1:5" ht="38.25">
      <c r="A16" t="s">
        <v>73</v>
      </c>
      <c r="E16" s="37" t="s">
        <v>661</v>
      </c>
    </row>
    <row r="17" spans="1:16" ht="12.75">
      <c r="A17" s="26" t="s">
        <v>63</v>
      </c>
      <c r="B17" s="31" t="s">
        <v>36</v>
      </c>
      <c r="C17" s="31" t="s">
        <v>662</v>
      </c>
      <c r="D17" s="26" t="s">
        <v>83</v>
      </c>
      <c r="E17" s="32" t="s">
        <v>663</v>
      </c>
      <c r="F17" s="33" t="s">
        <v>234</v>
      </c>
      <c r="G17" s="34">
        <v>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1307</v>
      </c>
    </row>
    <row r="19" spans="1:5" ht="12.75">
      <c r="A19" s="38" t="s">
        <v>71</v>
      </c>
      <c r="E19" s="39" t="s">
        <v>83</v>
      </c>
    </row>
    <row r="20" spans="1:5" ht="76.5">
      <c r="A20" t="s">
        <v>73</v>
      </c>
      <c r="E20" s="37" t="s">
        <v>665</v>
      </c>
    </row>
    <row r="21" spans="1:16" ht="12.75">
      <c r="A21" s="26" t="s">
        <v>63</v>
      </c>
      <c r="B21" s="31" t="s">
        <v>35</v>
      </c>
      <c r="C21" s="31" t="s">
        <v>666</v>
      </c>
      <c r="D21" s="26" t="s">
        <v>83</v>
      </c>
      <c r="E21" s="32" t="s">
        <v>667</v>
      </c>
      <c r="F21" s="33" t="s">
        <v>234</v>
      </c>
      <c r="G21" s="34">
        <v>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1308</v>
      </c>
    </row>
    <row r="23" spans="1:5" ht="12.75">
      <c r="A23" s="38" t="s">
        <v>71</v>
      </c>
      <c r="E23" s="39" t="s">
        <v>83</v>
      </c>
    </row>
    <row r="24" spans="1:5" ht="76.5">
      <c r="A24" t="s">
        <v>73</v>
      </c>
      <c r="E24" s="37" t="s">
        <v>665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0+O12+O25+O174+O187+O224+O369+O402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</v>
      </c>
      <c r="I3" s="43">
        <f>0+I12+I25+I174+I187+I224+I369+I402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</v>
      </c>
      <c r="D7" s="1"/>
      <c r="E7" s="14" t="s">
        <v>29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37</v>
      </c>
      <c r="D8" s="6"/>
      <c r="E8" s="18" t="s">
        <v>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3549.57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70</v>
      </c>
    </row>
    <row r="15" spans="1:5" ht="12.75">
      <c r="A15" s="38" t="s">
        <v>71</v>
      </c>
      <c r="E15" s="39" t="s">
        <v>72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597.865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51">
      <c r="A18" s="36" t="s">
        <v>69</v>
      </c>
      <c r="E18" s="37" t="s">
        <v>76</v>
      </c>
    </row>
    <row r="19" spans="1:5" ht="25.5">
      <c r="A19" s="38" t="s">
        <v>71</v>
      </c>
      <c r="E19" s="39" t="s">
        <v>77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7345.334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79</v>
      </c>
    </row>
    <row r="23" spans="1:5" ht="12.75">
      <c r="A23" s="38" t="s">
        <v>71</v>
      </c>
      <c r="E23" s="39" t="s">
        <v>80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0+I26+I30+I34+I38+I42+I46+I50+I54+I58+I62+I66+I70+I74+I78+I82+I86+I90+I94+I98+I102+I106+I110+I114+I118+I122+I126+I130+I134+I138+I142+I146+I150+I154+I158+I162+I166+I170</f>
      </c>
      <c r="R25">
        <f>0+O26+O30+O34+O38+O42+O46+O50+O54+O58+O62+O66+O70+O74+O78+O82+O86+O90+O94+O98+O102+O106+O110+O114+O118+O122+O126+O130+O134+O138+O142+O146+O150+O154+O158+O162+O166+O170</f>
      </c>
    </row>
    <row r="26" spans="1:16" ht="25.5">
      <c r="A26" s="26" t="s">
        <v>63</v>
      </c>
      <c r="B26" s="31" t="s">
        <v>45</v>
      </c>
      <c r="C26" s="31" t="s">
        <v>82</v>
      </c>
      <c r="D26" s="26" t="s">
        <v>83</v>
      </c>
      <c r="E26" s="32" t="s">
        <v>84</v>
      </c>
      <c r="F26" s="33" t="s">
        <v>85</v>
      </c>
      <c r="G26" s="34">
        <v>13.271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86</v>
      </c>
    </row>
    <row r="28" spans="1:5" ht="12.75">
      <c r="A28" s="38" t="s">
        <v>71</v>
      </c>
      <c r="E28" s="39" t="s">
        <v>87</v>
      </c>
    </row>
    <row r="29" spans="1:5" ht="63.75">
      <c r="A29" t="s">
        <v>73</v>
      </c>
      <c r="E29" s="37" t="s">
        <v>88</v>
      </c>
    </row>
    <row r="30" spans="1:16" ht="25.5">
      <c r="A30" s="26" t="s">
        <v>63</v>
      </c>
      <c r="B30" s="31" t="s">
        <v>47</v>
      </c>
      <c r="C30" s="31" t="s">
        <v>89</v>
      </c>
      <c r="D30" s="26" t="s">
        <v>83</v>
      </c>
      <c r="E30" s="32" t="s">
        <v>90</v>
      </c>
      <c r="F30" s="33" t="s">
        <v>85</v>
      </c>
      <c r="G30" s="34">
        <v>12.311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91</v>
      </c>
    </row>
    <row r="32" spans="1:5" ht="12.75">
      <c r="A32" s="38" t="s">
        <v>71</v>
      </c>
      <c r="E32" s="39" t="s">
        <v>92</v>
      </c>
    </row>
    <row r="33" spans="1:5" ht="63.75">
      <c r="A33" t="s">
        <v>73</v>
      </c>
      <c r="E33" s="37" t="s">
        <v>88</v>
      </c>
    </row>
    <row r="34" spans="1:16" ht="25.5">
      <c r="A34" s="26" t="s">
        <v>63</v>
      </c>
      <c r="B34" s="31" t="s">
        <v>49</v>
      </c>
      <c r="C34" s="31" t="s">
        <v>93</v>
      </c>
      <c r="D34" s="26" t="s">
        <v>83</v>
      </c>
      <c r="E34" s="32" t="s">
        <v>94</v>
      </c>
      <c r="F34" s="33" t="s">
        <v>95</v>
      </c>
      <c r="G34" s="34">
        <v>1074.152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96</v>
      </c>
    </row>
    <row r="36" spans="1:5" ht="12.75">
      <c r="A36" s="38" t="s">
        <v>71</v>
      </c>
      <c r="E36" s="39" t="s">
        <v>83</v>
      </c>
    </row>
    <row r="37" spans="1:5" ht="63.75">
      <c r="A37" t="s">
        <v>73</v>
      </c>
      <c r="E37" s="37" t="s">
        <v>88</v>
      </c>
    </row>
    <row r="38" spans="1:16" ht="25.5">
      <c r="A38" s="26" t="s">
        <v>63</v>
      </c>
      <c r="B38" s="31" t="s">
        <v>97</v>
      </c>
      <c r="C38" s="31" t="s">
        <v>98</v>
      </c>
      <c r="D38" s="26" t="s">
        <v>83</v>
      </c>
      <c r="E38" s="32" t="s">
        <v>99</v>
      </c>
      <c r="F38" s="33" t="s">
        <v>100</v>
      </c>
      <c r="G38" s="34">
        <v>1408.213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101</v>
      </c>
    </row>
    <row r="40" spans="1:5" ht="12.75">
      <c r="A40" s="38" t="s">
        <v>71</v>
      </c>
      <c r="E40" s="39" t="s">
        <v>102</v>
      </c>
    </row>
    <row r="41" spans="1:5" ht="25.5">
      <c r="A41" t="s">
        <v>73</v>
      </c>
      <c r="E41" s="37" t="s">
        <v>103</v>
      </c>
    </row>
    <row r="42" spans="1:16" ht="12.75">
      <c r="A42" s="26" t="s">
        <v>63</v>
      </c>
      <c r="B42" s="31" t="s">
        <v>104</v>
      </c>
      <c r="C42" s="31" t="s">
        <v>105</v>
      </c>
      <c r="D42" s="26" t="s">
        <v>83</v>
      </c>
      <c r="E42" s="32" t="s">
        <v>106</v>
      </c>
      <c r="F42" s="33" t="s">
        <v>95</v>
      </c>
      <c r="G42" s="34">
        <v>1077.765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63.75">
      <c r="A43" s="36" t="s">
        <v>69</v>
      </c>
      <c r="E43" s="37" t="s">
        <v>107</v>
      </c>
    </row>
    <row r="44" spans="1:5" ht="12.75">
      <c r="A44" s="38" t="s">
        <v>71</v>
      </c>
      <c r="E44" s="39" t="s">
        <v>83</v>
      </c>
    </row>
    <row r="45" spans="1:5" ht="63.75">
      <c r="A45" t="s">
        <v>73</v>
      </c>
      <c r="E45" s="37" t="s">
        <v>88</v>
      </c>
    </row>
    <row r="46" spans="1:16" ht="12.75">
      <c r="A46" s="26" t="s">
        <v>63</v>
      </c>
      <c r="B46" s="31" t="s">
        <v>52</v>
      </c>
      <c r="C46" s="31" t="s">
        <v>108</v>
      </c>
      <c r="D46" s="26" t="s">
        <v>83</v>
      </c>
      <c r="E46" s="32" t="s">
        <v>109</v>
      </c>
      <c r="F46" s="33" t="s">
        <v>100</v>
      </c>
      <c r="G46" s="34">
        <v>929.572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51">
      <c r="A47" s="36" t="s">
        <v>69</v>
      </c>
      <c r="E47" s="37" t="s">
        <v>110</v>
      </c>
    </row>
    <row r="48" spans="1:5" ht="12.75">
      <c r="A48" s="38" t="s">
        <v>71</v>
      </c>
      <c r="E48" s="39" t="s">
        <v>111</v>
      </c>
    </row>
    <row r="49" spans="1:5" ht="25.5">
      <c r="A49" t="s">
        <v>73</v>
      </c>
      <c r="E49" s="37" t="s">
        <v>103</v>
      </c>
    </row>
    <row r="50" spans="1:16" ht="12.75">
      <c r="A50" s="26" t="s">
        <v>63</v>
      </c>
      <c r="B50" s="31" t="s">
        <v>54</v>
      </c>
      <c r="C50" s="31" t="s">
        <v>112</v>
      </c>
      <c r="D50" s="26" t="s">
        <v>65</v>
      </c>
      <c r="E50" s="32" t="s">
        <v>113</v>
      </c>
      <c r="F50" s="33" t="s">
        <v>85</v>
      </c>
      <c r="G50" s="34">
        <v>5.183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76.5">
      <c r="A51" s="36" t="s">
        <v>69</v>
      </c>
      <c r="E51" s="37" t="s">
        <v>114</v>
      </c>
    </row>
    <row r="52" spans="1:5" ht="12.75">
      <c r="A52" s="38" t="s">
        <v>71</v>
      </c>
      <c r="E52" s="39" t="s">
        <v>115</v>
      </c>
    </row>
    <row r="53" spans="1:5" ht="63.75">
      <c r="A53" t="s">
        <v>73</v>
      </c>
      <c r="E53" s="37" t="s">
        <v>88</v>
      </c>
    </row>
    <row r="54" spans="1:16" ht="12.75">
      <c r="A54" s="26" t="s">
        <v>63</v>
      </c>
      <c r="B54" s="31" t="s">
        <v>56</v>
      </c>
      <c r="C54" s="31" t="s">
        <v>112</v>
      </c>
      <c r="D54" s="26" t="s">
        <v>75</v>
      </c>
      <c r="E54" s="32" t="s">
        <v>113</v>
      </c>
      <c r="F54" s="33" t="s">
        <v>85</v>
      </c>
      <c r="G54" s="34">
        <v>159.15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76.5">
      <c r="A55" s="36" t="s">
        <v>69</v>
      </c>
      <c r="E55" s="37" t="s">
        <v>116</v>
      </c>
    </row>
    <row r="56" spans="1:5" ht="12.75">
      <c r="A56" s="38" t="s">
        <v>71</v>
      </c>
      <c r="E56" s="39" t="s">
        <v>117</v>
      </c>
    </row>
    <row r="57" spans="1:5" ht="63.75">
      <c r="A57" t="s">
        <v>73</v>
      </c>
      <c r="E57" s="37" t="s">
        <v>88</v>
      </c>
    </row>
    <row r="58" spans="1:16" ht="12.75">
      <c r="A58" s="26" t="s">
        <v>63</v>
      </c>
      <c r="B58" s="31" t="s">
        <v>118</v>
      </c>
      <c r="C58" s="31" t="s">
        <v>119</v>
      </c>
      <c r="D58" s="26" t="s">
        <v>65</v>
      </c>
      <c r="E58" s="32" t="s">
        <v>120</v>
      </c>
      <c r="F58" s="33" t="s">
        <v>85</v>
      </c>
      <c r="G58" s="34">
        <v>46.643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76.5">
      <c r="A59" s="36" t="s">
        <v>69</v>
      </c>
      <c r="E59" s="37" t="s">
        <v>121</v>
      </c>
    </row>
    <row r="60" spans="1:5" ht="12.75">
      <c r="A60" s="38" t="s">
        <v>71</v>
      </c>
      <c r="E60" s="39" t="s">
        <v>122</v>
      </c>
    </row>
    <row r="61" spans="1:5" ht="63.75">
      <c r="A61" t="s">
        <v>73</v>
      </c>
      <c r="E61" s="37" t="s">
        <v>88</v>
      </c>
    </row>
    <row r="62" spans="1:16" ht="12.75">
      <c r="A62" s="26" t="s">
        <v>63</v>
      </c>
      <c r="B62" s="31" t="s">
        <v>123</v>
      </c>
      <c r="C62" s="31" t="s">
        <v>119</v>
      </c>
      <c r="D62" s="26" t="s">
        <v>75</v>
      </c>
      <c r="E62" s="32" t="s">
        <v>120</v>
      </c>
      <c r="F62" s="33" t="s">
        <v>85</v>
      </c>
      <c r="G62" s="34">
        <v>1432.346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76.5">
      <c r="A63" s="36" t="s">
        <v>69</v>
      </c>
      <c r="E63" s="37" t="s">
        <v>124</v>
      </c>
    </row>
    <row r="64" spans="1:5" ht="12.75">
      <c r="A64" s="38" t="s">
        <v>71</v>
      </c>
      <c r="E64" s="39" t="s">
        <v>125</v>
      </c>
    </row>
    <row r="65" spans="1:5" ht="63.75">
      <c r="A65" t="s">
        <v>73</v>
      </c>
      <c r="E65" s="37" t="s">
        <v>88</v>
      </c>
    </row>
    <row r="66" spans="1:16" ht="12.75">
      <c r="A66" s="26" t="s">
        <v>63</v>
      </c>
      <c r="B66" s="31" t="s">
        <v>126</v>
      </c>
      <c r="C66" s="31" t="s">
        <v>127</v>
      </c>
      <c r="D66" s="26" t="s">
        <v>83</v>
      </c>
      <c r="E66" s="32" t="s">
        <v>128</v>
      </c>
      <c r="F66" s="33" t="s">
        <v>95</v>
      </c>
      <c r="G66" s="34">
        <v>1098.37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38.25">
      <c r="A67" s="36" t="s">
        <v>69</v>
      </c>
      <c r="E67" s="37" t="s">
        <v>129</v>
      </c>
    </row>
    <row r="68" spans="1:5" ht="12.75">
      <c r="A68" s="38" t="s">
        <v>71</v>
      </c>
      <c r="E68" s="39" t="s">
        <v>83</v>
      </c>
    </row>
    <row r="69" spans="1:5" ht="25.5">
      <c r="A69" t="s">
        <v>73</v>
      </c>
      <c r="E69" s="37" t="s">
        <v>130</v>
      </c>
    </row>
    <row r="70" spans="1:16" ht="12.75">
      <c r="A70" s="26" t="s">
        <v>63</v>
      </c>
      <c r="B70" s="31" t="s">
        <v>131</v>
      </c>
      <c r="C70" s="31" t="s">
        <v>132</v>
      </c>
      <c r="D70" s="26" t="s">
        <v>65</v>
      </c>
      <c r="E70" s="32" t="s">
        <v>133</v>
      </c>
      <c r="F70" s="33" t="s">
        <v>85</v>
      </c>
      <c r="G70" s="34">
        <v>264.138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89.25">
      <c r="A71" s="36" t="s">
        <v>69</v>
      </c>
      <c r="E71" s="37" t="s">
        <v>134</v>
      </c>
    </row>
    <row r="72" spans="1:5" ht="12.75">
      <c r="A72" s="38" t="s">
        <v>71</v>
      </c>
      <c r="E72" s="39" t="s">
        <v>135</v>
      </c>
    </row>
    <row r="73" spans="1:5" ht="38.25">
      <c r="A73" t="s">
        <v>73</v>
      </c>
      <c r="E73" s="37" t="s">
        <v>136</v>
      </c>
    </row>
    <row r="74" spans="1:16" ht="12.75">
      <c r="A74" s="26" t="s">
        <v>63</v>
      </c>
      <c r="B74" s="31" t="s">
        <v>137</v>
      </c>
      <c r="C74" s="31" t="s">
        <v>132</v>
      </c>
      <c r="D74" s="26" t="s">
        <v>75</v>
      </c>
      <c r="E74" s="32" t="s">
        <v>133</v>
      </c>
      <c r="F74" s="33" t="s">
        <v>85</v>
      </c>
      <c r="G74" s="34">
        <v>21.738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89.25">
      <c r="A75" s="36" t="s">
        <v>69</v>
      </c>
      <c r="E75" s="37" t="s">
        <v>138</v>
      </c>
    </row>
    <row r="76" spans="1:5" ht="12.75">
      <c r="A76" s="38" t="s">
        <v>71</v>
      </c>
      <c r="E76" s="39" t="s">
        <v>139</v>
      </c>
    </row>
    <row r="77" spans="1:5" ht="38.25">
      <c r="A77" t="s">
        <v>73</v>
      </c>
      <c r="E77" s="37" t="s">
        <v>136</v>
      </c>
    </row>
    <row r="78" spans="1:16" ht="12.75">
      <c r="A78" s="26" t="s">
        <v>63</v>
      </c>
      <c r="B78" s="31" t="s">
        <v>140</v>
      </c>
      <c r="C78" s="31" t="s">
        <v>141</v>
      </c>
      <c r="D78" s="26" t="s">
        <v>83</v>
      </c>
      <c r="E78" s="32" t="s">
        <v>142</v>
      </c>
      <c r="F78" s="33" t="s">
        <v>85</v>
      </c>
      <c r="G78" s="34">
        <v>264.138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76.5">
      <c r="A79" s="36" t="s">
        <v>69</v>
      </c>
      <c r="E79" s="37" t="s">
        <v>143</v>
      </c>
    </row>
    <row r="80" spans="1:5" ht="12.75">
      <c r="A80" s="38" t="s">
        <v>71</v>
      </c>
      <c r="E80" s="39" t="s">
        <v>144</v>
      </c>
    </row>
    <row r="81" spans="1:5" ht="306">
      <c r="A81" t="s">
        <v>73</v>
      </c>
      <c r="E81" s="37" t="s">
        <v>145</v>
      </c>
    </row>
    <row r="82" spans="1:16" ht="12.75">
      <c r="A82" s="26" t="s">
        <v>63</v>
      </c>
      <c r="B82" s="31" t="s">
        <v>146</v>
      </c>
      <c r="C82" s="31" t="s">
        <v>147</v>
      </c>
      <c r="D82" s="26" t="s">
        <v>83</v>
      </c>
      <c r="E82" s="32" t="s">
        <v>148</v>
      </c>
      <c r="F82" s="33" t="s">
        <v>85</v>
      </c>
      <c r="G82" s="34">
        <v>3066.869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76.5">
      <c r="A83" s="36" t="s">
        <v>69</v>
      </c>
      <c r="E83" s="37" t="s">
        <v>149</v>
      </c>
    </row>
    <row r="84" spans="1:5" ht="12.75">
      <c r="A84" s="38" t="s">
        <v>71</v>
      </c>
      <c r="E84" s="39" t="s">
        <v>83</v>
      </c>
    </row>
    <row r="85" spans="1:5" ht="318.75">
      <c r="A85" t="s">
        <v>73</v>
      </c>
      <c r="E85" s="37" t="s">
        <v>150</v>
      </c>
    </row>
    <row r="86" spans="1:16" ht="12.75">
      <c r="A86" s="26" t="s">
        <v>63</v>
      </c>
      <c r="B86" s="31" t="s">
        <v>151</v>
      </c>
      <c r="C86" s="31" t="s">
        <v>152</v>
      </c>
      <c r="D86" s="26" t="s">
        <v>83</v>
      </c>
      <c r="E86" s="32" t="s">
        <v>153</v>
      </c>
      <c r="F86" s="33" t="s">
        <v>85</v>
      </c>
      <c r="G86" s="34">
        <v>513.028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76.5">
      <c r="A87" s="36" t="s">
        <v>69</v>
      </c>
      <c r="E87" s="37" t="s">
        <v>154</v>
      </c>
    </row>
    <row r="88" spans="1:5" ht="12.75">
      <c r="A88" s="38" t="s">
        <v>71</v>
      </c>
      <c r="E88" s="39" t="s">
        <v>83</v>
      </c>
    </row>
    <row r="89" spans="1:5" ht="318.75">
      <c r="A89" t="s">
        <v>73</v>
      </c>
      <c r="E89" s="37" t="s">
        <v>155</v>
      </c>
    </row>
    <row r="90" spans="1:16" ht="12.75">
      <c r="A90" s="26" t="s">
        <v>63</v>
      </c>
      <c r="B90" s="31" t="s">
        <v>156</v>
      </c>
      <c r="C90" s="31" t="s">
        <v>157</v>
      </c>
      <c r="D90" s="26" t="s">
        <v>83</v>
      </c>
      <c r="E90" s="32" t="s">
        <v>158</v>
      </c>
      <c r="F90" s="33" t="s">
        <v>85</v>
      </c>
      <c r="G90" s="34">
        <v>71.032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63.75">
      <c r="A91" s="36" t="s">
        <v>69</v>
      </c>
      <c r="E91" s="37" t="s">
        <v>159</v>
      </c>
    </row>
    <row r="92" spans="1:5" ht="12.75">
      <c r="A92" s="38" t="s">
        <v>71</v>
      </c>
      <c r="E92" s="39" t="s">
        <v>160</v>
      </c>
    </row>
    <row r="93" spans="1:5" ht="318.75">
      <c r="A93" t="s">
        <v>73</v>
      </c>
      <c r="E93" s="37" t="s">
        <v>150</v>
      </c>
    </row>
    <row r="94" spans="1:16" ht="12.75">
      <c r="A94" s="26" t="s">
        <v>63</v>
      </c>
      <c r="B94" s="31" t="s">
        <v>161</v>
      </c>
      <c r="C94" s="31" t="s">
        <v>162</v>
      </c>
      <c r="D94" s="26" t="s">
        <v>65</v>
      </c>
      <c r="E94" s="32" t="s">
        <v>163</v>
      </c>
      <c r="F94" s="33" t="s">
        <v>85</v>
      </c>
      <c r="G94" s="34">
        <v>98.95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51">
      <c r="A95" s="36" t="s">
        <v>69</v>
      </c>
      <c r="E95" s="37" t="s">
        <v>164</v>
      </c>
    </row>
    <row r="96" spans="1:5" ht="12.75">
      <c r="A96" s="38" t="s">
        <v>71</v>
      </c>
      <c r="E96" s="39" t="s">
        <v>83</v>
      </c>
    </row>
    <row r="97" spans="1:5" ht="242.25">
      <c r="A97" t="s">
        <v>73</v>
      </c>
      <c r="E97" s="37" t="s">
        <v>165</v>
      </c>
    </row>
    <row r="98" spans="1:16" ht="12.75">
      <c r="A98" s="26" t="s">
        <v>63</v>
      </c>
      <c r="B98" s="31" t="s">
        <v>166</v>
      </c>
      <c r="C98" s="31" t="s">
        <v>162</v>
      </c>
      <c r="D98" s="26" t="s">
        <v>75</v>
      </c>
      <c r="E98" s="32" t="s">
        <v>163</v>
      </c>
      <c r="F98" s="33" t="s">
        <v>85</v>
      </c>
      <c r="G98" s="34">
        <v>154.751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51">
      <c r="A99" s="36" t="s">
        <v>69</v>
      </c>
      <c r="E99" s="37" t="s">
        <v>167</v>
      </c>
    </row>
    <row r="100" spans="1:5" ht="12.75">
      <c r="A100" s="38" t="s">
        <v>71</v>
      </c>
      <c r="E100" s="39" t="s">
        <v>168</v>
      </c>
    </row>
    <row r="101" spans="1:5" ht="242.25">
      <c r="A101" t="s">
        <v>73</v>
      </c>
      <c r="E101" s="37" t="s">
        <v>165</v>
      </c>
    </row>
    <row r="102" spans="1:16" ht="12.75">
      <c r="A102" s="26" t="s">
        <v>63</v>
      </c>
      <c r="B102" s="31" t="s">
        <v>169</v>
      </c>
      <c r="C102" s="31" t="s">
        <v>170</v>
      </c>
      <c r="D102" s="26" t="s">
        <v>83</v>
      </c>
      <c r="E102" s="32" t="s">
        <v>171</v>
      </c>
      <c r="F102" s="33" t="s">
        <v>85</v>
      </c>
      <c r="G102" s="34">
        <v>986.436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63.75">
      <c r="A103" s="36" t="s">
        <v>69</v>
      </c>
      <c r="E103" s="37" t="s">
        <v>172</v>
      </c>
    </row>
    <row r="104" spans="1:5" ht="12.75">
      <c r="A104" s="38" t="s">
        <v>71</v>
      </c>
      <c r="E104" s="39" t="s">
        <v>83</v>
      </c>
    </row>
    <row r="105" spans="1:5" ht="229.5">
      <c r="A105" t="s">
        <v>73</v>
      </c>
      <c r="E105" s="37" t="s">
        <v>173</v>
      </c>
    </row>
    <row r="106" spans="1:16" ht="12.75">
      <c r="A106" s="26" t="s">
        <v>63</v>
      </c>
      <c r="B106" s="31" t="s">
        <v>174</v>
      </c>
      <c r="C106" s="31" t="s">
        <v>175</v>
      </c>
      <c r="D106" s="26" t="s">
        <v>83</v>
      </c>
      <c r="E106" s="32" t="s">
        <v>176</v>
      </c>
      <c r="F106" s="33" t="s">
        <v>85</v>
      </c>
      <c r="G106" s="34">
        <v>244.596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63.75">
      <c r="A107" s="36" t="s">
        <v>69</v>
      </c>
      <c r="E107" s="37" t="s">
        <v>177</v>
      </c>
    </row>
    <row r="108" spans="1:5" ht="12.75">
      <c r="A108" s="38" t="s">
        <v>71</v>
      </c>
      <c r="E108" s="39" t="s">
        <v>178</v>
      </c>
    </row>
    <row r="109" spans="1:5" ht="280.5">
      <c r="A109" t="s">
        <v>73</v>
      </c>
      <c r="E109" s="37" t="s">
        <v>179</v>
      </c>
    </row>
    <row r="110" spans="1:16" ht="12.75">
      <c r="A110" s="26" t="s">
        <v>63</v>
      </c>
      <c r="B110" s="31" t="s">
        <v>180</v>
      </c>
      <c r="C110" s="31" t="s">
        <v>181</v>
      </c>
      <c r="D110" s="26" t="s">
        <v>65</v>
      </c>
      <c r="E110" s="32" t="s">
        <v>182</v>
      </c>
      <c r="F110" s="33" t="s">
        <v>183</v>
      </c>
      <c r="G110" s="34">
        <v>213.198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51">
      <c r="A111" s="36" t="s">
        <v>69</v>
      </c>
      <c r="E111" s="37" t="s">
        <v>184</v>
      </c>
    </row>
    <row r="112" spans="1:5" ht="12.75">
      <c r="A112" s="38" t="s">
        <v>71</v>
      </c>
      <c r="E112" s="39" t="s">
        <v>185</v>
      </c>
    </row>
    <row r="113" spans="1:5" ht="25.5">
      <c r="A113" t="s">
        <v>73</v>
      </c>
      <c r="E113" s="37" t="s">
        <v>186</v>
      </c>
    </row>
    <row r="114" spans="1:16" ht="12.75">
      <c r="A114" s="26" t="s">
        <v>63</v>
      </c>
      <c r="B114" s="31" t="s">
        <v>187</v>
      </c>
      <c r="C114" s="31" t="s">
        <v>181</v>
      </c>
      <c r="D114" s="26" t="s">
        <v>75</v>
      </c>
      <c r="E114" s="32" t="s">
        <v>182</v>
      </c>
      <c r="F114" s="33" t="s">
        <v>183</v>
      </c>
      <c r="G114" s="34">
        <v>1282.569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188</v>
      </c>
    </row>
    <row r="116" spans="1:5" ht="12.75">
      <c r="A116" s="38" t="s">
        <v>71</v>
      </c>
      <c r="E116" s="39" t="s">
        <v>83</v>
      </c>
    </row>
    <row r="117" spans="1:5" ht="25.5">
      <c r="A117" t="s">
        <v>73</v>
      </c>
      <c r="E117" s="37" t="s">
        <v>186</v>
      </c>
    </row>
    <row r="118" spans="1:16" ht="12.75">
      <c r="A118" s="26" t="s">
        <v>63</v>
      </c>
      <c r="B118" s="31" t="s">
        <v>189</v>
      </c>
      <c r="C118" s="31" t="s">
        <v>181</v>
      </c>
      <c r="D118" s="26" t="s">
        <v>78</v>
      </c>
      <c r="E118" s="32" t="s">
        <v>182</v>
      </c>
      <c r="F118" s="33" t="s">
        <v>183</v>
      </c>
      <c r="G118" s="34">
        <v>1044.216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38.25">
      <c r="A119" s="36" t="s">
        <v>69</v>
      </c>
      <c r="E119" s="37" t="s">
        <v>190</v>
      </c>
    </row>
    <row r="120" spans="1:5" ht="12.75">
      <c r="A120" s="38" t="s">
        <v>71</v>
      </c>
      <c r="E120" s="39" t="s">
        <v>83</v>
      </c>
    </row>
    <row r="121" spans="1:5" ht="25.5">
      <c r="A121" t="s">
        <v>73</v>
      </c>
      <c r="E121" s="37" t="s">
        <v>186</v>
      </c>
    </row>
    <row r="122" spans="1:16" ht="12.75">
      <c r="A122" s="26" t="s">
        <v>63</v>
      </c>
      <c r="B122" s="31" t="s">
        <v>191</v>
      </c>
      <c r="C122" s="31" t="s">
        <v>181</v>
      </c>
      <c r="D122" s="26" t="s">
        <v>192</v>
      </c>
      <c r="E122" s="32" t="s">
        <v>182</v>
      </c>
      <c r="F122" s="33" t="s">
        <v>183</v>
      </c>
      <c r="G122" s="34">
        <v>5399.603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193</v>
      </c>
    </row>
    <row r="124" spans="1:5" ht="12.75">
      <c r="A124" s="38" t="s">
        <v>71</v>
      </c>
      <c r="E124" s="39" t="s">
        <v>83</v>
      </c>
    </row>
    <row r="125" spans="1:5" ht="25.5">
      <c r="A125" t="s">
        <v>73</v>
      </c>
      <c r="E125" s="37" t="s">
        <v>186</v>
      </c>
    </row>
    <row r="126" spans="1:16" ht="12.75">
      <c r="A126" s="26" t="s">
        <v>63</v>
      </c>
      <c r="B126" s="31" t="s">
        <v>194</v>
      </c>
      <c r="C126" s="31" t="s">
        <v>181</v>
      </c>
      <c r="D126" s="26" t="s">
        <v>195</v>
      </c>
      <c r="E126" s="32" t="s">
        <v>182</v>
      </c>
      <c r="F126" s="33" t="s">
        <v>183</v>
      </c>
      <c r="G126" s="34">
        <v>2813.28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38.25">
      <c r="A127" s="36" t="s">
        <v>69</v>
      </c>
      <c r="E127" s="37" t="s">
        <v>196</v>
      </c>
    </row>
    <row r="128" spans="1:5" ht="12.75">
      <c r="A128" s="38" t="s">
        <v>71</v>
      </c>
      <c r="E128" s="39" t="s">
        <v>83</v>
      </c>
    </row>
    <row r="129" spans="1:5" ht="25.5">
      <c r="A129" t="s">
        <v>73</v>
      </c>
      <c r="E129" s="37" t="s">
        <v>186</v>
      </c>
    </row>
    <row r="130" spans="1:16" ht="12.75">
      <c r="A130" s="26" t="s">
        <v>63</v>
      </c>
      <c r="B130" s="31" t="s">
        <v>197</v>
      </c>
      <c r="C130" s="31" t="s">
        <v>181</v>
      </c>
      <c r="D130" s="26" t="s">
        <v>198</v>
      </c>
      <c r="E130" s="32" t="s">
        <v>182</v>
      </c>
      <c r="F130" s="33" t="s">
        <v>183</v>
      </c>
      <c r="G130" s="34">
        <v>16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38.25">
      <c r="A131" s="36" t="s">
        <v>69</v>
      </c>
      <c r="E131" s="37" t="s">
        <v>199</v>
      </c>
    </row>
    <row r="132" spans="1:5" ht="12.75">
      <c r="A132" s="38" t="s">
        <v>71</v>
      </c>
      <c r="E132" s="39" t="s">
        <v>83</v>
      </c>
    </row>
    <row r="133" spans="1:5" ht="25.5">
      <c r="A133" t="s">
        <v>73</v>
      </c>
      <c r="E133" s="37" t="s">
        <v>186</v>
      </c>
    </row>
    <row r="134" spans="1:16" ht="12.75">
      <c r="A134" s="26" t="s">
        <v>63</v>
      </c>
      <c r="B134" s="31" t="s">
        <v>200</v>
      </c>
      <c r="C134" s="31" t="s">
        <v>181</v>
      </c>
      <c r="D134" s="26" t="s">
        <v>201</v>
      </c>
      <c r="E134" s="32" t="s">
        <v>182</v>
      </c>
      <c r="F134" s="33" t="s">
        <v>183</v>
      </c>
      <c r="G134" s="34">
        <v>91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38.25">
      <c r="A135" s="36" t="s">
        <v>69</v>
      </c>
      <c r="E135" s="37" t="s">
        <v>202</v>
      </c>
    </row>
    <row r="136" spans="1:5" ht="12.75">
      <c r="A136" s="38" t="s">
        <v>71</v>
      </c>
      <c r="E136" s="39" t="s">
        <v>83</v>
      </c>
    </row>
    <row r="137" spans="1:5" ht="25.5">
      <c r="A137" t="s">
        <v>73</v>
      </c>
      <c r="E137" s="37" t="s">
        <v>186</v>
      </c>
    </row>
    <row r="138" spans="1:16" ht="12.75">
      <c r="A138" s="26" t="s">
        <v>63</v>
      </c>
      <c r="B138" s="31" t="s">
        <v>203</v>
      </c>
      <c r="C138" s="31" t="s">
        <v>181</v>
      </c>
      <c r="D138" s="26" t="s">
        <v>204</v>
      </c>
      <c r="E138" s="32" t="s">
        <v>182</v>
      </c>
      <c r="F138" s="33" t="s">
        <v>183</v>
      </c>
      <c r="G138" s="34">
        <v>130.532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38.25">
      <c r="A139" s="36" t="s">
        <v>69</v>
      </c>
      <c r="E139" s="37" t="s">
        <v>205</v>
      </c>
    </row>
    <row r="140" spans="1:5" ht="12.75">
      <c r="A140" s="38" t="s">
        <v>71</v>
      </c>
      <c r="E140" s="39" t="s">
        <v>83</v>
      </c>
    </row>
    <row r="141" spans="1:5" ht="25.5">
      <c r="A141" t="s">
        <v>73</v>
      </c>
      <c r="E141" s="37" t="s">
        <v>186</v>
      </c>
    </row>
    <row r="142" spans="1:16" ht="12.75">
      <c r="A142" s="26" t="s">
        <v>63</v>
      </c>
      <c r="B142" s="31" t="s">
        <v>206</v>
      </c>
      <c r="C142" s="31" t="s">
        <v>207</v>
      </c>
      <c r="D142" s="26" t="s">
        <v>83</v>
      </c>
      <c r="E142" s="32" t="s">
        <v>208</v>
      </c>
      <c r="F142" s="33" t="s">
        <v>183</v>
      </c>
      <c r="G142" s="34">
        <v>2641.377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38.25">
      <c r="A143" s="36" t="s">
        <v>69</v>
      </c>
      <c r="E143" s="37" t="s">
        <v>209</v>
      </c>
    </row>
    <row r="144" spans="1:5" ht="12.75">
      <c r="A144" s="38" t="s">
        <v>71</v>
      </c>
      <c r="E144" s="39" t="s">
        <v>83</v>
      </c>
    </row>
    <row r="145" spans="1:5" ht="12.75">
      <c r="A145" t="s">
        <v>73</v>
      </c>
      <c r="E145" s="37" t="s">
        <v>210</v>
      </c>
    </row>
    <row r="146" spans="1:16" ht="12.75">
      <c r="A146" s="26" t="s">
        <v>63</v>
      </c>
      <c r="B146" s="31" t="s">
        <v>211</v>
      </c>
      <c r="C146" s="31" t="s">
        <v>212</v>
      </c>
      <c r="D146" s="26" t="s">
        <v>83</v>
      </c>
      <c r="E146" s="32" t="s">
        <v>213</v>
      </c>
      <c r="F146" s="33" t="s">
        <v>183</v>
      </c>
      <c r="G146" s="34">
        <v>2641.377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51">
      <c r="A147" s="36" t="s">
        <v>69</v>
      </c>
      <c r="E147" s="37" t="s">
        <v>214</v>
      </c>
    </row>
    <row r="148" spans="1:5" ht="12.75">
      <c r="A148" s="38" t="s">
        <v>71</v>
      </c>
      <c r="E148" s="39" t="s">
        <v>83</v>
      </c>
    </row>
    <row r="149" spans="1:5" ht="38.25">
      <c r="A149" t="s">
        <v>73</v>
      </c>
      <c r="E149" s="37" t="s">
        <v>215</v>
      </c>
    </row>
    <row r="150" spans="1:16" ht="12.75">
      <c r="A150" s="26" t="s">
        <v>63</v>
      </c>
      <c r="B150" s="31" t="s">
        <v>216</v>
      </c>
      <c r="C150" s="31" t="s">
        <v>217</v>
      </c>
      <c r="D150" s="26" t="s">
        <v>83</v>
      </c>
      <c r="E150" s="32" t="s">
        <v>218</v>
      </c>
      <c r="F150" s="33" t="s">
        <v>183</v>
      </c>
      <c r="G150" s="34">
        <v>2641.377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38.25">
      <c r="A151" s="36" t="s">
        <v>69</v>
      </c>
      <c r="E151" s="37" t="s">
        <v>219</v>
      </c>
    </row>
    <row r="152" spans="1:5" ht="12.75">
      <c r="A152" s="38" t="s">
        <v>71</v>
      </c>
      <c r="E152" s="39" t="s">
        <v>83</v>
      </c>
    </row>
    <row r="153" spans="1:5" ht="25.5">
      <c r="A153" t="s">
        <v>73</v>
      </c>
      <c r="E153" s="37" t="s">
        <v>220</v>
      </c>
    </row>
    <row r="154" spans="1:16" ht="12.75">
      <c r="A154" s="26" t="s">
        <v>63</v>
      </c>
      <c r="B154" s="31" t="s">
        <v>221</v>
      </c>
      <c r="C154" s="31" t="s">
        <v>222</v>
      </c>
      <c r="D154" s="26" t="s">
        <v>83</v>
      </c>
      <c r="E154" s="32" t="s">
        <v>223</v>
      </c>
      <c r="F154" s="33" t="s">
        <v>183</v>
      </c>
      <c r="G154" s="34">
        <v>2641.377</v>
      </c>
      <c r="H154" s="35">
        <v>0</v>
      </c>
      <c r="I154" s="35">
        <f>ROUND(ROUND(H154,2)*ROUND(G154,3),2)</f>
      </c>
      <c r="J154" s="33" t="s">
        <v>68</v>
      </c>
      <c r="O154">
        <f>(I154*21)/100</f>
      </c>
      <c r="P154" t="s">
        <v>36</v>
      </c>
    </row>
    <row r="155" spans="1:5" ht="38.25">
      <c r="A155" s="36" t="s">
        <v>69</v>
      </c>
      <c r="E155" s="37" t="s">
        <v>224</v>
      </c>
    </row>
    <row r="156" spans="1:5" ht="12.75">
      <c r="A156" s="38" t="s">
        <v>71</v>
      </c>
      <c r="E156" s="39" t="s">
        <v>83</v>
      </c>
    </row>
    <row r="157" spans="1:5" ht="38.25">
      <c r="A157" t="s">
        <v>73</v>
      </c>
      <c r="E157" s="37" t="s">
        <v>225</v>
      </c>
    </row>
    <row r="158" spans="1:16" ht="12.75">
      <c r="A158" s="26" t="s">
        <v>63</v>
      </c>
      <c r="B158" s="31" t="s">
        <v>226</v>
      </c>
      <c r="C158" s="31" t="s">
        <v>227</v>
      </c>
      <c r="D158" s="26" t="s">
        <v>83</v>
      </c>
      <c r="E158" s="32" t="s">
        <v>228</v>
      </c>
      <c r="F158" s="33" t="s">
        <v>183</v>
      </c>
      <c r="G158" s="34">
        <v>48</v>
      </c>
      <c r="H158" s="35">
        <v>0</v>
      </c>
      <c r="I158" s="35">
        <f>ROUND(ROUND(H158,2)*ROUND(G158,3),2)</f>
      </c>
      <c r="J158" s="33" t="s">
        <v>68</v>
      </c>
      <c r="O158">
        <f>(I158*21)/100</f>
      </c>
      <c r="P158" t="s">
        <v>36</v>
      </c>
    </row>
    <row r="159" spans="1:5" ht="25.5">
      <c r="A159" s="36" t="s">
        <v>69</v>
      </c>
      <c r="E159" s="37" t="s">
        <v>229</v>
      </c>
    </row>
    <row r="160" spans="1:5" ht="12.75">
      <c r="A160" s="38" t="s">
        <v>71</v>
      </c>
      <c r="E160" s="39" t="s">
        <v>83</v>
      </c>
    </row>
    <row r="161" spans="1:5" ht="38.25">
      <c r="A161" t="s">
        <v>73</v>
      </c>
      <c r="E161" s="37" t="s">
        <v>230</v>
      </c>
    </row>
    <row r="162" spans="1:16" ht="12.75">
      <c r="A162" s="26" t="s">
        <v>63</v>
      </c>
      <c r="B162" s="31" t="s">
        <v>231</v>
      </c>
      <c r="C162" s="31" t="s">
        <v>232</v>
      </c>
      <c r="D162" s="26" t="s">
        <v>83</v>
      </c>
      <c r="E162" s="32" t="s">
        <v>233</v>
      </c>
      <c r="F162" s="33" t="s">
        <v>234</v>
      </c>
      <c r="G162" s="34">
        <v>96</v>
      </c>
      <c r="H162" s="35">
        <v>0</v>
      </c>
      <c r="I162" s="35">
        <f>ROUND(ROUND(H162,2)*ROUND(G162,3),2)</f>
      </c>
      <c r="J162" s="33" t="s">
        <v>68</v>
      </c>
      <c r="O162">
        <f>(I162*21)/100</f>
      </c>
      <c r="P162" t="s">
        <v>36</v>
      </c>
    </row>
    <row r="163" spans="1:5" ht="38.25">
      <c r="A163" s="36" t="s">
        <v>69</v>
      </c>
      <c r="E163" s="37" t="s">
        <v>235</v>
      </c>
    </row>
    <row r="164" spans="1:5" ht="12.75">
      <c r="A164" s="38" t="s">
        <v>71</v>
      </c>
      <c r="E164" s="39" t="s">
        <v>83</v>
      </c>
    </row>
    <row r="165" spans="1:5" ht="76.5">
      <c r="A165" t="s">
        <v>73</v>
      </c>
      <c r="E165" s="37" t="s">
        <v>236</v>
      </c>
    </row>
    <row r="166" spans="1:16" ht="12.75">
      <c r="A166" s="26" t="s">
        <v>63</v>
      </c>
      <c r="B166" s="31" t="s">
        <v>237</v>
      </c>
      <c r="C166" s="31" t="s">
        <v>238</v>
      </c>
      <c r="D166" s="26" t="s">
        <v>83</v>
      </c>
      <c r="E166" s="32" t="s">
        <v>239</v>
      </c>
      <c r="F166" s="33" t="s">
        <v>234</v>
      </c>
      <c r="G166" s="34">
        <v>70</v>
      </c>
      <c r="H166" s="35">
        <v>0</v>
      </c>
      <c r="I166" s="35">
        <f>ROUND(ROUND(H166,2)*ROUND(G166,3),2)</f>
      </c>
      <c r="J166" s="33" t="s">
        <v>68</v>
      </c>
      <c r="O166">
        <f>(I166*21)/100</f>
      </c>
      <c r="P166" t="s">
        <v>36</v>
      </c>
    </row>
    <row r="167" spans="1:5" ht="38.25">
      <c r="A167" s="36" t="s">
        <v>69</v>
      </c>
      <c r="E167" s="37" t="s">
        <v>240</v>
      </c>
    </row>
    <row r="168" spans="1:5" ht="12.75">
      <c r="A168" s="38" t="s">
        <v>71</v>
      </c>
      <c r="E168" s="39" t="s">
        <v>83</v>
      </c>
    </row>
    <row r="169" spans="1:5" ht="76.5">
      <c r="A169" t="s">
        <v>73</v>
      </c>
      <c r="E169" s="37" t="s">
        <v>241</v>
      </c>
    </row>
    <row r="170" spans="1:16" ht="25.5">
      <c r="A170" s="26" t="s">
        <v>63</v>
      </c>
      <c r="B170" s="31" t="s">
        <v>242</v>
      </c>
      <c r="C170" s="31" t="s">
        <v>243</v>
      </c>
      <c r="D170" s="26" t="s">
        <v>83</v>
      </c>
      <c r="E170" s="32" t="s">
        <v>244</v>
      </c>
      <c r="F170" s="33" t="s">
        <v>234</v>
      </c>
      <c r="G170" s="34">
        <v>14</v>
      </c>
      <c r="H170" s="35">
        <v>0</v>
      </c>
      <c r="I170" s="35">
        <f>ROUND(ROUND(H170,2)*ROUND(G170,3),2)</f>
      </c>
      <c r="J170" s="33" t="s">
        <v>68</v>
      </c>
      <c r="O170">
        <f>(I170*21)/100</f>
      </c>
      <c r="P170" t="s">
        <v>36</v>
      </c>
    </row>
    <row r="171" spans="1:5" ht="38.25">
      <c r="A171" s="36" t="s">
        <v>69</v>
      </c>
      <c r="E171" s="37" t="s">
        <v>245</v>
      </c>
    </row>
    <row r="172" spans="1:5" ht="12.75">
      <c r="A172" s="38" t="s">
        <v>71</v>
      </c>
      <c r="E172" s="39" t="s">
        <v>83</v>
      </c>
    </row>
    <row r="173" spans="1:5" ht="114.75">
      <c r="A173" t="s">
        <v>73</v>
      </c>
      <c r="E173" s="37" t="s">
        <v>246</v>
      </c>
    </row>
    <row r="174" spans="1:18" ht="12.75" customHeight="1">
      <c r="A174" s="6" t="s">
        <v>61</v>
      </c>
      <c r="B174" s="6"/>
      <c r="C174" s="41" t="s">
        <v>36</v>
      </c>
      <c r="D174" s="6"/>
      <c r="E174" s="29" t="s">
        <v>247</v>
      </c>
      <c r="F174" s="6"/>
      <c r="G174" s="6"/>
      <c r="H174" s="6"/>
      <c r="I174" s="42">
        <f>0+Q174</f>
      </c>
      <c r="J174" s="6"/>
      <c r="O174">
        <f>0+R174</f>
      </c>
      <c r="Q174">
        <f>0+I175+I179+I183</f>
      </c>
      <c r="R174">
        <f>0+O175+O179+O183</f>
      </c>
    </row>
    <row r="175" spans="1:16" ht="12.75">
      <c r="A175" s="26" t="s">
        <v>63</v>
      </c>
      <c r="B175" s="31" t="s">
        <v>248</v>
      </c>
      <c r="C175" s="31" t="s">
        <v>249</v>
      </c>
      <c r="D175" s="26" t="s">
        <v>83</v>
      </c>
      <c r="E175" s="32" t="s">
        <v>250</v>
      </c>
      <c r="F175" s="33" t="s">
        <v>183</v>
      </c>
      <c r="G175" s="34">
        <v>2025.381</v>
      </c>
      <c r="H175" s="35">
        <v>0</v>
      </c>
      <c r="I175" s="35">
        <f>ROUND(ROUND(H175,2)*ROUND(G175,3),2)</f>
      </c>
      <c r="J175" s="33" t="s">
        <v>68</v>
      </c>
      <c r="O175">
        <f>(I175*21)/100</f>
      </c>
      <c r="P175" t="s">
        <v>36</v>
      </c>
    </row>
    <row r="176" spans="1:5" ht="38.25">
      <c r="A176" s="36" t="s">
        <v>69</v>
      </c>
      <c r="E176" s="37" t="s">
        <v>251</v>
      </c>
    </row>
    <row r="177" spans="1:5" ht="12.75">
      <c r="A177" s="38" t="s">
        <v>71</v>
      </c>
      <c r="E177" s="39" t="s">
        <v>252</v>
      </c>
    </row>
    <row r="178" spans="1:5" ht="51">
      <c r="A178" t="s">
        <v>73</v>
      </c>
      <c r="E178" s="37" t="s">
        <v>253</v>
      </c>
    </row>
    <row r="179" spans="1:16" ht="12.75">
      <c r="A179" s="26" t="s">
        <v>63</v>
      </c>
      <c r="B179" s="31" t="s">
        <v>254</v>
      </c>
      <c r="C179" s="31" t="s">
        <v>255</v>
      </c>
      <c r="D179" s="26" t="s">
        <v>83</v>
      </c>
      <c r="E179" s="32" t="s">
        <v>256</v>
      </c>
      <c r="F179" s="33" t="s">
        <v>85</v>
      </c>
      <c r="G179" s="34">
        <v>513.028</v>
      </c>
      <c r="H179" s="35">
        <v>0</v>
      </c>
      <c r="I179" s="35">
        <f>ROUND(ROUND(H179,2)*ROUND(G179,3),2)</f>
      </c>
      <c r="J179" s="33" t="s">
        <v>68</v>
      </c>
      <c r="O179">
        <f>(I179*21)/100</f>
      </c>
      <c r="P179" t="s">
        <v>36</v>
      </c>
    </row>
    <row r="180" spans="1:5" ht="63.75">
      <c r="A180" s="36" t="s">
        <v>69</v>
      </c>
      <c r="E180" s="37" t="s">
        <v>257</v>
      </c>
    </row>
    <row r="181" spans="1:5" ht="12.75">
      <c r="A181" s="38" t="s">
        <v>71</v>
      </c>
      <c r="E181" s="39" t="s">
        <v>258</v>
      </c>
    </row>
    <row r="182" spans="1:5" ht="38.25">
      <c r="A182" t="s">
        <v>73</v>
      </c>
      <c r="E182" s="37" t="s">
        <v>259</v>
      </c>
    </row>
    <row r="183" spans="1:16" ht="12.75">
      <c r="A183" s="26" t="s">
        <v>63</v>
      </c>
      <c r="B183" s="31" t="s">
        <v>260</v>
      </c>
      <c r="C183" s="31" t="s">
        <v>261</v>
      </c>
      <c r="D183" s="26" t="s">
        <v>83</v>
      </c>
      <c r="E183" s="32" t="s">
        <v>262</v>
      </c>
      <c r="F183" s="33" t="s">
        <v>183</v>
      </c>
      <c r="G183" s="34">
        <v>1282.569</v>
      </c>
      <c r="H183" s="35">
        <v>0</v>
      </c>
      <c r="I183" s="35">
        <f>ROUND(ROUND(H183,2)*ROUND(G183,3),2)</f>
      </c>
      <c r="J183" s="33" t="s">
        <v>68</v>
      </c>
      <c r="O183">
        <f>(I183*21)/100</f>
      </c>
      <c r="P183" t="s">
        <v>36</v>
      </c>
    </row>
    <row r="184" spans="1:5" ht="51">
      <c r="A184" s="36" t="s">
        <v>69</v>
      </c>
      <c r="E184" s="37" t="s">
        <v>263</v>
      </c>
    </row>
    <row r="185" spans="1:5" ht="12.75">
      <c r="A185" s="38" t="s">
        <v>71</v>
      </c>
      <c r="E185" s="39" t="s">
        <v>83</v>
      </c>
    </row>
    <row r="186" spans="1:5" ht="102">
      <c r="A186" t="s">
        <v>73</v>
      </c>
      <c r="E186" s="37" t="s">
        <v>264</v>
      </c>
    </row>
    <row r="187" spans="1:18" ht="12.75" customHeight="1">
      <c r="A187" s="6" t="s">
        <v>61</v>
      </c>
      <c r="B187" s="6"/>
      <c r="C187" s="41" t="s">
        <v>45</v>
      </c>
      <c r="D187" s="6"/>
      <c r="E187" s="29" t="s">
        <v>265</v>
      </c>
      <c r="F187" s="6"/>
      <c r="G187" s="6"/>
      <c r="H187" s="6"/>
      <c r="I187" s="42">
        <f>0+Q187</f>
      </c>
      <c r="J187" s="6"/>
      <c r="O187">
        <f>0+R187</f>
      </c>
      <c r="Q187">
        <f>0+I188+I192+I196+I200+I204+I208+I212+I216+I220</f>
      </c>
      <c r="R187">
        <f>0+O188+O192+O196+O200+O204+O208+O212+O216+O220</f>
      </c>
    </row>
    <row r="188" spans="1:16" ht="12.75">
      <c r="A188" s="26" t="s">
        <v>63</v>
      </c>
      <c r="B188" s="31" t="s">
        <v>266</v>
      </c>
      <c r="C188" s="31" t="s">
        <v>267</v>
      </c>
      <c r="D188" s="26" t="s">
        <v>65</v>
      </c>
      <c r="E188" s="32" t="s">
        <v>268</v>
      </c>
      <c r="F188" s="33" t="s">
        <v>85</v>
      </c>
      <c r="G188" s="34">
        <v>11.238</v>
      </c>
      <c r="H188" s="35">
        <v>0</v>
      </c>
      <c r="I188" s="35">
        <f>ROUND(ROUND(H188,2)*ROUND(G188,3),2)</f>
      </c>
      <c r="J188" s="33" t="s">
        <v>68</v>
      </c>
      <c r="O188">
        <f>(I188*21)/100</f>
      </c>
      <c r="P188" t="s">
        <v>36</v>
      </c>
    </row>
    <row r="189" spans="1:5" ht="63.75">
      <c r="A189" s="36" t="s">
        <v>69</v>
      </c>
      <c r="E189" s="37" t="s">
        <v>269</v>
      </c>
    </row>
    <row r="190" spans="1:5" ht="12.75">
      <c r="A190" s="38" t="s">
        <v>71</v>
      </c>
      <c r="E190" s="39" t="s">
        <v>270</v>
      </c>
    </row>
    <row r="191" spans="1:5" ht="369.75">
      <c r="A191" t="s">
        <v>73</v>
      </c>
      <c r="E191" s="37" t="s">
        <v>271</v>
      </c>
    </row>
    <row r="192" spans="1:16" ht="12.75">
      <c r="A192" s="26" t="s">
        <v>63</v>
      </c>
      <c r="B192" s="31" t="s">
        <v>272</v>
      </c>
      <c r="C192" s="31" t="s">
        <v>267</v>
      </c>
      <c r="D192" s="26" t="s">
        <v>75</v>
      </c>
      <c r="E192" s="32" t="s">
        <v>268</v>
      </c>
      <c r="F192" s="33" t="s">
        <v>85</v>
      </c>
      <c r="G192" s="34">
        <v>0.342</v>
      </c>
      <c r="H192" s="35">
        <v>0</v>
      </c>
      <c r="I192" s="35">
        <f>ROUND(ROUND(H192,2)*ROUND(G192,3),2)</f>
      </c>
      <c r="J192" s="33" t="s">
        <v>68</v>
      </c>
      <c r="O192">
        <f>(I192*21)/100</f>
      </c>
      <c r="P192" t="s">
        <v>36</v>
      </c>
    </row>
    <row r="193" spans="1:5" ht="51">
      <c r="A193" s="36" t="s">
        <v>69</v>
      </c>
      <c r="E193" s="37" t="s">
        <v>273</v>
      </c>
    </row>
    <row r="194" spans="1:5" ht="12.75">
      <c r="A194" s="38" t="s">
        <v>71</v>
      </c>
      <c r="E194" s="39" t="s">
        <v>274</v>
      </c>
    </row>
    <row r="195" spans="1:5" ht="369.75">
      <c r="A195" t="s">
        <v>73</v>
      </c>
      <c r="E195" s="37" t="s">
        <v>271</v>
      </c>
    </row>
    <row r="196" spans="1:16" ht="12.75">
      <c r="A196" s="26" t="s">
        <v>63</v>
      </c>
      <c r="B196" s="31" t="s">
        <v>275</v>
      </c>
      <c r="C196" s="31" t="s">
        <v>276</v>
      </c>
      <c r="D196" s="26" t="s">
        <v>65</v>
      </c>
      <c r="E196" s="32" t="s">
        <v>277</v>
      </c>
      <c r="F196" s="33" t="s">
        <v>85</v>
      </c>
      <c r="G196" s="34">
        <v>30.663</v>
      </c>
      <c r="H196" s="35">
        <v>0</v>
      </c>
      <c r="I196" s="35">
        <f>ROUND(ROUND(H196,2)*ROUND(G196,3),2)</f>
      </c>
      <c r="J196" s="33" t="s">
        <v>68</v>
      </c>
      <c r="O196">
        <f>(I196*21)/100</f>
      </c>
      <c r="P196" t="s">
        <v>36</v>
      </c>
    </row>
    <row r="197" spans="1:5" ht="63.75">
      <c r="A197" s="36" t="s">
        <v>69</v>
      </c>
      <c r="E197" s="37" t="s">
        <v>278</v>
      </c>
    </row>
    <row r="198" spans="1:5" ht="12.75">
      <c r="A198" s="38" t="s">
        <v>71</v>
      </c>
      <c r="E198" s="39" t="s">
        <v>279</v>
      </c>
    </row>
    <row r="199" spans="1:5" ht="369.75">
      <c r="A199" t="s">
        <v>73</v>
      </c>
      <c r="E199" s="37" t="s">
        <v>271</v>
      </c>
    </row>
    <row r="200" spans="1:16" ht="12.75">
      <c r="A200" s="26" t="s">
        <v>63</v>
      </c>
      <c r="B200" s="31" t="s">
        <v>280</v>
      </c>
      <c r="C200" s="31" t="s">
        <v>276</v>
      </c>
      <c r="D200" s="26" t="s">
        <v>75</v>
      </c>
      <c r="E200" s="32" t="s">
        <v>277</v>
      </c>
      <c r="F200" s="33" t="s">
        <v>85</v>
      </c>
      <c r="G200" s="34">
        <v>41.879</v>
      </c>
      <c r="H200" s="35">
        <v>0</v>
      </c>
      <c r="I200" s="35">
        <f>ROUND(ROUND(H200,2)*ROUND(G200,3),2)</f>
      </c>
      <c r="J200" s="33" t="s">
        <v>68</v>
      </c>
      <c r="O200">
        <f>(I200*21)/100</f>
      </c>
      <c r="P200" t="s">
        <v>36</v>
      </c>
    </row>
    <row r="201" spans="1:5" ht="51">
      <c r="A201" s="36" t="s">
        <v>69</v>
      </c>
      <c r="E201" s="37" t="s">
        <v>281</v>
      </c>
    </row>
    <row r="202" spans="1:5" ht="12.75">
      <c r="A202" s="38" t="s">
        <v>71</v>
      </c>
      <c r="E202" s="39" t="s">
        <v>282</v>
      </c>
    </row>
    <row r="203" spans="1:5" ht="369.75">
      <c r="A203" t="s">
        <v>73</v>
      </c>
      <c r="E203" s="37" t="s">
        <v>271</v>
      </c>
    </row>
    <row r="204" spans="1:16" ht="12.75">
      <c r="A204" s="26" t="s">
        <v>63</v>
      </c>
      <c r="B204" s="31" t="s">
        <v>283</v>
      </c>
      <c r="C204" s="31" t="s">
        <v>276</v>
      </c>
      <c r="D204" s="26" t="s">
        <v>78</v>
      </c>
      <c r="E204" s="32" t="s">
        <v>277</v>
      </c>
      <c r="F204" s="33" t="s">
        <v>85</v>
      </c>
      <c r="G204" s="34">
        <v>8.514</v>
      </c>
      <c r="H204" s="35">
        <v>0</v>
      </c>
      <c r="I204" s="35">
        <f>ROUND(ROUND(H204,2)*ROUND(G204,3),2)</f>
      </c>
      <c r="J204" s="33" t="s">
        <v>68</v>
      </c>
      <c r="O204">
        <f>(I204*21)/100</f>
      </c>
      <c r="P204" t="s">
        <v>36</v>
      </c>
    </row>
    <row r="205" spans="1:5" ht="51">
      <c r="A205" s="36" t="s">
        <v>69</v>
      </c>
      <c r="E205" s="37" t="s">
        <v>284</v>
      </c>
    </row>
    <row r="206" spans="1:5" ht="12.75">
      <c r="A206" s="38" t="s">
        <v>71</v>
      </c>
      <c r="E206" s="39" t="s">
        <v>285</v>
      </c>
    </row>
    <row r="207" spans="1:5" ht="369.75">
      <c r="A207" t="s">
        <v>73</v>
      </c>
      <c r="E207" s="37" t="s">
        <v>271</v>
      </c>
    </row>
    <row r="208" spans="1:16" ht="12.75">
      <c r="A208" s="26" t="s">
        <v>63</v>
      </c>
      <c r="B208" s="31" t="s">
        <v>286</v>
      </c>
      <c r="C208" s="31" t="s">
        <v>287</v>
      </c>
      <c r="D208" s="26" t="s">
        <v>83</v>
      </c>
      <c r="E208" s="32" t="s">
        <v>288</v>
      </c>
      <c r="F208" s="33" t="s">
        <v>85</v>
      </c>
      <c r="G208" s="34">
        <v>53.3</v>
      </c>
      <c r="H208" s="35">
        <v>0</v>
      </c>
      <c r="I208" s="35">
        <f>ROUND(ROUND(H208,2)*ROUND(G208,3),2)</f>
      </c>
      <c r="J208" s="33" t="s">
        <v>68</v>
      </c>
      <c r="O208">
        <f>(I208*21)/100</f>
      </c>
      <c r="P208" t="s">
        <v>36</v>
      </c>
    </row>
    <row r="209" spans="1:5" ht="51">
      <c r="A209" s="36" t="s">
        <v>69</v>
      </c>
      <c r="E209" s="37" t="s">
        <v>289</v>
      </c>
    </row>
    <row r="210" spans="1:5" ht="12.75">
      <c r="A210" s="38" t="s">
        <v>71</v>
      </c>
      <c r="E210" s="39" t="s">
        <v>290</v>
      </c>
    </row>
    <row r="211" spans="1:5" ht="38.25">
      <c r="A211" t="s">
        <v>73</v>
      </c>
      <c r="E211" s="37" t="s">
        <v>259</v>
      </c>
    </row>
    <row r="212" spans="1:16" ht="12.75">
      <c r="A212" s="26" t="s">
        <v>63</v>
      </c>
      <c r="B212" s="31" t="s">
        <v>291</v>
      </c>
      <c r="C212" s="31" t="s">
        <v>292</v>
      </c>
      <c r="D212" s="26" t="s">
        <v>65</v>
      </c>
      <c r="E212" s="32" t="s">
        <v>293</v>
      </c>
      <c r="F212" s="33" t="s">
        <v>85</v>
      </c>
      <c r="G212" s="34">
        <v>48.919</v>
      </c>
      <c r="H212" s="35">
        <v>0</v>
      </c>
      <c r="I212" s="35">
        <f>ROUND(ROUND(H212,2)*ROUND(G212,3),2)</f>
      </c>
      <c r="J212" s="33" t="s">
        <v>68</v>
      </c>
      <c r="O212">
        <f>(I212*21)/100</f>
      </c>
      <c r="P212" t="s">
        <v>36</v>
      </c>
    </row>
    <row r="213" spans="1:5" ht="51">
      <c r="A213" s="36" t="s">
        <v>69</v>
      </c>
      <c r="E213" s="37" t="s">
        <v>294</v>
      </c>
    </row>
    <row r="214" spans="1:5" ht="12.75">
      <c r="A214" s="38" t="s">
        <v>71</v>
      </c>
      <c r="E214" s="39" t="s">
        <v>295</v>
      </c>
    </row>
    <row r="215" spans="1:5" ht="38.25">
      <c r="A215" t="s">
        <v>73</v>
      </c>
      <c r="E215" s="37" t="s">
        <v>259</v>
      </c>
    </row>
    <row r="216" spans="1:16" ht="12.75">
      <c r="A216" s="26" t="s">
        <v>63</v>
      </c>
      <c r="B216" s="31" t="s">
        <v>296</v>
      </c>
      <c r="C216" s="31" t="s">
        <v>292</v>
      </c>
      <c r="D216" s="26" t="s">
        <v>75</v>
      </c>
      <c r="E216" s="32" t="s">
        <v>293</v>
      </c>
      <c r="F216" s="33" t="s">
        <v>85</v>
      </c>
      <c r="G216" s="34">
        <v>159.899</v>
      </c>
      <c r="H216" s="35">
        <v>0</v>
      </c>
      <c r="I216" s="35">
        <f>ROUND(ROUND(H216,2)*ROUND(G216,3),2)</f>
      </c>
      <c r="J216" s="33" t="s">
        <v>68</v>
      </c>
      <c r="O216">
        <f>(I216*21)/100</f>
      </c>
      <c r="P216" t="s">
        <v>36</v>
      </c>
    </row>
    <row r="217" spans="1:5" ht="51">
      <c r="A217" s="36" t="s">
        <v>69</v>
      </c>
      <c r="E217" s="37" t="s">
        <v>297</v>
      </c>
    </row>
    <row r="218" spans="1:5" ht="12.75">
      <c r="A218" s="38" t="s">
        <v>71</v>
      </c>
      <c r="E218" s="39" t="s">
        <v>298</v>
      </c>
    </row>
    <row r="219" spans="1:5" ht="38.25">
      <c r="A219" t="s">
        <v>73</v>
      </c>
      <c r="E219" s="37" t="s">
        <v>259</v>
      </c>
    </row>
    <row r="220" spans="1:16" ht="12.75">
      <c r="A220" s="26" t="s">
        <v>63</v>
      </c>
      <c r="B220" s="31" t="s">
        <v>299</v>
      </c>
      <c r="C220" s="31" t="s">
        <v>300</v>
      </c>
      <c r="D220" s="26" t="s">
        <v>83</v>
      </c>
      <c r="E220" s="32" t="s">
        <v>301</v>
      </c>
      <c r="F220" s="33" t="s">
        <v>183</v>
      </c>
      <c r="G220" s="34">
        <v>108.566</v>
      </c>
      <c r="H220" s="35">
        <v>0</v>
      </c>
      <c r="I220" s="35">
        <f>ROUND(ROUND(H220,2)*ROUND(G220,3),2)</f>
      </c>
      <c r="J220" s="33" t="s">
        <v>68</v>
      </c>
      <c r="O220">
        <f>(I220*21)/100</f>
      </c>
      <c r="P220" t="s">
        <v>36</v>
      </c>
    </row>
    <row r="221" spans="1:5" ht="63.75">
      <c r="A221" s="36" t="s">
        <v>69</v>
      </c>
      <c r="E221" s="37" t="s">
        <v>302</v>
      </c>
    </row>
    <row r="222" spans="1:5" ht="12.75">
      <c r="A222" s="38" t="s">
        <v>71</v>
      </c>
      <c r="E222" s="39" t="s">
        <v>83</v>
      </c>
    </row>
    <row r="223" spans="1:5" ht="153">
      <c r="A223" t="s">
        <v>73</v>
      </c>
      <c r="E223" s="37" t="s">
        <v>303</v>
      </c>
    </row>
    <row r="224" spans="1:18" ht="12.75" customHeight="1">
      <c r="A224" s="6" t="s">
        <v>61</v>
      </c>
      <c r="B224" s="6"/>
      <c r="C224" s="41" t="s">
        <v>47</v>
      </c>
      <c r="D224" s="6"/>
      <c r="E224" s="29" t="s">
        <v>304</v>
      </c>
      <c r="F224" s="6"/>
      <c r="G224" s="6"/>
      <c r="H224" s="6"/>
      <c r="I224" s="42">
        <f>0+Q224</f>
      </c>
      <c r="J224" s="6"/>
      <c r="O224">
        <f>0+R224</f>
      </c>
      <c r="Q224">
        <f>0+I225+I229+I233+I237+I241+I245+I249+I253+I257+I261+I265+I269+I273+I277+I281+I285+I289+I293+I297+I301+I305+I309+I313+I317+I321+I325+I329+I333+I337+I341+I345+I349+I353+I357+I361+I365</f>
      </c>
      <c r="R224">
        <f>0+O225+O229+O233+O237+O241+O245+O249+O253+O257+O261+O265+O269+O273+O277+O281+O285+O289+O293+O297+O301+O305+O309+O313+O317+O321+O325+O329+O333+O337+O341+O345+O349+O353+O357+O361+O365</f>
      </c>
    </row>
    <row r="225" spans="1:16" ht="12.75">
      <c r="A225" s="26" t="s">
        <v>63</v>
      </c>
      <c r="B225" s="31" t="s">
        <v>305</v>
      </c>
      <c r="C225" s="31" t="s">
        <v>306</v>
      </c>
      <c r="D225" s="26" t="s">
        <v>65</v>
      </c>
      <c r="E225" s="32" t="s">
        <v>307</v>
      </c>
      <c r="F225" s="33" t="s">
        <v>183</v>
      </c>
      <c r="G225" s="34">
        <v>820.372</v>
      </c>
      <c r="H225" s="35">
        <v>0</v>
      </c>
      <c r="I225" s="35">
        <f>ROUND(ROUND(H225,2)*ROUND(G225,3),2)</f>
      </c>
      <c r="J225" s="33" t="s">
        <v>68</v>
      </c>
      <c r="O225">
        <f>(I225*21)/100</f>
      </c>
      <c r="P225" t="s">
        <v>36</v>
      </c>
    </row>
    <row r="226" spans="1:5" ht="51">
      <c r="A226" s="36" t="s">
        <v>69</v>
      </c>
      <c r="E226" s="37" t="s">
        <v>308</v>
      </c>
    </row>
    <row r="227" spans="1:5" ht="12.75">
      <c r="A227" s="38" t="s">
        <v>71</v>
      </c>
      <c r="E227" s="39" t="s">
        <v>83</v>
      </c>
    </row>
    <row r="228" spans="1:5" ht="127.5">
      <c r="A228" t="s">
        <v>73</v>
      </c>
      <c r="E228" s="37" t="s">
        <v>309</v>
      </c>
    </row>
    <row r="229" spans="1:16" ht="12.75">
      <c r="A229" s="26" t="s">
        <v>63</v>
      </c>
      <c r="B229" s="31" t="s">
        <v>310</v>
      </c>
      <c r="C229" s="31" t="s">
        <v>306</v>
      </c>
      <c r="D229" s="26" t="s">
        <v>75</v>
      </c>
      <c r="E229" s="32" t="s">
        <v>307</v>
      </c>
      <c r="F229" s="33" t="s">
        <v>183</v>
      </c>
      <c r="G229" s="34">
        <v>4718.13</v>
      </c>
      <c r="H229" s="35">
        <v>0</v>
      </c>
      <c r="I229" s="35">
        <f>ROUND(ROUND(H229,2)*ROUND(G229,3),2)</f>
      </c>
      <c r="J229" s="33" t="s">
        <v>68</v>
      </c>
      <c r="O229">
        <f>(I229*21)/100</f>
      </c>
      <c r="P229" t="s">
        <v>36</v>
      </c>
    </row>
    <row r="230" spans="1:5" ht="51">
      <c r="A230" s="36" t="s">
        <v>69</v>
      </c>
      <c r="E230" s="37" t="s">
        <v>311</v>
      </c>
    </row>
    <row r="231" spans="1:5" ht="12.75">
      <c r="A231" s="38" t="s">
        <v>71</v>
      </c>
      <c r="E231" s="39" t="s">
        <v>83</v>
      </c>
    </row>
    <row r="232" spans="1:5" ht="127.5">
      <c r="A232" t="s">
        <v>73</v>
      </c>
      <c r="E232" s="37" t="s">
        <v>309</v>
      </c>
    </row>
    <row r="233" spans="1:16" ht="12.75">
      <c r="A233" s="26" t="s">
        <v>63</v>
      </c>
      <c r="B233" s="31" t="s">
        <v>312</v>
      </c>
      <c r="C233" s="31" t="s">
        <v>306</v>
      </c>
      <c r="D233" s="26" t="s">
        <v>78</v>
      </c>
      <c r="E233" s="32" t="s">
        <v>307</v>
      </c>
      <c r="F233" s="33" t="s">
        <v>183</v>
      </c>
      <c r="G233" s="34">
        <v>2813.28</v>
      </c>
      <c r="H233" s="35">
        <v>0</v>
      </c>
      <c r="I233" s="35">
        <f>ROUND(ROUND(H233,2)*ROUND(G233,3),2)</f>
      </c>
      <c r="J233" s="33" t="s">
        <v>68</v>
      </c>
      <c r="O233">
        <f>(I233*21)/100</f>
      </c>
      <c r="P233" t="s">
        <v>36</v>
      </c>
    </row>
    <row r="234" spans="1:5" ht="51">
      <c r="A234" s="36" t="s">
        <v>69</v>
      </c>
      <c r="E234" s="37" t="s">
        <v>313</v>
      </c>
    </row>
    <row r="235" spans="1:5" ht="12.75">
      <c r="A235" s="38" t="s">
        <v>71</v>
      </c>
      <c r="E235" s="39" t="s">
        <v>83</v>
      </c>
    </row>
    <row r="236" spans="1:5" ht="127.5">
      <c r="A236" t="s">
        <v>73</v>
      </c>
      <c r="E236" s="37" t="s">
        <v>309</v>
      </c>
    </row>
    <row r="237" spans="1:16" ht="12.75">
      <c r="A237" s="26" t="s">
        <v>63</v>
      </c>
      <c r="B237" s="31" t="s">
        <v>314</v>
      </c>
      <c r="C237" s="31" t="s">
        <v>315</v>
      </c>
      <c r="D237" s="26" t="s">
        <v>83</v>
      </c>
      <c r="E237" s="32" t="s">
        <v>316</v>
      </c>
      <c r="F237" s="33" t="s">
        <v>183</v>
      </c>
      <c r="G237" s="34">
        <v>32.633</v>
      </c>
      <c r="H237" s="35">
        <v>0</v>
      </c>
      <c r="I237" s="35">
        <f>ROUND(ROUND(H237,2)*ROUND(G237,3),2)</f>
      </c>
      <c r="J237" s="33" t="s">
        <v>68</v>
      </c>
      <c r="O237">
        <f>(I237*21)/100</f>
      </c>
      <c r="P237" t="s">
        <v>36</v>
      </c>
    </row>
    <row r="238" spans="1:5" ht="63.75">
      <c r="A238" s="36" t="s">
        <v>69</v>
      </c>
      <c r="E238" s="37" t="s">
        <v>317</v>
      </c>
    </row>
    <row r="239" spans="1:5" ht="12.75">
      <c r="A239" s="38" t="s">
        <v>71</v>
      </c>
      <c r="E239" s="39" t="s">
        <v>318</v>
      </c>
    </row>
    <row r="240" spans="1:5" ht="127.5">
      <c r="A240" t="s">
        <v>73</v>
      </c>
      <c r="E240" s="37" t="s">
        <v>309</v>
      </c>
    </row>
    <row r="241" spans="1:16" ht="12.75">
      <c r="A241" s="26" t="s">
        <v>63</v>
      </c>
      <c r="B241" s="31" t="s">
        <v>319</v>
      </c>
      <c r="C241" s="31" t="s">
        <v>320</v>
      </c>
      <c r="D241" s="26" t="s">
        <v>65</v>
      </c>
      <c r="E241" s="32" t="s">
        <v>321</v>
      </c>
      <c r="F241" s="33" t="s">
        <v>183</v>
      </c>
      <c r="G241" s="34">
        <v>1044.216</v>
      </c>
      <c r="H241" s="35">
        <v>0</v>
      </c>
      <c r="I241" s="35">
        <f>ROUND(ROUND(H241,2)*ROUND(G241,3),2)</f>
      </c>
      <c r="J241" s="33" t="s">
        <v>68</v>
      </c>
      <c r="O241">
        <f>(I241*21)/100</f>
      </c>
      <c r="P241" t="s">
        <v>36</v>
      </c>
    </row>
    <row r="242" spans="1:5" ht="38.25">
      <c r="A242" s="36" t="s">
        <v>69</v>
      </c>
      <c r="E242" s="37" t="s">
        <v>322</v>
      </c>
    </row>
    <row r="243" spans="1:5" ht="12.75">
      <c r="A243" s="38" t="s">
        <v>71</v>
      </c>
      <c r="E243" s="39" t="s">
        <v>83</v>
      </c>
    </row>
    <row r="244" spans="1:5" ht="51">
      <c r="A244" t="s">
        <v>73</v>
      </c>
      <c r="E244" s="37" t="s">
        <v>323</v>
      </c>
    </row>
    <row r="245" spans="1:16" ht="12.75">
      <c r="A245" s="26" t="s">
        <v>63</v>
      </c>
      <c r="B245" s="31" t="s">
        <v>324</v>
      </c>
      <c r="C245" s="31" t="s">
        <v>320</v>
      </c>
      <c r="D245" s="26" t="s">
        <v>75</v>
      </c>
      <c r="E245" s="32" t="s">
        <v>321</v>
      </c>
      <c r="F245" s="33" t="s">
        <v>183</v>
      </c>
      <c r="G245" s="34">
        <v>5399.603</v>
      </c>
      <c r="H245" s="35">
        <v>0</v>
      </c>
      <c r="I245" s="35">
        <f>ROUND(ROUND(H245,2)*ROUND(G245,3),2)</f>
      </c>
      <c r="J245" s="33" t="s">
        <v>68</v>
      </c>
      <c r="O245">
        <f>(I245*21)/100</f>
      </c>
      <c r="P245" t="s">
        <v>36</v>
      </c>
    </row>
    <row r="246" spans="1:5" ht="38.25">
      <c r="A246" s="36" t="s">
        <v>69</v>
      </c>
      <c r="E246" s="37" t="s">
        <v>325</v>
      </c>
    </row>
    <row r="247" spans="1:5" ht="12.75">
      <c r="A247" s="38" t="s">
        <v>71</v>
      </c>
      <c r="E247" s="39" t="s">
        <v>83</v>
      </c>
    </row>
    <row r="248" spans="1:5" ht="51">
      <c r="A248" t="s">
        <v>73</v>
      </c>
      <c r="E248" s="37" t="s">
        <v>323</v>
      </c>
    </row>
    <row r="249" spans="1:16" ht="12.75">
      <c r="A249" s="26" t="s">
        <v>63</v>
      </c>
      <c r="B249" s="31" t="s">
        <v>326</v>
      </c>
      <c r="C249" s="31" t="s">
        <v>320</v>
      </c>
      <c r="D249" s="26" t="s">
        <v>78</v>
      </c>
      <c r="E249" s="32" t="s">
        <v>321</v>
      </c>
      <c r="F249" s="33" t="s">
        <v>183</v>
      </c>
      <c r="G249" s="34">
        <v>94.08</v>
      </c>
      <c r="H249" s="35">
        <v>0</v>
      </c>
      <c r="I249" s="35">
        <f>ROUND(ROUND(H249,2)*ROUND(G249,3),2)</f>
      </c>
      <c r="J249" s="33" t="s">
        <v>68</v>
      </c>
      <c r="O249">
        <f>(I249*21)/100</f>
      </c>
      <c r="P249" t="s">
        <v>36</v>
      </c>
    </row>
    <row r="250" spans="1:5" ht="38.25">
      <c r="A250" s="36" t="s">
        <v>69</v>
      </c>
      <c r="E250" s="37" t="s">
        <v>327</v>
      </c>
    </row>
    <row r="251" spans="1:5" ht="12.75">
      <c r="A251" s="38" t="s">
        <v>71</v>
      </c>
      <c r="E251" s="39" t="s">
        <v>83</v>
      </c>
    </row>
    <row r="252" spans="1:5" ht="51">
      <c r="A252" t="s">
        <v>73</v>
      </c>
      <c r="E252" s="37" t="s">
        <v>323</v>
      </c>
    </row>
    <row r="253" spans="1:16" ht="12.75">
      <c r="A253" s="26" t="s">
        <v>63</v>
      </c>
      <c r="B253" s="31" t="s">
        <v>328</v>
      </c>
      <c r="C253" s="31" t="s">
        <v>320</v>
      </c>
      <c r="D253" s="26" t="s">
        <v>192</v>
      </c>
      <c r="E253" s="32" t="s">
        <v>321</v>
      </c>
      <c r="F253" s="33" t="s">
        <v>183</v>
      </c>
      <c r="G253" s="34">
        <v>98</v>
      </c>
      <c r="H253" s="35">
        <v>0</v>
      </c>
      <c r="I253" s="35">
        <f>ROUND(ROUND(H253,2)*ROUND(G253,3),2)</f>
      </c>
      <c r="J253" s="33" t="s">
        <v>68</v>
      </c>
      <c r="O253">
        <f>(I253*21)/100</f>
      </c>
      <c r="P253" t="s">
        <v>36</v>
      </c>
    </row>
    <row r="254" spans="1:5" ht="38.25">
      <c r="A254" s="36" t="s">
        <v>69</v>
      </c>
      <c r="E254" s="37" t="s">
        <v>329</v>
      </c>
    </row>
    <row r="255" spans="1:5" ht="12.75">
      <c r="A255" s="38" t="s">
        <v>71</v>
      </c>
      <c r="E255" s="39" t="s">
        <v>83</v>
      </c>
    </row>
    <row r="256" spans="1:5" ht="51">
      <c r="A256" t="s">
        <v>73</v>
      </c>
      <c r="E256" s="37" t="s">
        <v>323</v>
      </c>
    </row>
    <row r="257" spans="1:16" ht="12.75">
      <c r="A257" s="26" t="s">
        <v>63</v>
      </c>
      <c r="B257" s="31" t="s">
        <v>330</v>
      </c>
      <c r="C257" s="31" t="s">
        <v>331</v>
      </c>
      <c r="D257" s="26" t="s">
        <v>65</v>
      </c>
      <c r="E257" s="32" t="s">
        <v>332</v>
      </c>
      <c r="F257" s="33" t="s">
        <v>183</v>
      </c>
      <c r="G257" s="34">
        <v>16</v>
      </c>
      <c r="H257" s="35">
        <v>0</v>
      </c>
      <c r="I257" s="35">
        <f>ROUND(ROUND(H257,2)*ROUND(G257,3),2)</f>
      </c>
      <c r="J257" s="33" t="s">
        <v>68</v>
      </c>
      <c r="O257">
        <f>(I257*21)/100</f>
      </c>
      <c r="P257" t="s">
        <v>36</v>
      </c>
    </row>
    <row r="258" spans="1:5" ht="38.25">
      <c r="A258" s="36" t="s">
        <v>69</v>
      </c>
      <c r="E258" s="37" t="s">
        <v>333</v>
      </c>
    </row>
    <row r="259" spans="1:5" ht="12.75">
      <c r="A259" s="38" t="s">
        <v>71</v>
      </c>
      <c r="E259" s="39" t="s">
        <v>83</v>
      </c>
    </row>
    <row r="260" spans="1:5" ht="51">
      <c r="A260" t="s">
        <v>73</v>
      </c>
      <c r="E260" s="37" t="s">
        <v>323</v>
      </c>
    </row>
    <row r="261" spans="1:16" ht="12.75">
      <c r="A261" s="26" t="s">
        <v>63</v>
      </c>
      <c r="B261" s="31" t="s">
        <v>334</v>
      </c>
      <c r="C261" s="31" t="s">
        <v>331</v>
      </c>
      <c r="D261" s="26" t="s">
        <v>75</v>
      </c>
      <c r="E261" s="32" t="s">
        <v>332</v>
      </c>
      <c r="F261" s="33" t="s">
        <v>183</v>
      </c>
      <c r="G261" s="34">
        <v>136.208</v>
      </c>
      <c r="H261" s="35">
        <v>0</v>
      </c>
      <c r="I261" s="35">
        <f>ROUND(ROUND(H261,2)*ROUND(G261,3),2)</f>
      </c>
      <c r="J261" s="33" t="s">
        <v>68</v>
      </c>
      <c r="O261">
        <f>(I261*21)/100</f>
      </c>
      <c r="P261" t="s">
        <v>36</v>
      </c>
    </row>
    <row r="262" spans="1:5" ht="38.25">
      <c r="A262" s="36" t="s">
        <v>69</v>
      </c>
      <c r="E262" s="37" t="s">
        <v>335</v>
      </c>
    </row>
    <row r="263" spans="1:5" ht="12.75">
      <c r="A263" s="38" t="s">
        <v>71</v>
      </c>
      <c r="E263" s="39" t="s">
        <v>83</v>
      </c>
    </row>
    <row r="264" spans="1:5" ht="51">
      <c r="A264" t="s">
        <v>73</v>
      </c>
      <c r="E264" s="37" t="s">
        <v>323</v>
      </c>
    </row>
    <row r="265" spans="1:16" ht="12.75">
      <c r="A265" s="26" t="s">
        <v>63</v>
      </c>
      <c r="B265" s="31" t="s">
        <v>336</v>
      </c>
      <c r="C265" s="31" t="s">
        <v>337</v>
      </c>
      <c r="D265" s="26" t="s">
        <v>65</v>
      </c>
      <c r="E265" s="32" t="s">
        <v>338</v>
      </c>
      <c r="F265" s="33" t="s">
        <v>183</v>
      </c>
      <c r="G265" s="34">
        <v>795.761</v>
      </c>
      <c r="H265" s="35">
        <v>0</v>
      </c>
      <c r="I265" s="35">
        <f>ROUND(ROUND(H265,2)*ROUND(G265,3),2)</f>
      </c>
      <c r="J265" s="33" t="s">
        <v>68</v>
      </c>
      <c r="O265">
        <f>(I265*21)/100</f>
      </c>
      <c r="P265" t="s">
        <v>36</v>
      </c>
    </row>
    <row r="266" spans="1:5" ht="51">
      <c r="A266" s="36" t="s">
        <v>69</v>
      </c>
      <c r="E266" s="37" t="s">
        <v>339</v>
      </c>
    </row>
    <row r="267" spans="1:5" ht="12.75">
      <c r="A267" s="38" t="s">
        <v>71</v>
      </c>
      <c r="E267" s="39" t="s">
        <v>83</v>
      </c>
    </row>
    <row r="268" spans="1:5" ht="51">
      <c r="A268" t="s">
        <v>73</v>
      </c>
      <c r="E268" s="37" t="s">
        <v>340</v>
      </c>
    </row>
    <row r="269" spans="1:16" ht="12.75">
      <c r="A269" s="26" t="s">
        <v>63</v>
      </c>
      <c r="B269" s="31" t="s">
        <v>341</v>
      </c>
      <c r="C269" s="31" t="s">
        <v>337</v>
      </c>
      <c r="D269" s="26" t="s">
        <v>75</v>
      </c>
      <c r="E269" s="32" t="s">
        <v>338</v>
      </c>
      <c r="F269" s="33" t="s">
        <v>183</v>
      </c>
      <c r="G269" s="34">
        <v>4576.586</v>
      </c>
      <c r="H269" s="35">
        <v>0</v>
      </c>
      <c r="I269" s="35">
        <f>ROUND(ROUND(H269,2)*ROUND(G269,3),2)</f>
      </c>
      <c r="J269" s="33" t="s">
        <v>68</v>
      </c>
      <c r="O269">
        <f>(I269*21)/100</f>
      </c>
      <c r="P269" t="s">
        <v>36</v>
      </c>
    </row>
    <row r="270" spans="1:5" ht="51">
      <c r="A270" s="36" t="s">
        <v>69</v>
      </c>
      <c r="E270" s="37" t="s">
        <v>342</v>
      </c>
    </row>
    <row r="271" spans="1:5" ht="12.75">
      <c r="A271" s="38" t="s">
        <v>71</v>
      </c>
      <c r="E271" s="39" t="s">
        <v>83</v>
      </c>
    </row>
    <row r="272" spans="1:5" ht="51">
      <c r="A272" t="s">
        <v>73</v>
      </c>
      <c r="E272" s="37" t="s">
        <v>340</v>
      </c>
    </row>
    <row r="273" spans="1:16" ht="12.75">
      <c r="A273" s="26" t="s">
        <v>63</v>
      </c>
      <c r="B273" s="31" t="s">
        <v>343</v>
      </c>
      <c r="C273" s="31" t="s">
        <v>337</v>
      </c>
      <c r="D273" s="26" t="s">
        <v>78</v>
      </c>
      <c r="E273" s="32" t="s">
        <v>338</v>
      </c>
      <c r="F273" s="33" t="s">
        <v>183</v>
      </c>
      <c r="G273" s="34">
        <v>2813.28</v>
      </c>
      <c r="H273" s="35">
        <v>0</v>
      </c>
      <c r="I273" s="35">
        <f>ROUND(ROUND(H273,2)*ROUND(G273,3),2)</f>
      </c>
      <c r="J273" s="33" t="s">
        <v>68</v>
      </c>
      <c r="O273">
        <f>(I273*21)/100</f>
      </c>
      <c r="P273" t="s">
        <v>36</v>
      </c>
    </row>
    <row r="274" spans="1:5" ht="51">
      <c r="A274" s="36" t="s">
        <v>69</v>
      </c>
      <c r="E274" s="37" t="s">
        <v>344</v>
      </c>
    </row>
    <row r="275" spans="1:5" ht="12.75">
      <c r="A275" s="38" t="s">
        <v>71</v>
      </c>
      <c r="E275" s="39" t="s">
        <v>83</v>
      </c>
    </row>
    <row r="276" spans="1:5" ht="51">
      <c r="A276" t="s">
        <v>73</v>
      </c>
      <c r="E276" s="37" t="s">
        <v>340</v>
      </c>
    </row>
    <row r="277" spans="1:16" ht="12.75">
      <c r="A277" s="26" t="s">
        <v>63</v>
      </c>
      <c r="B277" s="31" t="s">
        <v>345</v>
      </c>
      <c r="C277" s="31" t="s">
        <v>346</v>
      </c>
      <c r="D277" s="26" t="s">
        <v>65</v>
      </c>
      <c r="E277" s="32" t="s">
        <v>347</v>
      </c>
      <c r="F277" s="33" t="s">
        <v>183</v>
      </c>
      <c r="G277" s="34">
        <v>768.108</v>
      </c>
      <c r="H277" s="35">
        <v>0</v>
      </c>
      <c r="I277" s="35">
        <f>ROUND(ROUND(H277,2)*ROUND(G277,3),2)</f>
      </c>
      <c r="J277" s="33" t="s">
        <v>68</v>
      </c>
      <c r="O277">
        <f>(I277*21)/100</f>
      </c>
      <c r="P277" t="s">
        <v>36</v>
      </c>
    </row>
    <row r="278" spans="1:5" ht="51">
      <c r="A278" s="36" t="s">
        <v>69</v>
      </c>
      <c r="E278" s="37" t="s">
        <v>348</v>
      </c>
    </row>
    <row r="279" spans="1:5" ht="12.75">
      <c r="A279" s="38" t="s">
        <v>71</v>
      </c>
      <c r="E279" s="39" t="s">
        <v>83</v>
      </c>
    </row>
    <row r="280" spans="1:5" ht="51">
      <c r="A280" t="s">
        <v>73</v>
      </c>
      <c r="E280" s="37" t="s">
        <v>340</v>
      </c>
    </row>
    <row r="281" spans="1:16" ht="12.75">
      <c r="A281" s="26" t="s">
        <v>63</v>
      </c>
      <c r="B281" s="31" t="s">
        <v>349</v>
      </c>
      <c r="C281" s="31" t="s">
        <v>346</v>
      </c>
      <c r="D281" s="26" t="s">
        <v>75</v>
      </c>
      <c r="E281" s="32" t="s">
        <v>347</v>
      </c>
      <c r="F281" s="33" t="s">
        <v>183</v>
      </c>
      <c r="G281" s="34">
        <v>750.694</v>
      </c>
      <c r="H281" s="35">
        <v>0</v>
      </c>
      <c r="I281" s="35">
        <f>ROUND(ROUND(H281,2)*ROUND(G281,3),2)</f>
      </c>
      <c r="J281" s="33" t="s">
        <v>68</v>
      </c>
      <c r="O281">
        <f>(I281*21)/100</f>
      </c>
      <c r="P281" t="s">
        <v>36</v>
      </c>
    </row>
    <row r="282" spans="1:5" ht="51">
      <c r="A282" s="36" t="s">
        <v>69</v>
      </c>
      <c r="E282" s="37" t="s">
        <v>350</v>
      </c>
    </row>
    <row r="283" spans="1:5" ht="12.75">
      <c r="A283" s="38" t="s">
        <v>71</v>
      </c>
      <c r="E283" s="39" t="s">
        <v>83</v>
      </c>
    </row>
    <row r="284" spans="1:5" ht="51">
      <c r="A284" t="s">
        <v>73</v>
      </c>
      <c r="E284" s="37" t="s">
        <v>340</v>
      </c>
    </row>
    <row r="285" spans="1:16" ht="12.75">
      <c r="A285" s="26" t="s">
        <v>63</v>
      </c>
      <c r="B285" s="31" t="s">
        <v>351</v>
      </c>
      <c r="C285" s="31" t="s">
        <v>346</v>
      </c>
      <c r="D285" s="26" t="s">
        <v>78</v>
      </c>
      <c r="E285" s="32" t="s">
        <v>347</v>
      </c>
      <c r="F285" s="33" t="s">
        <v>183</v>
      </c>
      <c r="G285" s="34">
        <v>4417.55</v>
      </c>
      <c r="H285" s="35">
        <v>0</v>
      </c>
      <c r="I285" s="35">
        <f>ROUND(ROUND(H285,2)*ROUND(G285,3),2)</f>
      </c>
      <c r="J285" s="33" t="s">
        <v>68</v>
      </c>
      <c r="O285">
        <f>(I285*21)/100</f>
      </c>
      <c r="P285" t="s">
        <v>36</v>
      </c>
    </row>
    <row r="286" spans="1:5" ht="51">
      <c r="A286" s="36" t="s">
        <v>69</v>
      </c>
      <c r="E286" s="37" t="s">
        <v>352</v>
      </c>
    </row>
    <row r="287" spans="1:5" ht="12.75">
      <c r="A287" s="38" t="s">
        <v>71</v>
      </c>
      <c r="E287" s="39" t="s">
        <v>83</v>
      </c>
    </row>
    <row r="288" spans="1:5" ht="51">
      <c r="A288" t="s">
        <v>73</v>
      </c>
      <c r="E288" s="37" t="s">
        <v>340</v>
      </c>
    </row>
    <row r="289" spans="1:16" ht="12.75">
      <c r="A289" s="26" t="s">
        <v>63</v>
      </c>
      <c r="B289" s="31" t="s">
        <v>353</v>
      </c>
      <c r="C289" s="31" t="s">
        <v>346</v>
      </c>
      <c r="D289" s="26" t="s">
        <v>192</v>
      </c>
      <c r="E289" s="32" t="s">
        <v>347</v>
      </c>
      <c r="F289" s="33" t="s">
        <v>183</v>
      </c>
      <c r="G289" s="34">
        <v>4317.395</v>
      </c>
      <c r="H289" s="35">
        <v>0</v>
      </c>
      <c r="I289" s="35">
        <f>ROUND(ROUND(H289,2)*ROUND(G289,3),2)</f>
      </c>
      <c r="J289" s="33" t="s">
        <v>68</v>
      </c>
      <c r="O289">
        <f>(I289*21)/100</f>
      </c>
      <c r="P289" t="s">
        <v>36</v>
      </c>
    </row>
    <row r="290" spans="1:5" ht="51">
      <c r="A290" s="36" t="s">
        <v>69</v>
      </c>
      <c r="E290" s="37" t="s">
        <v>354</v>
      </c>
    </row>
    <row r="291" spans="1:5" ht="12.75">
      <c r="A291" s="38" t="s">
        <v>71</v>
      </c>
      <c r="E291" s="39" t="s">
        <v>83</v>
      </c>
    </row>
    <row r="292" spans="1:5" ht="51">
      <c r="A292" t="s">
        <v>73</v>
      </c>
      <c r="E292" s="37" t="s">
        <v>340</v>
      </c>
    </row>
    <row r="293" spans="1:16" ht="12.75">
      <c r="A293" s="26" t="s">
        <v>63</v>
      </c>
      <c r="B293" s="31" t="s">
        <v>355</v>
      </c>
      <c r="C293" s="31" t="s">
        <v>346</v>
      </c>
      <c r="D293" s="26" t="s">
        <v>195</v>
      </c>
      <c r="E293" s="32" t="s">
        <v>347</v>
      </c>
      <c r="F293" s="33" t="s">
        <v>183</v>
      </c>
      <c r="G293" s="34">
        <v>2813.28</v>
      </c>
      <c r="H293" s="35">
        <v>0</v>
      </c>
      <c r="I293" s="35">
        <f>ROUND(ROUND(H293,2)*ROUND(G293,3),2)</f>
      </c>
      <c r="J293" s="33" t="s">
        <v>68</v>
      </c>
      <c r="O293">
        <f>(I293*21)/100</f>
      </c>
      <c r="P293" t="s">
        <v>36</v>
      </c>
    </row>
    <row r="294" spans="1:5" ht="51">
      <c r="A294" s="36" t="s">
        <v>69</v>
      </c>
      <c r="E294" s="37" t="s">
        <v>356</v>
      </c>
    </row>
    <row r="295" spans="1:5" ht="12.75">
      <c r="A295" s="38" t="s">
        <v>71</v>
      </c>
      <c r="E295" s="39" t="s">
        <v>83</v>
      </c>
    </row>
    <row r="296" spans="1:5" ht="51">
      <c r="A296" t="s">
        <v>73</v>
      </c>
      <c r="E296" s="37" t="s">
        <v>340</v>
      </c>
    </row>
    <row r="297" spans="1:16" ht="12.75">
      <c r="A297" s="26" t="s">
        <v>63</v>
      </c>
      <c r="B297" s="31" t="s">
        <v>357</v>
      </c>
      <c r="C297" s="31" t="s">
        <v>346</v>
      </c>
      <c r="D297" s="26" t="s">
        <v>198</v>
      </c>
      <c r="E297" s="32" t="s">
        <v>347</v>
      </c>
      <c r="F297" s="33" t="s">
        <v>183</v>
      </c>
      <c r="G297" s="34">
        <v>2813.28</v>
      </c>
      <c r="H297" s="35">
        <v>0</v>
      </c>
      <c r="I297" s="35">
        <f>ROUND(ROUND(H297,2)*ROUND(G297,3),2)</f>
      </c>
      <c r="J297" s="33" t="s">
        <v>68</v>
      </c>
      <c r="O297">
        <f>(I297*21)/100</f>
      </c>
      <c r="P297" t="s">
        <v>36</v>
      </c>
    </row>
    <row r="298" spans="1:5" ht="51">
      <c r="A298" s="36" t="s">
        <v>69</v>
      </c>
      <c r="E298" s="37" t="s">
        <v>358</v>
      </c>
    </row>
    <row r="299" spans="1:5" ht="12.75">
      <c r="A299" s="38" t="s">
        <v>71</v>
      </c>
      <c r="E299" s="39" t="s">
        <v>83</v>
      </c>
    </row>
    <row r="300" spans="1:5" ht="51">
      <c r="A300" t="s">
        <v>73</v>
      </c>
      <c r="E300" s="37" t="s">
        <v>340</v>
      </c>
    </row>
    <row r="301" spans="1:16" ht="12.75">
      <c r="A301" s="26" t="s">
        <v>63</v>
      </c>
      <c r="B301" s="31" t="s">
        <v>359</v>
      </c>
      <c r="C301" s="31" t="s">
        <v>346</v>
      </c>
      <c r="D301" s="26" t="s">
        <v>201</v>
      </c>
      <c r="E301" s="32" t="s">
        <v>347</v>
      </c>
      <c r="F301" s="33" t="s">
        <v>183</v>
      </c>
      <c r="G301" s="34">
        <v>471.135</v>
      </c>
      <c r="H301" s="35">
        <v>0</v>
      </c>
      <c r="I301" s="35">
        <f>ROUND(ROUND(H301,2)*ROUND(G301,3),2)</f>
      </c>
      <c r="J301" s="33" t="s">
        <v>68</v>
      </c>
      <c r="O301">
        <f>(I301*21)/100</f>
      </c>
      <c r="P301" t="s">
        <v>36</v>
      </c>
    </row>
    <row r="302" spans="1:5" ht="51">
      <c r="A302" s="36" t="s">
        <v>69</v>
      </c>
      <c r="E302" s="37" t="s">
        <v>360</v>
      </c>
    </row>
    <row r="303" spans="1:5" ht="12.75">
      <c r="A303" s="38" t="s">
        <v>71</v>
      </c>
      <c r="E303" s="39" t="s">
        <v>83</v>
      </c>
    </row>
    <row r="304" spans="1:5" ht="51">
      <c r="A304" t="s">
        <v>73</v>
      </c>
      <c r="E304" s="37" t="s">
        <v>340</v>
      </c>
    </row>
    <row r="305" spans="1:16" ht="12.75">
      <c r="A305" s="26" t="s">
        <v>63</v>
      </c>
      <c r="B305" s="31" t="s">
        <v>361</v>
      </c>
      <c r="C305" s="31" t="s">
        <v>346</v>
      </c>
      <c r="D305" s="26" t="s">
        <v>204</v>
      </c>
      <c r="E305" s="32" t="s">
        <v>347</v>
      </c>
      <c r="F305" s="33" t="s">
        <v>183</v>
      </c>
      <c r="G305" s="34">
        <v>471.135</v>
      </c>
      <c r="H305" s="35">
        <v>0</v>
      </c>
      <c r="I305" s="35">
        <f>ROUND(ROUND(H305,2)*ROUND(G305,3),2)</f>
      </c>
      <c r="J305" s="33" t="s">
        <v>68</v>
      </c>
      <c r="O305">
        <f>(I305*21)/100</f>
      </c>
      <c r="P305" t="s">
        <v>36</v>
      </c>
    </row>
    <row r="306" spans="1:5" ht="51">
      <c r="A306" s="36" t="s">
        <v>69</v>
      </c>
      <c r="E306" s="37" t="s">
        <v>362</v>
      </c>
    </row>
    <row r="307" spans="1:5" ht="12.75">
      <c r="A307" s="38" t="s">
        <v>71</v>
      </c>
      <c r="E307" s="39" t="s">
        <v>83</v>
      </c>
    </row>
    <row r="308" spans="1:5" ht="51">
      <c r="A308" t="s">
        <v>73</v>
      </c>
      <c r="E308" s="37" t="s">
        <v>340</v>
      </c>
    </row>
    <row r="309" spans="1:16" ht="12.75">
      <c r="A309" s="26" t="s">
        <v>63</v>
      </c>
      <c r="B309" s="31" t="s">
        <v>363</v>
      </c>
      <c r="C309" s="31" t="s">
        <v>364</v>
      </c>
      <c r="D309" s="26" t="s">
        <v>83</v>
      </c>
      <c r="E309" s="32" t="s">
        <v>365</v>
      </c>
      <c r="F309" s="33" t="s">
        <v>183</v>
      </c>
      <c r="G309" s="34">
        <v>743.187</v>
      </c>
      <c r="H309" s="35">
        <v>0</v>
      </c>
      <c r="I309" s="35">
        <f>ROUND(ROUND(H309,2)*ROUND(G309,3),2)</f>
      </c>
      <c r="J309" s="33" t="s">
        <v>68</v>
      </c>
      <c r="O309">
        <f>(I309*21)/100</f>
      </c>
      <c r="P309" t="s">
        <v>36</v>
      </c>
    </row>
    <row r="310" spans="1:5" ht="38.25">
      <c r="A310" s="36" t="s">
        <v>69</v>
      </c>
      <c r="E310" s="37" t="s">
        <v>366</v>
      </c>
    </row>
    <row r="311" spans="1:5" ht="12.75">
      <c r="A311" s="38" t="s">
        <v>71</v>
      </c>
      <c r="E311" s="39" t="s">
        <v>83</v>
      </c>
    </row>
    <row r="312" spans="1:5" ht="140.25">
      <c r="A312" t="s">
        <v>73</v>
      </c>
      <c r="E312" s="37" t="s">
        <v>367</v>
      </c>
    </row>
    <row r="313" spans="1:16" ht="12.75">
      <c r="A313" s="26" t="s">
        <v>63</v>
      </c>
      <c r="B313" s="31" t="s">
        <v>368</v>
      </c>
      <c r="C313" s="31" t="s">
        <v>369</v>
      </c>
      <c r="D313" s="26" t="s">
        <v>65</v>
      </c>
      <c r="E313" s="32" t="s">
        <v>370</v>
      </c>
      <c r="F313" s="33" t="s">
        <v>183</v>
      </c>
      <c r="G313" s="34">
        <v>4274.221</v>
      </c>
      <c r="H313" s="35">
        <v>0</v>
      </c>
      <c r="I313" s="35">
        <f>ROUND(ROUND(H313,2)*ROUND(G313,3),2)</f>
      </c>
      <c r="J313" s="33" t="s">
        <v>68</v>
      </c>
      <c r="O313">
        <f>(I313*21)/100</f>
      </c>
      <c r="P313" t="s">
        <v>36</v>
      </c>
    </row>
    <row r="314" spans="1:5" ht="51">
      <c r="A314" s="36" t="s">
        <v>69</v>
      </c>
      <c r="E314" s="37" t="s">
        <v>371</v>
      </c>
    </row>
    <row r="315" spans="1:5" ht="12.75">
      <c r="A315" s="38" t="s">
        <v>71</v>
      </c>
      <c r="E315" s="39" t="s">
        <v>83</v>
      </c>
    </row>
    <row r="316" spans="1:5" ht="140.25">
      <c r="A316" t="s">
        <v>73</v>
      </c>
      <c r="E316" s="37" t="s">
        <v>367</v>
      </c>
    </row>
    <row r="317" spans="1:16" ht="12.75">
      <c r="A317" s="26" t="s">
        <v>63</v>
      </c>
      <c r="B317" s="31" t="s">
        <v>372</v>
      </c>
      <c r="C317" s="31" t="s">
        <v>369</v>
      </c>
      <c r="D317" s="26" t="s">
        <v>75</v>
      </c>
      <c r="E317" s="32" t="s">
        <v>370</v>
      </c>
      <c r="F317" s="33" t="s">
        <v>183</v>
      </c>
      <c r="G317" s="34">
        <v>2813.28</v>
      </c>
      <c r="H317" s="35">
        <v>0</v>
      </c>
      <c r="I317" s="35">
        <f>ROUND(ROUND(H317,2)*ROUND(G317,3),2)</f>
      </c>
      <c r="J317" s="33" t="s">
        <v>68</v>
      </c>
      <c r="O317">
        <f>(I317*21)/100</f>
      </c>
      <c r="P317" t="s">
        <v>36</v>
      </c>
    </row>
    <row r="318" spans="1:5" ht="51">
      <c r="A318" s="36" t="s">
        <v>69</v>
      </c>
      <c r="E318" s="37" t="s">
        <v>373</v>
      </c>
    </row>
    <row r="319" spans="1:5" ht="12.75">
      <c r="A319" s="38" t="s">
        <v>71</v>
      </c>
      <c r="E319" s="39" t="s">
        <v>83</v>
      </c>
    </row>
    <row r="320" spans="1:5" ht="140.25">
      <c r="A320" t="s">
        <v>73</v>
      </c>
      <c r="E320" s="37" t="s">
        <v>367</v>
      </c>
    </row>
    <row r="321" spans="1:16" ht="12.75">
      <c r="A321" s="26" t="s">
        <v>63</v>
      </c>
      <c r="B321" s="31" t="s">
        <v>374</v>
      </c>
      <c r="C321" s="31" t="s">
        <v>369</v>
      </c>
      <c r="D321" s="26" t="s">
        <v>78</v>
      </c>
      <c r="E321" s="32" t="s">
        <v>370</v>
      </c>
      <c r="F321" s="33" t="s">
        <v>183</v>
      </c>
      <c r="G321" s="34">
        <v>471.135</v>
      </c>
      <c r="H321" s="35">
        <v>0</v>
      </c>
      <c r="I321" s="35">
        <f>ROUND(ROUND(H321,2)*ROUND(G321,3),2)</f>
      </c>
      <c r="J321" s="33" t="s">
        <v>68</v>
      </c>
      <c r="O321">
        <f>(I321*21)/100</f>
      </c>
      <c r="P321" t="s">
        <v>36</v>
      </c>
    </row>
    <row r="322" spans="1:5" ht="51">
      <c r="A322" s="36" t="s">
        <v>69</v>
      </c>
      <c r="E322" s="37" t="s">
        <v>375</v>
      </c>
    </row>
    <row r="323" spans="1:5" ht="12.75">
      <c r="A323" s="38" t="s">
        <v>71</v>
      </c>
      <c r="E323" s="39" t="s">
        <v>83</v>
      </c>
    </row>
    <row r="324" spans="1:5" ht="140.25">
      <c r="A324" t="s">
        <v>73</v>
      </c>
      <c r="E324" s="37" t="s">
        <v>367</v>
      </c>
    </row>
    <row r="325" spans="1:16" ht="12.75">
      <c r="A325" s="26" t="s">
        <v>63</v>
      </c>
      <c r="B325" s="31" t="s">
        <v>376</v>
      </c>
      <c r="C325" s="31" t="s">
        <v>377</v>
      </c>
      <c r="D325" s="26" t="s">
        <v>83</v>
      </c>
      <c r="E325" s="32" t="s">
        <v>378</v>
      </c>
      <c r="F325" s="33" t="s">
        <v>183</v>
      </c>
      <c r="G325" s="34">
        <v>758.277</v>
      </c>
      <c r="H325" s="35">
        <v>0</v>
      </c>
      <c r="I325" s="35">
        <f>ROUND(ROUND(H325,2)*ROUND(G325,3),2)</f>
      </c>
      <c r="J325" s="33" t="s">
        <v>68</v>
      </c>
      <c r="O325">
        <f>(I325*21)/100</f>
      </c>
      <c r="P325" t="s">
        <v>36</v>
      </c>
    </row>
    <row r="326" spans="1:5" ht="38.25">
      <c r="A326" s="36" t="s">
        <v>69</v>
      </c>
      <c r="E326" s="37" t="s">
        <v>379</v>
      </c>
    </row>
    <row r="327" spans="1:5" ht="12.75">
      <c r="A327" s="38" t="s">
        <v>71</v>
      </c>
      <c r="E327" s="39" t="s">
        <v>83</v>
      </c>
    </row>
    <row r="328" spans="1:5" ht="140.25">
      <c r="A328" t="s">
        <v>73</v>
      </c>
      <c r="E328" s="37" t="s">
        <v>367</v>
      </c>
    </row>
    <row r="329" spans="1:16" ht="12.75">
      <c r="A329" s="26" t="s">
        <v>63</v>
      </c>
      <c r="B329" s="31" t="s">
        <v>380</v>
      </c>
      <c r="C329" s="31" t="s">
        <v>381</v>
      </c>
      <c r="D329" s="26" t="s">
        <v>65</v>
      </c>
      <c r="E329" s="32" t="s">
        <v>382</v>
      </c>
      <c r="F329" s="33" t="s">
        <v>183</v>
      </c>
      <c r="G329" s="34">
        <v>4361.005</v>
      </c>
      <c r="H329" s="35">
        <v>0</v>
      </c>
      <c r="I329" s="35">
        <f>ROUND(ROUND(H329,2)*ROUND(G329,3),2)</f>
      </c>
      <c r="J329" s="33" t="s">
        <v>68</v>
      </c>
      <c r="O329">
        <f>(I329*21)/100</f>
      </c>
      <c r="P329" t="s">
        <v>36</v>
      </c>
    </row>
    <row r="330" spans="1:5" ht="38.25">
      <c r="A330" s="36" t="s">
        <v>69</v>
      </c>
      <c r="E330" s="37" t="s">
        <v>383</v>
      </c>
    </row>
    <row r="331" spans="1:5" ht="12.75">
      <c r="A331" s="38" t="s">
        <v>71</v>
      </c>
      <c r="E331" s="39" t="s">
        <v>83</v>
      </c>
    </row>
    <row r="332" spans="1:5" ht="140.25">
      <c r="A332" t="s">
        <v>73</v>
      </c>
      <c r="E332" s="37" t="s">
        <v>367</v>
      </c>
    </row>
    <row r="333" spans="1:16" ht="12.75">
      <c r="A333" s="26" t="s">
        <v>63</v>
      </c>
      <c r="B333" s="31" t="s">
        <v>384</v>
      </c>
      <c r="C333" s="31" t="s">
        <v>381</v>
      </c>
      <c r="D333" s="26" t="s">
        <v>75</v>
      </c>
      <c r="E333" s="32" t="s">
        <v>382</v>
      </c>
      <c r="F333" s="33" t="s">
        <v>183</v>
      </c>
      <c r="G333" s="34">
        <v>2813.28</v>
      </c>
      <c r="H333" s="35">
        <v>0</v>
      </c>
      <c r="I333" s="35">
        <f>ROUND(ROUND(H333,2)*ROUND(G333,3),2)</f>
      </c>
      <c r="J333" s="33" t="s">
        <v>68</v>
      </c>
      <c r="O333">
        <f>(I333*21)/100</f>
      </c>
      <c r="P333" t="s">
        <v>36</v>
      </c>
    </row>
    <row r="334" spans="1:5" ht="38.25">
      <c r="A334" s="36" t="s">
        <v>69</v>
      </c>
      <c r="E334" s="37" t="s">
        <v>385</v>
      </c>
    </row>
    <row r="335" spans="1:5" ht="12.75">
      <c r="A335" s="38" t="s">
        <v>71</v>
      </c>
      <c r="E335" s="39" t="s">
        <v>83</v>
      </c>
    </row>
    <row r="336" spans="1:5" ht="140.25">
      <c r="A336" t="s">
        <v>73</v>
      </c>
      <c r="E336" s="37" t="s">
        <v>367</v>
      </c>
    </row>
    <row r="337" spans="1:16" ht="12.75">
      <c r="A337" s="26" t="s">
        <v>63</v>
      </c>
      <c r="B337" s="31" t="s">
        <v>386</v>
      </c>
      <c r="C337" s="31" t="s">
        <v>381</v>
      </c>
      <c r="D337" s="26" t="s">
        <v>78</v>
      </c>
      <c r="E337" s="32" t="s">
        <v>382</v>
      </c>
      <c r="F337" s="33" t="s">
        <v>183</v>
      </c>
      <c r="G337" s="34">
        <v>471.135</v>
      </c>
      <c r="H337" s="35">
        <v>0</v>
      </c>
      <c r="I337" s="35">
        <f>ROUND(ROUND(H337,2)*ROUND(G337,3),2)</f>
      </c>
      <c r="J337" s="33" t="s">
        <v>68</v>
      </c>
      <c r="O337">
        <f>(I337*21)/100</f>
      </c>
      <c r="P337" t="s">
        <v>36</v>
      </c>
    </row>
    <row r="338" spans="1:5" ht="38.25">
      <c r="A338" s="36" t="s">
        <v>69</v>
      </c>
      <c r="E338" s="37" t="s">
        <v>387</v>
      </c>
    </row>
    <row r="339" spans="1:5" ht="12.75">
      <c r="A339" s="38" t="s">
        <v>71</v>
      </c>
      <c r="E339" s="39" t="s">
        <v>83</v>
      </c>
    </row>
    <row r="340" spans="1:5" ht="140.25">
      <c r="A340" t="s">
        <v>73</v>
      </c>
      <c r="E340" s="37" t="s">
        <v>367</v>
      </c>
    </row>
    <row r="341" spans="1:16" ht="12.75">
      <c r="A341" s="26" t="s">
        <v>63</v>
      </c>
      <c r="B341" s="31" t="s">
        <v>388</v>
      </c>
      <c r="C341" s="31" t="s">
        <v>389</v>
      </c>
      <c r="D341" s="26" t="s">
        <v>65</v>
      </c>
      <c r="E341" s="32" t="s">
        <v>390</v>
      </c>
      <c r="F341" s="33" t="s">
        <v>183</v>
      </c>
      <c r="G341" s="34">
        <v>775.867</v>
      </c>
      <c r="H341" s="35">
        <v>0</v>
      </c>
      <c r="I341" s="35">
        <f>ROUND(ROUND(H341,2)*ROUND(G341,3),2)</f>
      </c>
      <c r="J341" s="33" t="s">
        <v>68</v>
      </c>
      <c r="O341">
        <f>(I341*21)/100</f>
      </c>
      <c r="P341" t="s">
        <v>36</v>
      </c>
    </row>
    <row r="342" spans="1:5" ht="51">
      <c r="A342" s="36" t="s">
        <v>69</v>
      </c>
      <c r="E342" s="37" t="s">
        <v>391</v>
      </c>
    </row>
    <row r="343" spans="1:5" ht="12.75">
      <c r="A343" s="38" t="s">
        <v>71</v>
      </c>
      <c r="E343" s="39" t="s">
        <v>83</v>
      </c>
    </row>
    <row r="344" spans="1:5" ht="140.25">
      <c r="A344" t="s">
        <v>73</v>
      </c>
      <c r="E344" s="37" t="s">
        <v>367</v>
      </c>
    </row>
    <row r="345" spans="1:16" ht="12.75">
      <c r="A345" s="26" t="s">
        <v>63</v>
      </c>
      <c r="B345" s="31" t="s">
        <v>392</v>
      </c>
      <c r="C345" s="31" t="s">
        <v>389</v>
      </c>
      <c r="D345" s="26" t="s">
        <v>75</v>
      </c>
      <c r="E345" s="32" t="s">
        <v>390</v>
      </c>
      <c r="F345" s="33" t="s">
        <v>183</v>
      </c>
      <c r="G345" s="34">
        <v>4462.171</v>
      </c>
      <c r="H345" s="35">
        <v>0</v>
      </c>
      <c r="I345" s="35">
        <f>ROUND(ROUND(H345,2)*ROUND(G345,3),2)</f>
      </c>
      <c r="J345" s="33" t="s">
        <v>68</v>
      </c>
      <c r="O345">
        <f>(I345*21)/100</f>
      </c>
      <c r="P345" t="s">
        <v>36</v>
      </c>
    </row>
    <row r="346" spans="1:5" ht="51">
      <c r="A346" s="36" t="s">
        <v>69</v>
      </c>
      <c r="E346" s="37" t="s">
        <v>393</v>
      </c>
    </row>
    <row r="347" spans="1:5" ht="12.75">
      <c r="A347" s="38" t="s">
        <v>71</v>
      </c>
      <c r="E347" s="39" t="s">
        <v>83</v>
      </c>
    </row>
    <row r="348" spans="1:5" ht="140.25">
      <c r="A348" t="s">
        <v>73</v>
      </c>
      <c r="E348" s="37" t="s">
        <v>367</v>
      </c>
    </row>
    <row r="349" spans="1:16" ht="12.75">
      <c r="A349" s="26" t="s">
        <v>63</v>
      </c>
      <c r="B349" s="31" t="s">
        <v>394</v>
      </c>
      <c r="C349" s="31" t="s">
        <v>389</v>
      </c>
      <c r="D349" s="26" t="s">
        <v>78</v>
      </c>
      <c r="E349" s="32" t="s">
        <v>390</v>
      </c>
      <c r="F349" s="33" t="s">
        <v>183</v>
      </c>
      <c r="G349" s="34">
        <v>2813.28</v>
      </c>
      <c r="H349" s="35">
        <v>0</v>
      </c>
      <c r="I349" s="35">
        <f>ROUND(ROUND(H349,2)*ROUND(G349,3),2)</f>
      </c>
      <c r="J349" s="33" t="s">
        <v>68</v>
      </c>
      <c r="O349">
        <f>(I349*21)/100</f>
      </c>
      <c r="P349" t="s">
        <v>36</v>
      </c>
    </row>
    <row r="350" spans="1:5" ht="38.25">
      <c r="A350" s="36" t="s">
        <v>69</v>
      </c>
      <c r="E350" s="37" t="s">
        <v>395</v>
      </c>
    </row>
    <row r="351" spans="1:5" ht="12.75">
      <c r="A351" s="38" t="s">
        <v>71</v>
      </c>
      <c r="E351" s="39" t="s">
        <v>83</v>
      </c>
    </row>
    <row r="352" spans="1:5" ht="140.25">
      <c r="A352" t="s">
        <v>73</v>
      </c>
      <c r="E352" s="37" t="s">
        <v>367</v>
      </c>
    </row>
    <row r="353" spans="1:16" ht="12.75">
      <c r="A353" s="26" t="s">
        <v>63</v>
      </c>
      <c r="B353" s="31" t="s">
        <v>396</v>
      </c>
      <c r="C353" s="31" t="s">
        <v>397</v>
      </c>
      <c r="D353" s="26" t="s">
        <v>83</v>
      </c>
      <c r="E353" s="32" t="s">
        <v>398</v>
      </c>
      <c r="F353" s="33" t="s">
        <v>183</v>
      </c>
      <c r="G353" s="34">
        <v>8.24</v>
      </c>
      <c r="H353" s="35">
        <v>0</v>
      </c>
      <c r="I353" s="35">
        <f>ROUND(ROUND(H353,2)*ROUND(G353,3),2)</f>
      </c>
      <c r="J353" s="33" t="s">
        <v>68</v>
      </c>
      <c r="O353">
        <f>(I353*21)/100</f>
      </c>
      <c r="P353" t="s">
        <v>36</v>
      </c>
    </row>
    <row r="354" spans="1:5" ht="63.75">
      <c r="A354" s="36" t="s">
        <v>69</v>
      </c>
      <c r="E354" s="37" t="s">
        <v>399</v>
      </c>
    </row>
    <row r="355" spans="1:5" ht="12.75">
      <c r="A355" s="38" t="s">
        <v>71</v>
      </c>
      <c r="E355" s="39" t="s">
        <v>83</v>
      </c>
    </row>
    <row r="356" spans="1:5" ht="153">
      <c r="A356" t="s">
        <v>73</v>
      </c>
      <c r="E356" s="37" t="s">
        <v>400</v>
      </c>
    </row>
    <row r="357" spans="1:16" ht="25.5">
      <c r="A357" s="26" t="s">
        <v>63</v>
      </c>
      <c r="B357" s="31" t="s">
        <v>401</v>
      </c>
      <c r="C357" s="31" t="s">
        <v>402</v>
      </c>
      <c r="D357" s="26" t="s">
        <v>83</v>
      </c>
      <c r="E357" s="32" t="s">
        <v>403</v>
      </c>
      <c r="F357" s="33" t="s">
        <v>183</v>
      </c>
      <c r="G357" s="34">
        <v>7.76</v>
      </c>
      <c r="H357" s="35">
        <v>0</v>
      </c>
      <c r="I357" s="35">
        <f>ROUND(ROUND(H357,2)*ROUND(G357,3),2)</f>
      </c>
      <c r="J357" s="33" t="s">
        <v>68</v>
      </c>
      <c r="O357">
        <f>(I357*21)/100</f>
      </c>
      <c r="P357" t="s">
        <v>36</v>
      </c>
    </row>
    <row r="358" spans="1:5" ht="63.75">
      <c r="A358" s="36" t="s">
        <v>69</v>
      </c>
      <c r="E358" s="37" t="s">
        <v>404</v>
      </c>
    </row>
    <row r="359" spans="1:5" ht="12.75">
      <c r="A359" s="38" t="s">
        <v>71</v>
      </c>
      <c r="E359" s="39" t="s">
        <v>83</v>
      </c>
    </row>
    <row r="360" spans="1:5" ht="153">
      <c r="A360" t="s">
        <v>73</v>
      </c>
      <c r="E360" s="37" t="s">
        <v>400</v>
      </c>
    </row>
    <row r="361" spans="1:16" ht="12.75">
      <c r="A361" s="26" t="s">
        <v>63</v>
      </c>
      <c r="B361" s="31" t="s">
        <v>405</v>
      </c>
      <c r="C361" s="31" t="s">
        <v>406</v>
      </c>
      <c r="D361" s="26" t="s">
        <v>83</v>
      </c>
      <c r="E361" s="32" t="s">
        <v>407</v>
      </c>
      <c r="F361" s="33" t="s">
        <v>85</v>
      </c>
      <c r="G361" s="34">
        <v>21.476</v>
      </c>
      <c r="H361" s="35">
        <v>0</v>
      </c>
      <c r="I361" s="35">
        <f>ROUND(ROUND(H361,2)*ROUND(G361,3),2)</f>
      </c>
      <c r="J361" s="33" t="s">
        <v>68</v>
      </c>
      <c r="O361">
        <f>(I361*21)/100</f>
      </c>
      <c r="P361" t="s">
        <v>36</v>
      </c>
    </row>
    <row r="362" spans="1:5" ht="76.5">
      <c r="A362" s="36" t="s">
        <v>69</v>
      </c>
      <c r="E362" s="37" t="s">
        <v>408</v>
      </c>
    </row>
    <row r="363" spans="1:5" ht="12.75">
      <c r="A363" s="38" t="s">
        <v>71</v>
      </c>
      <c r="E363" s="39" t="s">
        <v>409</v>
      </c>
    </row>
    <row r="364" spans="1:5" ht="153">
      <c r="A364" t="s">
        <v>73</v>
      </c>
      <c r="E364" s="37" t="s">
        <v>410</v>
      </c>
    </row>
    <row r="365" spans="1:16" ht="12.75">
      <c r="A365" s="26" t="s">
        <v>63</v>
      </c>
      <c r="B365" s="31" t="s">
        <v>411</v>
      </c>
      <c r="C365" s="31" t="s">
        <v>412</v>
      </c>
      <c r="D365" s="26" t="s">
        <v>83</v>
      </c>
      <c r="E365" s="32" t="s">
        <v>413</v>
      </c>
      <c r="F365" s="33" t="s">
        <v>95</v>
      </c>
      <c r="G365" s="34">
        <v>1098.37</v>
      </c>
      <c r="H365" s="35">
        <v>0</v>
      </c>
      <c r="I365" s="35">
        <f>ROUND(ROUND(H365,2)*ROUND(G365,3),2)</f>
      </c>
      <c r="J365" s="33" t="s">
        <v>68</v>
      </c>
      <c r="O365">
        <f>(I365*21)/100</f>
      </c>
      <c r="P365" t="s">
        <v>36</v>
      </c>
    </row>
    <row r="366" spans="1:5" ht="38.25">
      <c r="A366" s="36" t="s">
        <v>69</v>
      </c>
      <c r="E366" s="37" t="s">
        <v>414</v>
      </c>
    </row>
    <row r="367" spans="1:5" ht="12.75">
      <c r="A367" s="38" t="s">
        <v>71</v>
      </c>
      <c r="E367" s="39" t="s">
        <v>83</v>
      </c>
    </row>
    <row r="368" spans="1:5" ht="38.25">
      <c r="A368" t="s">
        <v>73</v>
      </c>
      <c r="E368" s="37" t="s">
        <v>415</v>
      </c>
    </row>
    <row r="369" spans="1:18" ht="12.75" customHeight="1">
      <c r="A369" s="6" t="s">
        <v>61</v>
      </c>
      <c r="B369" s="6"/>
      <c r="C369" s="41" t="s">
        <v>104</v>
      </c>
      <c r="D369" s="6"/>
      <c r="E369" s="29" t="s">
        <v>416</v>
      </c>
      <c r="F369" s="6"/>
      <c r="G369" s="6"/>
      <c r="H369" s="6"/>
      <c r="I369" s="42">
        <f>0+Q369</f>
      </c>
      <c r="J369" s="6"/>
      <c r="O369">
        <f>0+R369</f>
      </c>
      <c r="Q369">
        <f>0+I370+I374+I378+I382+I386+I390+I394+I398</f>
      </c>
      <c r="R369">
        <f>0+O370+O374+O378+O382+O386+O390+O394+O398</f>
      </c>
    </row>
    <row r="370" spans="1:16" ht="12.75">
      <c r="A370" s="26" t="s">
        <v>63</v>
      </c>
      <c r="B370" s="31" t="s">
        <v>417</v>
      </c>
      <c r="C370" s="31" t="s">
        <v>418</v>
      </c>
      <c r="D370" s="26" t="s">
        <v>83</v>
      </c>
      <c r="E370" s="32" t="s">
        <v>419</v>
      </c>
      <c r="F370" s="33" t="s">
        <v>95</v>
      </c>
      <c r="G370" s="34">
        <v>163.064</v>
      </c>
      <c r="H370" s="35">
        <v>0</v>
      </c>
      <c r="I370" s="35">
        <f>ROUND(ROUND(H370,2)*ROUND(G370,3),2)</f>
      </c>
      <c r="J370" s="33" t="s">
        <v>68</v>
      </c>
      <c r="O370">
        <f>(I370*21)/100</f>
      </c>
      <c r="P370" t="s">
        <v>36</v>
      </c>
    </row>
    <row r="371" spans="1:5" ht="51">
      <c r="A371" s="36" t="s">
        <v>69</v>
      </c>
      <c r="E371" s="37" t="s">
        <v>420</v>
      </c>
    </row>
    <row r="372" spans="1:5" ht="12.75">
      <c r="A372" s="38" t="s">
        <v>71</v>
      </c>
      <c r="E372" s="39" t="s">
        <v>83</v>
      </c>
    </row>
    <row r="373" spans="1:5" ht="255">
      <c r="A373" t="s">
        <v>73</v>
      </c>
      <c r="E373" s="37" t="s">
        <v>421</v>
      </c>
    </row>
    <row r="374" spans="1:16" ht="12.75">
      <c r="A374" s="26" t="s">
        <v>63</v>
      </c>
      <c r="B374" s="31" t="s">
        <v>422</v>
      </c>
      <c r="C374" s="31" t="s">
        <v>423</v>
      </c>
      <c r="D374" s="26" t="s">
        <v>83</v>
      </c>
      <c r="E374" s="32" t="s">
        <v>424</v>
      </c>
      <c r="F374" s="33" t="s">
        <v>95</v>
      </c>
      <c r="G374" s="34">
        <v>1065.99</v>
      </c>
      <c r="H374" s="35">
        <v>0</v>
      </c>
      <c r="I374" s="35">
        <f>ROUND(ROUND(H374,2)*ROUND(G374,3),2)</f>
      </c>
      <c r="J374" s="33" t="s">
        <v>68</v>
      </c>
      <c r="O374">
        <f>(I374*21)/100</f>
      </c>
      <c r="P374" t="s">
        <v>36</v>
      </c>
    </row>
    <row r="375" spans="1:5" ht="51">
      <c r="A375" s="36" t="s">
        <v>69</v>
      </c>
      <c r="E375" s="37" t="s">
        <v>425</v>
      </c>
    </row>
    <row r="376" spans="1:5" ht="12.75">
      <c r="A376" s="38" t="s">
        <v>71</v>
      </c>
      <c r="E376" s="39" t="s">
        <v>83</v>
      </c>
    </row>
    <row r="377" spans="1:5" ht="242.25">
      <c r="A377" t="s">
        <v>73</v>
      </c>
      <c r="E377" s="37" t="s">
        <v>426</v>
      </c>
    </row>
    <row r="378" spans="1:16" ht="12.75">
      <c r="A378" s="26" t="s">
        <v>63</v>
      </c>
      <c r="B378" s="31" t="s">
        <v>427</v>
      </c>
      <c r="C378" s="31" t="s">
        <v>428</v>
      </c>
      <c r="D378" s="26" t="s">
        <v>83</v>
      </c>
      <c r="E378" s="32" t="s">
        <v>429</v>
      </c>
      <c r="F378" s="33" t="s">
        <v>234</v>
      </c>
      <c r="G378" s="34">
        <v>5</v>
      </c>
      <c r="H378" s="35">
        <v>0</v>
      </c>
      <c r="I378" s="35">
        <f>ROUND(ROUND(H378,2)*ROUND(G378,3),2)</f>
      </c>
      <c r="J378" s="33" t="s">
        <v>68</v>
      </c>
      <c r="O378">
        <f>(I378*21)/100</f>
      </c>
      <c r="P378" t="s">
        <v>36</v>
      </c>
    </row>
    <row r="379" spans="1:5" ht="51">
      <c r="A379" s="36" t="s">
        <v>69</v>
      </c>
      <c r="E379" s="37" t="s">
        <v>430</v>
      </c>
    </row>
    <row r="380" spans="1:5" ht="12.75">
      <c r="A380" s="38" t="s">
        <v>71</v>
      </c>
      <c r="E380" s="39" t="s">
        <v>431</v>
      </c>
    </row>
    <row r="381" spans="1:5" ht="63.75">
      <c r="A381" t="s">
        <v>73</v>
      </c>
      <c r="E381" s="37" t="s">
        <v>432</v>
      </c>
    </row>
    <row r="382" spans="1:16" ht="12.75">
      <c r="A382" s="26" t="s">
        <v>63</v>
      </c>
      <c r="B382" s="31" t="s">
        <v>433</v>
      </c>
      <c r="C382" s="31" t="s">
        <v>434</v>
      </c>
      <c r="D382" s="26" t="s">
        <v>83</v>
      </c>
      <c r="E382" s="32" t="s">
        <v>435</v>
      </c>
      <c r="F382" s="33" t="s">
        <v>234</v>
      </c>
      <c r="G382" s="34">
        <v>23</v>
      </c>
      <c r="H382" s="35">
        <v>0</v>
      </c>
      <c r="I382" s="35">
        <f>ROUND(ROUND(H382,2)*ROUND(G382,3),2)</f>
      </c>
      <c r="J382" s="33" t="s">
        <v>68</v>
      </c>
      <c r="O382">
        <f>(I382*21)/100</f>
      </c>
      <c r="P382" t="s">
        <v>36</v>
      </c>
    </row>
    <row r="383" spans="1:5" ht="76.5">
      <c r="A383" s="36" t="s">
        <v>69</v>
      </c>
      <c r="E383" s="37" t="s">
        <v>436</v>
      </c>
    </row>
    <row r="384" spans="1:5" ht="12.75">
      <c r="A384" s="38" t="s">
        <v>71</v>
      </c>
      <c r="E384" s="39" t="s">
        <v>83</v>
      </c>
    </row>
    <row r="385" spans="1:5" ht="89.25">
      <c r="A385" t="s">
        <v>73</v>
      </c>
      <c r="E385" s="37" t="s">
        <v>437</v>
      </c>
    </row>
    <row r="386" spans="1:16" ht="12.75">
      <c r="A386" s="26" t="s">
        <v>63</v>
      </c>
      <c r="B386" s="31" t="s">
        <v>438</v>
      </c>
      <c r="C386" s="31" t="s">
        <v>439</v>
      </c>
      <c r="D386" s="26" t="s">
        <v>83</v>
      </c>
      <c r="E386" s="32" t="s">
        <v>440</v>
      </c>
      <c r="F386" s="33" t="s">
        <v>234</v>
      </c>
      <c r="G386" s="34">
        <v>17</v>
      </c>
      <c r="H386" s="35">
        <v>0</v>
      </c>
      <c r="I386" s="35">
        <f>ROUND(ROUND(H386,2)*ROUND(G386,3),2)</f>
      </c>
      <c r="J386" s="33" t="s">
        <v>68</v>
      </c>
      <c r="O386">
        <f>(I386*21)/100</f>
      </c>
      <c r="P386" t="s">
        <v>36</v>
      </c>
    </row>
    <row r="387" spans="1:5" ht="25.5">
      <c r="A387" s="36" t="s">
        <v>69</v>
      </c>
      <c r="E387" s="37" t="s">
        <v>441</v>
      </c>
    </row>
    <row r="388" spans="1:5" ht="12.75">
      <c r="A388" s="38" t="s">
        <v>71</v>
      </c>
      <c r="E388" s="39" t="s">
        <v>442</v>
      </c>
    </row>
    <row r="389" spans="1:5" ht="25.5">
      <c r="A389" t="s">
        <v>73</v>
      </c>
      <c r="E389" s="37" t="s">
        <v>443</v>
      </c>
    </row>
    <row r="390" spans="1:16" ht="12.75">
      <c r="A390" s="26" t="s">
        <v>63</v>
      </c>
      <c r="B390" s="31" t="s">
        <v>444</v>
      </c>
      <c r="C390" s="31" t="s">
        <v>445</v>
      </c>
      <c r="D390" s="26" t="s">
        <v>83</v>
      </c>
      <c r="E390" s="32" t="s">
        <v>446</v>
      </c>
      <c r="F390" s="33" t="s">
        <v>234</v>
      </c>
      <c r="G390" s="34">
        <v>2</v>
      </c>
      <c r="H390" s="35">
        <v>0</v>
      </c>
      <c r="I390" s="35">
        <f>ROUND(ROUND(H390,2)*ROUND(G390,3),2)</f>
      </c>
      <c r="J390" s="33" t="s">
        <v>68</v>
      </c>
      <c r="O390">
        <f>(I390*21)/100</f>
      </c>
      <c r="P390" t="s">
        <v>36</v>
      </c>
    </row>
    <row r="391" spans="1:5" ht="38.25">
      <c r="A391" s="36" t="s">
        <v>69</v>
      </c>
      <c r="E391" s="37" t="s">
        <v>447</v>
      </c>
    </row>
    <row r="392" spans="1:5" ht="12.75">
      <c r="A392" s="38" t="s">
        <v>71</v>
      </c>
      <c r="E392" s="39" t="s">
        <v>448</v>
      </c>
    </row>
    <row r="393" spans="1:5" ht="25.5">
      <c r="A393" t="s">
        <v>73</v>
      </c>
      <c r="E393" s="37" t="s">
        <v>443</v>
      </c>
    </row>
    <row r="394" spans="1:16" ht="12.75">
      <c r="A394" s="26" t="s">
        <v>63</v>
      </c>
      <c r="B394" s="31" t="s">
        <v>449</v>
      </c>
      <c r="C394" s="31" t="s">
        <v>450</v>
      </c>
      <c r="D394" s="26" t="s">
        <v>83</v>
      </c>
      <c r="E394" s="32" t="s">
        <v>451</v>
      </c>
      <c r="F394" s="33" t="s">
        <v>234</v>
      </c>
      <c r="G394" s="34">
        <v>3</v>
      </c>
      <c r="H394" s="35">
        <v>0</v>
      </c>
      <c r="I394" s="35">
        <f>ROUND(ROUND(H394,2)*ROUND(G394,3),2)</f>
      </c>
      <c r="J394" s="33" t="s">
        <v>68</v>
      </c>
      <c r="O394">
        <f>(I394*21)/100</f>
      </c>
      <c r="P394" t="s">
        <v>36</v>
      </c>
    </row>
    <row r="395" spans="1:5" ht="38.25">
      <c r="A395" s="36" t="s">
        <v>69</v>
      </c>
      <c r="E395" s="37" t="s">
        <v>452</v>
      </c>
    </row>
    <row r="396" spans="1:5" ht="12.75">
      <c r="A396" s="38" t="s">
        <v>71</v>
      </c>
      <c r="E396" s="39" t="s">
        <v>453</v>
      </c>
    </row>
    <row r="397" spans="1:5" ht="25.5">
      <c r="A397" t="s">
        <v>73</v>
      </c>
      <c r="E397" s="37" t="s">
        <v>454</v>
      </c>
    </row>
    <row r="398" spans="1:16" ht="12.75">
      <c r="A398" s="26" t="s">
        <v>63</v>
      </c>
      <c r="B398" s="31" t="s">
        <v>455</v>
      </c>
      <c r="C398" s="31" t="s">
        <v>456</v>
      </c>
      <c r="D398" s="26" t="s">
        <v>83</v>
      </c>
      <c r="E398" s="32" t="s">
        <v>457</v>
      </c>
      <c r="F398" s="33" t="s">
        <v>234</v>
      </c>
      <c r="G398" s="34">
        <v>11</v>
      </c>
      <c r="H398" s="35">
        <v>0</v>
      </c>
      <c r="I398" s="35">
        <f>ROUND(ROUND(H398,2)*ROUND(G398,3),2)</f>
      </c>
      <c r="J398" s="33" t="s">
        <v>68</v>
      </c>
      <c r="O398">
        <f>(I398*21)/100</f>
      </c>
      <c r="P398" t="s">
        <v>36</v>
      </c>
    </row>
    <row r="399" spans="1:5" ht="51">
      <c r="A399" s="36" t="s">
        <v>69</v>
      </c>
      <c r="E399" s="37" t="s">
        <v>458</v>
      </c>
    </row>
    <row r="400" spans="1:5" ht="12.75">
      <c r="A400" s="38" t="s">
        <v>71</v>
      </c>
      <c r="E400" s="39" t="s">
        <v>83</v>
      </c>
    </row>
    <row r="401" spans="1:5" ht="25.5">
      <c r="A401" t="s">
        <v>73</v>
      </c>
      <c r="E401" s="37" t="s">
        <v>459</v>
      </c>
    </row>
    <row r="402" spans="1:18" ht="12.75" customHeight="1">
      <c r="A402" s="6" t="s">
        <v>61</v>
      </c>
      <c r="B402" s="6"/>
      <c r="C402" s="41" t="s">
        <v>52</v>
      </c>
      <c r="D402" s="6"/>
      <c r="E402" s="29" t="s">
        <v>460</v>
      </c>
      <c r="F402" s="6"/>
      <c r="G402" s="6"/>
      <c r="H402" s="6"/>
      <c r="I402" s="42">
        <f>0+Q402</f>
      </c>
      <c r="J402" s="6"/>
      <c r="O402">
        <f>0+R402</f>
      </c>
      <c r="Q402">
        <f>0+I403+I407+I411+I415+I419+I423+I427+I431+I435+I439+I443+I447+I451+I455+I459+I463+I467+I471+I475+I479+I483+I487+I491+I495+I499+I503+I507+I511+I515+I519+I523+I527</f>
      </c>
      <c r="R402">
        <f>0+O403+O407+O411+O415+O419+O423+O427+O431+O435+O439+O443+O447+O451+O455+O459+O463+O467+O471+O475+O479+O483+O487+O491+O495+O499+O503+O507+O511+O515+O519+O523+O527</f>
      </c>
    </row>
    <row r="403" spans="1:16" ht="25.5">
      <c r="A403" s="26" t="s">
        <v>63</v>
      </c>
      <c r="B403" s="31" t="s">
        <v>461</v>
      </c>
      <c r="C403" s="31" t="s">
        <v>462</v>
      </c>
      <c r="D403" s="26" t="s">
        <v>83</v>
      </c>
      <c r="E403" s="32" t="s">
        <v>463</v>
      </c>
      <c r="F403" s="33" t="s">
        <v>95</v>
      </c>
      <c r="G403" s="34">
        <v>479.3</v>
      </c>
      <c r="H403" s="35">
        <v>0</v>
      </c>
      <c r="I403" s="35">
        <f>ROUND(ROUND(H403,2)*ROUND(G403,3),2)</f>
      </c>
      <c r="J403" s="33" t="s">
        <v>68</v>
      </c>
      <c r="O403">
        <f>(I403*21)/100</f>
      </c>
      <c r="P403" t="s">
        <v>36</v>
      </c>
    </row>
    <row r="404" spans="1:5" ht="51">
      <c r="A404" s="36" t="s">
        <v>69</v>
      </c>
      <c r="E404" s="37" t="s">
        <v>464</v>
      </c>
    </row>
    <row r="405" spans="1:5" ht="12.75">
      <c r="A405" s="38" t="s">
        <v>71</v>
      </c>
      <c r="E405" s="39" t="s">
        <v>465</v>
      </c>
    </row>
    <row r="406" spans="1:5" ht="127.5">
      <c r="A406" t="s">
        <v>73</v>
      </c>
      <c r="E406" s="37" t="s">
        <v>466</v>
      </c>
    </row>
    <row r="407" spans="1:16" ht="25.5">
      <c r="A407" s="26" t="s">
        <v>63</v>
      </c>
      <c r="B407" s="31" t="s">
        <v>467</v>
      </c>
      <c r="C407" s="31" t="s">
        <v>468</v>
      </c>
      <c r="D407" s="26" t="s">
        <v>83</v>
      </c>
      <c r="E407" s="32" t="s">
        <v>469</v>
      </c>
      <c r="F407" s="33" t="s">
        <v>95</v>
      </c>
      <c r="G407" s="34">
        <v>94</v>
      </c>
      <c r="H407" s="35">
        <v>0</v>
      </c>
      <c r="I407" s="35">
        <f>ROUND(ROUND(H407,2)*ROUND(G407,3),2)</f>
      </c>
      <c r="J407" s="33" t="s">
        <v>68</v>
      </c>
      <c r="O407">
        <f>(I407*0)/100</f>
      </c>
      <c r="P407" t="s">
        <v>40</v>
      </c>
    </row>
    <row r="408" spans="1:5" ht="63.75">
      <c r="A408" s="36" t="s">
        <v>69</v>
      </c>
      <c r="E408" s="37" t="s">
        <v>470</v>
      </c>
    </row>
    <row r="409" spans="1:5" ht="12.75">
      <c r="A409" s="38" t="s">
        <v>71</v>
      </c>
      <c r="E409" s="39" t="s">
        <v>83</v>
      </c>
    </row>
    <row r="410" spans="1:5" ht="38.25">
      <c r="A410" t="s">
        <v>73</v>
      </c>
      <c r="E410" s="37" t="s">
        <v>471</v>
      </c>
    </row>
    <row r="411" spans="1:16" ht="12.75">
      <c r="A411" s="26" t="s">
        <v>63</v>
      </c>
      <c r="B411" s="31" t="s">
        <v>472</v>
      </c>
      <c r="C411" s="31" t="s">
        <v>473</v>
      </c>
      <c r="D411" s="26" t="s">
        <v>65</v>
      </c>
      <c r="E411" s="32" t="s">
        <v>474</v>
      </c>
      <c r="F411" s="33" t="s">
        <v>234</v>
      </c>
      <c r="G411" s="34">
        <v>18</v>
      </c>
      <c r="H411" s="35">
        <v>0</v>
      </c>
      <c r="I411" s="35">
        <f>ROUND(ROUND(H411,2)*ROUND(G411,3),2)</f>
      </c>
      <c r="J411" s="33" t="s">
        <v>68</v>
      </c>
      <c r="O411">
        <f>(I411*21)/100</f>
      </c>
      <c r="P411" t="s">
        <v>36</v>
      </c>
    </row>
    <row r="412" spans="1:5" ht="38.25">
      <c r="A412" s="36" t="s">
        <v>69</v>
      </c>
      <c r="E412" s="37" t="s">
        <v>475</v>
      </c>
    </row>
    <row r="413" spans="1:5" ht="12.75">
      <c r="A413" s="38" t="s">
        <v>71</v>
      </c>
      <c r="E413" s="39" t="s">
        <v>83</v>
      </c>
    </row>
    <row r="414" spans="1:5" ht="51">
      <c r="A414" t="s">
        <v>73</v>
      </c>
      <c r="E414" s="37" t="s">
        <v>476</v>
      </c>
    </row>
    <row r="415" spans="1:16" ht="12.75">
      <c r="A415" s="26" t="s">
        <v>63</v>
      </c>
      <c r="B415" s="31" t="s">
        <v>477</v>
      </c>
      <c r="C415" s="31" t="s">
        <v>473</v>
      </c>
      <c r="D415" s="26" t="s">
        <v>75</v>
      </c>
      <c r="E415" s="32" t="s">
        <v>474</v>
      </c>
      <c r="F415" s="33" t="s">
        <v>234</v>
      </c>
      <c r="G415" s="34">
        <v>4</v>
      </c>
      <c r="H415" s="35">
        <v>0</v>
      </c>
      <c r="I415" s="35">
        <f>ROUND(ROUND(H415,2)*ROUND(G415,3),2)</f>
      </c>
      <c r="J415" s="33" t="s">
        <v>68</v>
      </c>
      <c r="O415">
        <f>(I415*21)/100</f>
      </c>
      <c r="P415" t="s">
        <v>36</v>
      </c>
    </row>
    <row r="416" spans="1:5" ht="38.25">
      <c r="A416" s="36" t="s">
        <v>69</v>
      </c>
      <c r="E416" s="37" t="s">
        <v>478</v>
      </c>
    </row>
    <row r="417" spans="1:5" ht="12.75">
      <c r="A417" s="38" t="s">
        <v>71</v>
      </c>
      <c r="E417" s="39" t="s">
        <v>83</v>
      </c>
    </row>
    <row r="418" spans="1:5" ht="51">
      <c r="A418" t="s">
        <v>73</v>
      </c>
      <c r="E418" s="37" t="s">
        <v>476</v>
      </c>
    </row>
    <row r="419" spans="1:16" ht="12.75">
      <c r="A419" s="26" t="s">
        <v>63</v>
      </c>
      <c r="B419" s="31" t="s">
        <v>479</v>
      </c>
      <c r="C419" s="31" t="s">
        <v>480</v>
      </c>
      <c r="D419" s="26" t="s">
        <v>65</v>
      </c>
      <c r="E419" s="32" t="s">
        <v>481</v>
      </c>
      <c r="F419" s="33" t="s">
        <v>234</v>
      </c>
      <c r="G419" s="34">
        <v>6</v>
      </c>
      <c r="H419" s="35">
        <v>0</v>
      </c>
      <c r="I419" s="35">
        <f>ROUND(ROUND(H419,2)*ROUND(G419,3),2)</f>
      </c>
      <c r="J419" s="33" t="s">
        <v>68</v>
      </c>
      <c r="O419">
        <f>(I419*21)/100</f>
      </c>
      <c r="P419" t="s">
        <v>36</v>
      </c>
    </row>
    <row r="420" spans="1:5" ht="51">
      <c r="A420" s="36" t="s">
        <v>69</v>
      </c>
      <c r="E420" s="37" t="s">
        <v>482</v>
      </c>
    </row>
    <row r="421" spans="1:5" ht="12.75">
      <c r="A421" s="38" t="s">
        <v>71</v>
      </c>
      <c r="E421" s="39" t="s">
        <v>83</v>
      </c>
    </row>
    <row r="422" spans="1:5" ht="25.5">
      <c r="A422" t="s">
        <v>73</v>
      </c>
      <c r="E422" s="37" t="s">
        <v>483</v>
      </c>
    </row>
    <row r="423" spans="1:16" ht="12.75">
      <c r="A423" s="26" t="s">
        <v>63</v>
      </c>
      <c r="B423" s="31" t="s">
        <v>484</v>
      </c>
      <c r="C423" s="31" t="s">
        <v>480</v>
      </c>
      <c r="D423" s="26" t="s">
        <v>75</v>
      </c>
      <c r="E423" s="32" t="s">
        <v>481</v>
      </c>
      <c r="F423" s="33" t="s">
        <v>234</v>
      </c>
      <c r="G423" s="34">
        <v>10</v>
      </c>
      <c r="H423" s="35">
        <v>0</v>
      </c>
      <c r="I423" s="35">
        <f>ROUND(ROUND(H423,2)*ROUND(G423,3),2)</f>
      </c>
      <c r="J423" s="33" t="s">
        <v>68</v>
      </c>
      <c r="O423">
        <f>(I423*21)/100</f>
      </c>
      <c r="P423" t="s">
        <v>36</v>
      </c>
    </row>
    <row r="424" spans="1:5" ht="63.75">
      <c r="A424" s="36" t="s">
        <v>69</v>
      </c>
      <c r="E424" s="37" t="s">
        <v>485</v>
      </c>
    </row>
    <row r="425" spans="1:5" ht="12.75">
      <c r="A425" s="38" t="s">
        <v>71</v>
      </c>
      <c r="E425" s="39" t="s">
        <v>83</v>
      </c>
    </row>
    <row r="426" spans="1:5" ht="25.5">
      <c r="A426" t="s">
        <v>73</v>
      </c>
      <c r="E426" s="37" t="s">
        <v>483</v>
      </c>
    </row>
    <row r="427" spans="1:16" ht="25.5">
      <c r="A427" s="26" t="s">
        <v>63</v>
      </c>
      <c r="B427" s="31" t="s">
        <v>486</v>
      </c>
      <c r="C427" s="31" t="s">
        <v>487</v>
      </c>
      <c r="D427" s="26" t="s">
        <v>83</v>
      </c>
      <c r="E427" s="32" t="s">
        <v>488</v>
      </c>
      <c r="F427" s="33" t="s">
        <v>234</v>
      </c>
      <c r="G427" s="34">
        <v>20</v>
      </c>
      <c r="H427" s="35">
        <v>0</v>
      </c>
      <c r="I427" s="35">
        <f>ROUND(ROUND(H427,2)*ROUND(G427,3),2)</f>
      </c>
      <c r="J427" s="33" t="s">
        <v>68</v>
      </c>
      <c r="O427">
        <f>(I427*21)/100</f>
      </c>
      <c r="P427" t="s">
        <v>36</v>
      </c>
    </row>
    <row r="428" spans="1:5" ht="51">
      <c r="A428" s="36" t="s">
        <v>69</v>
      </c>
      <c r="E428" s="37" t="s">
        <v>489</v>
      </c>
    </row>
    <row r="429" spans="1:5" ht="12.75">
      <c r="A429" s="38" t="s">
        <v>71</v>
      </c>
      <c r="E429" s="39" t="s">
        <v>490</v>
      </c>
    </row>
    <row r="430" spans="1:5" ht="51">
      <c r="A430" t="s">
        <v>73</v>
      </c>
      <c r="E430" s="37" t="s">
        <v>476</v>
      </c>
    </row>
    <row r="431" spans="1:16" ht="12.75">
      <c r="A431" s="26" t="s">
        <v>63</v>
      </c>
      <c r="B431" s="31" t="s">
        <v>491</v>
      </c>
      <c r="C431" s="31" t="s">
        <v>492</v>
      </c>
      <c r="D431" s="26" t="s">
        <v>83</v>
      </c>
      <c r="E431" s="32" t="s">
        <v>493</v>
      </c>
      <c r="F431" s="33" t="s">
        <v>234</v>
      </c>
      <c r="G431" s="34">
        <v>1</v>
      </c>
      <c r="H431" s="35">
        <v>0</v>
      </c>
      <c r="I431" s="35">
        <f>ROUND(ROUND(H431,2)*ROUND(G431,3),2)</f>
      </c>
      <c r="J431" s="33" t="s">
        <v>68</v>
      </c>
      <c r="O431">
        <f>(I431*21)/100</f>
      </c>
      <c r="P431" t="s">
        <v>36</v>
      </c>
    </row>
    <row r="432" spans="1:5" ht="51">
      <c r="A432" s="36" t="s">
        <v>69</v>
      </c>
      <c r="E432" s="37" t="s">
        <v>494</v>
      </c>
    </row>
    <row r="433" spans="1:5" ht="12.75">
      <c r="A433" s="38" t="s">
        <v>71</v>
      </c>
      <c r="E433" s="39" t="s">
        <v>83</v>
      </c>
    </row>
    <row r="434" spans="1:5" ht="63.75">
      <c r="A434" t="s">
        <v>73</v>
      </c>
      <c r="E434" s="37" t="s">
        <v>495</v>
      </c>
    </row>
    <row r="435" spans="1:16" ht="25.5">
      <c r="A435" s="26" t="s">
        <v>63</v>
      </c>
      <c r="B435" s="31" t="s">
        <v>496</v>
      </c>
      <c r="C435" s="31" t="s">
        <v>497</v>
      </c>
      <c r="D435" s="26" t="s">
        <v>83</v>
      </c>
      <c r="E435" s="32" t="s">
        <v>498</v>
      </c>
      <c r="F435" s="33" t="s">
        <v>234</v>
      </c>
      <c r="G435" s="34">
        <v>53</v>
      </c>
      <c r="H435" s="35">
        <v>0</v>
      </c>
      <c r="I435" s="35">
        <f>ROUND(ROUND(H435,2)*ROUND(G435,3),2)</f>
      </c>
      <c r="J435" s="33" t="s">
        <v>68</v>
      </c>
      <c r="O435">
        <f>(I435*21)/100</f>
      </c>
      <c r="P435" t="s">
        <v>36</v>
      </c>
    </row>
    <row r="436" spans="1:5" ht="51">
      <c r="A436" s="36" t="s">
        <v>69</v>
      </c>
      <c r="E436" s="37" t="s">
        <v>499</v>
      </c>
    </row>
    <row r="437" spans="1:5" ht="12.75">
      <c r="A437" s="38" t="s">
        <v>71</v>
      </c>
      <c r="E437" s="39" t="s">
        <v>83</v>
      </c>
    </row>
    <row r="438" spans="1:5" ht="25.5">
      <c r="A438" t="s">
        <v>73</v>
      </c>
      <c r="E438" s="37" t="s">
        <v>500</v>
      </c>
    </row>
    <row r="439" spans="1:16" ht="12.75">
      <c r="A439" s="26" t="s">
        <v>63</v>
      </c>
      <c r="B439" s="31" t="s">
        <v>501</v>
      </c>
      <c r="C439" s="31" t="s">
        <v>502</v>
      </c>
      <c r="D439" s="26" t="s">
        <v>83</v>
      </c>
      <c r="E439" s="32" t="s">
        <v>503</v>
      </c>
      <c r="F439" s="33" t="s">
        <v>234</v>
      </c>
      <c r="G439" s="34">
        <v>45</v>
      </c>
      <c r="H439" s="35">
        <v>0</v>
      </c>
      <c r="I439" s="35">
        <f>ROUND(ROUND(H439,2)*ROUND(G439,3),2)</f>
      </c>
      <c r="J439" s="33" t="s">
        <v>68</v>
      </c>
      <c r="O439">
        <f>(I439*21)/100</f>
      </c>
      <c r="P439" t="s">
        <v>36</v>
      </c>
    </row>
    <row r="440" spans="1:5" ht="51">
      <c r="A440" s="36" t="s">
        <v>69</v>
      </c>
      <c r="E440" s="37" t="s">
        <v>504</v>
      </c>
    </row>
    <row r="441" spans="1:5" ht="12.75">
      <c r="A441" s="38" t="s">
        <v>71</v>
      </c>
      <c r="E441" s="39" t="s">
        <v>83</v>
      </c>
    </row>
    <row r="442" spans="1:5" ht="25.5">
      <c r="A442" t="s">
        <v>73</v>
      </c>
      <c r="E442" s="37" t="s">
        <v>505</v>
      </c>
    </row>
    <row r="443" spans="1:16" ht="25.5">
      <c r="A443" s="26" t="s">
        <v>63</v>
      </c>
      <c r="B443" s="31" t="s">
        <v>506</v>
      </c>
      <c r="C443" s="31" t="s">
        <v>507</v>
      </c>
      <c r="D443" s="26" t="s">
        <v>83</v>
      </c>
      <c r="E443" s="32" t="s">
        <v>508</v>
      </c>
      <c r="F443" s="33" t="s">
        <v>234</v>
      </c>
      <c r="G443" s="34">
        <v>33</v>
      </c>
      <c r="H443" s="35">
        <v>0</v>
      </c>
      <c r="I443" s="35">
        <f>ROUND(ROUND(H443,2)*ROUND(G443,3),2)</f>
      </c>
      <c r="J443" s="33" t="s">
        <v>68</v>
      </c>
      <c r="O443">
        <f>(I443*21)/100</f>
      </c>
      <c r="P443" t="s">
        <v>36</v>
      </c>
    </row>
    <row r="444" spans="1:5" ht="63.75">
      <c r="A444" s="36" t="s">
        <v>69</v>
      </c>
      <c r="E444" s="37" t="s">
        <v>509</v>
      </c>
    </row>
    <row r="445" spans="1:5" ht="12.75">
      <c r="A445" s="38" t="s">
        <v>71</v>
      </c>
      <c r="E445" s="39" t="s">
        <v>83</v>
      </c>
    </row>
    <row r="446" spans="1:5" ht="25.5">
      <c r="A446" t="s">
        <v>73</v>
      </c>
      <c r="E446" s="37" t="s">
        <v>510</v>
      </c>
    </row>
    <row r="447" spans="1:16" ht="25.5">
      <c r="A447" s="26" t="s">
        <v>63</v>
      </c>
      <c r="B447" s="31" t="s">
        <v>511</v>
      </c>
      <c r="C447" s="31" t="s">
        <v>512</v>
      </c>
      <c r="D447" s="26" t="s">
        <v>83</v>
      </c>
      <c r="E447" s="32" t="s">
        <v>513</v>
      </c>
      <c r="F447" s="33" t="s">
        <v>183</v>
      </c>
      <c r="G447" s="34">
        <v>437.25</v>
      </c>
      <c r="H447" s="35">
        <v>0</v>
      </c>
      <c r="I447" s="35">
        <f>ROUND(ROUND(H447,2)*ROUND(G447,3),2)</f>
      </c>
      <c r="J447" s="33" t="s">
        <v>68</v>
      </c>
      <c r="O447">
        <f>(I447*21)/100</f>
      </c>
      <c r="P447" t="s">
        <v>36</v>
      </c>
    </row>
    <row r="448" spans="1:5" ht="25.5">
      <c r="A448" s="36" t="s">
        <v>69</v>
      </c>
      <c r="E448" s="37" t="s">
        <v>514</v>
      </c>
    </row>
    <row r="449" spans="1:5" ht="331.5">
      <c r="A449" s="38" t="s">
        <v>71</v>
      </c>
      <c r="E449" s="39" t="s">
        <v>515</v>
      </c>
    </row>
    <row r="450" spans="1:5" ht="38.25">
      <c r="A450" t="s">
        <v>73</v>
      </c>
      <c r="E450" s="37" t="s">
        <v>516</v>
      </c>
    </row>
    <row r="451" spans="1:16" ht="25.5">
      <c r="A451" s="26" t="s">
        <v>63</v>
      </c>
      <c r="B451" s="31" t="s">
        <v>517</v>
      </c>
      <c r="C451" s="31" t="s">
        <v>518</v>
      </c>
      <c r="D451" s="26" t="s">
        <v>83</v>
      </c>
      <c r="E451" s="32" t="s">
        <v>519</v>
      </c>
      <c r="F451" s="33" t="s">
        <v>183</v>
      </c>
      <c r="G451" s="34">
        <v>437.25</v>
      </c>
      <c r="H451" s="35">
        <v>0</v>
      </c>
      <c r="I451" s="35">
        <f>ROUND(ROUND(H451,2)*ROUND(G451,3),2)</f>
      </c>
      <c r="J451" s="33" t="s">
        <v>68</v>
      </c>
      <c r="O451">
        <f>(I451*21)/100</f>
      </c>
      <c r="P451" t="s">
        <v>36</v>
      </c>
    </row>
    <row r="452" spans="1:5" ht="38.25">
      <c r="A452" s="36" t="s">
        <v>69</v>
      </c>
      <c r="E452" s="37" t="s">
        <v>520</v>
      </c>
    </row>
    <row r="453" spans="1:5" ht="331.5">
      <c r="A453" s="38" t="s">
        <v>71</v>
      </c>
      <c r="E453" s="39" t="s">
        <v>515</v>
      </c>
    </row>
    <row r="454" spans="1:5" ht="38.25">
      <c r="A454" t="s">
        <v>73</v>
      </c>
      <c r="E454" s="37" t="s">
        <v>516</v>
      </c>
    </row>
    <row r="455" spans="1:16" ht="12.75">
      <c r="A455" s="26" t="s">
        <v>63</v>
      </c>
      <c r="B455" s="31" t="s">
        <v>521</v>
      </c>
      <c r="C455" s="31" t="s">
        <v>522</v>
      </c>
      <c r="D455" s="26" t="s">
        <v>83</v>
      </c>
      <c r="E455" s="32" t="s">
        <v>523</v>
      </c>
      <c r="F455" s="33" t="s">
        <v>85</v>
      </c>
      <c r="G455" s="34">
        <v>0.216</v>
      </c>
      <c r="H455" s="35">
        <v>0</v>
      </c>
      <c r="I455" s="35">
        <f>ROUND(ROUND(H455,2)*ROUND(G455,3),2)</f>
      </c>
      <c r="J455" s="33" t="s">
        <v>68</v>
      </c>
      <c r="O455">
        <f>(I455*21)/100</f>
      </c>
      <c r="P455" t="s">
        <v>36</v>
      </c>
    </row>
    <row r="456" spans="1:5" ht="63.75">
      <c r="A456" s="36" t="s">
        <v>69</v>
      </c>
      <c r="E456" s="37" t="s">
        <v>524</v>
      </c>
    </row>
    <row r="457" spans="1:5" ht="12.75">
      <c r="A457" s="38" t="s">
        <v>71</v>
      </c>
      <c r="E457" s="39" t="s">
        <v>525</v>
      </c>
    </row>
    <row r="458" spans="1:5" ht="51">
      <c r="A458" t="s">
        <v>73</v>
      </c>
      <c r="E458" s="37" t="s">
        <v>526</v>
      </c>
    </row>
    <row r="459" spans="1:16" ht="12.75">
      <c r="A459" s="26" t="s">
        <v>63</v>
      </c>
      <c r="B459" s="31" t="s">
        <v>527</v>
      </c>
      <c r="C459" s="31" t="s">
        <v>528</v>
      </c>
      <c r="D459" s="26" t="s">
        <v>65</v>
      </c>
      <c r="E459" s="32" t="s">
        <v>529</v>
      </c>
      <c r="F459" s="33" t="s">
        <v>95</v>
      </c>
      <c r="G459" s="34">
        <v>262.82</v>
      </c>
      <c r="H459" s="35">
        <v>0</v>
      </c>
      <c r="I459" s="35">
        <f>ROUND(ROUND(H459,2)*ROUND(G459,3),2)</f>
      </c>
      <c r="J459" s="33" t="s">
        <v>68</v>
      </c>
      <c r="O459">
        <f>(I459*21)/100</f>
      </c>
      <c r="P459" t="s">
        <v>36</v>
      </c>
    </row>
    <row r="460" spans="1:5" ht="76.5">
      <c r="A460" s="36" t="s">
        <v>69</v>
      </c>
      <c r="E460" s="37" t="s">
        <v>530</v>
      </c>
    </row>
    <row r="461" spans="1:5" ht="12.75">
      <c r="A461" s="38" t="s">
        <v>71</v>
      </c>
      <c r="E461" s="39" t="s">
        <v>83</v>
      </c>
    </row>
    <row r="462" spans="1:5" ht="51">
      <c r="A462" t="s">
        <v>73</v>
      </c>
      <c r="E462" s="37" t="s">
        <v>531</v>
      </c>
    </row>
    <row r="463" spans="1:16" ht="12.75">
      <c r="A463" s="26" t="s">
        <v>63</v>
      </c>
      <c r="B463" s="31" t="s">
        <v>532</v>
      </c>
      <c r="C463" s="31" t="s">
        <v>528</v>
      </c>
      <c r="D463" s="26" t="s">
        <v>75</v>
      </c>
      <c r="E463" s="32" t="s">
        <v>529</v>
      </c>
      <c r="F463" s="33" t="s">
        <v>95</v>
      </c>
      <c r="G463" s="34">
        <v>148.625</v>
      </c>
      <c r="H463" s="35">
        <v>0</v>
      </c>
      <c r="I463" s="35">
        <f>ROUND(ROUND(H463,2)*ROUND(G463,3),2)</f>
      </c>
      <c r="J463" s="33" t="s">
        <v>68</v>
      </c>
      <c r="O463">
        <f>(I463*21)/100</f>
      </c>
      <c r="P463" t="s">
        <v>36</v>
      </c>
    </row>
    <row r="464" spans="1:5" ht="76.5">
      <c r="A464" s="36" t="s">
        <v>69</v>
      </c>
      <c r="E464" s="37" t="s">
        <v>533</v>
      </c>
    </row>
    <row r="465" spans="1:5" ht="12.75">
      <c r="A465" s="38" t="s">
        <v>71</v>
      </c>
      <c r="E465" s="39" t="s">
        <v>83</v>
      </c>
    </row>
    <row r="466" spans="1:5" ht="51">
      <c r="A466" t="s">
        <v>73</v>
      </c>
      <c r="E466" s="37" t="s">
        <v>531</v>
      </c>
    </row>
    <row r="467" spans="1:16" ht="12.75">
      <c r="A467" s="26" t="s">
        <v>63</v>
      </c>
      <c r="B467" s="31" t="s">
        <v>534</v>
      </c>
      <c r="C467" s="31" t="s">
        <v>528</v>
      </c>
      <c r="D467" s="26" t="s">
        <v>78</v>
      </c>
      <c r="E467" s="32" t="s">
        <v>529</v>
      </c>
      <c r="F467" s="33" t="s">
        <v>95</v>
      </c>
      <c r="G467" s="34">
        <v>82.344</v>
      </c>
      <c r="H467" s="35">
        <v>0</v>
      </c>
      <c r="I467" s="35">
        <f>ROUND(ROUND(H467,2)*ROUND(G467,3),2)</f>
      </c>
      <c r="J467" s="33" t="s">
        <v>68</v>
      </c>
      <c r="O467">
        <f>(I467*21)/100</f>
      </c>
      <c r="P467" t="s">
        <v>36</v>
      </c>
    </row>
    <row r="468" spans="1:5" ht="76.5">
      <c r="A468" s="36" t="s">
        <v>69</v>
      </c>
      <c r="E468" s="37" t="s">
        <v>535</v>
      </c>
    </row>
    <row r="469" spans="1:5" ht="12.75">
      <c r="A469" s="38" t="s">
        <v>71</v>
      </c>
      <c r="E469" s="39" t="s">
        <v>83</v>
      </c>
    </row>
    <row r="470" spans="1:5" ht="51">
      <c r="A470" t="s">
        <v>73</v>
      </c>
      <c r="E470" s="37" t="s">
        <v>531</v>
      </c>
    </row>
    <row r="471" spans="1:16" ht="12.75">
      <c r="A471" s="26" t="s">
        <v>63</v>
      </c>
      <c r="B471" s="31" t="s">
        <v>536</v>
      </c>
      <c r="C471" s="31" t="s">
        <v>537</v>
      </c>
      <c r="D471" s="26" t="s">
        <v>83</v>
      </c>
      <c r="E471" s="32" t="s">
        <v>538</v>
      </c>
      <c r="F471" s="33" t="s">
        <v>95</v>
      </c>
      <c r="G471" s="34">
        <v>994.964</v>
      </c>
      <c r="H471" s="35">
        <v>0</v>
      </c>
      <c r="I471" s="35">
        <f>ROUND(ROUND(H471,2)*ROUND(G471,3),2)</f>
      </c>
      <c r="J471" s="33" t="s">
        <v>68</v>
      </c>
      <c r="O471">
        <f>(I471*21)/100</f>
      </c>
      <c r="P471" t="s">
        <v>36</v>
      </c>
    </row>
    <row r="472" spans="1:5" ht="63.75">
      <c r="A472" s="36" t="s">
        <v>69</v>
      </c>
      <c r="E472" s="37" t="s">
        <v>539</v>
      </c>
    </row>
    <row r="473" spans="1:5" ht="12.75">
      <c r="A473" s="38" t="s">
        <v>71</v>
      </c>
      <c r="E473" s="39" t="s">
        <v>83</v>
      </c>
    </row>
    <row r="474" spans="1:5" ht="51">
      <c r="A474" t="s">
        <v>73</v>
      </c>
      <c r="E474" s="37" t="s">
        <v>540</v>
      </c>
    </row>
    <row r="475" spans="1:16" ht="12.75">
      <c r="A475" s="26" t="s">
        <v>63</v>
      </c>
      <c r="B475" s="31" t="s">
        <v>541</v>
      </c>
      <c r="C475" s="31" t="s">
        <v>542</v>
      </c>
      <c r="D475" s="26" t="s">
        <v>83</v>
      </c>
      <c r="E475" s="32" t="s">
        <v>543</v>
      </c>
      <c r="F475" s="33" t="s">
        <v>95</v>
      </c>
      <c r="G475" s="34">
        <v>4</v>
      </c>
      <c r="H475" s="35">
        <v>0</v>
      </c>
      <c r="I475" s="35">
        <f>ROUND(ROUND(H475,2)*ROUND(G475,3),2)</f>
      </c>
      <c r="J475" s="33" t="s">
        <v>68</v>
      </c>
      <c r="O475">
        <f>(I475*21)/100</f>
      </c>
      <c r="P475" t="s">
        <v>36</v>
      </c>
    </row>
    <row r="476" spans="1:5" ht="76.5">
      <c r="A476" s="36" t="s">
        <v>69</v>
      </c>
      <c r="E476" s="37" t="s">
        <v>544</v>
      </c>
    </row>
    <row r="477" spans="1:5" ht="12.75">
      <c r="A477" s="38" t="s">
        <v>71</v>
      </c>
      <c r="E477" s="39" t="s">
        <v>83</v>
      </c>
    </row>
    <row r="478" spans="1:5" ht="51">
      <c r="A478" t="s">
        <v>73</v>
      </c>
      <c r="E478" s="37" t="s">
        <v>531</v>
      </c>
    </row>
    <row r="479" spans="1:16" ht="12.75">
      <c r="A479" s="26" t="s">
        <v>63</v>
      </c>
      <c r="B479" s="31" t="s">
        <v>545</v>
      </c>
      <c r="C479" s="31" t="s">
        <v>546</v>
      </c>
      <c r="D479" s="26" t="s">
        <v>83</v>
      </c>
      <c r="E479" s="32" t="s">
        <v>547</v>
      </c>
      <c r="F479" s="33" t="s">
        <v>95</v>
      </c>
      <c r="G479" s="34">
        <v>68.896</v>
      </c>
      <c r="H479" s="35">
        <v>0</v>
      </c>
      <c r="I479" s="35">
        <f>ROUND(ROUND(H479,2)*ROUND(G479,3),2)</f>
      </c>
      <c r="J479" s="33" t="s">
        <v>68</v>
      </c>
      <c r="O479">
        <f>(I479*21)/100</f>
      </c>
      <c r="P479" t="s">
        <v>36</v>
      </c>
    </row>
    <row r="480" spans="1:5" ht="51">
      <c r="A480" s="36" t="s">
        <v>69</v>
      </c>
      <c r="E480" s="37" t="s">
        <v>548</v>
      </c>
    </row>
    <row r="481" spans="1:5" ht="12.75">
      <c r="A481" s="38" t="s">
        <v>71</v>
      </c>
      <c r="E481" s="39" t="s">
        <v>83</v>
      </c>
    </row>
    <row r="482" spans="1:5" ht="25.5">
      <c r="A482" t="s">
        <v>73</v>
      </c>
      <c r="E482" s="37" t="s">
        <v>549</v>
      </c>
    </row>
    <row r="483" spans="1:16" ht="25.5">
      <c r="A483" s="26" t="s">
        <v>63</v>
      </c>
      <c r="B483" s="31" t="s">
        <v>550</v>
      </c>
      <c r="C483" s="31" t="s">
        <v>551</v>
      </c>
      <c r="D483" s="26" t="s">
        <v>83</v>
      </c>
      <c r="E483" s="32" t="s">
        <v>552</v>
      </c>
      <c r="F483" s="33" t="s">
        <v>95</v>
      </c>
      <c r="G483" s="34">
        <v>71.45</v>
      </c>
      <c r="H483" s="35">
        <v>0</v>
      </c>
      <c r="I483" s="35">
        <f>ROUND(ROUND(H483,2)*ROUND(G483,3),2)</f>
      </c>
      <c r="J483" s="33" t="s">
        <v>68</v>
      </c>
      <c r="O483">
        <f>(I483*21)/100</f>
      </c>
      <c r="P483" t="s">
        <v>36</v>
      </c>
    </row>
    <row r="484" spans="1:5" ht="38.25">
      <c r="A484" s="36" t="s">
        <v>69</v>
      </c>
      <c r="E484" s="37" t="s">
        <v>553</v>
      </c>
    </row>
    <row r="485" spans="1:5" ht="12.75">
      <c r="A485" s="38" t="s">
        <v>71</v>
      </c>
      <c r="E485" s="39" t="s">
        <v>554</v>
      </c>
    </row>
    <row r="486" spans="1:5" ht="76.5">
      <c r="A486" t="s">
        <v>73</v>
      </c>
      <c r="E486" s="37" t="s">
        <v>555</v>
      </c>
    </row>
    <row r="487" spans="1:16" ht="12.75">
      <c r="A487" s="26" t="s">
        <v>63</v>
      </c>
      <c r="B487" s="31" t="s">
        <v>556</v>
      </c>
      <c r="C487" s="31" t="s">
        <v>557</v>
      </c>
      <c r="D487" s="26" t="s">
        <v>83</v>
      </c>
      <c r="E487" s="32" t="s">
        <v>558</v>
      </c>
      <c r="F487" s="33" t="s">
        <v>95</v>
      </c>
      <c r="G487" s="34">
        <v>74.92</v>
      </c>
      <c r="H487" s="35">
        <v>0</v>
      </c>
      <c r="I487" s="35">
        <f>ROUND(ROUND(H487,2)*ROUND(G487,3),2)</f>
      </c>
      <c r="J487" s="33" t="s">
        <v>68</v>
      </c>
      <c r="O487">
        <f>(I487*21)/100</f>
      </c>
      <c r="P487" t="s">
        <v>36</v>
      </c>
    </row>
    <row r="488" spans="1:5" ht="51">
      <c r="A488" s="36" t="s">
        <v>69</v>
      </c>
      <c r="E488" s="37" t="s">
        <v>559</v>
      </c>
    </row>
    <row r="489" spans="1:5" ht="12.75">
      <c r="A489" s="38" t="s">
        <v>71</v>
      </c>
      <c r="E489" s="39" t="s">
        <v>83</v>
      </c>
    </row>
    <row r="490" spans="1:5" ht="89.25">
      <c r="A490" t="s">
        <v>73</v>
      </c>
      <c r="E490" s="37" t="s">
        <v>560</v>
      </c>
    </row>
    <row r="491" spans="1:16" ht="12.75">
      <c r="A491" s="26" t="s">
        <v>63</v>
      </c>
      <c r="B491" s="31" t="s">
        <v>561</v>
      </c>
      <c r="C491" s="31" t="s">
        <v>562</v>
      </c>
      <c r="D491" s="26" t="s">
        <v>83</v>
      </c>
      <c r="E491" s="32" t="s">
        <v>563</v>
      </c>
      <c r="F491" s="33" t="s">
        <v>564</v>
      </c>
      <c r="G491" s="34">
        <v>7</v>
      </c>
      <c r="H491" s="35">
        <v>0</v>
      </c>
      <c r="I491" s="35">
        <f>ROUND(ROUND(H491,2)*ROUND(G491,3),2)</f>
      </c>
      <c r="J491" s="33" t="s">
        <v>68</v>
      </c>
      <c r="O491">
        <f>(I491*21)/100</f>
      </c>
      <c r="P491" t="s">
        <v>36</v>
      </c>
    </row>
    <row r="492" spans="1:5" ht="38.25">
      <c r="A492" s="36" t="s">
        <v>69</v>
      </c>
      <c r="E492" s="37" t="s">
        <v>565</v>
      </c>
    </row>
    <row r="493" spans="1:5" ht="12.75">
      <c r="A493" s="38" t="s">
        <v>71</v>
      </c>
      <c r="E493" s="39" t="s">
        <v>83</v>
      </c>
    </row>
    <row r="494" spans="1:5" ht="76.5">
      <c r="A494" t="s">
        <v>73</v>
      </c>
      <c r="E494" s="37" t="s">
        <v>566</v>
      </c>
    </row>
    <row r="495" spans="1:16" ht="12.75">
      <c r="A495" s="26" t="s">
        <v>63</v>
      </c>
      <c r="B495" s="31" t="s">
        <v>567</v>
      </c>
      <c r="C495" s="31" t="s">
        <v>568</v>
      </c>
      <c r="D495" s="26" t="s">
        <v>83</v>
      </c>
      <c r="E495" s="32" t="s">
        <v>569</v>
      </c>
      <c r="F495" s="33" t="s">
        <v>95</v>
      </c>
      <c r="G495" s="34">
        <v>51.2</v>
      </c>
      <c r="H495" s="35">
        <v>0</v>
      </c>
      <c r="I495" s="35">
        <f>ROUND(ROUND(H495,2)*ROUND(G495,3),2)</f>
      </c>
      <c r="J495" s="33" t="s">
        <v>68</v>
      </c>
      <c r="O495">
        <f>(I495*21)/100</f>
      </c>
      <c r="P495" t="s">
        <v>36</v>
      </c>
    </row>
    <row r="496" spans="1:5" ht="38.25">
      <c r="A496" s="36" t="s">
        <v>69</v>
      </c>
      <c r="E496" s="37" t="s">
        <v>570</v>
      </c>
    </row>
    <row r="497" spans="1:5" ht="12.75">
      <c r="A497" s="38" t="s">
        <v>71</v>
      </c>
      <c r="E497" s="39" t="s">
        <v>571</v>
      </c>
    </row>
    <row r="498" spans="1:5" ht="76.5">
      <c r="A498" t="s">
        <v>73</v>
      </c>
      <c r="E498" s="37" t="s">
        <v>566</v>
      </c>
    </row>
    <row r="499" spans="1:16" ht="25.5">
      <c r="A499" s="26" t="s">
        <v>63</v>
      </c>
      <c r="B499" s="31" t="s">
        <v>572</v>
      </c>
      <c r="C499" s="31" t="s">
        <v>573</v>
      </c>
      <c r="D499" s="26" t="s">
        <v>65</v>
      </c>
      <c r="E499" s="32" t="s">
        <v>574</v>
      </c>
      <c r="F499" s="33" t="s">
        <v>95</v>
      </c>
      <c r="G499" s="34">
        <v>644.291</v>
      </c>
      <c r="H499" s="35">
        <v>0</v>
      </c>
      <c r="I499" s="35">
        <f>ROUND(ROUND(H499,2)*ROUND(G499,3),2)</f>
      </c>
      <c r="J499" s="33" t="s">
        <v>68</v>
      </c>
      <c r="O499">
        <f>(I499*21)/100</f>
      </c>
      <c r="P499" t="s">
        <v>36</v>
      </c>
    </row>
    <row r="500" spans="1:5" ht="51">
      <c r="A500" s="36" t="s">
        <v>69</v>
      </c>
      <c r="E500" s="37" t="s">
        <v>575</v>
      </c>
    </row>
    <row r="501" spans="1:5" ht="12.75">
      <c r="A501" s="38" t="s">
        <v>71</v>
      </c>
      <c r="E501" s="39" t="s">
        <v>83</v>
      </c>
    </row>
    <row r="502" spans="1:5" ht="76.5">
      <c r="A502" t="s">
        <v>73</v>
      </c>
      <c r="E502" s="37" t="s">
        <v>566</v>
      </c>
    </row>
    <row r="503" spans="1:16" ht="25.5">
      <c r="A503" s="26" t="s">
        <v>63</v>
      </c>
      <c r="B503" s="31" t="s">
        <v>576</v>
      </c>
      <c r="C503" s="31" t="s">
        <v>573</v>
      </c>
      <c r="D503" s="26" t="s">
        <v>75</v>
      </c>
      <c r="E503" s="32" t="s">
        <v>574</v>
      </c>
      <c r="F503" s="33" t="s">
        <v>95</v>
      </c>
      <c r="G503" s="34">
        <v>130.981</v>
      </c>
      <c r="H503" s="35">
        <v>0</v>
      </c>
      <c r="I503" s="35">
        <f>ROUND(ROUND(H503,2)*ROUND(G503,3),2)</f>
      </c>
      <c r="J503" s="33" t="s">
        <v>68</v>
      </c>
      <c r="O503">
        <f>(I503*21)/100</f>
      </c>
      <c r="P503" t="s">
        <v>36</v>
      </c>
    </row>
    <row r="504" spans="1:5" ht="51">
      <c r="A504" s="36" t="s">
        <v>69</v>
      </c>
      <c r="E504" s="37" t="s">
        <v>577</v>
      </c>
    </row>
    <row r="505" spans="1:5" ht="12.75">
      <c r="A505" s="38" t="s">
        <v>71</v>
      </c>
      <c r="E505" s="39" t="s">
        <v>83</v>
      </c>
    </row>
    <row r="506" spans="1:5" ht="76.5">
      <c r="A506" t="s">
        <v>73</v>
      </c>
      <c r="E506" s="37" t="s">
        <v>566</v>
      </c>
    </row>
    <row r="507" spans="1:16" ht="12.75">
      <c r="A507" s="26" t="s">
        <v>63</v>
      </c>
      <c r="B507" s="31" t="s">
        <v>578</v>
      </c>
      <c r="C507" s="31" t="s">
        <v>579</v>
      </c>
      <c r="D507" s="26" t="s">
        <v>65</v>
      </c>
      <c r="E507" s="32" t="s">
        <v>580</v>
      </c>
      <c r="F507" s="33" t="s">
        <v>85</v>
      </c>
      <c r="G507" s="34">
        <v>0.019</v>
      </c>
      <c r="H507" s="35">
        <v>0</v>
      </c>
      <c r="I507" s="35">
        <f>ROUND(ROUND(H507,2)*ROUND(G507,3),2)</f>
      </c>
      <c r="J507" s="33" t="s">
        <v>68</v>
      </c>
      <c r="O507">
        <f>(I507*21)/100</f>
      </c>
      <c r="P507" t="s">
        <v>36</v>
      </c>
    </row>
    <row r="508" spans="1:5" ht="63.75">
      <c r="A508" s="36" t="s">
        <v>69</v>
      </c>
      <c r="E508" s="37" t="s">
        <v>581</v>
      </c>
    </row>
    <row r="509" spans="1:5" ht="12.75">
      <c r="A509" s="38" t="s">
        <v>71</v>
      </c>
      <c r="E509" s="39" t="s">
        <v>582</v>
      </c>
    </row>
    <row r="510" spans="1:5" ht="102">
      <c r="A510" t="s">
        <v>73</v>
      </c>
      <c r="E510" s="37" t="s">
        <v>583</v>
      </c>
    </row>
    <row r="511" spans="1:16" ht="12.75">
      <c r="A511" s="26" t="s">
        <v>63</v>
      </c>
      <c r="B511" s="31" t="s">
        <v>584</v>
      </c>
      <c r="C511" s="31" t="s">
        <v>579</v>
      </c>
      <c r="D511" s="26" t="s">
        <v>75</v>
      </c>
      <c r="E511" s="32" t="s">
        <v>580</v>
      </c>
      <c r="F511" s="33" t="s">
        <v>85</v>
      </c>
      <c r="G511" s="34">
        <v>5.206</v>
      </c>
      <c r="H511" s="35">
        <v>0</v>
      </c>
      <c r="I511" s="35">
        <f>ROUND(ROUND(H511,2)*ROUND(G511,3),2)</f>
      </c>
      <c r="J511" s="33" t="s">
        <v>68</v>
      </c>
      <c r="O511">
        <f>(I511*21)/100</f>
      </c>
      <c r="P511" t="s">
        <v>36</v>
      </c>
    </row>
    <row r="512" spans="1:5" ht="63.75">
      <c r="A512" s="36" t="s">
        <v>69</v>
      </c>
      <c r="E512" s="37" t="s">
        <v>585</v>
      </c>
    </row>
    <row r="513" spans="1:5" ht="12.75">
      <c r="A513" s="38" t="s">
        <v>71</v>
      </c>
      <c r="E513" s="39" t="s">
        <v>586</v>
      </c>
    </row>
    <row r="514" spans="1:5" ht="102">
      <c r="A514" t="s">
        <v>73</v>
      </c>
      <c r="E514" s="37" t="s">
        <v>583</v>
      </c>
    </row>
    <row r="515" spans="1:16" ht="12.75">
      <c r="A515" s="26" t="s">
        <v>63</v>
      </c>
      <c r="B515" s="31" t="s">
        <v>587</v>
      </c>
      <c r="C515" s="31" t="s">
        <v>588</v>
      </c>
      <c r="D515" s="26" t="s">
        <v>83</v>
      </c>
      <c r="E515" s="32" t="s">
        <v>589</v>
      </c>
      <c r="F515" s="33" t="s">
        <v>85</v>
      </c>
      <c r="G515" s="34">
        <v>107.777</v>
      </c>
      <c r="H515" s="35">
        <v>0</v>
      </c>
      <c r="I515" s="35">
        <f>ROUND(ROUND(H515,2)*ROUND(G515,3),2)</f>
      </c>
      <c r="J515" s="33" t="s">
        <v>68</v>
      </c>
      <c r="O515">
        <f>(I515*21)/100</f>
      </c>
      <c r="P515" t="s">
        <v>36</v>
      </c>
    </row>
    <row r="516" spans="1:5" ht="76.5">
      <c r="A516" s="36" t="s">
        <v>69</v>
      </c>
      <c r="E516" s="37" t="s">
        <v>590</v>
      </c>
    </row>
    <row r="517" spans="1:5" ht="12.75">
      <c r="A517" s="38" t="s">
        <v>71</v>
      </c>
      <c r="E517" s="39" t="s">
        <v>591</v>
      </c>
    </row>
    <row r="518" spans="1:5" ht="102">
      <c r="A518" t="s">
        <v>73</v>
      </c>
      <c r="E518" s="37" t="s">
        <v>583</v>
      </c>
    </row>
    <row r="519" spans="1:16" ht="12.75">
      <c r="A519" s="26" t="s">
        <v>63</v>
      </c>
      <c r="B519" s="31" t="s">
        <v>592</v>
      </c>
      <c r="C519" s="31" t="s">
        <v>593</v>
      </c>
      <c r="D519" s="26" t="s">
        <v>83</v>
      </c>
      <c r="E519" s="32" t="s">
        <v>594</v>
      </c>
      <c r="F519" s="33" t="s">
        <v>95</v>
      </c>
      <c r="G519" s="34">
        <v>35.825</v>
      </c>
      <c r="H519" s="35">
        <v>0</v>
      </c>
      <c r="I519" s="35">
        <f>ROUND(ROUND(H519,2)*ROUND(G519,3),2)</f>
      </c>
      <c r="J519" s="33" t="s">
        <v>68</v>
      </c>
      <c r="O519">
        <f>(I519*21)/100</f>
      </c>
      <c r="P519" t="s">
        <v>36</v>
      </c>
    </row>
    <row r="520" spans="1:5" ht="63.75">
      <c r="A520" s="36" t="s">
        <v>69</v>
      </c>
      <c r="E520" s="37" t="s">
        <v>595</v>
      </c>
    </row>
    <row r="521" spans="1:5" ht="12.75">
      <c r="A521" s="38" t="s">
        <v>71</v>
      </c>
      <c r="E521" s="39" t="s">
        <v>596</v>
      </c>
    </row>
    <row r="522" spans="1:5" ht="114.75">
      <c r="A522" t="s">
        <v>73</v>
      </c>
      <c r="E522" s="37" t="s">
        <v>597</v>
      </c>
    </row>
    <row r="523" spans="1:16" ht="12.75">
      <c r="A523" s="26" t="s">
        <v>63</v>
      </c>
      <c r="B523" s="31" t="s">
        <v>598</v>
      </c>
      <c r="C523" s="31" t="s">
        <v>599</v>
      </c>
      <c r="D523" s="26" t="s">
        <v>83</v>
      </c>
      <c r="E523" s="32" t="s">
        <v>600</v>
      </c>
      <c r="F523" s="33" t="s">
        <v>234</v>
      </c>
      <c r="G523" s="34">
        <v>13</v>
      </c>
      <c r="H523" s="35">
        <v>0</v>
      </c>
      <c r="I523" s="35">
        <f>ROUND(ROUND(H523,2)*ROUND(G523,3),2)</f>
      </c>
      <c r="J523" s="33" t="s">
        <v>68</v>
      </c>
      <c r="O523">
        <f>(I523*21)/100</f>
      </c>
      <c r="P523" t="s">
        <v>36</v>
      </c>
    </row>
    <row r="524" spans="1:5" ht="63.75">
      <c r="A524" s="36" t="s">
        <v>69</v>
      </c>
      <c r="E524" s="37" t="s">
        <v>601</v>
      </c>
    </row>
    <row r="525" spans="1:5" ht="12.75">
      <c r="A525" s="38" t="s">
        <v>71</v>
      </c>
      <c r="E525" s="39" t="s">
        <v>83</v>
      </c>
    </row>
    <row r="526" spans="1:5" ht="89.25">
      <c r="A526" t="s">
        <v>73</v>
      </c>
      <c r="E526" s="37" t="s">
        <v>602</v>
      </c>
    </row>
    <row r="527" spans="1:16" ht="12.75">
      <c r="A527" s="26" t="s">
        <v>63</v>
      </c>
      <c r="B527" s="31" t="s">
        <v>603</v>
      </c>
      <c r="C527" s="31" t="s">
        <v>604</v>
      </c>
      <c r="D527" s="26" t="s">
        <v>83</v>
      </c>
      <c r="E527" s="32" t="s">
        <v>605</v>
      </c>
      <c r="F527" s="33" t="s">
        <v>85</v>
      </c>
      <c r="G527" s="34">
        <v>3.225</v>
      </c>
      <c r="H527" s="35">
        <v>0</v>
      </c>
      <c r="I527" s="35">
        <f>ROUND(ROUND(H527,2)*ROUND(G527,3),2)</f>
      </c>
      <c r="J527" s="33" t="s">
        <v>68</v>
      </c>
      <c r="O527">
        <f>(I527*21)/100</f>
      </c>
      <c r="P527" t="s">
        <v>36</v>
      </c>
    </row>
    <row r="528" spans="1:5" ht="63.75">
      <c r="A528" s="36" t="s">
        <v>69</v>
      </c>
      <c r="E528" s="37" t="s">
        <v>606</v>
      </c>
    </row>
    <row r="529" spans="1:5" ht="12.75">
      <c r="A529" s="38" t="s">
        <v>71</v>
      </c>
      <c r="E529" s="39" t="s">
        <v>607</v>
      </c>
    </row>
    <row r="530" spans="1:5" ht="76.5">
      <c r="A530" t="s">
        <v>73</v>
      </c>
      <c r="E530" s="37" t="s">
        <v>608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1309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1129</v>
      </c>
      <c r="D7" s="1"/>
      <c r="E7" s="14" t="s">
        <v>1130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1309</v>
      </c>
      <c r="D8" s="6"/>
      <c r="E8" s="18" t="s">
        <v>670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672</v>
      </c>
      <c r="D13" s="26" t="s">
        <v>83</v>
      </c>
      <c r="E13" s="32" t="s">
        <v>673</v>
      </c>
      <c r="F13" s="33" t="s">
        <v>234</v>
      </c>
      <c r="G13" s="34">
        <v>4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1311</v>
      </c>
    </row>
    <row r="15" spans="1:5" ht="12.75">
      <c r="A15" s="38" t="s">
        <v>71</v>
      </c>
      <c r="E15" s="39" t="s">
        <v>83</v>
      </c>
    </row>
    <row r="16" spans="1:5" ht="114.75">
      <c r="A16" t="s">
        <v>73</v>
      </c>
      <c r="E16" s="37" t="s">
        <v>675</v>
      </c>
    </row>
    <row r="17" spans="1:16" ht="12.75">
      <c r="A17" s="26" t="s">
        <v>63</v>
      </c>
      <c r="B17" s="31" t="s">
        <v>36</v>
      </c>
      <c r="C17" s="31" t="s">
        <v>676</v>
      </c>
      <c r="D17" s="26" t="s">
        <v>83</v>
      </c>
      <c r="E17" s="32" t="s">
        <v>677</v>
      </c>
      <c r="F17" s="33" t="s">
        <v>234</v>
      </c>
      <c r="G17" s="34">
        <v>2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1312</v>
      </c>
    </row>
    <row r="19" spans="1:5" ht="12.75">
      <c r="A19" s="38" t="s">
        <v>71</v>
      </c>
      <c r="E19" s="39" t="s">
        <v>83</v>
      </c>
    </row>
    <row r="20" spans="1:5" ht="114.75">
      <c r="A20" t="s">
        <v>73</v>
      </c>
      <c r="E20" s="37" t="s">
        <v>675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1313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1129</v>
      </c>
      <c r="D7" s="1"/>
      <c r="E7" s="14" t="s">
        <v>1130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1313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47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1315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247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1316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247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1316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2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448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2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448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2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448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6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734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6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734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47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1315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47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1315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247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1316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18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702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147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1317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294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1318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10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1319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10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1319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510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1320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255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1321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2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448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3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453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3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453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1530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1322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1530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1322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0+O12+O25+O154+O167+O180+O253+O274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1325</v>
      </c>
      <c r="I3" s="43">
        <f>0+I12+I25+I154+I167+I180+I253+I274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1323</v>
      </c>
      <c r="D7" s="1"/>
      <c r="E7" s="14" t="s">
        <v>1324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1325</v>
      </c>
      <c r="D8" s="6"/>
      <c r="E8" s="18" t="s">
        <v>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2206.05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1328</v>
      </c>
    </row>
    <row r="15" spans="1:5" ht="12.75">
      <c r="A15" s="38" t="s">
        <v>71</v>
      </c>
      <c r="E15" s="39" t="s">
        <v>1329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533.788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1330</v>
      </c>
    </row>
    <row r="19" spans="1:5" ht="12.75">
      <c r="A19" s="38" t="s">
        <v>71</v>
      </c>
      <c r="E19" s="39" t="s">
        <v>1331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3961.188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1332</v>
      </c>
    </row>
    <row r="23" spans="1:5" ht="12.75">
      <c r="A23" s="38" t="s">
        <v>71</v>
      </c>
      <c r="E23" s="39" t="s">
        <v>1333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0+I26+I30+I34+I38+I42+I46+I50+I54+I58+I62+I66+I70+I74+I78+I82+I86+I90+I94+I98+I102+I106+I110+I114+I118+I122+I126+I130+I134+I138+I142+I146+I150</f>
      </c>
      <c r="R25">
        <f>0+O26+O30+O34+O38+O42+O46+O50+O54+O58+O62+O66+O70+O74+O78+O82+O86+O90+O94+O98+O102+O106+O110+O114+O118+O122+O126+O130+O134+O138+O142+O146+O150</f>
      </c>
    </row>
    <row r="26" spans="1:16" ht="25.5">
      <c r="A26" s="26" t="s">
        <v>63</v>
      </c>
      <c r="B26" s="31" t="s">
        <v>45</v>
      </c>
      <c r="C26" s="31" t="s">
        <v>82</v>
      </c>
      <c r="D26" s="26" t="s">
        <v>83</v>
      </c>
      <c r="E26" s="32" t="s">
        <v>84</v>
      </c>
      <c r="F26" s="33" t="s">
        <v>85</v>
      </c>
      <c r="G26" s="34">
        <v>13.271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1334</v>
      </c>
    </row>
    <row r="28" spans="1:5" ht="12.75">
      <c r="A28" s="38" t="s">
        <v>71</v>
      </c>
      <c r="E28" s="39" t="s">
        <v>87</v>
      </c>
    </row>
    <row r="29" spans="1:5" ht="63.75">
      <c r="A29" t="s">
        <v>73</v>
      </c>
      <c r="E29" s="37" t="s">
        <v>88</v>
      </c>
    </row>
    <row r="30" spans="1:16" ht="25.5">
      <c r="A30" s="26" t="s">
        <v>63</v>
      </c>
      <c r="B30" s="31" t="s">
        <v>47</v>
      </c>
      <c r="C30" s="31" t="s">
        <v>89</v>
      </c>
      <c r="D30" s="26" t="s">
        <v>83</v>
      </c>
      <c r="E30" s="32" t="s">
        <v>90</v>
      </c>
      <c r="F30" s="33" t="s">
        <v>85</v>
      </c>
      <c r="G30" s="34">
        <v>5.063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1335</v>
      </c>
    </row>
    <row r="32" spans="1:5" ht="12.75">
      <c r="A32" s="38" t="s">
        <v>71</v>
      </c>
      <c r="E32" s="39" t="s">
        <v>1336</v>
      </c>
    </row>
    <row r="33" spans="1:5" ht="63.75">
      <c r="A33" t="s">
        <v>73</v>
      </c>
      <c r="E33" s="37" t="s">
        <v>88</v>
      </c>
    </row>
    <row r="34" spans="1:16" ht="25.5">
      <c r="A34" s="26" t="s">
        <v>63</v>
      </c>
      <c r="B34" s="31" t="s">
        <v>49</v>
      </c>
      <c r="C34" s="31" t="s">
        <v>93</v>
      </c>
      <c r="D34" s="26" t="s">
        <v>83</v>
      </c>
      <c r="E34" s="32" t="s">
        <v>94</v>
      </c>
      <c r="F34" s="33" t="s">
        <v>95</v>
      </c>
      <c r="G34" s="34">
        <v>1270.78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1337</v>
      </c>
    </row>
    <row r="36" spans="1:5" ht="12.75">
      <c r="A36" s="38" t="s">
        <v>71</v>
      </c>
      <c r="E36" s="39" t="s">
        <v>83</v>
      </c>
    </row>
    <row r="37" spans="1:5" ht="63.75">
      <c r="A37" t="s">
        <v>73</v>
      </c>
      <c r="E37" s="37" t="s">
        <v>88</v>
      </c>
    </row>
    <row r="38" spans="1:16" ht="25.5">
      <c r="A38" s="26" t="s">
        <v>63</v>
      </c>
      <c r="B38" s="31" t="s">
        <v>97</v>
      </c>
      <c r="C38" s="31" t="s">
        <v>98</v>
      </c>
      <c r="D38" s="26" t="s">
        <v>83</v>
      </c>
      <c r="E38" s="32" t="s">
        <v>99</v>
      </c>
      <c r="F38" s="33" t="s">
        <v>100</v>
      </c>
      <c r="G38" s="34">
        <v>1665.993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1338</v>
      </c>
    </row>
    <row r="40" spans="1:5" ht="12.75">
      <c r="A40" s="38" t="s">
        <v>71</v>
      </c>
      <c r="E40" s="39" t="s">
        <v>1339</v>
      </c>
    </row>
    <row r="41" spans="1:5" ht="25.5">
      <c r="A41" t="s">
        <v>73</v>
      </c>
      <c r="E41" s="37" t="s">
        <v>103</v>
      </c>
    </row>
    <row r="42" spans="1:16" ht="12.75">
      <c r="A42" s="26" t="s">
        <v>63</v>
      </c>
      <c r="B42" s="31" t="s">
        <v>104</v>
      </c>
      <c r="C42" s="31" t="s">
        <v>105</v>
      </c>
      <c r="D42" s="26" t="s">
        <v>83</v>
      </c>
      <c r="E42" s="32" t="s">
        <v>106</v>
      </c>
      <c r="F42" s="33" t="s">
        <v>95</v>
      </c>
      <c r="G42" s="34">
        <v>646.69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63.75">
      <c r="A43" s="36" t="s">
        <v>69</v>
      </c>
      <c r="E43" s="37" t="s">
        <v>1340</v>
      </c>
    </row>
    <row r="44" spans="1:5" ht="12.75">
      <c r="A44" s="38" t="s">
        <v>71</v>
      </c>
      <c r="E44" s="39" t="s">
        <v>83</v>
      </c>
    </row>
    <row r="45" spans="1:5" ht="63.75">
      <c r="A45" t="s">
        <v>73</v>
      </c>
      <c r="E45" s="37" t="s">
        <v>88</v>
      </c>
    </row>
    <row r="46" spans="1:16" ht="12.75">
      <c r="A46" s="26" t="s">
        <v>63</v>
      </c>
      <c r="B46" s="31" t="s">
        <v>52</v>
      </c>
      <c r="C46" s="31" t="s">
        <v>108</v>
      </c>
      <c r="D46" s="26" t="s">
        <v>83</v>
      </c>
      <c r="E46" s="32" t="s">
        <v>109</v>
      </c>
      <c r="F46" s="33" t="s">
        <v>100</v>
      </c>
      <c r="G46" s="34">
        <v>557.77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51">
      <c r="A47" s="36" t="s">
        <v>69</v>
      </c>
      <c r="E47" s="37" t="s">
        <v>1341</v>
      </c>
    </row>
    <row r="48" spans="1:5" ht="12.75">
      <c r="A48" s="38" t="s">
        <v>71</v>
      </c>
      <c r="E48" s="39" t="s">
        <v>1342</v>
      </c>
    </row>
    <row r="49" spans="1:5" ht="25.5">
      <c r="A49" t="s">
        <v>73</v>
      </c>
      <c r="E49" s="37" t="s">
        <v>103</v>
      </c>
    </row>
    <row r="50" spans="1:16" ht="12.75">
      <c r="A50" s="26" t="s">
        <v>63</v>
      </c>
      <c r="B50" s="31" t="s">
        <v>54</v>
      </c>
      <c r="C50" s="31" t="s">
        <v>112</v>
      </c>
      <c r="D50" s="26" t="s">
        <v>65</v>
      </c>
      <c r="E50" s="32" t="s">
        <v>113</v>
      </c>
      <c r="F50" s="33" t="s">
        <v>85</v>
      </c>
      <c r="G50" s="34">
        <v>12.206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76.5">
      <c r="A51" s="36" t="s">
        <v>69</v>
      </c>
      <c r="E51" s="37" t="s">
        <v>1343</v>
      </c>
    </row>
    <row r="52" spans="1:5" ht="12.75">
      <c r="A52" s="38" t="s">
        <v>71</v>
      </c>
      <c r="E52" s="39" t="s">
        <v>1344</v>
      </c>
    </row>
    <row r="53" spans="1:5" ht="63.75">
      <c r="A53" t="s">
        <v>73</v>
      </c>
      <c r="E53" s="37" t="s">
        <v>88</v>
      </c>
    </row>
    <row r="54" spans="1:16" ht="12.75">
      <c r="A54" s="26" t="s">
        <v>63</v>
      </c>
      <c r="B54" s="31" t="s">
        <v>56</v>
      </c>
      <c r="C54" s="31" t="s">
        <v>112</v>
      </c>
      <c r="D54" s="26" t="s">
        <v>75</v>
      </c>
      <c r="E54" s="32" t="s">
        <v>113</v>
      </c>
      <c r="F54" s="33" t="s">
        <v>85</v>
      </c>
      <c r="G54" s="34">
        <v>89.926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76.5">
      <c r="A55" s="36" t="s">
        <v>69</v>
      </c>
      <c r="E55" s="37" t="s">
        <v>1345</v>
      </c>
    </row>
    <row r="56" spans="1:5" ht="12.75">
      <c r="A56" s="38" t="s">
        <v>71</v>
      </c>
      <c r="E56" s="39" t="s">
        <v>1346</v>
      </c>
    </row>
    <row r="57" spans="1:5" ht="63.75">
      <c r="A57" t="s">
        <v>73</v>
      </c>
      <c r="E57" s="37" t="s">
        <v>88</v>
      </c>
    </row>
    <row r="58" spans="1:16" ht="12.75">
      <c r="A58" s="26" t="s">
        <v>63</v>
      </c>
      <c r="B58" s="31" t="s">
        <v>118</v>
      </c>
      <c r="C58" s="31" t="s">
        <v>119</v>
      </c>
      <c r="D58" s="26" t="s">
        <v>65</v>
      </c>
      <c r="E58" s="32" t="s">
        <v>120</v>
      </c>
      <c r="F58" s="33" t="s">
        <v>85</v>
      </c>
      <c r="G58" s="34">
        <v>109.851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76.5">
      <c r="A59" s="36" t="s">
        <v>69</v>
      </c>
      <c r="E59" s="37" t="s">
        <v>1347</v>
      </c>
    </row>
    <row r="60" spans="1:5" ht="12.75">
      <c r="A60" s="38" t="s">
        <v>71</v>
      </c>
      <c r="E60" s="39" t="s">
        <v>1348</v>
      </c>
    </row>
    <row r="61" spans="1:5" ht="63.75">
      <c r="A61" t="s">
        <v>73</v>
      </c>
      <c r="E61" s="37" t="s">
        <v>88</v>
      </c>
    </row>
    <row r="62" spans="1:16" ht="12.75">
      <c r="A62" s="26" t="s">
        <v>63</v>
      </c>
      <c r="B62" s="31" t="s">
        <v>123</v>
      </c>
      <c r="C62" s="31" t="s">
        <v>119</v>
      </c>
      <c r="D62" s="26" t="s">
        <v>75</v>
      </c>
      <c r="E62" s="32" t="s">
        <v>120</v>
      </c>
      <c r="F62" s="33" t="s">
        <v>85</v>
      </c>
      <c r="G62" s="34">
        <v>809.337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76.5">
      <c r="A63" s="36" t="s">
        <v>69</v>
      </c>
      <c r="E63" s="37" t="s">
        <v>1349</v>
      </c>
    </row>
    <row r="64" spans="1:5" ht="12.75">
      <c r="A64" s="38" t="s">
        <v>71</v>
      </c>
      <c r="E64" s="39" t="s">
        <v>1350</v>
      </c>
    </row>
    <row r="65" spans="1:5" ht="63.75">
      <c r="A65" t="s">
        <v>73</v>
      </c>
      <c r="E65" s="37" t="s">
        <v>88</v>
      </c>
    </row>
    <row r="66" spans="1:16" ht="12.75">
      <c r="A66" s="26" t="s">
        <v>63</v>
      </c>
      <c r="B66" s="31" t="s">
        <v>126</v>
      </c>
      <c r="C66" s="31" t="s">
        <v>127</v>
      </c>
      <c r="D66" s="26" t="s">
        <v>83</v>
      </c>
      <c r="E66" s="32" t="s">
        <v>128</v>
      </c>
      <c r="F66" s="33" t="s">
        <v>95</v>
      </c>
      <c r="G66" s="34">
        <v>774.37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38.25">
      <c r="A67" s="36" t="s">
        <v>69</v>
      </c>
      <c r="E67" s="37" t="s">
        <v>1351</v>
      </c>
    </row>
    <row r="68" spans="1:5" ht="12.75">
      <c r="A68" s="38" t="s">
        <v>71</v>
      </c>
      <c r="E68" s="39" t="s">
        <v>83</v>
      </c>
    </row>
    <row r="69" spans="1:5" ht="25.5">
      <c r="A69" t="s">
        <v>73</v>
      </c>
      <c r="E69" s="37" t="s">
        <v>130</v>
      </c>
    </row>
    <row r="70" spans="1:16" ht="12.75">
      <c r="A70" s="26" t="s">
        <v>63</v>
      </c>
      <c r="B70" s="31" t="s">
        <v>131</v>
      </c>
      <c r="C70" s="31" t="s">
        <v>132</v>
      </c>
      <c r="D70" s="26" t="s">
        <v>83</v>
      </c>
      <c r="E70" s="32" t="s">
        <v>133</v>
      </c>
      <c r="F70" s="33" t="s">
        <v>85</v>
      </c>
      <c r="G70" s="34">
        <v>94.288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89.25">
      <c r="A71" s="36" t="s">
        <v>69</v>
      </c>
      <c r="E71" s="37" t="s">
        <v>1352</v>
      </c>
    </row>
    <row r="72" spans="1:5" ht="12.75">
      <c r="A72" s="38" t="s">
        <v>71</v>
      </c>
      <c r="E72" s="39" t="s">
        <v>1353</v>
      </c>
    </row>
    <row r="73" spans="1:5" ht="38.25">
      <c r="A73" t="s">
        <v>73</v>
      </c>
      <c r="E73" s="37" t="s">
        <v>136</v>
      </c>
    </row>
    <row r="74" spans="1:16" ht="12.75">
      <c r="A74" s="26" t="s">
        <v>63</v>
      </c>
      <c r="B74" s="31" t="s">
        <v>137</v>
      </c>
      <c r="C74" s="31" t="s">
        <v>141</v>
      </c>
      <c r="D74" s="26" t="s">
        <v>83</v>
      </c>
      <c r="E74" s="32" t="s">
        <v>142</v>
      </c>
      <c r="F74" s="33" t="s">
        <v>85</v>
      </c>
      <c r="G74" s="34">
        <v>137.5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76.5">
      <c r="A75" s="36" t="s">
        <v>69</v>
      </c>
      <c r="E75" s="37" t="s">
        <v>1354</v>
      </c>
    </row>
    <row r="76" spans="1:5" ht="12.75">
      <c r="A76" s="38" t="s">
        <v>71</v>
      </c>
      <c r="E76" s="39" t="s">
        <v>1355</v>
      </c>
    </row>
    <row r="77" spans="1:5" ht="306">
      <c r="A77" t="s">
        <v>73</v>
      </c>
      <c r="E77" s="37" t="s">
        <v>145</v>
      </c>
    </row>
    <row r="78" spans="1:16" ht="12.75">
      <c r="A78" s="26" t="s">
        <v>63</v>
      </c>
      <c r="B78" s="31" t="s">
        <v>140</v>
      </c>
      <c r="C78" s="31" t="s">
        <v>147</v>
      </c>
      <c r="D78" s="26" t="s">
        <v>65</v>
      </c>
      <c r="E78" s="32" t="s">
        <v>148</v>
      </c>
      <c r="F78" s="33" t="s">
        <v>85</v>
      </c>
      <c r="G78" s="34">
        <v>1559.683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76.5">
      <c r="A79" s="36" t="s">
        <v>69</v>
      </c>
      <c r="E79" s="37" t="s">
        <v>1356</v>
      </c>
    </row>
    <row r="80" spans="1:5" ht="12.75">
      <c r="A80" s="38" t="s">
        <v>71</v>
      </c>
      <c r="E80" s="39" t="s">
        <v>83</v>
      </c>
    </row>
    <row r="81" spans="1:5" ht="318.75">
      <c r="A81" t="s">
        <v>73</v>
      </c>
      <c r="E81" s="37" t="s">
        <v>150</v>
      </c>
    </row>
    <row r="82" spans="1:16" ht="12.75">
      <c r="A82" s="26" t="s">
        <v>63</v>
      </c>
      <c r="B82" s="31" t="s">
        <v>146</v>
      </c>
      <c r="C82" s="31" t="s">
        <v>152</v>
      </c>
      <c r="D82" s="26" t="s">
        <v>83</v>
      </c>
      <c r="E82" s="32" t="s">
        <v>153</v>
      </c>
      <c r="F82" s="33" t="s">
        <v>85</v>
      </c>
      <c r="G82" s="34">
        <v>364.586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76.5">
      <c r="A83" s="36" t="s">
        <v>69</v>
      </c>
      <c r="E83" s="37" t="s">
        <v>1357</v>
      </c>
    </row>
    <row r="84" spans="1:5" ht="12.75">
      <c r="A84" s="38" t="s">
        <v>71</v>
      </c>
      <c r="E84" s="39" t="s">
        <v>83</v>
      </c>
    </row>
    <row r="85" spans="1:5" ht="318.75">
      <c r="A85" t="s">
        <v>73</v>
      </c>
      <c r="E85" s="37" t="s">
        <v>155</v>
      </c>
    </row>
    <row r="86" spans="1:16" ht="12.75">
      <c r="A86" s="26" t="s">
        <v>63</v>
      </c>
      <c r="B86" s="31" t="s">
        <v>151</v>
      </c>
      <c r="C86" s="31" t="s">
        <v>157</v>
      </c>
      <c r="D86" s="26" t="s">
        <v>75</v>
      </c>
      <c r="E86" s="32" t="s">
        <v>158</v>
      </c>
      <c r="F86" s="33" t="s">
        <v>85</v>
      </c>
      <c r="G86" s="34">
        <v>56.325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63.75">
      <c r="A87" s="36" t="s">
        <v>69</v>
      </c>
      <c r="E87" s="37" t="s">
        <v>1358</v>
      </c>
    </row>
    <row r="88" spans="1:5" ht="12.75">
      <c r="A88" s="38" t="s">
        <v>71</v>
      </c>
      <c r="E88" s="39" t="s">
        <v>1359</v>
      </c>
    </row>
    <row r="89" spans="1:5" ht="318.75">
      <c r="A89" t="s">
        <v>73</v>
      </c>
      <c r="E89" s="37" t="s">
        <v>150</v>
      </c>
    </row>
    <row r="90" spans="1:16" ht="12.75">
      <c r="A90" s="26" t="s">
        <v>63</v>
      </c>
      <c r="B90" s="31" t="s">
        <v>156</v>
      </c>
      <c r="C90" s="31" t="s">
        <v>162</v>
      </c>
      <c r="D90" s="26" t="s">
        <v>65</v>
      </c>
      <c r="E90" s="32" t="s">
        <v>163</v>
      </c>
      <c r="F90" s="33" t="s">
        <v>85</v>
      </c>
      <c r="G90" s="34">
        <v>4.5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1360</v>
      </c>
    </row>
    <row r="92" spans="1:5" ht="12.75">
      <c r="A92" s="38" t="s">
        <v>71</v>
      </c>
      <c r="E92" s="39" t="s">
        <v>83</v>
      </c>
    </row>
    <row r="93" spans="1:5" ht="242.25">
      <c r="A93" t="s">
        <v>73</v>
      </c>
      <c r="E93" s="37" t="s">
        <v>165</v>
      </c>
    </row>
    <row r="94" spans="1:16" ht="12.75">
      <c r="A94" s="26" t="s">
        <v>63</v>
      </c>
      <c r="B94" s="31" t="s">
        <v>161</v>
      </c>
      <c r="C94" s="31" t="s">
        <v>162</v>
      </c>
      <c r="D94" s="26" t="s">
        <v>75</v>
      </c>
      <c r="E94" s="32" t="s">
        <v>163</v>
      </c>
      <c r="F94" s="33" t="s">
        <v>85</v>
      </c>
      <c r="G94" s="34">
        <v>10.2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51">
      <c r="A95" s="36" t="s">
        <v>69</v>
      </c>
      <c r="E95" s="37" t="s">
        <v>1361</v>
      </c>
    </row>
    <row r="96" spans="1:5" ht="12.75">
      <c r="A96" s="38" t="s">
        <v>71</v>
      </c>
      <c r="E96" s="39" t="s">
        <v>1362</v>
      </c>
    </row>
    <row r="97" spans="1:5" ht="242.25">
      <c r="A97" t="s">
        <v>73</v>
      </c>
      <c r="E97" s="37" t="s">
        <v>165</v>
      </c>
    </row>
    <row r="98" spans="1:16" ht="12.75">
      <c r="A98" s="26" t="s">
        <v>63</v>
      </c>
      <c r="B98" s="31" t="s">
        <v>166</v>
      </c>
      <c r="C98" s="31" t="s">
        <v>170</v>
      </c>
      <c r="D98" s="26" t="s">
        <v>83</v>
      </c>
      <c r="E98" s="32" t="s">
        <v>171</v>
      </c>
      <c r="F98" s="33" t="s">
        <v>85</v>
      </c>
      <c r="G98" s="34">
        <v>258.126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63.75">
      <c r="A99" s="36" t="s">
        <v>69</v>
      </c>
      <c r="E99" s="37" t="s">
        <v>1363</v>
      </c>
    </row>
    <row r="100" spans="1:5" ht="12.75">
      <c r="A100" s="38" t="s">
        <v>71</v>
      </c>
      <c r="E100" s="39" t="s">
        <v>83</v>
      </c>
    </row>
    <row r="101" spans="1:5" ht="229.5">
      <c r="A101" t="s">
        <v>73</v>
      </c>
      <c r="E101" s="37" t="s">
        <v>173</v>
      </c>
    </row>
    <row r="102" spans="1:16" ht="12.75">
      <c r="A102" s="26" t="s">
        <v>63</v>
      </c>
      <c r="B102" s="31" t="s">
        <v>169</v>
      </c>
      <c r="C102" s="31" t="s">
        <v>175</v>
      </c>
      <c r="D102" s="26" t="s">
        <v>83</v>
      </c>
      <c r="E102" s="32" t="s">
        <v>176</v>
      </c>
      <c r="F102" s="33" t="s">
        <v>85</v>
      </c>
      <c r="G102" s="34">
        <v>168.975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63.75">
      <c r="A103" s="36" t="s">
        <v>69</v>
      </c>
      <c r="E103" s="37" t="s">
        <v>1364</v>
      </c>
    </row>
    <row r="104" spans="1:5" ht="12.75">
      <c r="A104" s="38" t="s">
        <v>71</v>
      </c>
      <c r="E104" s="39" t="s">
        <v>1365</v>
      </c>
    </row>
    <row r="105" spans="1:5" ht="280.5">
      <c r="A105" t="s">
        <v>73</v>
      </c>
      <c r="E105" s="37" t="s">
        <v>179</v>
      </c>
    </row>
    <row r="106" spans="1:16" ht="12.75">
      <c r="A106" s="26" t="s">
        <v>63</v>
      </c>
      <c r="B106" s="31" t="s">
        <v>174</v>
      </c>
      <c r="C106" s="31" t="s">
        <v>181</v>
      </c>
      <c r="D106" s="26" t="s">
        <v>65</v>
      </c>
      <c r="E106" s="32" t="s">
        <v>182</v>
      </c>
      <c r="F106" s="33" t="s">
        <v>183</v>
      </c>
      <c r="G106" s="34">
        <v>275.792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51">
      <c r="A107" s="36" t="s">
        <v>69</v>
      </c>
      <c r="E107" s="37" t="s">
        <v>1366</v>
      </c>
    </row>
    <row r="108" spans="1:5" ht="12.75">
      <c r="A108" s="38" t="s">
        <v>71</v>
      </c>
      <c r="E108" s="39" t="s">
        <v>1367</v>
      </c>
    </row>
    <row r="109" spans="1:5" ht="25.5">
      <c r="A109" t="s">
        <v>73</v>
      </c>
      <c r="E109" s="37" t="s">
        <v>186</v>
      </c>
    </row>
    <row r="110" spans="1:16" ht="12.75">
      <c r="A110" s="26" t="s">
        <v>63</v>
      </c>
      <c r="B110" s="31" t="s">
        <v>180</v>
      </c>
      <c r="C110" s="31" t="s">
        <v>181</v>
      </c>
      <c r="D110" s="26" t="s">
        <v>75</v>
      </c>
      <c r="E110" s="32" t="s">
        <v>182</v>
      </c>
      <c r="F110" s="33" t="s">
        <v>183</v>
      </c>
      <c r="G110" s="34">
        <v>911.465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38.25">
      <c r="A111" s="36" t="s">
        <v>69</v>
      </c>
      <c r="E111" s="37" t="s">
        <v>1368</v>
      </c>
    </row>
    <row r="112" spans="1:5" ht="12.75">
      <c r="A112" s="38" t="s">
        <v>71</v>
      </c>
      <c r="E112" s="39" t="s">
        <v>83</v>
      </c>
    </row>
    <row r="113" spans="1:5" ht="25.5">
      <c r="A113" t="s">
        <v>73</v>
      </c>
      <c r="E113" s="37" t="s">
        <v>186</v>
      </c>
    </row>
    <row r="114" spans="1:16" ht="12.75">
      <c r="A114" s="26" t="s">
        <v>63</v>
      </c>
      <c r="B114" s="31" t="s">
        <v>187</v>
      </c>
      <c r="C114" s="31" t="s">
        <v>181</v>
      </c>
      <c r="D114" s="26" t="s">
        <v>78</v>
      </c>
      <c r="E114" s="32" t="s">
        <v>182</v>
      </c>
      <c r="F114" s="33" t="s">
        <v>183</v>
      </c>
      <c r="G114" s="34">
        <v>4504.823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1369</v>
      </c>
    </row>
    <row r="116" spans="1:5" ht="12.75">
      <c r="A116" s="38" t="s">
        <v>71</v>
      </c>
      <c r="E116" s="39" t="s">
        <v>83</v>
      </c>
    </row>
    <row r="117" spans="1:5" ht="25.5">
      <c r="A117" t="s">
        <v>73</v>
      </c>
      <c r="E117" s="37" t="s">
        <v>186</v>
      </c>
    </row>
    <row r="118" spans="1:16" ht="12.75">
      <c r="A118" s="26" t="s">
        <v>63</v>
      </c>
      <c r="B118" s="31" t="s">
        <v>189</v>
      </c>
      <c r="C118" s="31" t="s">
        <v>181</v>
      </c>
      <c r="D118" s="26" t="s">
        <v>192</v>
      </c>
      <c r="E118" s="32" t="s">
        <v>182</v>
      </c>
      <c r="F118" s="33" t="s">
        <v>183</v>
      </c>
      <c r="G118" s="34">
        <v>7.68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38.25">
      <c r="A119" s="36" t="s">
        <v>69</v>
      </c>
      <c r="E119" s="37" t="s">
        <v>1370</v>
      </c>
    </row>
    <row r="120" spans="1:5" ht="12.75">
      <c r="A120" s="38" t="s">
        <v>71</v>
      </c>
      <c r="E120" s="39" t="s">
        <v>83</v>
      </c>
    </row>
    <row r="121" spans="1:5" ht="25.5">
      <c r="A121" t="s">
        <v>73</v>
      </c>
      <c r="E121" s="37" t="s">
        <v>186</v>
      </c>
    </row>
    <row r="122" spans="1:16" ht="12.75">
      <c r="A122" s="26" t="s">
        <v>63</v>
      </c>
      <c r="B122" s="31" t="s">
        <v>191</v>
      </c>
      <c r="C122" s="31" t="s">
        <v>181</v>
      </c>
      <c r="D122" s="26" t="s">
        <v>195</v>
      </c>
      <c r="E122" s="32" t="s">
        <v>182</v>
      </c>
      <c r="F122" s="33" t="s">
        <v>183</v>
      </c>
      <c r="G122" s="34">
        <v>12.857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1371</v>
      </c>
    </row>
    <row r="124" spans="1:5" ht="12.75">
      <c r="A124" s="38" t="s">
        <v>71</v>
      </c>
      <c r="E124" s="39" t="s">
        <v>83</v>
      </c>
    </row>
    <row r="125" spans="1:5" ht="25.5">
      <c r="A125" t="s">
        <v>73</v>
      </c>
      <c r="E125" s="37" t="s">
        <v>186</v>
      </c>
    </row>
    <row r="126" spans="1:16" ht="12.75">
      <c r="A126" s="26" t="s">
        <v>63</v>
      </c>
      <c r="B126" s="31" t="s">
        <v>194</v>
      </c>
      <c r="C126" s="31" t="s">
        <v>1372</v>
      </c>
      <c r="D126" s="26" t="s">
        <v>83</v>
      </c>
      <c r="E126" s="32" t="s">
        <v>1373</v>
      </c>
      <c r="F126" s="33" t="s">
        <v>85</v>
      </c>
      <c r="G126" s="34">
        <v>77.339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51">
      <c r="A127" s="36" t="s">
        <v>69</v>
      </c>
      <c r="E127" s="37" t="s">
        <v>1374</v>
      </c>
    </row>
    <row r="128" spans="1:5" ht="12.75">
      <c r="A128" s="38" t="s">
        <v>71</v>
      </c>
      <c r="E128" s="39" t="s">
        <v>83</v>
      </c>
    </row>
    <row r="129" spans="1:5" ht="12.75">
      <c r="A129" t="s">
        <v>73</v>
      </c>
      <c r="E129" s="37" t="s">
        <v>210</v>
      </c>
    </row>
    <row r="130" spans="1:16" ht="12.75">
      <c r="A130" s="26" t="s">
        <v>63</v>
      </c>
      <c r="B130" s="31" t="s">
        <v>197</v>
      </c>
      <c r="C130" s="31" t="s">
        <v>620</v>
      </c>
      <c r="D130" s="26" t="s">
        <v>83</v>
      </c>
      <c r="E130" s="32" t="s">
        <v>621</v>
      </c>
      <c r="F130" s="33" t="s">
        <v>183</v>
      </c>
      <c r="G130" s="34">
        <v>1375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38.25">
      <c r="A131" s="36" t="s">
        <v>69</v>
      </c>
      <c r="E131" s="37" t="s">
        <v>1375</v>
      </c>
    </row>
    <row r="132" spans="1:5" ht="12.75">
      <c r="A132" s="38" t="s">
        <v>71</v>
      </c>
      <c r="E132" s="39" t="s">
        <v>83</v>
      </c>
    </row>
    <row r="133" spans="1:5" ht="12.75">
      <c r="A133" t="s">
        <v>73</v>
      </c>
      <c r="E133" s="37" t="s">
        <v>210</v>
      </c>
    </row>
    <row r="134" spans="1:16" ht="12.75">
      <c r="A134" s="26" t="s">
        <v>63</v>
      </c>
      <c r="B134" s="31" t="s">
        <v>200</v>
      </c>
      <c r="C134" s="31" t="s">
        <v>623</v>
      </c>
      <c r="D134" s="26" t="s">
        <v>83</v>
      </c>
      <c r="E134" s="32" t="s">
        <v>624</v>
      </c>
      <c r="F134" s="33" t="s">
        <v>183</v>
      </c>
      <c r="G134" s="34">
        <v>1375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51">
      <c r="A135" s="36" t="s">
        <v>69</v>
      </c>
      <c r="E135" s="37" t="s">
        <v>1376</v>
      </c>
    </row>
    <row r="136" spans="1:5" ht="12.75">
      <c r="A136" s="38" t="s">
        <v>71</v>
      </c>
      <c r="E136" s="39" t="s">
        <v>83</v>
      </c>
    </row>
    <row r="137" spans="1:5" ht="38.25">
      <c r="A137" t="s">
        <v>73</v>
      </c>
      <c r="E137" s="37" t="s">
        <v>215</v>
      </c>
    </row>
    <row r="138" spans="1:16" ht="12.75">
      <c r="A138" s="26" t="s">
        <v>63</v>
      </c>
      <c r="B138" s="31" t="s">
        <v>203</v>
      </c>
      <c r="C138" s="31" t="s">
        <v>217</v>
      </c>
      <c r="D138" s="26" t="s">
        <v>83</v>
      </c>
      <c r="E138" s="32" t="s">
        <v>218</v>
      </c>
      <c r="F138" s="33" t="s">
        <v>183</v>
      </c>
      <c r="G138" s="34">
        <v>1375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38.25">
      <c r="A139" s="36" t="s">
        <v>69</v>
      </c>
      <c r="E139" s="37" t="s">
        <v>1377</v>
      </c>
    </row>
    <row r="140" spans="1:5" ht="12.75">
      <c r="A140" s="38" t="s">
        <v>71</v>
      </c>
      <c r="E140" s="39" t="s">
        <v>83</v>
      </c>
    </row>
    <row r="141" spans="1:5" ht="25.5">
      <c r="A141" t="s">
        <v>73</v>
      </c>
      <c r="E141" s="37" t="s">
        <v>220</v>
      </c>
    </row>
    <row r="142" spans="1:16" ht="12.75">
      <c r="A142" s="26" t="s">
        <v>63</v>
      </c>
      <c r="B142" s="31" t="s">
        <v>206</v>
      </c>
      <c r="C142" s="31" t="s">
        <v>222</v>
      </c>
      <c r="D142" s="26" t="s">
        <v>83</v>
      </c>
      <c r="E142" s="32" t="s">
        <v>223</v>
      </c>
      <c r="F142" s="33" t="s">
        <v>183</v>
      </c>
      <c r="G142" s="34">
        <v>1375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38.25">
      <c r="A143" s="36" t="s">
        <v>69</v>
      </c>
      <c r="E143" s="37" t="s">
        <v>1378</v>
      </c>
    </row>
    <row r="144" spans="1:5" ht="12.75">
      <c r="A144" s="38" t="s">
        <v>71</v>
      </c>
      <c r="E144" s="39" t="s">
        <v>83</v>
      </c>
    </row>
    <row r="145" spans="1:5" ht="38.25">
      <c r="A145" t="s">
        <v>73</v>
      </c>
      <c r="E145" s="37" t="s">
        <v>225</v>
      </c>
    </row>
    <row r="146" spans="1:16" ht="12.75">
      <c r="A146" s="26" t="s">
        <v>63</v>
      </c>
      <c r="B146" s="31" t="s">
        <v>211</v>
      </c>
      <c r="C146" s="31" t="s">
        <v>227</v>
      </c>
      <c r="D146" s="26" t="s">
        <v>83</v>
      </c>
      <c r="E146" s="32" t="s">
        <v>228</v>
      </c>
      <c r="F146" s="33" t="s">
        <v>183</v>
      </c>
      <c r="G146" s="34">
        <v>305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38.25">
      <c r="A147" s="36" t="s">
        <v>69</v>
      </c>
      <c r="E147" s="37" t="s">
        <v>1379</v>
      </c>
    </row>
    <row r="148" spans="1:5" ht="12.75">
      <c r="A148" s="38" t="s">
        <v>71</v>
      </c>
      <c r="E148" s="39" t="s">
        <v>1380</v>
      </c>
    </row>
    <row r="149" spans="1:5" ht="38.25">
      <c r="A149" t="s">
        <v>73</v>
      </c>
      <c r="E149" s="37" t="s">
        <v>230</v>
      </c>
    </row>
    <row r="150" spans="1:16" ht="12.75">
      <c r="A150" s="26" t="s">
        <v>63</v>
      </c>
      <c r="B150" s="31" t="s">
        <v>216</v>
      </c>
      <c r="C150" s="31" t="s">
        <v>238</v>
      </c>
      <c r="D150" s="26" t="s">
        <v>83</v>
      </c>
      <c r="E150" s="32" t="s">
        <v>239</v>
      </c>
      <c r="F150" s="33" t="s">
        <v>234</v>
      </c>
      <c r="G150" s="34">
        <v>28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38.25">
      <c r="A151" s="36" t="s">
        <v>69</v>
      </c>
      <c r="E151" s="37" t="s">
        <v>1381</v>
      </c>
    </row>
    <row r="152" spans="1:5" ht="12.75">
      <c r="A152" s="38" t="s">
        <v>71</v>
      </c>
      <c r="E152" s="39" t="s">
        <v>83</v>
      </c>
    </row>
    <row r="153" spans="1:5" ht="76.5">
      <c r="A153" t="s">
        <v>73</v>
      </c>
      <c r="E153" s="37" t="s">
        <v>241</v>
      </c>
    </row>
    <row r="154" spans="1:18" ht="12.75" customHeight="1">
      <c r="A154" s="6" t="s">
        <v>61</v>
      </c>
      <c r="B154" s="6"/>
      <c r="C154" s="41" t="s">
        <v>36</v>
      </c>
      <c r="D154" s="6"/>
      <c r="E154" s="29" t="s">
        <v>247</v>
      </c>
      <c r="F154" s="6"/>
      <c r="G154" s="6"/>
      <c r="H154" s="6"/>
      <c r="I154" s="42">
        <f>0+Q154</f>
      </c>
      <c r="J154" s="6"/>
      <c r="O154">
        <f>0+R154</f>
      </c>
      <c r="Q154">
        <f>0+I155+I159+I163</f>
      </c>
      <c r="R154">
        <f>0+O155+O159+O163</f>
      </c>
    </row>
    <row r="155" spans="1:16" ht="12.75">
      <c r="A155" s="26" t="s">
        <v>63</v>
      </c>
      <c r="B155" s="31" t="s">
        <v>221</v>
      </c>
      <c r="C155" s="31" t="s">
        <v>249</v>
      </c>
      <c r="D155" s="26" t="s">
        <v>83</v>
      </c>
      <c r="E155" s="32" t="s">
        <v>250</v>
      </c>
      <c r="F155" s="33" t="s">
        <v>183</v>
      </c>
      <c r="G155" s="34">
        <v>2620.024</v>
      </c>
      <c r="H155" s="35">
        <v>0</v>
      </c>
      <c r="I155" s="35">
        <f>ROUND(ROUND(H155,2)*ROUND(G155,3),2)</f>
      </c>
      <c r="J155" s="33" t="s">
        <v>68</v>
      </c>
      <c r="O155">
        <f>(I155*21)/100</f>
      </c>
      <c r="P155" t="s">
        <v>36</v>
      </c>
    </row>
    <row r="156" spans="1:5" ht="38.25">
      <c r="A156" s="36" t="s">
        <v>69</v>
      </c>
      <c r="E156" s="37" t="s">
        <v>1382</v>
      </c>
    </row>
    <row r="157" spans="1:5" ht="12.75">
      <c r="A157" s="38" t="s">
        <v>71</v>
      </c>
      <c r="E157" s="39" t="s">
        <v>1383</v>
      </c>
    </row>
    <row r="158" spans="1:5" ht="51">
      <c r="A158" t="s">
        <v>73</v>
      </c>
      <c r="E158" s="37" t="s">
        <v>253</v>
      </c>
    </row>
    <row r="159" spans="1:16" ht="12.75">
      <c r="A159" s="26" t="s">
        <v>63</v>
      </c>
      <c r="B159" s="31" t="s">
        <v>226</v>
      </c>
      <c r="C159" s="31" t="s">
        <v>255</v>
      </c>
      <c r="D159" s="26" t="s">
        <v>83</v>
      </c>
      <c r="E159" s="32" t="s">
        <v>256</v>
      </c>
      <c r="F159" s="33" t="s">
        <v>85</v>
      </c>
      <c r="G159" s="34">
        <v>364.586</v>
      </c>
      <c r="H159" s="35">
        <v>0</v>
      </c>
      <c r="I159" s="35">
        <f>ROUND(ROUND(H159,2)*ROUND(G159,3),2)</f>
      </c>
      <c r="J159" s="33" t="s">
        <v>68</v>
      </c>
      <c r="O159">
        <f>(I159*21)/100</f>
      </c>
      <c r="P159" t="s">
        <v>36</v>
      </c>
    </row>
    <row r="160" spans="1:5" ht="63.75">
      <c r="A160" s="36" t="s">
        <v>69</v>
      </c>
      <c r="E160" s="37" t="s">
        <v>1384</v>
      </c>
    </row>
    <row r="161" spans="1:5" ht="12.75">
      <c r="A161" s="38" t="s">
        <v>71</v>
      </c>
      <c r="E161" s="39" t="s">
        <v>1385</v>
      </c>
    </row>
    <row r="162" spans="1:5" ht="38.25">
      <c r="A162" t="s">
        <v>73</v>
      </c>
      <c r="E162" s="37" t="s">
        <v>259</v>
      </c>
    </row>
    <row r="163" spans="1:16" ht="12.75">
      <c r="A163" s="26" t="s">
        <v>63</v>
      </c>
      <c r="B163" s="31" t="s">
        <v>231</v>
      </c>
      <c r="C163" s="31" t="s">
        <v>261</v>
      </c>
      <c r="D163" s="26" t="s">
        <v>83</v>
      </c>
      <c r="E163" s="32" t="s">
        <v>262</v>
      </c>
      <c r="F163" s="33" t="s">
        <v>183</v>
      </c>
      <c r="G163" s="34">
        <v>911.465</v>
      </c>
      <c r="H163" s="35">
        <v>0</v>
      </c>
      <c r="I163" s="35">
        <f>ROUND(ROUND(H163,2)*ROUND(G163,3),2)</f>
      </c>
      <c r="J163" s="33" t="s">
        <v>68</v>
      </c>
      <c r="O163">
        <f>(I163*21)/100</f>
      </c>
      <c r="P163" t="s">
        <v>36</v>
      </c>
    </row>
    <row r="164" spans="1:5" ht="51">
      <c r="A164" s="36" t="s">
        <v>69</v>
      </c>
      <c r="E164" s="37" t="s">
        <v>1386</v>
      </c>
    </row>
    <row r="165" spans="1:5" ht="12.75">
      <c r="A165" s="38" t="s">
        <v>71</v>
      </c>
      <c r="E165" s="39" t="s">
        <v>83</v>
      </c>
    </row>
    <row r="166" spans="1:5" ht="102">
      <c r="A166" t="s">
        <v>73</v>
      </c>
      <c r="E166" s="37" t="s">
        <v>264</v>
      </c>
    </row>
    <row r="167" spans="1:18" ht="12.75" customHeight="1">
      <c r="A167" s="6" t="s">
        <v>61</v>
      </c>
      <c r="B167" s="6"/>
      <c r="C167" s="41" t="s">
        <v>45</v>
      </c>
      <c r="D167" s="6"/>
      <c r="E167" s="29" t="s">
        <v>265</v>
      </c>
      <c r="F167" s="6"/>
      <c r="G167" s="6"/>
      <c r="H167" s="6"/>
      <c r="I167" s="42">
        <f>0+Q167</f>
      </c>
      <c r="J167" s="6"/>
      <c r="O167">
        <f>0+R167</f>
      </c>
      <c r="Q167">
        <f>0+I168+I172+I176</f>
      </c>
      <c r="R167">
        <f>0+O168+O172+O176</f>
      </c>
    </row>
    <row r="168" spans="1:16" ht="12.75">
      <c r="A168" s="26" t="s">
        <v>63</v>
      </c>
      <c r="B168" s="31" t="s">
        <v>237</v>
      </c>
      <c r="C168" s="31" t="s">
        <v>287</v>
      </c>
      <c r="D168" s="26" t="s">
        <v>83</v>
      </c>
      <c r="E168" s="32" t="s">
        <v>288</v>
      </c>
      <c r="F168" s="33" t="s">
        <v>85</v>
      </c>
      <c r="G168" s="34">
        <v>68.948</v>
      </c>
      <c r="H168" s="35">
        <v>0</v>
      </c>
      <c r="I168" s="35">
        <f>ROUND(ROUND(H168,2)*ROUND(G168,3),2)</f>
      </c>
      <c r="J168" s="33" t="s">
        <v>68</v>
      </c>
      <c r="O168">
        <f>(I168*21)/100</f>
      </c>
      <c r="P168" t="s">
        <v>36</v>
      </c>
    </row>
    <row r="169" spans="1:5" ht="51">
      <c r="A169" s="36" t="s">
        <v>69</v>
      </c>
      <c r="E169" s="37" t="s">
        <v>1387</v>
      </c>
    </row>
    <row r="170" spans="1:5" ht="12.75">
      <c r="A170" s="38" t="s">
        <v>71</v>
      </c>
      <c r="E170" s="39" t="s">
        <v>1388</v>
      </c>
    </row>
    <row r="171" spans="1:5" ht="38.25">
      <c r="A171" t="s">
        <v>73</v>
      </c>
      <c r="E171" s="37" t="s">
        <v>259</v>
      </c>
    </row>
    <row r="172" spans="1:16" ht="12.75">
      <c r="A172" s="26" t="s">
        <v>63</v>
      </c>
      <c r="B172" s="31" t="s">
        <v>242</v>
      </c>
      <c r="C172" s="31" t="s">
        <v>292</v>
      </c>
      <c r="D172" s="26" t="s">
        <v>65</v>
      </c>
      <c r="E172" s="32" t="s">
        <v>293</v>
      </c>
      <c r="F172" s="33" t="s">
        <v>85</v>
      </c>
      <c r="G172" s="34">
        <v>33.795</v>
      </c>
      <c r="H172" s="35">
        <v>0</v>
      </c>
      <c r="I172" s="35">
        <f>ROUND(ROUND(H172,2)*ROUND(G172,3),2)</f>
      </c>
      <c r="J172" s="33" t="s">
        <v>68</v>
      </c>
      <c r="O172">
        <f>(I172*21)/100</f>
      </c>
      <c r="P172" t="s">
        <v>36</v>
      </c>
    </row>
    <row r="173" spans="1:5" ht="63.75">
      <c r="A173" s="36" t="s">
        <v>69</v>
      </c>
      <c r="E173" s="37" t="s">
        <v>1389</v>
      </c>
    </row>
    <row r="174" spans="1:5" ht="12.75">
      <c r="A174" s="38" t="s">
        <v>71</v>
      </c>
      <c r="E174" s="39" t="s">
        <v>1390</v>
      </c>
    </row>
    <row r="175" spans="1:5" ht="38.25">
      <c r="A175" t="s">
        <v>73</v>
      </c>
      <c r="E175" s="37" t="s">
        <v>259</v>
      </c>
    </row>
    <row r="176" spans="1:16" ht="12.75">
      <c r="A176" s="26" t="s">
        <v>63</v>
      </c>
      <c r="B176" s="31" t="s">
        <v>248</v>
      </c>
      <c r="C176" s="31" t="s">
        <v>292</v>
      </c>
      <c r="D176" s="26" t="s">
        <v>75</v>
      </c>
      <c r="E176" s="32" t="s">
        <v>293</v>
      </c>
      <c r="F176" s="33" t="s">
        <v>85</v>
      </c>
      <c r="G176" s="34">
        <v>206.844</v>
      </c>
      <c r="H176" s="35">
        <v>0</v>
      </c>
      <c r="I176" s="35">
        <f>ROUND(ROUND(H176,2)*ROUND(G176,3),2)</f>
      </c>
      <c r="J176" s="33" t="s">
        <v>68</v>
      </c>
      <c r="O176">
        <f>(I176*21)/100</f>
      </c>
      <c r="P176" t="s">
        <v>36</v>
      </c>
    </row>
    <row r="177" spans="1:5" ht="51">
      <c r="A177" s="36" t="s">
        <v>69</v>
      </c>
      <c r="E177" s="37" t="s">
        <v>1391</v>
      </c>
    </row>
    <row r="178" spans="1:5" ht="12.75">
      <c r="A178" s="38" t="s">
        <v>71</v>
      </c>
      <c r="E178" s="39" t="s">
        <v>1392</v>
      </c>
    </row>
    <row r="179" spans="1:5" ht="38.25">
      <c r="A179" t="s">
        <v>73</v>
      </c>
      <c r="E179" s="37" t="s">
        <v>259</v>
      </c>
    </row>
    <row r="180" spans="1:18" ht="12.75" customHeight="1">
      <c r="A180" s="6" t="s">
        <v>61</v>
      </c>
      <c r="B180" s="6"/>
      <c r="C180" s="41" t="s">
        <v>47</v>
      </c>
      <c r="D180" s="6"/>
      <c r="E180" s="29" t="s">
        <v>304</v>
      </c>
      <c r="F180" s="6"/>
      <c r="G180" s="6"/>
      <c r="H180" s="6"/>
      <c r="I180" s="42">
        <f>0+Q180</f>
      </c>
      <c r="J180" s="6"/>
      <c r="O180">
        <f>0+R180</f>
      </c>
      <c r="Q180">
        <f>0+I181+I185+I189+I193+I197+I201+I205+I209+I213+I217+I221+I225+I229+I233+I237+I241+I245+I249</f>
      </c>
      <c r="R180">
        <f>0+O181+O185+O189+O193+O197+O201+O205+O209+O213+O217+O221+O225+O229+O233+O237+O241+O245+O249</f>
      </c>
    </row>
    <row r="181" spans="1:16" ht="12.75">
      <c r="A181" s="26" t="s">
        <v>63</v>
      </c>
      <c r="B181" s="31" t="s">
        <v>254</v>
      </c>
      <c r="C181" s="31" t="s">
        <v>306</v>
      </c>
      <c r="D181" s="26" t="s">
        <v>83</v>
      </c>
      <c r="E181" s="32" t="s">
        <v>307</v>
      </c>
      <c r="F181" s="33" t="s">
        <v>183</v>
      </c>
      <c r="G181" s="34">
        <v>4290.308</v>
      </c>
      <c r="H181" s="35">
        <v>0</v>
      </c>
      <c r="I181" s="35">
        <f>ROUND(ROUND(H181,2)*ROUND(G181,3),2)</f>
      </c>
      <c r="J181" s="33" t="s">
        <v>68</v>
      </c>
      <c r="O181">
        <f>(I181*21)/100</f>
      </c>
      <c r="P181" t="s">
        <v>36</v>
      </c>
    </row>
    <row r="182" spans="1:5" ht="51">
      <c r="A182" s="36" t="s">
        <v>69</v>
      </c>
      <c r="E182" s="37" t="s">
        <v>1393</v>
      </c>
    </row>
    <row r="183" spans="1:5" ht="12.75">
      <c r="A183" s="38" t="s">
        <v>71</v>
      </c>
      <c r="E183" s="39" t="s">
        <v>83</v>
      </c>
    </row>
    <row r="184" spans="1:5" ht="127.5">
      <c r="A184" t="s">
        <v>73</v>
      </c>
      <c r="E184" s="37" t="s">
        <v>309</v>
      </c>
    </row>
    <row r="185" spans="1:16" ht="12.75">
      <c r="A185" s="26" t="s">
        <v>63</v>
      </c>
      <c r="B185" s="31" t="s">
        <v>260</v>
      </c>
      <c r="C185" s="31" t="s">
        <v>320</v>
      </c>
      <c r="D185" s="26" t="s">
        <v>65</v>
      </c>
      <c r="E185" s="32" t="s">
        <v>321</v>
      </c>
      <c r="F185" s="33" t="s">
        <v>183</v>
      </c>
      <c r="G185" s="34">
        <v>4504.823</v>
      </c>
      <c r="H185" s="35">
        <v>0</v>
      </c>
      <c r="I185" s="35">
        <f>ROUND(ROUND(H185,2)*ROUND(G185,3),2)</f>
      </c>
      <c r="J185" s="33" t="s">
        <v>68</v>
      </c>
      <c r="O185">
        <f>(I185*21)/100</f>
      </c>
      <c r="P185" t="s">
        <v>36</v>
      </c>
    </row>
    <row r="186" spans="1:5" ht="38.25">
      <c r="A186" s="36" t="s">
        <v>69</v>
      </c>
      <c r="E186" s="37" t="s">
        <v>1394</v>
      </c>
    </row>
    <row r="187" spans="1:5" ht="12.75">
      <c r="A187" s="38" t="s">
        <v>71</v>
      </c>
      <c r="E187" s="39" t="s">
        <v>83</v>
      </c>
    </row>
    <row r="188" spans="1:5" ht="51">
      <c r="A188" t="s">
        <v>73</v>
      </c>
      <c r="E188" s="37" t="s">
        <v>323</v>
      </c>
    </row>
    <row r="189" spans="1:16" ht="12.75">
      <c r="A189" s="26" t="s">
        <v>63</v>
      </c>
      <c r="B189" s="31" t="s">
        <v>266</v>
      </c>
      <c r="C189" s="31" t="s">
        <v>320</v>
      </c>
      <c r="D189" s="26" t="s">
        <v>75</v>
      </c>
      <c r="E189" s="32" t="s">
        <v>321</v>
      </c>
      <c r="F189" s="33" t="s">
        <v>183</v>
      </c>
      <c r="G189" s="34">
        <v>12.857</v>
      </c>
      <c r="H189" s="35">
        <v>0</v>
      </c>
      <c r="I189" s="35">
        <f>ROUND(ROUND(H189,2)*ROUND(G189,3),2)</f>
      </c>
      <c r="J189" s="33" t="s">
        <v>68</v>
      </c>
      <c r="O189">
        <f>(I189*21)/100</f>
      </c>
      <c r="P189" t="s">
        <v>36</v>
      </c>
    </row>
    <row r="190" spans="1:5" ht="38.25">
      <c r="A190" s="36" t="s">
        <v>69</v>
      </c>
      <c r="E190" s="37" t="s">
        <v>1395</v>
      </c>
    </row>
    <row r="191" spans="1:5" ht="12.75">
      <c r="A191" s="38" t="s">
        <v>71</v>
      </c>
      <c r="E191" s="39" t="s">
        <v>83</v>
      </c>
    </row>
    <row r="192" spans="1:5" ht="51">
      <c r="A192" t="s">
        <v>73</v>
      </c>
      <c r="E192" s="37" t="s">
        <v>323</v>
      </c>
    </row>
    <row r="193" spans="1:16" ht="12.75">
      <c r="A193" s="26" t="s">
        <v>63</v>
      </c>
      <c r="B193" s="31" t="s">
        <v>272</v>
      </c>
      <c r="C193" s="31" t="s">
        <v>320</v>
      </c>
      <c r="D193" s="26" t="s">
        <v>78</v>
      </c>
      <c r="E193" s="32" t="s">
        <v>321</v>
      </c>
      <c r="F193" s="33" t="s">
        <v>183</v>
      </c>
      <c r="G193" s="34">
        <v>12.857</v>
      </c>
      <c r="H193" s="35">
        <v>0</v>
      </c>
      <c r="I193" s="35">
        <f>ROUND(ROUND(H193,2)*ROUND(G193,3),2)</f>
      </c>
      <c r="J193" s="33" t="s">
        <v>68</v>
      </c>
      <c r="O193">
        <f>(I193*21)/100</f>
      </c>
      <c r="P193" t="s">
        <v>36</v>
      </c>
    </row>
    <row r="194" spans="1:5" ht="38.25">
      <c r="A194" s="36" t="s">
        <v>69</v>
      </c>
      <c r="E194" s="37" t="s">
        <v>1395</v>
      </c>
    </row>
    <row r="195" spans="1:5" ht="12.75">
      <c r="A195" s="38" t="s">
        <v>71</v>
      </c>
      <c r="E195" s="39" t="s">
        <v>83</v>
      </c>
    </row>
    <row r="196" spans="1:5" ht="51">
      <c r="A196" t="s">
        <v>73</v>
      </c>
      <c r="E196" s="37" t="s">
        <v>323</v>
      </c>
    </row>
    <row r="197" spans="1:16" ht="12.75">
      <c r="A197" s="26" t="s">
        <v>63</v>
      </c>
      <c r="B197" s="31" t="s">
        <v>275</v>
      </c>
      <c r="C197" s="31" t="s">
        <v>331</v>
      </c>
      <c r="D197" s="26" t="s">
        <v>83</v>
      </c>
      <c r="E197" s="32" t="s">
        <v>332</v>
      </c>
      <c r="F197" s="33" t="s">
        <v>183</v>
      </c>
      <c r="G197" s="34">
        <v>7.68</v>
      </c>
      <c r="H197" s="35">
        <v>0</v>
      </c>
      <c r="I197" s="35">
        <f>ROUND(ROUND(H197,2)*ROUND(G197,3),2)</f>
      </c>
      <c r="J197" s="33" t="s">
        <v>68</v>
      </c>
      <c r="O197">
        <f>(I197*21)/100</f>
      </c>
      <c r="P197" t="s">
        <v>36</v>
      </c>
    </row>
    <row r="198" spans="1:5" ht="38.25">
      <c r="A198" s="36" t="s">
        <v>69</v>
      </c>
      <c r="E198" s="37" t="s">
        <v>1396</v>
      </c>
    </row>
    <row r="199" spans="1:5" ht="12.75">
      <c r="A199" s="38" t="s">
        <v>71</v>
      </c>
      <c r="E199" s="39" t="s">
        <v>83</v>
      </c>
    </row>
    <row r="200" spans="1:5" ht="51">
      <c r="A200" t="s">
        <v>73</v>
      </c>
      <c r="E200" s="37" t="s">
        <v>323</v>
      </c>
    </row>
    <row r="201" spans="1:16" ht="12.75">
      <c r="A201" s="26" t="s">
        <v>63</v>
      </c>
      <c r="B201" s="31" t="s">
        <v>280</v>
      </c>
      <c r="C201" s="31" t="s">
        <v>337</v>
      </c>
      <c r="D201" s="26" t="s">
        <v>83</v>
      </c>
      <c r="E201" s="32" t="s">
        <v>338</v>
      </c>
      <c r="F201" s="33" t="s">
        <v>183</v>
      </c>
      <c r="G201" s="34">
        <v>4290.308</v>
      </c>
      <c r="H201" s="35">
        <v>0</v>
      </c>
      <c r="I201" s="35">
        <f>ROUND(ROUND(H201,2)*ROUND(G201,3),2)</f>
      </c>
      <c r="J201" s="33" t="s">
        <v>68</v>
      </c>
      <c r="O201">
        <f>(I201*21)/100</f>
      </c>
      <c r="P201" t="s">
        <v>36</v>
      </c>
    </row>
    <row r="202" spans="1:5" ht="51">
      <c r="A202" s="36" t="s">
        <v>69</v>
      </c>
      <c r="E202" s="37" t="s">
        <v>1397</v>
      </c>
    </row>
    <row r="203" spans="1:5" ht="12.75">
      <c r="A203" s="38" t="s">
        <v>71</v>
      </c>
      <c r="E203" s="39" t="s">
        <v>83</v>
      </c>
    </row>
    <row r="204" spans="1:5" ht="51">
      <c r="A204" t="s">
        <v>73</v>
      </c>
      <c r="E204" s="37" t="s">
        <v>340</v>
      </c>
    </row>
    <row r="205" spans="1:16" ht="12.75">
      <c r="A205" s="26" t="s">
        <v>63</v>
      </c>
      <c r="B205" s="31" t="s">
        <v>283</v>
      </c>
      <c r="C205" s="31" t="s">
        <v>346</v>
      </c>
      <c r="D205" s="26" t="s">
        <v>65</v>
      </c>
      <c r="E205" s="32" t="s">
        <v>347</v>
      </c>
      <c r="F205" s="33" t="s">
        <v>183</v>
      </c>
      <c r="G205" s="34">
        <v>4290.308</v>
      </c>
      <c r="H205" s="35">
        <v>0</v>
      </c>
      <c r="I205" s="35">
        <f>ROUND(ROUND(H205,2)*ROUND(G205,3),2)</f>
      </c>
      <c r="J205" s="33" t="s">
        <v>68</v>
      </c>
      <c r="O205">
        <f>(I205*21)/100</f>
      </c>
      <c r="P205" t="s">
        <v>36</v>
      </c>
    </row>
    <row r="206" spans="1:5" ht="51">
      <c r="A206" s="36" t="s">
        <v>69</v>
      </c>
      <c r="E206" s="37" t="s">
        <v>1398</v>
      </c>
    </row>
    <row r="207" spans="1:5" ht="12.75">
      <c r="A207" s="38" t="s">
        <v>71</v>
      </c>
      <c r="E207" s="39" t="s">
        <v>83</v>
      </c>
    </row>
    <row r="208" spans="1:5" ht="51">
      <c r="A208" t="s">
        <v>73</v>
      </c>
      <c r="E208" s="37" t="s">
        <v>340</v>
      </c>
    </row>
    <row r="209" spans="1:16" ht="12.75">
      <c r="A209" s="26" t="s">
        <v>63</v>
      </c>
      <c r="B209" s="31" t="s">
        <v>286</v>
      </c>
      <c r="C209" s="31" t="s">
        <v>346</v>
      </c>
      <c r="D209" s="26" t="s">
        <v>75</v>
      </c>
      <c r="E209" s="32" t="s">
        <v>347</v>
      </c>
      <c r="F209" s="33" t="s">
        <v>183</v>
      </c>
      <c r="G209" s="34">
        <v>4290.308</v>
      </c>
      <c r="H209" s="35">
        <v>0</v>
      </c>
      <c r="I209" s="35">
        <f>ROUND(ROUND(H209,2)*ROUND(G209,3),2)</f>
      </c>
      <c r="J209" s="33" t="s">
        <v>68</v>
      </c>
      <c r="O209">
        <f>(I209*21)/100</f>
      </c>
      <c r="P209" t="s">
        <v>36</v>
      </c>
    </row>
    <row r="210" spans="1:5" ht="51">
      <c r="A210" s="36" t="s">
        <v>69</v>
      </c>
      <c r="E210" s="37" t="s">
        <v>1399</v>
      </c>
    </row>
    <row r="211" spans="1:5" ht="12.75">
      <c r="A211" s="38" t="s">
        <v>71</v>
      </c>
      <c r="E211" s="39" t="s">
        <v>83</v>
      </c>
    </row>
    <row r="212" spans="1:5" ht="51">
      <c r="A212" t="s">
        <v>73</v>
      </c>
      <c r="E212" s="37" t="s">
        <v>340</v>
      </c>
    </row>
    <row r="213" spans="1:16" ht="12.75">
      <c r="A213" s="26" t="s">
        <v>63</v>
      </c>
      <c r="B213" s="31" t="s">
        <v>291</v>
      </c>
      <c r="C213" s="31" t="s">
        <v>346</v>
      </c>
      <c r="D213" s="26" t="s">
        <v>78</v>
      </c>
      <c r="E213" s="32" t="s">
        <v>347</v>
      </c>
      <c r="F213" s="33" t="s">
        <v>183</v>
      </c>
      <c r="G213" s="34">
        <v>1165.085</v>
      </c>
      <c r="H213" s="35">
        <v>0</v>
      </c>
      <c r="I213" s="35">
        <f>ROUND(ROUND(H213,2)*ROUND(G213,3),2)</f>
      </c>
      <c r="J213" s="33" t="s">
        <v>68</v>
      </c>
      <c r="O213">
        <f>(I213*21)/100</f>
      </c>
      <c r="P213" t="s">
        <v>36</v>
      </c>
    </row>
    <row r="214" spans="1:5" ht="51">
      <c r="A214" s="36" t="s">
        <v>69</v>
      </c>
      <c r="E214" s="37" t="s">
        <v>1400</v>
      </c>
    </row>
    <row r="215" spans="1:5" ht="12.75">
      <c r="A215" s="38" t="s">
        <v>71</v>
      </c>
      <c r="E215" s="39" t="s">
        <v>83</v>
      </c>
    </row>
    <row r="216" spans="1:5" ht="51">
      <c r="A216" t="s">
        <v>73</v>
      </c>
      <c r="E216" s="37" t="s">
        <v>340</v>
      </c>
    </row>
    <row r="217" spans="1:16" ht="12.75">
      <c r="A217" s="26" t="s">
        <v>63</v>
      </c>
      <c r="B217" s="31" t="s">
        <v>296</v>
      </c>
      <c r="C217" s="31" t="s">
        <v>346</v>
      </c>
      <c r="D217" s="26" t="s">
        <v>192</v>
      </c>
      <c r="E217" s="32" t="s">
        <v>347</v>
      </c>
      <c r="F217" s="33" t="s">
        <v>183</v>
      </c>
      <c r="G217" s="34">
        <v>1165.085</v>
      </c>
      <c r="H217" s="35">
        <v>0</v>
      </c>
      <c r="I217" s="35">
        <f>ROUND(ROUND(H217,2)*ROUND(G217,3),2)</f>
      </c>
      <c r="J217" s="33" t="s">
        <v>68</v>
      </c>
      <c r="O217">
        <f>(I217*21)/100</f>
      </c>
      <c r="P217" t="s">
        <v>36</v>
      </c>
    </row>
    <row r="218" spans="1:5" ht="51">
      <c r="A218" s="36" t="s">
        <v>69</v>
      </c>
      <c r="E218" s="37" t="s">
        <v>1401</v>
      </c>
    </row>
    <row r="219" spans="1:5" ht="12.75">
      <c r="A219" s="38" t="s">
        <v>71</v>
      </c>
      <c r="E219" s="39" t="s">
        <v>83</v>
      </c>
    </row>
    <row r="220" spans="1:5" ht="51">
      <c r="A220" t="s">
        <v>73</v>
      </c>
      <c r="E220" s="37" t="s">
        <v>340</v>
      </c>
    </row>
    <row r="221" spans="1:16" ht="12.75">
      <c r="A221" s="26" t="s">
        <v>63</v>
      </c>
      <c r="B221" s="31" t="s">
        <v>305</v>
      </c>
      <c r="C221" s="31" t="s">
        <v>369</v>
      </c>
      <c r="D221" s="26" t="s">
        <v>65</v>
      </c>
      <c r="E221" s="32" t="s">
        <v>370</v>
      </c>
      <c r="F221" s="33" t="s">
        <v>183</v>
      </c>
      <c r="G221" s="34">
        <v>4290.308</v>
      </c>
      <c r="H221" s="35">
        <v>0</v>
      </c>
      <c r="I221" s="35">
        <f>ROUND(ROUND(H221,2)*ROUND(G221,3),2)</f>
      </c>
      <c r="J221" s="33" t="s">
        <v>68</v>
      </c>
      <c r="O221">
        <f>(I221*21)/100</f>
      </c>
      <c r="P221" t="s">
        <v>36</v>
      </c>
    </row>
    <row r="222" spans="1:5" ht="51">
      <c r="A222" s="36" t="s">
        <v>69</v>
      </c>
      <c r="E222" s="37" t="s">
        <v>1402</v>
      </c>
    </row>
    <row r="223" spans="1:5" ht="12.75">
      <c r="A223" s="38" t="s">
        <v>71</v>
      </c>
      <c r="E223" s="39" t="s">
        <v>83</v>
      </c>
    </row>
    <row r="224" spans="1:5" ht="140.25">
      <c r="A224" t="s">
        <v>73</v>
      </c>
      <c r="E224" s="37" t="s">
        <v>367</v>
      </c>
    </row>
    <row r="225" spans="1:16" ht="12.75">
      <c r="A225" s="26" t="s">
        <v>63</v>
      </c>
      <c r="B225" s="31" t="s">
        <v>310</v>
      </c>
      <c r="C225" s="31" t="s">
        <v>369</v>
      </c>
      <c r="D225" s="26" t="s">
        <v>75</v>
      </c>
      <c r="E225" s="32" t="s">
        <v>370</v>
      </c>
      <c r="F225" s="33" t="s">
        <v>183</v>
      </c>
      <c r="G225" s="34">
        <v>1165.085</v>
      </c>
      <c r="H225" s="35">
        <v>0</v>
      </c>
      <c r="I225" s="35">
        <f>ROUND(ROUND(H225,2)*ROUND(G225,3),2)</f>
      </c>
      <c r="J225" s="33" t="s">
        <v>68</v>
      </c>
      <c r="O225">
        <f>(I225*21)/100</f>
      </c>
      <c r="P225" t="s">
        <v>36</v>
      </c>
    </row>
    <row r="226" spans="1:5" ht="51">
      <c r="A226" s="36" t="s">
        <v>69</v>
      </c>
      <c r="E226" s="37" t="s">
        <v>1403</v>
      </c>
    </row>
    <row r="227" spans="1:5" ht="12.75">
      <c r="A227" s="38" t="s">
        <v>71</v>
      </c>
      <c r="E227" s="39" t="s">
        <v>83</v>
      </c>
    </row>
    <row r="228" spans="1:5" ht="140.25">
      <c r="A228" t="s">
        <v>73</v>
      </c>
      <c r="E228" s="37" t="s">
        <v>367</v>
      </c>
    </row>
    <row r="229" spans="1:16" ht="12.75">
      <c r="A229" s="26" t="s">
        <v>63</v>
      </c>
      <c r="B229" s="31" t="s">
        <v>312</v>
      </c>
      <c r="C229" s="31" t="s">
        <v>381</v>
      </c>
      <c r="D229" s="26" t="s">
        <v>65</v>
      </c>
      <c r="E229" s="32" t="s">
        <v>382</v>
      </c>
      <c r="F229" s="33" t="s">
        <v>183</v>
      </c>
      <c r="G229" s="34">
        <v>4290.308</v>
      </c>
      <c r="H229" s="35">
        <v>0</v>
      </c>
      <c r="I229" s="35">
        <f>ROUND(ROUND(H229,2)*ROUND(G229,3),2)</f>
      </c>
      <c r="J229" s="33" t="s">
        <v>68</v>
      </c>
      <c r="O229">
        <f>(I229*21)/100</f>
      </c>
      <c r="P229" t="s">
        <v>36</v>
      </c>
    </row>
    <row r="230" spans="1:5" ht="38.25">
      <c r="A230" s="36" t="s">
        <v>69</v>
      </c>
      <c r="E230" s="37" t="s">
        <v>1404</v>
      </c>
    </row>
    <row r="231" spans="1:5" ht="12.75">
      <c r="A231" s="38" t="s">
        <v>71</v>
      </c>
      <c r="E231" s="39" t="s">
        <v>83</v>
      </c>
    </row>
    <row r="232" spans="1:5" ht="140.25">
      <c r="A232" t="s">
        <v>73</v>
      </c>
      <c r="E232" s="37" t="s">
        <v>367</v>
      </c>
    </row>
    <row r="233" spans="1:16" ht="12.75">
      <c r="A233" s="26" t="s">
        <v>63</v>
      </c>
      <c r="B233" s="31" t="s">
        <v>314</v>
      </c>
      <c r="C233" s="31" t="s">
        <v>381</v>
      </c>
      <c r="D233" s="26" t="s">
        <v>75</v>
      </c>
      <c r="E233" s="32" t="s">
        <v>382</v>
      </c>
      <c r="F233" s="33" t="s">
        <v>183</v>
      </c>
      <c r="G233" s="34">
        <v>1165.085</v>
      </c>
      <c r="H233" s="35">
        <v>0</v>
      </c>
      <c r="I233" s="35">
        <f>ROUND(ROUND(H233,2)*ROUND(G233,3),2)</f>
      </c>
      <c r="J233" s="33" t="s">
        <v>68</v>
      </c>
      <c r="O233">
        <f>(I233*21)/100</f>
      </c>
      <c r="P233" t="s">
        <v>36</v>
      </c>
    </row>
    <row r="234" spans="1:5" ht="38.25">
      <c r="A234" s="36" t="s">
        <v>69</v>
      </c>
      <c r="E234" s="37" t="s">
        <v>1405</v>
      </c>
    </row>
    <row r="235" spans="1:5" ht="12.75">
      <c r="A235" s="38" t="s">
        <v>71</v>
      </c>
      <c r="E235" s="39" t="s">
        <v>83</v>
      </c>
    </row>
    <row r="236" spans="1:5" ht="140.25">
      <c r="A236" t="s">
        <v>73</v>
      </c>
      <c r="E236" s="37" t="s">
        <v>367</v>
      </c>
    </row>
    <row r="237" spans="1:16" ht="12.75">
      <c r="A237" s="26" t="s">
        <v>63</v>
      </c>
      <c r="B237" s="31" t="s">
        <v>319</v>
      </c>
      <c r="C237" s="31" t="s">
        <v>389</v>
      </c>
      <c r="D237" s="26" t="s">
        <v>83</v>
      </c>
      <c r="E237" s="32" t="s">
        <v>390</v>
      </c>
      <c r="F237" s="33" t="s">
        <v>183</v>
      </c>
      <c r="G237" s="34">
        <v>4290.308</v>
      </c>
      <c r="H237" s="35">
        <v>0</v>
      </c>
      <c r="I237" s="35">
        <f>ROUND(ROUND(H237,2)*ROUND(G237,3),2)</f>
      </c>
      <c r="J237" s="33" t="s">
        <v>68</v>
      </c>
      <c r="O237">
        <f>(I237*21)/100</f>
      </c>
      <c r="P237" t="s">
        <v>36</v>
      </c>
    </row>
    <row r="238" spans="1:5" ht="51">
      <c r="A238" s="36" t="s">
        <v>69</v>
      </c>
      <c r="E238" s="37" t="s">
        <v>1406</v>
      </c>
    </row>
    <row r="239" spans="1:5" ht="12.75">
      <c r="A239" s="38" t="s">
        <v>71</v>
      </c>
      <c r="E239" s="39" t="s">
        <v>83</v>
      </c>
    </row>
    <row r="240" spans="1:5" ht="140.25">
      <c r="A240" t="s">
        <v>73</v>
      </c>
      <c r="E240" s="37" t="s">
        <v>367</v>
      </c>
    </row>
    <row r="241" spans="1:16" ht="12.75">
      <c r="A241" s="26" t="s">
        <v>63</v>
      </c>
      <c r="B241" s="31" t="s">
        <v>324</v>
      </c>
      <c r="C241" s="31" t="s">
        <v>1407</v>
      </c>
      <c r="D241" s="26" t="s">
        <v>83</v>
      </c>
      <c r="E241" s="32" t="s">
        <v>1408</v>
      </c>
      <c r="F241" s="33" t="s">
        <v>183</v>
      </c>
      <c r="G241" s="34">
        <v>7.04</v>
      </c>
      <c r="H241" s="35">
        <v>0</v>
      </c>
      <c r="I241" s="35">
        <f>ROUND(ROUND(H241,2)*ROUND(G241,3),2)</f>
      </c>
      <c r="J241" s="33" t="s">
        <v>68</v>
      </c>
      <c r="O241">
        <f>(I241*21)/100</f>
      </c>
      <c r="P241" t="s">
        <v>36</v>
      </c>
    </row>
    <row r="242" spans="1:5" ht="63.75">
      <c r="A242" s="36" t="s">
        <v>69</v>
      </c>
      <c r="E242" s="37" t="s">
        <v>1409</v>
      </c>
    </row>
    <row r="243" spans="1:5" ht="12.75">
      <c r="A243" s="38" t="s">
        <v>71</v>
      </c>
      <c r="E243" s="39" t="s">
        <v>83</v>
      </c>
    </row>
    <row r="244" spans="1:5" ht="153">
      <c r="A244" t="s">
        <v>73</v>
      </c>
      <c r="E244" s="37" t="s">
        <v>400</v>
      </c>
    </row>
    <row r="245" spans="1:16" ht="12.75">
      <c r="A245" s="26" t="s">
        <v>63</v>
      </c>
      <c r="B245" s="31" t="s">
        <v>326</v>
      </c>
      <c r="C245" s="31" t="s">
        <v>1410</v>
      </c>
      <c r="D245" s="26" t="s">
        <v>83</v>
      </c>
      <c r="E245" s="32" t="s">
        <v>1411</v>
      </c>
      <c r="F245" s="33" t="s">
        <v>183</v>
      </c>
      <c r="G245" s="34">
        <v>12.857</v>
      </c>
      <c r="H245" s="35">
        <v>0</v>
      </c>
      <c r="I245" s="35">
        <f>ROUND(ROUND(H245,2)*ROUND(G245,3),2)</f>
      </c>
      <c r="J245" s="33" t="s">
        <v>68</v>
      </c>
      <c r="O245">
        <f>(I245*21)/100</f>
      </c>
      <c r="P245" t="s">
        <v>36</v>
      </c>
    </row>
    <row r="246" spans="1:5" ht="63.75">
      <c r="A246" s="36" t="s">
        <v>69</v>
      </c>
      <c r="E246" s="37" t="s">
        <v>1412</v>
      </c>
    </row>
    <row r="247" spans="1:5" ht="12.75">
      <c r="A247" s="38" t="s">
        <v>71</v>
      </c>
      <c r="E247" s="39" t="s">
        <v>83</v>
      </c>
    </row>
    <row r="248" spans="1:5" ht="153">
      <c r="A248" t="s">
        <v>73</v>
      </c>
      <c r="E248" s="37" t="s">
        <v>400</v>
      </c>
    </row>
    <row r="249" spans="1:16" ht="12.75">
      <c r="A249" s="26" t="s">
        <v>63</v>
      </c>
      <c r="B249" s="31" t="s">
        <v>328</v>
      </c>
      <c r="C249" s="31" t="s">
        <v>412</v>
      </c>
      <c r="D249" s="26" t="s">
        <v>83</v>
      </c>
      <c r="E249" s="32" t="s">
        <v>413</v>
      </c>
      <c r="F249" s="33" t="s">
        <v>95</v>
      </c>
      <c r="G249" s="34">
        <v>744.37</v>
      </c>
      <c r="H249" s="35">
        <v>0</v>
      </c>
      <c r="I249" s="35">
        <f>ROUND(ROUND(H249,2)*ROUND(G249,3),2)</f>
      </c>
      <c r="J249" s="33" t="s">
        <v>68</v>
      </c>
      <c r="O249">
        <f>(I249*21)/100</f>
      </c>
      <c r="P249" t="s">
        <v>36</v>
      </c>
    </row>
    <row r="250" spans="1:5" ht="38.25">
      <c r="A250" s="36" t="s">
        <v>69</v>
      </c>
      <c r="E250" s="37" t="s">
        <v>1413</v>
      </c>
    </row>
    <row r="251" spans="1:5" ht="12.75">
      <c r="A251" s="38" t="s">
        <v>71</v>
      </c>
      <c r="E251" s="39" t="s">
        <v>83</v>
      </c>
    </row>
    <row r="252" spans="1:5" ht="38.25">
      <c r="A252" t="s">
        <v>73</v>
      </c>
      <c r="E252" s="37" t="s">
        <v>415</v>
      </c>
    </row>
    <row r="253" spans="1:18" ht="12.75" customHeight="1">
      <c r="A253" s="6" t="s">
        <v>61</v>
      </c>
      <c r="B253" s="6"/>
      <c r="C253" s="41" t="s">
        <v>104</v>
      </c>
      <c r="D253" s="6"/>
      <c r="E253" s="29" t="s">
        <v>416</v>
      </c>
      <c r="F253" s="6"/>
      <c r="G253" s="6"/>
      <c r="H253" s="6"/>
      <c r="I253" s="42">
        <f>0+Q253</f>
      </c>
      <c r="J253" s="6"/>
      <c r="O253">
        <f>0+R253</f>
      </c>
      <c r="Q253">
        <f>0+I254+I258+I262+I266+I270</f>
      </c>
      <c r="R253">
        <f>0+O254+O258+O262+O266+O270</f>
      </c>
    </row>
    <row r="254" spans="1:16" ht="12.75">
      <c r="A254" s="26" t="s">
        <v>63</v>
      </c>
      <c r="B254" s="31" t="s">
        <v>330</v>
      </c>
      <c r="C254" s="31" t="s">
        <v>418</v>
      </c>
      <c r="D254" s="26" t="s">
        <v>83</v>
      </c>
      <c r="E254" s="32" t="s">
        <v>419</v>
      </c>
      <c r="F254" s="33" t="s">
        <v>95</v>
      </c>
      <c r="G254" s="34">
        <v>112.65</v>
      </c>
      <c r="H254" s="35">
        <v>0</v>
      </c>
      <c r="I254" s="35">
        <f>ROUND(ROUND(H254,2)*ROUND(G254,3),2)</f>
      </c>
      <c r="J254" s="33" t="s">
        <v>68</v>
      </c>
      <c r="O254">
        <f>(I254*21)/100</f>
      </c>
      <c r="P254" t="s">
        <v>36</v>
      </c>
    </row>
    <row r="255" spans="1:5" ht="51">
      <c r="A255" s="36" t="s">
        <v>69</v>
      </c>
      <c r="E255" s="37" t="s">
        <v>1414</v>
      </c>
    </row>
    <row r="256" spans="1:5" ht="12.75">
      <c r="A256" s="38" t="s">
        <v>71</v>
      </c>
      <c r="E256" s="39" t="s">
        <v>83</v>
      </c>
    </row>
    <row r="257" spans="1:5" ht="255">
      <c r="A257" t="s">
        <v>73</v>
      </c>
      <c r="E257" s="37" t="s">
        <v>421</v>
      </c>
    </row>
    <row r="258" spans="1:16" ht="12.75">
      <c r="A258" s="26" t="s">
        <v>63</v>
      </c>
      <c r="B258" s="31" t="s">
        <v>334</v>
      </c>
      <c r="C258" s="31" t="s">
        <v>423</v>
      </c>
      <c r="D258" s="26" t="s">
        <v>83</v>
      </c>
      <c r="E258" s="32" t="s">
        <v>424</v>
      </c>
      <c r="F258" s="33" t="s">
        <v>95</v>
      </c>
      <c r="G258" s="34">
        <v>1378.96</v>
      </c>
      <c r="H258" s="35">
        <v>0</v>
      </c>
      <c r="I258" s="35">
        <f>ROUND(ROUND(H258,2)*ROUND(G258,3),2)</f>
      </c>
      <c r="J258" s="33" t="s">
        <v>68</v>
      </c>
      <c r="O258">
        <f>(I258*21)/100</f>
      </c>
      <c r="P258" t="s">
        <v>36</v>
      </c>
    </row>
    <row r="259" spans="1:5" ht="51">
      <c r="A259" s="36" t="s">
        <v>69</v>
      </c>
      <c r="E259" s="37" t="s">
        <v>1415</v>
      </c>
    </row>
    <row r="260" spans="1:5" ht="12.75">
      <c r="A260" s="38" t="s">
        <v>71</v>
      </c>
      <c r="E260" s="39" t="s">
        <v>83</v>
      </c>
    </row>
    <row r="261" spans="1:5" ht="242.25">
      <c r="A261" t="s">
        <v>73</v>
      </c>
      <c r="E261" s="37" t="s">
        <v>426</v>
      </c>
    </row>
    <row r="262" spans="1:16" ht="12.75">
      <c r="A262" s="26" t="s">
        <v>63</v>
      </c>
      <c r="B262" s="31" t="s">
        <v>336</v>
      </c>
      <c r="C262" s="31" t="s">
        <v>434</v>
      </c>
      <c r="D262" s="26" t="s">
        <v>83</v>
      </c>
      <c r="E262" s="32" t="s">
        <v>435</v>
      </c>
      <c r="F262" s="33" t="s">
        <v>234</v>
      </c>
      <c r="G262" s="34">
        <v>13</v>
      </c>
      <c r="H262" s="35">
        <v>0</v>
      </c>
      <c r="I262" s="35">
        <f>ROUND(ROUND(H262,2)*ROUND(G262,3),2)</f>
      </c>
      <c r="J262" s="33" t="s">
        <v>68</v>
      </c>
      <c r="O262">
        <f>(I262*21)/100</f>
      </c>
      <c r="P262" t="s">
        <v>36</v>
      </c>
    </row>
    <row r="263" spans="1:5" ht="76.5">
      <c r="A263" s="36" t="s">
        <v>69</v>
      </c>
      <c r="E263" s="37" t="s">
        <v>1416</v>
      </c>
    </row>
    <row r="264" spans="1:5" ht="12.75">
      <c r="A264" s="38" t="s">
        <v>71</v>
      </c>
      <c r="E264" s="39" t="s">
        <v>83</v>
      </c>
    </row>
    <row r="265" spans="1:5" ht="89.25">
      <c r="A265" t="s">
        <v>73</v>
      </c>
      <c r="E265" s="37" t="s">
        <v>437</v>
      </c>
    </row>
    <row r="266" spans="1:16" ht="12.75">
      <c r="A266" s="26" t="s">
        <v>63</v>
      </c>
      <c r="B266" s="31" t="s">
        <v>341</v>
      </c>
      <c r="C266" s="31" t="s">
        <v>1258</v>
      </c>
      <c r="D266" s="26" t="s">
        <v>83</v>
      </c>
      <c r="E266" s="32" t="s">
        <v>1259</v>
      </c>
      <c r="F266" s="33" t="s">
        <v>234</v>
      </c>
      <c r="G266" s="34">
        <v>24</v>
      </c>
      <c r="H266" s="35">
        <v>0</v>
      </c>
      <c r="I266" s="35">
        <f>ROUND(ROUND(H266,2)*ROUND(G266,3),2)</f>
      </c>
      <c r="J266" s="33" t="s">
        <v>68</v>
      </c>
      <c r="O266">
        <f>(I266*21)/100</f>
      </c>
      <c r="P266" t="s">
        <v>36</v>
      </c>
    </row>
    <row r="267" spans="1:5" ht="38.25">
      <c r="A267" s="36" t="s">
        <v>69</v>
      </c>
      <c r="E267" s="37" t="s">
        <v>1417</v>
      </c>
    </row>
    <row r="268" spans="1:5" ht="12.75">
      <c r="A268" s="38" t="s">
        <v>71</v>
      </c>
      <c r="E268" s="39" t="s">
        <v>83</v>
      </c>
    </row>
    <row r="269" spans="1:5" ht="76.5">
      <c r="A269" t="s">
        <v>73</v>
      </c>
      <c r="E269" s="37" t="s">
        <v>1261</v>
      </c>
    </row>
    <row r="270" spans="1:16" ht="12.75">
      <c r="A270" s="26" t="s">
        <v>63</v>
      </c>
      <c r="B270" s="31" t="s">
        <v>343</v>
      </c>
      <c r="C270" s="31" t="s">
        <v>456</v>
      </c>
      <c r="D270" s="26" t="s">
        <v>83</v>
      </c>
      <c r="E270" s="32" t="s">
        <v>457</v>
      </c>
      <c r="F270" s="33" t="s">
        <v>234</v>
      </c>
      <c r="G270" s="34">
        <v>9</v>
      </c>
      <c r="H270" s="35">
        <v>0</v>
      </c>
      <c r="I270" s="35">
        <f>ROUND(ROUND(H270,2)*ROUND(G270,3),2)</f>
      </c>
      <c r="J270" s="33" t="s">
        <v>68</v>
      </c>
      <c r="O270">
        <f>(I270*21)/100</f>
      </c>
      <c r="P270" t="s">
        <v>36</v>
      </c>
    </row>
    <row r="271" spans="1:5" ht="51">
      <c r="A271" s="36" t="s">
        <v>69</v>
      </c>
      <c r="E271" s="37" t="s">
        <v>1418</v>
      </c>
    </row>
    <row r="272" spans="1:5" ht="12.75">
      <c r="A272" s="38" t="s">
        <v>71</v>
      </c>
      <c r="E272" s="39" t="s">
        <v>83</v>
      </c>
    </row>
    <row r="273" spans="1:5" ht="25.5">
      <c r="A273" t="s">
        <v>73</v>
      </c>
      <c r="E273" s="37" t="s">
        <v>459</v>
      </c>
    </row>
    <row r="274" spans="1:18" ht="12.75" customHeight="1">
      <c r="A274" s="6" t="s">
        <v>61</v>
      </c>
      <c r="B274" s="6"/>
      <c r="C274" s="41" t="s">
        <v>52</v>
      </c>
      <c r="D274" s="6"/>
      <c r="E274" s="29" t="s">
        <v>460</v>
      </c>
      <c r="F274" s="6"/>
      <c r="G274" s="6"/>
      <c r="H274" s="6"/>
      <c r="I274" s="42">
        <f>0+Q274</f>
      </c>
      <c r="J274" s="6"/>
      <c r="O274">
        <f>0+R274</f>
      </c>
      <c r="Q274">
        <f>0+I275+I279+I283+I287+I291+I295+I299+I303+I307+I311+I315+I319+I323+I327+I331+I335+I339+I343</f>
      </c>
      <c r="R274">
        <f>0+O275+O279+O283+O287+O291+O295+O299+O303+O307+O311+O315+O319+O323+O327+O331+O335+O339+O343</f>
      </c>
    </row>
    <row r="275" spans="1:16" ht="25.5">
      <c r="A275" s="26" t="s">
        <v>63</v>
      </c>
      <c r="B275" s="31" t="s">
        <v>345</v>
      </c>
      <c r="C275" s="31" t="s">
        <v>462</v>
      </c>
      <c r="D275" s="26" t="s">
        <v>83</v>
      </c>
      <c r="E275" s="32" t="s">
        <v>463</v>
      </c>
      <c r="F275" s="33" t="s">
        <v>95</v>
      </c>
      <c r="G275" s="34">
        <v>29.8</v>
      </c>
      <c r="H275" s="35">
        <v>0</v>
      </c>
      <c r="I275" s="35">
        <f>ROUND(ROUND(H275,2)*ROUND(G275,3),2)</f>
      </c>
      <c r="J275" s="33" t="s">
        <v>68</v>
      </c>
      <c r="O275">
        <f>(I275*21)/100</f>
      </c>
      <c r="P275" t="s">
        <v>36</v>
      </c>
    </row>
    <row r="276" spans="1:5" ht="51">
      <c r="A276" s="36" t="s">
        <v>69</v>
      </c>
      <c r="E276" s="37" t="s">
        <v>1419</v>
      </c>
    </row>
    <row r="277" spans="1:5" ht="12.75">
      <c r="A277" s="38" t="s">
        <v>71</v>
      </c>
      <c r="E277" s="39" t="s">
        <v>83</v>
      </c>
    </row>
    <row r="278" spans="1:5" ht="127.5">
      <c r="A278" t="s">
        <v>73</v>
      </c>
      <c r="E278" s="37" t="s">
        <v>1420</v>
      </c>
    </row>
    <row r="279" spans="1:16" ht="12.75">
      <c r="A279" s="26" t="s">
        <v>63</v>
      </c>
      <c r="B279" s="31" t="s">
        <v>349</v>
      </c>
      <c r="C279" s="31" t="s">
        <v>473</v>
      </c>
      <c r="D279" s="26" t="s">
        <v>83</v>
      </c>
      <c r="E279" s="32" t="s">
        <v>474</v>
      </c>
      <c r="F279" s="33" t="s">
        <v>234</v>
      </c>
      <c r="G279" s="34">
        <v>1</v>
      </c>
      <c r="H279" s="35">
        <v>0</v>
      </c>
      <c r="I279" s="35">
        <f>ROUND(ROUND(H279,2)*ROUND(G279,3),2)</f>
      </c>
      <c r="J279" s="33" t="s">
        <v>68</v>
      </c>
      <c r="O279">
        <f>(I279*21)/100</f>
      </c>
      <c r="P279" t="s">
        <v>36</v>
      </c>
    </row>
    <row r="280" spans="1:5" ht="38.25">
      <c r="A280" s="36" t="s">
        <v>69</v>
      </c>
      <c r="E280" s="37" t="s">
        <v>1421</v>
      </c>
    </row>
    <row r="281" spans="1:5" ht="12.75">
      <c r="A281" s="38" t="s">
        <v>71</v>
      </c>
      <c r="E281" s="39" t="s">
        <v>83</v>
      </c>
    </row>
    <row r="282" spans="1:5" ht="51">
      <c r="A282" t="s">
        <v>73</v>
      </c>
      <c r="E282" s="37" t="s">
        <v>476</v>
      </c>
    </row>
    <row r="283" spans="1:16" ht="25.5">
      <c r="A283" s="26" t="s">
        <v>63</v>
      </c>
      <c r="B283" s="31" t="s">
        <v>351</v>
      </c>
      <c r="C283" s="31" t="s">
        <v>487</v>
      </c>
      <c r="D283" s="26" t="s">
        <v>83</v>
      </c>
      <c r="E283" s="32" t="s">
        <v>488</v>
      </c>
      <c r="F283" s="33" t="s">
        <v>234</v>
      </c>
      <c r="G283" s="34">
        <v>1</v>
      </c>
      <c r="H283" s="35">
        <v>0</v>
      </c>
      <c r="I283" s="35">
        <f>ROUND(ROUND(H283,2)*ROUND(G283,3),2)</f>
      </c>
      <c r="J283" s="33" t="s">
        <v>68</v>
      </c>
      <c r="O283">
        <f>(I283*21)/100</f>
      </c>
      <c r="P283" t="s">
        <v>36</v>
      </c>
    </row>
    <row r="284" spans="1:5" ht="51">
      <c r="A284" s="36" t="s">
        <v>69</v>
      </c>
      <c r="E284" s="37" t="s">
        <v>1422</v>
      </c>
    </row>
    <row r="285" spans="1:5" ht="12.75">
      <c r="A285" s="38" t="s">
        <v>71</v>
      </c>
      <c r="E285" s="39" t="s">
        <v>83</v>
      </c>
    </row>
    <row r="286" spans="1:5" ht="51">
      <c r="A286" t="s">
        <v>73</v>
      </c>
      <c r="E286" s="37" t="s">
        <v>476</v>
      </c>
    </row>
    <row r="287" spans="1:16" ht="25.5">
      <c r="A287" s="26" t="s">
        <v>63</v>
      </c>
      <c r="B287" s="31" t="s">
        <v>353</v>
      </c>
      <c r="C287" s="31" t="s">
        <v>497</v>
      </c>
      <c r="D287" s="26" t="s">
        <v>83</v>
      </c>
      <c r="E287" s="32" t="s">
        <v>498</v>
      </c>
      <c r="F287" s="33" t="s">
        <v>234</v>
      </c>
      <c r="G287" s="34">
        <v>16</v>
      </c>
      <c r="H287" s="35">
        <v>0</v>
      </c>
      <c r="I287" s="35">
        <f>ROUND(ROUND(H287,2)*ROUND(G287,3),2)</f>
      </c>
      <c r="J287" s="33" t="s">
        <v>68</v>
      </c>
      <c r="O287">
        <f>(I287*21)/100</f>
      </c>
      <c r="P287" t="s">
        <v>36</v>
      </c>
    </row>
    <row r="288" spans="1:5" ht="51">
      <c r="A288" s="36" t="s">
        <v>69</v>
      </c>
      <c r="E288" s="37" t="s">
        <v>1423</v>
      </c>
    </row>
    <row r="289" spans="1:5" ht="12.75">
      <c r="A289" s="38" t="s">
        <v>71</v>
      </c>
      <c r="E289" s="39" t="s">
        <v>83</v>
      </c>
    </row>
    <row r="290" spans="1:5" ht="25.5">
      <c r="A290" t="s">
        <v>73</v>
      </c>
      <c r="E290" s="37" t="s">
        <v>500</v>
      </c>
    </row>
    <row r="291" spans="1:16" ht="12.75">
      <c r="A291" s="26" t="s">
        <v>63</v>
      </c>
      <c r="B291" s="31" t="s">
        <v>355</v>
      </c>
      <c r="C291" s="31" t="s">
        <v>502</v>
      </c>
      <c r="D291" s="26" t="s">
        <v>83</v>
      </c>
      <c r="E291" s="32" t="s">
        <v>503</v>
      </c>
      <c r="F291" s="33" t="s">
        <v>234</v>
      </c>
      <c r="G291" s="34">
        <v>16</v>
      </c>
      <c r="H291" s="35">
        <v>0</v>
      </c>
      <c r="I291" s="35">
        <f>ROUND(ROUND(H291,2)*ROUND(G291,3),2)</f>
      </c>
      <c r="J291" s="33" t="s">
        <v>68</v>
      </c>
      <c r="O291">
        <f>(I291*21)/100</f>
      </c>
      <c r="P291" t="s">
        <v>36</v>
      </c>
    </row>
    <row r="292" spans="1:5" ht="51">
      <c r="A292" s="36" t="s">
        <v>69</v>
      </c>
      <c r="E292" s="37" t="s">
        <v>1424</v>
      </c>
    </row>
    <row r="293" spans="1:5" ht="12.75">
      <c r="A293" s="38" t="s">
        <v>71</v>
      </c>
      <c r="E293" s="39" t="s">
        <v>83</v>
      </c>
    </row>
    <row r="294" spans="1:5" ht="25.5">
      <c r="A294" t="s">
        <v>73</v>
      </c>
      <c r="E294" s="37" t="s">
        <v>505</v>
      </c>
    </row>
    <row r="295" spans="1:16" ht="25.5">
      <c r="A295" s="26" t="s">
        <v>63</v>
      </c>
      <c r="B295" s="31" t="s">
        <v>357</v>
      </c>
      <c r="C295" s="31" t="s">
        <v>507</v>
      </c>
      <c r="D295" s="26" t="s">
        <v>83</v>
      </c>
      <c r="E295" s="32" t="s">
        <v>508</v>
      </c>
      <c r="F295" s="33" t="s">
        <v>234</v>
      </c>
      <c r="G295" s="34">
        <v>12</v>
      </c>
      <c r="H295" s="35">
        <v>0</v>
      </c>
      <c r="I295" s="35">
        <f>ROUND(ROUND(H295,2)*ROUND(G295,3),2)</f>
      </c>
      <c r="J295" s="33" t="s">
        <v>68</v>
      </c>
      <c r="O295">
        <f>(I295*21)/100</f>
      </c>
      <c r="P295" t="s">
        <v>36</v>
      </c>
    </row>
    <row r="296" spans="1:5" ht="63.75">
      <c r="A296" s="36" t="s">
        <v>69</v>
      </c>
      <c r="E296" s="37" t="s">
        <v>1425</v>
      </c>
    </row>
    <row r="297" spans="1:5" ht="12.75">
      <c r="A297" s="38" t="s">
        <v>71</v>
      </c>
      <c r="E297" s="39" t="s">
        <v>83</v>
      </c>
    </row>
    <row r="298" spans="1:5" ht="25.5">
      <c r="A298" t="s">
        <v>73</v>
      </c>
      <c r="E298" s="37" t="s">
        <v>510</v>
      </c>
    </row>
    <row r="299" spans="1:16" ht="25.5">
      <c r="A299" s="26" t="s">
        <v>63</v>
      </c>
      <c r="B299" s="31" t="s">
        <v>359</v>
      </c>
      <c r="C299" s="31" t="s">
        <v>512</v>
      </c>
      <c r="D299" s="26" t="s">
        <v>83</v>
      </c>
      <c r="E299" s="32" t="s">
        <v>513</v>
      </c>
      <c r="F299" s="33" t="s">
        <v>183</v>
      </c>
      <c r="G299" s="34">
        <v>143.254</v>
      </c>
      <c r="H299" s="35">
        <v>0</v>
      </c>
      <c r="I299" s="35">
        <f>ROUND(ROUND(H299,2)*ROUND(G299,3),2)</f>
      </c>
      <c r="J299" s="33" t="s">
        <v>68</v>
      </c>
      <c r="O299">
        <f>(I299*21)/100</f>
      </c>
      <c r="P299" t="s">
        <v>36</v>
      </c>
    </row>
    <row r="300" spans="1:5" ht="25.5">
      <c r="A300" s="36" t="s">
        <v>69</v>
      </c>
      <c r="E300" s="37" t="s">
        <v>514</v>
      </c>
    </row>
    <row r="301" spans="1:5" ht="331.5">
      <c r="A301" s="38" t="s">
        <v>71</v>
      </c>
      <c r="E301" s="39" t="s">
        <v>1426</v>
      </c>
    </row>
    <row r="302" spans="1:5" ht="38.25">
      <c r="A302" t="s">
        <v>73</v>
      </c>
      <c r="E302" s="37" t="s">
        <v>516</v>
      </c>
    </row>
    <row r="303" spans="1:16" ht="25.5">
      <c r="A303" s="26" t="s">
        <v>63</v>
      </c>
      <c r="B303" s="31" t="s">
        <v>361</v>
      </c>
      <c r="C303" s="31" t="s">
        <v>518</v>
      </c>
      <c r="D303" s="26" t="s">
        <v>83</v>
      </c>
      <c r="E303" s="32" t="s">
        <v>519</v>
      </c>
      <c r="F303" s="33" t="s">
        <v>183</v>
      </c>
      <c r="G303" s="34">
        <v>143.254</v>
      </c>
      <c r="H303" s="35">
        <v>0</v>
      </c>
      <c r="I303" s="35">
        <f>ROUND(ROUND(H303,2)*ROUND(G303,3),2)</f>
      </c>
      <c r="J303" s="33" t="s">
        <v>68</v>
      </c>
      <c r="O303">
        <f>(I303*21)/100</f>
      </c>
      <c r="P303" t="s">
        <v>36</v>
      </c>
    </row>
    <row r="304" spans="1:5" ht="38.25">
      <c r="A304" s="36" t="s">
        <v>69</v>
      </c>
      <c r="E304" s="37" t="s">
        <v>520</v>
      </c>
    </row>
    <row r="305" spans="1:5" ht="331.5">
      <c r="A305" s="38" t="s">
        <v>71</v>
      </c>
      <c r="E305" s="39" t="s">
        <v>1426</v>
      </c>
    </row>
    <row r="306" spans="1:5" ht="38.25">
      <c r="A306" t="s">
        <v>73</v>
      </c>
      <c r="E306" s="37" t="s">
        <v>516</v>
      </c>
    </row>
    <row r="307" spans="1:16" ht="12.75">
      <c r="A307" s="26" t="s">
        <v>63</v>
      </c>
      <c r="B307" s="31" t="s">
        <v>363</v>
      </c>
      <c r="C307" s="31" t="s">
        <v>528</v>
      </c>
      <c r="D307" s="26" t="s">
        <v>65</v>
      </c>
      <c r="E307" s="32" t="s">
        <v>529</v>
      </c>
      <c r="F307" s="33" t="s">
        <v>95</v>
      </c>
      <c r="G307" s="34">
        <v>944.081</v>
      </c>
      <c r="H307" s="35">
        <v>0</v>
      </c>
      <c r="I307" s="35">
        <f>ROUND(ROUND(H307,2)*ROUND(G307,3),2)</f>
      </c>
      <c r="J307" s="33" t="s">
        <v>68</v>
      </c>
      <c r="O307">
        <f>(I307*21)/100</f>
      </c>
      <c r="P307" t="s">
        <v>36</v>
      </c>
    </row>
    <row r="308" spans="1:5" ht="76.5">
      <c r="A308" s="36" t="s">
        <v>69</v>
      </c>
      <c r="E308" s="37" t="s">
        <v>1427</v>
      </c>
    </row>
    <row r="309" spans="1:5" ht="12.75">
      <c r="A309" s="38" t="s">
        <v>71</v>
      </c>
      <c r="E309" s="39" t="s">
        <v>83</v>
      </c>
    </row>
    <row r="310" spans="1:5" ht="51">
      <c r="A310" t="s">
        <v>73</v>
      </c>
      <c r="E310" s="37" t="s">
        <v>531</v>
      </c>
    </row>
    <row r="311" spans="1:16" ht="12.75">
      <c r="A311" s="26" t="s">
        <v>63</v>
      </c>
      <c r="B311" s="31" t="s">
        <v>368</v>
      </c>
      <c r="C311" s="31" t="s">
        <v>528</v>
      </c>
      <c r="D311" s="26" t="s">
        <v>75</v>
      </c>
      <c r="E311" s="32" t="s">
        <v>529</v>
      </c>
      <c r="F311" s="33" t="s">
        <v>95</v>
      </c>
      <c r="G311" s="34">
        <v>46.5</v>
      </c>
      <c r="H311" s="35">
        <v>0</v>
      </c>
      <c r="I311" s="35">
        <f>ROUND(ROUND(H311,2)*ROUND(G311,3),2)</f>
      </c>
      <c r="J311" s="33" t="s">
        <v>68</v>
      </c>
      <c r="O311">
        <f>(I311*21)/100</f>
      </c>
      <c r="P311" t="s">
        <v>36</v>
      </c>
    </row>
    <row r="312" spans="1:5" ht="76.5">
      <c r="A312" s="36" t="s">
        <v>69</v>
      </c>
      <c r="E312" s="37" t="s">
        <v>1428</v>
      </c>
    </row>
    <row r="313" spans="1:5" ht="12.75">
      <c r="A313" s="38" t="s">
        <v>71</v>
      </c>
      <c r="E313" s="39" t="s">
        <v>83</v>
      </c>
    </row>
    <row r="314" spans="1:5" ht="51">
      <c r="A314" t="s">
        <v>73</v>
      </c>
      <c r="E314" s="37" t="s">
        <v>531</v>
      </c>
    </row>
    <row r="315" spans="1:16" ht="12.75">
      <c r="A315" s="26" t="s">
        <v>63</v>
      </c>
      <c r="B315" s="31" t="s">
        <v>372</v>
      </c>
      <c r="C315" s="31" t="s">
        <v>528</v>
      </c>
      <c r="D315" s="26" t="s">
        <v>78</v>
      </c>
      <c r="E315" s="32" t="s">
        <v>529</v>
      </c>
      <c r="F315" s="33" t="s">
        <v>95</v>
      </c>
      <c r="G315" s="34">
        <v>413.304</v>
      </c>
      <c r="H315" s="35">
        <v>0</v>
      </c>
      <c r="I315" s="35">
        <f>ROUND(ROUND(H315,2)*ROUND(G315,3),2)</f>
      </c>
      <c r="J315" s="33" t="s">
        <v>68</v>
      </c>
      <c r="O315">
        <f>(I315*21)/100</f>
      </c>
      <c r="P315" t="s">
        <v>36</v>
      </c>
    </row>
    <row r="316" spans="1:5" ht="76.5">
      <c r="A316" s="36" t="s">
        <v>69</v>
      </c>
      <c r="E316" s="37" t="s">
        <v>1429</v>
      </c>
    </row>
    <row r="317" spans="1:5" ht="12.75">
      <c r="A317" s="38" t="s">
        <v>71</v>
      </c>
      <c r="E317" s="39" t="s">
        <v>83</v>
      </c>
    </row>
    <row r="318" spans="1:5" ht="51">
      <c r="A318" t="s">
        <v>73</v>
      </c>
      <c r="E318" s="37" t="s">
        <v>531</v>
      </c>
    </row>
    <row r="319" spans="1:16" ht="12.75">
      <c r="A319" s="26" t="s">
        <v>63</v>
      </c>
      <c r="B319" s="31" t="s">
        <v>374</v>
      </c>
      <c r="C319" s="31" t="s">
        <v>537</v>
      </c>
      <c r="D319" s="26" t="s">
        <v>83</v>
      </c>
      <c r="E319" s="32" t="s">
        <v>538</v>
      </c>
      <c r="F319" s="33" t="s">
        <v>95</v>
      </c>
      <c r="G319" s="34">
        <v>1364.557</v>
      </c>
      <c r="H319" s="35">
        <v>0</v>
      </c>
      <c r="I319" s="35">
        <f>ROUND(ROUND(H319,2)*ROUND(G319,3),2)</f>
      </c>
      <c r="J319" s="33" t="s">
        <v>68</v>
      </c>
      <c r="O319">
        <f>(I319*21)/100</f>
      </c>
      <c r="P319" t="s">
        <v>36</v>
      </c>
    </row>
    <row r="320" spans="1:5" ht="63.75">
      <c r="A320" s="36" t="s">
        <v>69</v>
      </c>
      <c r="E320" s="37" t="s">
        <v>1430</v>
      </c>
    </row>
    <row r="321" spans="1:5" ht="12.75">
      <c r="A321" s="38" t="s">
        <v>71</v>
      </c>
      <c r="E321" s="39" t="s">
        <v>83</v>
      </c>
    </row>
    <row r="322" spans="1:5" ht="51">
      <c r="A322" t="s">
        <v>73</v>
      </c>
      <c r="E322" s="37" t="s">
        <v>540</v>
      </c>
    </row>
    <row r="323" spans="1:16" ht="12.75">
      <c r="A323" s="26" t="s">
        <v>63</v>
      </c>
      <c r="B323" s="31" t="s">
        <v>376</v>
      </c>
      <c r="C323" s="31" t="s">
        <v>542</v>
      </c>
      <c r="D323" s="26" t="s">
        <v>83</v>
      </c>
      <c r="E323" s="32" t="s">
        <v>543</v>
      </c>
      <c r="F323" s="33" t="s">
        <v>95</v>
      </c>
      <c r="G323" s="34">
        <v>32</v>
      </c>
      <c r="H323" s="35">
        <v>0</v>
      </c>
      <c r="I323" s="35">
        <f>ROUND(ROUND(H323,2)*ROUND(G323,3),2)</f>
      </c>
      <c r="J323" s="33" t="s">
        <v>68</v>
      </c>
      <c r="O323">
        <f>(I323*21)/100</f>
      </c>
      <c r="P323" t="s">
        <v>36</v>
      </c>
    </row>
    <row r="324" spans="1:5" ht="76.5">
      <c r="A324" s="36" t="s">
        <v>69</v>
      </c>
      <c r="E324" s="37" t="s">
        <v>1431</v>
      </c>
    </row>
    <row r="325" spans="1:5" ht="12.75">
      <c r="A325" s="38" t="s">
        <v>71</v>
      </c>
      <c r="E325" s="39" t="s">
        <v>1432</v>
      </c>
    </row>
    <row r="326" spans="1:5" ht="51">
      <c r="A326" t="s">
        <v>73</v>
      </c>
      <c r="E326" s="37" t="s">
        <v>531</v>
      </c>
    </row>
    <row r="327" spans="1:16" ht="12.75">
      <c r="A327" s="26" t="s">
        <v>63</v>
      </c>
      <c r="B327" s="31" t="s">
        <v>380</v>
      </c>
      <c r="C327" s="31" t="s">
        <v>546</v>
      </c>
      <c r="D327" s="26" t="s">
        <v>83</v>
      </c>
      <c r="E327" s="32" t="s">
        <v>547</v>
      </c>
      <c r="F327" s="33" t="s">
        <v>95</v>
      </c>
      <c r="G327" s="34">
        <v>11.26</v>
      </c>
      <c r="H327" s="35">
        <v>0</v>
      </c>
      <c r="I327" s="35">
        <f>ROUND(ROUND(H327,2)*ROUND(G327,3),2)</f>
      </c>
      <c r="J327" s="33" t="s">
        <v>68</v>
      </c>
      <c r="O327">
        <f>(I327*21)/100</f>
      </c>
      <c r="P327" t="s">
        <v>36</v>
      </c>
    </row>
    <row r="328" spans="1:5" ht="51">
      <c r="A328" s="36" t="s">
        <v>69</v>
      </c>
      <c r="E328" s="37" t="s">
        <v>1433</v>
      </c>
    </row>
    <row r="329" spans="1:5" ht="12.75">
      <c r="A329" s="38" t="s">
        <v>71</v>
      </c>
      <c r="E329" s="39" t="s">
        <v>83</v>
      </c>
    </row>
    <row r="330" spans="1:5" ht="25.5">
      <c r="A330" t="s">
        <v>73</v>
      </c>
      <c r="E330" s="37" t="s">
        <v>549</v>
      </c>
    </row>
    <row r="331" spans="1:16" ht="12.75">
      <c r="A331" s="26" t="s">
        <v>63</v>
      </c>
      <c r="B331" s="31" t="s">
        <v>384</v>
      </c>
      <c r="C331" s="31" t="s">
        <v>588</v>
      </c>
      <c r="D331" s="26" t="s">
        <v>65</v>
      </c>
      <c r="E331" s="32" t="s">
        <v>589</v>
      </c>
      <c r="F331" s="33" t="s">
        <v>85</v>
      </c>
      <c r="G331" s="34">
        <v>5.206</v>
      </c>
      <c r="H331" s="35">
        <v>0</v>
      </c>
      <c r="I331" s="35">
        <f>ROUND(ROUND(H331,2)*ROUND(G331,3),2)</f>
      </c>
      <c r="J331" s="33" t="s">
        <v>68</v>
      </c>
      <c r="O331">
        <f>(I331*21)/100</f>
      </c>
      <c r="P331" t="s">
        <v>36</v>
      </c>
    </row>
    <row r="332" spans="1:5" ht="63.75">
      <c r="A332" s="36" t="s">
        <v>69</v>
      </c>
      <c r="E332" s="37" t="s">
        <v>585</v>
      </c>
    </row>
    <row r="333" spans="1:5" ht="12.75">
      <c r="A333" s="38" t="s">
        <v>71</v>
      </c>
      <c r="E333" s="39" t="s">
        <v>586</v>
      </c>
    </row>
    <row r="334" spans="1:5" ht="102">
      <c r="A334" t="s">
        <v>73</v>
      </c>
      <c r="E334" s="37" t="s">
        <v>583</v>
      </c>
    </row>
    <row r="335" spans="1:16" ht="12.75">
      <c r="A335" s="26" t="s">
        <v>63</v>
      </c>
      <c r="B335" s="31" t="s">
        <v>386</v>
      </c>
      <c r="C335" s="31" t="s">
        <v>588</v>
      </c>
      <c r="D335" s="26" t="s">
        <v>75</v>
      </c>
      <c r="E335" s="32" t="s">
        <v>589</v>
      </c>
      <c r="F335" s="33" t="s">
        <v>85</v>
      </c>
      <c r="G335" s="34">
        <v>127.078</v>
      </c>
      <c r="H335" s="35">
        <v>0</v>
      </c>
      <c r="I335" s="35">
        <f>ROUND(ROUND(H335,2)*ROUND(G335,3),2)</f>
      </c>
      <c r="J335" s="33" t="s">
        <v>68</v>
      </c>
      <c r="O335">
        <f>(I335*21)/100</f>
      </c>
      <c r="P335" t="s">
        <v>36</v>
      </c>
    </row>
    <row r="336" spans="1:5" ht="76.5">
      <c r="A336" s="36" t="s">
        <v>69</v>
      </c>
      <c r="E336" s="37" t="s">
        <v>1434</v>
      </c>
    </row>
    <row r="337" spans="1:5" ht="12.75">
      <c r="A337" s="38" t="s">
        <v>71</v>
      </c>
      <c r="E337" s="39" t="s">
        <v>1435</v>
      </c>
    </row>
    <row r="338" spans="1:5" ht="102">
      <c r="A338" t="s">
        <v>73</v>
      </c>
      <c r="E338" s="37" t="s">
        <v>583</v>
      </c>
    </row>
    <row r="339" spans="1:16" ht="12.75">
      <c r="A339" s="26" t="s">
        <v>63</v>
      </c>
      <c r="B339" s="31" t="s">
        <v>388</v>
      </c>
      <c r="C339" s="31" t="s">
        <v>593</v>
      </c>
      <c r="D339" s="26" t="s">
        <v>83</v>
      </c>
      <c r="E339" s="32" t="s">
        <v>594</v>
      </c>
      <c r="F339" s="33" t="s">
        <v>95</v>
      </c>
      <c r="G339" s="34">
        <v>35.825</v>
      </c>
      <c r="H339" s="35">
        <v>0</v>
      </c>
      <c r="I339" s="35">
        <f>ROUND(ROUND(H339,2)*ROUND(G339,3),2)</f>
      </c>
      <c r="J339" s="33" t="s">
        <v>68</v>
      </c>
      <c r="O339">
        <f>(I339*21)/100</f>
      </c>
      <c r="P339" t="s">
        <v>36</v>
      </c>
    </row>
    <row r="340" spans="1:5" ht="63.75">
      <c r="A340" s="36" t="s">
        <v>69</v>
      </c>
      <c r="E340" s="37" t="s">
        <v>595</v>
      </c>
    </row>
    <row r="341" spans="1:5" ht="12.75">
      <c r="A341" s="38" t="s">
        <v>71</v>
      </c>
      <c r="E341" s="39" t="s">
        <v>596</v>
      </c>
    </row>
    <row r="342" spans="1:5" ht="114.75">
      <c r="A342" t="s">
        <v>73</v>
      </c>
      <c r="E342" s="37" t="s">
        <v>597</v>
      </c>
    </row>
    <row r="343" spans="1:16" ht="12.75">
      <c r="A343" s="26" t="s">
        <v>63</v>
      </c>
      <c r="B343" s="31" t="s">
        <v>392</v>
      </c>
      <c r="C343" s="31" t="s">
        <v>599</v>
      </c>
      <c r="D343" s="26" t="s">
        <v>83</v>
      </c>
      <c r="E343" s="32" t="s">
        <v>600</v>
      </c>
      <c r="F343" s="33" t="s">
        <v>234</v>
      </c>
      <c r="G343" s="34">
        <v>16</v>
      </c>
      <c r="H343" s="35">
        <v>0</v>
      </c>
      <c r="I343" s="35">
        <f>ROUND(ROUND(H343,2)*ROUND(G343,3),2)</f>
      </c>
      <c r="J343" s="33" t="s">
        <v>68</v>
      </c>
      <c r="O343">
        <f>(I343*21)/100</f>
      </c>
      <c r="P343" t="s">
        <v>36</v>
      </c>
    </row>
    <row r="344" spans="1:5" ht="63.75">
      <c r="A344" s="36" t="s">
        <v>69</v>
      </c>
      <c r="E344" s="37" t="s">
        <v>1436</v>
      </c>
    </row>
    <row r="345" spans="1:5" ht="12.75">
      <c r="A345" s="38" t="s">
        <v>71</v>
      </c>
      <c r="E345" s="39" t="s">
        <v>83</v>
      </c>
    </row>
    <row r="346" spans="1:5" ht="89.25">
      <c r="A346" t="s">
        <v>73</v>
      </c>
      <c r="E346" s="37" t="s">
        <v>602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8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0+O12+O21+O42+O51+O64+O85+O90+O103+O132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1437</v>
      </c>
      <c r="I3" s="43">
        <f>0+I12+I21+I42+I51+I64+I85+I90+I103+I132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1323</v>
      </c>
      <c r="D7" s="1"/>
      <c r="E7" s="14" t="s">
        <v>1324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1437</v>
      </c>
      <c r="D8" s="6"/>
      <c r="E8" s="18" t="s">
        <v>1438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366.183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1440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124.753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1441</v>
      </c>
    </row>
    <row r="19" spans="1:5" ht="12.75">
      <c r="A19" s="38" t="s">
        <v>71</v>
      </c>
      <c r="E19" s="39" t="s">
        <v>1442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84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38.25">
      <c r="A23" s="36" t="s">
        <v>69</v>
      </c>
      <c r="E23" s="37" t="s">
        <v>1443</v>
      </c>
    </row>
    <row r="24" spans="1:5" ht="12.75">
      <c r="A24" s="38" t="s">
        <v>71</v>
      </c>
      <c r="E24" s="39" t="s">
        <v>1444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147</v>
      </c>
      <c r="D26" s="26" t="s">
        <v>83</v>
      </c>
      <c r="E26" s="32" t="s">
        <v>148</v>
      </c>
      <c r="F26" s="33" t="s">
        <v>85</v>
      </c>
      <c r="G26" s="34">
        <v>180.909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1445</v>
      </c>
    </row>
    <row r="28" spans="1:5" ht="12.75">
      <c r="A28" s="38" t="s">
        <v>71</v>
      </c>
      <c r="E28" s="39" t="s">
        <v>1446</v>
      </c>
    </row>
    <row r="29" spans="1:5" ht="318.75">
      <c r="A29" t="s">
        <v>73</v>
      </c>
      <c r="E29" s="37" t="s">
        <v>150</v>
      </c>
    </row>
    <row r="30" spans="1:16" ht="12.75">
      <c r="A30" s="26" t="s">
        <v>63</v>
      </c>
      <c r="B30" s="31" t="s">
        <v>47</v>
      </c>
      <c r="C30" s="31" t="s">
        <v>170</v>
      </c>
      <c r="D30" s="26" t="s">
        <v>83</v>
      </c>
      <c r="E30" s="32" t="s">
        <v>171</v>
      </c>
      <c r="F30" s="33" t="s">
        <v>85</v>
      </c>
      <c r="G30" s="34">
        <v>161.524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51">
      <c r="A31" s="36" t="s">
        <v>69</v>
      </c>
      <c r="E31" s="37" t="s">
        <v>1447</v>
      </c>
    </row>
    <row r="32" spans="1:5" ht="12.75">
      <c r="A32" s="38" t="s">
        <v>71</v>
      </c>
      <c r="E32" s="39" t="s">
        <v>1448</v>
      </c>
    </row>
    <row r="33" spans="1:5" ht="229.5">
      <c r="A33" t="s">
        <v>73</v>
      </c>
      <c r="E33" s="37" t="s">
        <v>173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17.528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1449</v>
      </c>
    </row>
    <row r="36" spans="1:5" ht="12.75">
      <c r="A36" s="38" t="s">
        <v>71</v>
      </c>
      <c r="E36" s="39" t="s">
        <v>1450</v>
      </c>
    </row>
    <row r="37" spans="1:5" ht="293.25">
      <c r="A37" t="s">
        <v>73</v>
      </c>
      <c r="E37" s="37" t="s">
        <v>1451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48.3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1452</v>
      </c>
    </row>
    <row r="40" spans="1:5" ht="12.75">
      <c r="A40" s="38" t="s">
        <v>71</v>
      </c>
      <c r="E40" s="39" t="s">
        <v>1453</v>
      </c>
    </row>
    <row r="41" spans="1:5" ht="25.5">
      <c r="A41" t="s">
        <v>73</v>
      </c>
      <c r="E41" s="37" t="s">
        <v>186</v>
      </c>
    </row>
    <row r="42" spans="1:18" ht="12.75" customHeight="1">
      <c r="A42" s="6" t="s">
        <v>61</v>
      </c>
      <c r="B42" s="6"/>
      <c r="C42" s="41" t="s">
        <v>36</v>
      </c>
      <c r="D42" s="6"/>
      <c r="E42" s="29" t="s">
        <v>247</v>
      </c>
      <c r="F42" s="6"/>
      <c r="G42" s="6"/>
      <c r="H42" s="6"/>
      <c r="I42" s="42">
        <f>0+Q42</f>
      </c>
      <c r="J42" s="6"/>
      <c r="O42">
        <f>0+R42</f>
      </c>
      <c r="Q42">
        <f>0+I43+I47</f>
      </c>
      <c r="R42">
        <f>0+O43+O47</f>
      </c>
    </row>
    <row r="43" spans="1:16" ht="12.75">
      <c r="A43" s="26" t="s">
        <v>63</v>
      </c>
      <c r="B43" s="31" t="s">
        <v>104</v>
      </c>
      <c r="C43" s="31" t="s">
        <v>1454</v>
      </c>
      <c r="D43" s="26" t="s">
        <v>83</v>
      </c>
      <c r="E43" s="32" t="s">
        <v>1455</v>
      </c>
      <c r="F43" s="33" t="s">
        <v>85</v>
      </c>
      <c r="G43" s="34">
        <v>1.4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1456</v>
      </c>
    </row>
    <row r="45" spans="1:5" ht="12.75">
      <c r="A45" s="38" t="s">
        <v>71</v>
      </c>
      <c r="E45" s="39" t="s">
        <v>1457</v>
      </c>
    </row>
    <row r="46" spans="1:5" ht="38.25">
      <c r="A46" t="s">
        <v>73</v>
      </c>
      <c r="E46" s="37" t="s">
        <v>259</v>
      </c>
    </row>
    <row r="47" spans="1:16" ht="12.75">
      <c r="A47" s="26" t="s">
        <v>63</v>
      </c>
      <c r="B47" s="31" t="s">
        <v>52</v>
      </c>
      <c r="C47" s="31" t="s">
        <v>950</v>
      </c>
      <c r="D47" s="26" t="s">
        <v>83</v>
      </c>
      <c r="E47" s="32" t="s">
        <v>951</v>
      </c>
      <c r="F47" s="33" t="s">
        <v>85</v>
      </c>
      <c r="G47" s="34">
        <v>7.02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63.75">
      <c r="A48" s="36" t="s">
        <v>69</v>
      </c>
      <c r="E48" s="37" t="s">
        <v>1458</v>
      </c>
    </row>
    <row r="49" spans="1:5" ht="12.75">
      <c r="A49" s="38" t="s">
        <v>71</v>
      </c>
      <c r="E49" s="39" t="s">
        <v>1459</v>
      </c>
    </row>
    <row r="50" spans="1:5" ht="369.75">
      <c r="A50" t="s">
        <v>73</v>
      </c>
      <c r="E50" s="37" t="s">
        <v>1460</v>
      </c>
    </row>
    <row r="51" spans="1:18" ht="12.75" customHeight="1">
      <c r="A51" s="6" t="s">
        <v>61</v>
      </c>
      <c r="B51" s="6"/>
      <c r="C51" s="41" t="s">
        <v>35</v>
      </c>
      <c r="D51" s="6"/>
      <c r="E51" s="29" t="s">
        <v>638</v>
      </c>
      <c r="F51" s="6"/>
      <c r="G51" s="6"/>
      <c r="H51" s="6"/>
      <c r="I51" s="42">
        <f>0+Q51</f>
      </c>
      <c r="J51" s="6"/>
      <c r="O51">
        <f>0+R51</f>
      </c>
      <c r="Q51">
        <f>0+I52+I56+I60</f>
      </c>
      <c r="R51">
        <f>0+O52+O56+O60</f>
      </c>
    </row>
    <row r="52" spans="1:16" ht="12.75">
      <c r="A52" s="26" t="s">
        <v>63</v>
      </c>
      <c r="B52" s="31" t="s">
        <v>54</v>
      </c>
      <c r="C52" s="31" t="s">
        <v>955</v>
      </c>
      <c r="D52" s="26" t="s">
        <v>83</v>
      </c>
      <c r="E52" s="32" t="s">
        <v>956</v>
      </c>
      <c r="F52" s="33" t="s">
        <v>85</v>
      </c>
      <c r="G52" s="34">
        <v>1.62</v>
      </c>
      <c r="H52" s="35">
        <v>0</v>
      </c>
      <c r="I52" s="35">
        <f>ROUND(ROUND(H52,2)*ROUND(G52,3),2)</f>
      </c>
      <c r="J52" s="33" t="s">
        <v>68</v>
      </c>
      <c r="O52">
        <f>(I52*21)/100</f>
      </c>
      <c r="P52" t="s">
        <v>36</v>
      </c>
    </row>
    <row r="53" spans="1:5" ht="76.5">
      <c r="A53" s="36" t="s">
        <v>69</v>
      </c>
      <c r="E53" s="37" t="s">
        <v>1461</v>
      </c>
    </row>
    <row r="54" spans="1:5" ht="12.75">
      <c r="A54" s="38" t="s">
        <v>71</v>
      </c>
      <c r="E54" s="39" t="s">
        <v>1462</v>
      </c>
    </row>
    <row r="55" spans="1:5" ht="382.5">
      <c r="A55" t="s">
        <v>73</v>
      </c>
      <c r="E55" s="37" t="s">
        <v>1463</v>
      </c>
    </row>
    <row r="56" spans="1:16" ht="12.75">
      <c r="A56" s="26" t="s">
        <v>63</v>
      </c>
      <c r="B56" s="31" t="s">
        <v>56</v>
      </c>
      <c r="C56" s="31" t="s">
        <v>1464</v>
      </c>
      <c r="D56" s="26" t="s">
        <v>83</v>
      </c>
      <c r="E56" s="32" t="s">
        <v>1465</v>
      </c>
      <c r="F56" s="33" t="s">
        <v>67</v>
      </c>
      <c r="G56" s="34">
        <v>1.532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51">
      <c r="A57" s="36" t="s">
        <v>69</v>
      </c>
      <c r="E57" s="37" t="s">
        <v>1466</v>
      </c>
    </row>
    <row r="58" spans="1:5" ht="12.75">
      <c r="A58" s="38" t="s">
        <v>71</v>
      </c>
      <c r="E58" s="39" t="s">
        <v>1467</v>
      </c>
    </row>
    <row r="59" spans="1:5" ht="242.25">
      <c r="A59" t="s">
        <v>73</v>
      </c>
      <c r="E59" s="37" t="s">
        <v>1468</v>
      </c>
    </row>
    <row r="60" spans="1:16" ht="12.75">
      <c r="A60" s="26" t="s">
        <v>63</v>
      </c>
      <c r="B60" s="31" t="s">
        <v>118</v>
      </c>
      <c r="C60" s="31" t="s">
        <v>960</v>
      </c>
      <c r="D60" s="26" t="s">
        <v>83</v>
      </c>
      <c r="E60" s="32" t="s">
        <v>961</v>
      </c>
      <c r="F60" s="33" t="s">
        <v>85</v>
      </c>
      <c r="G60" s="34">
        <v>10.882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76.5">
      <c r="A61" s="36" t="s">
        <v>69</v>
      </c>
      <c r="E61" s="37" t="s">
        <v>1469</v>
      </c>
    </row>
    <row r="62" spans="1:5" ht="12.75">
      <c r="A62" s="38" t="s">
        <v>71</v>
      </c>
      <c r="E62" s="39" t="s">
        <v>1470</v>
      </c>
    </row>
    <row r="63" spans="1:5" ht="369.75">
      <c r="A63" t="s">
        <v>73</v>
      </c>
      <c r="E63" s="37" t="s">
        <v>271</v>
      </c>
    </row>
    <row r="64" spans="1:18" ht="12.75" customHeight="1">
      <c r="A64" s="6" t="s">
        <v>61</v>
      </c>
      <c r="B64" s="6"/>
      <c r="C64" s="41" t="s">
        <v>45</v>
      </c>
      <c r="D64" s="6"/>
      <c r="E64" s="29" t="s">
        <v>265</v>
      </c>
      <c r="F64" s="6"/>
      <c r="G64" s="6"/>
      <c r="H64" s="6"/>
      <c r="I64" s="42">
        <f>0+Q64</f>
      </c>
      <c r="J64" s="6"/>
      <c r="O64">
        <f>0+R64</f>
      </c>
      <c r="Q64">
        <f>0+I65+I69+I73+I77+I81</f>
      </c>
      <c r="R64">
        <f>0+O65+O69+O73+O77+O81</f>
      </c>
    </row>
    <row r="65" spans="1:16" ht="12.75">
      <c r="A65" s="26" t="s">
        <v>63</v>
      </c>
      <c r="B65" s="31" t="s">
        <v>123</v>
      </c>
      <c r="C65" s="31" t="s">
        <v>970</v>
      </c>
      <c r="D65" s="26" t="s">
        <v>83</v>
      </c>
      <c r="E65" s="32" t="s">
        <v>971</v>
      </c>
      <c r="F65" s="33" t="s">
        <v>85</v>
      </c>
      <c r="G65" s="34">
        <v>1.254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38.25">
      <c r="A66" s="36" t="s">
        <v>69</v>
      </c>
      <c r="E66" s="37" t="s">
        <v>1471</v>
      </c>
    </row>
    <row r="67" spans="1:5" ht="12.75">
      <c r="A67" s="38" t="s">
        <v>71</v>
      </c>
      <c r="E67" s="39" t="s">
        <v>1472</v>
      </c>
    </row>
    <row r="68" spans="1:5" ht="369.75">
      <c r="A68" t="s">
        <v>73</v>
      </c>
      <c r="E68" s="37" t="s">
        <v>271</v>
      </c>
    </row>
    <row r="69" spans="1:16" ht="12.75">
      <c r="A69" s="26" t="s">
        <v>63</v>
      </c>
      <c r="B69" s="31" t="s">
        <v>126</v>
      </c>
      <c r="C69" s="31" t="s">
        <v>267</v>
      </c>
      <c r="D69" s="26" t="s">
        <v>83</v>
      </c>
      <c r="E69" s="32" t="s">
        <v>268</v>
      </c>
      <c r="F69" s="33" t="s">
        <v>85</v>
      </c>
      <c r="G69" s="34">
        <v>9.723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51">
      <c r="A70" s="36" t="s">
        <v>69</v>
      </c>
      <c r="E70" s="37" t="s">
        <v>1473</v>
      </c>
    </row>
    <row r="71" spans="1:5" ht="12.75">
      <c r="A71" s="38" t="s">
        <v>71</v>
      </c>
      <c r="E71" s="39" t="s">
        <v>1474</v>
      </c>
    </row>
    <row r="72" spans="1:5" ht="369.75">
      <c r="A72" t="s">
        <v>73</v>
      </c>
      <c r="E72" s="37" t="s">
        <v>271</v>
      </c>
    </row>
    <row r="73" spans="1:16" ht="12.75">
      <c r="A73" s="26" t="s">
        <v>63</v>
      </c>
      <c r="B73" s="31" t="s">
        <v>131</v>
      </c>
      <c r="C73" s="31" t="s">
        <v>874</v>
      </c>
      <c r="D73" s="26" t="s">
        <v>83</v>
      </c>
      <c r="E73" s="32" t="s">
        <v>875</v>
      </c>
      <c r="F73" s="33" t="s">
        <v>85</v>
      </c>
      <c r="G73" s="34">
        <v>8.881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76.5">
      <c r="A74" s="36" t="s">
        <v>69</v>
      </c>
      <c r="E74" s="37" t="s">
        <v>1475</v>
      </c>
    </row>
    <row r="75" spans="1:5" ht="12.75">
      <c r="A75" s="38" t="s">
        <v>71</v>
      </c>
      <c r="E75" s="39" t="s">
        <v>1476</v>
      </c>
    </row>
    <row r="76" spans="1:5" ht="369.75">
      <c r="A76" t="s">
        <v>73</v>
      </c>
      <c r="E76" s="37" t="s">
        <v>271</v>
      </c>
    </row>
    <row r="77" spans="1:16" ht="12.75">
      <c r="A77" s="26" t="s">
        <v>63</v>
      </c>
      <c r="B77" s="31" t="s">
        <v>137</v>
      </c>
      <c r="C77" s="31" t="s">
        <v>878</v>
      </c>
      <c r="D77" s="26" t="s">
        <v>83</v>
      </c>
      <c r="E77" s="32" t="s">
        <v>879</v>
      </c>
      <c r="F77" s="33" t="s">
        <v>67</v>
      </c>
      <c r="G77" s="34">
        <v>0.697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51">
      <c r="A78" s="36" t="s">
        <v>69</v>
      </c>
      <c r="E78" s="37" t="s">
        <v>1477</v>
      </c>
    </row>
    <row r="79" spans="1:5" ht="12.75">
      <c r="A79" s="38" t="s">
        <v>71</v>
      </c>
      <c r="E79" s="39" t="s">
        <v>1478</v>
      </c>
    </row>
    <row r="80" spans="1:5" ht="178.5">
      <c r="A80" t="s">
        <v>73</v>
      </c>
      <c r="E80" s="37" t="s">
        <v>882</v>
      </c>
    </row>
    <row r="81" spans="1:16" ht="12.75">
      <c r="A81" s="26" t="s">
        <v>63</v>
      </c>
      <c r="B81" s="31" t="s">
        <v>140</v>
      </c>
      <c r="C81" s="31" t="s">
        <v>885</v>
      </c>
      <c r="D81" s="26" t="s">
        <v>83</v>
      </c>
      <c r="E81" s="32" t="s">
        <v>886</v>
      </c>
      <c r="F81" s="33" t="s">
        <v>85</v>
      </c>
      <c r="G81" s="34">
        <v>16.206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63.75">
      <c r="A82" s="36" t="s">
        <v>69</v>
      </c>
      <c r="E82" s="37" t="s">
        <v>1479</v>
      </c>
    </row>
    <row r="83" spans="1:5" ht="12.75">
      <c r="A83" s="38" t="s">
        <v>71</v>
      </c>
      <c r="E83" s="39" t="s">
        <v>1480</v>
      </c>
    </row>
    <row r="84" spans="1:5" ht="102">
      <c r="A84" t="s">
        <v>73</v>
      </c>
      <c r="E84" s="37" t="s">
        <v>889</v>
      </c>
    </row>
    <row r="85" spans="1:18" ht="12.75" customHeight="1">
      <c r="A85" s="6" t="s">
        <v>61</v>
      </c>
      <c r="B85" s="6"/>
      <c r="C85" s="41" t="s">
        <v>49</v>
      </c>
      <c r="D85" s="6"/>
      <c r="E85" s="29" t="s">
        <v>890</v>
      </c>
      <c r="F85" s="6"/>
      <c r="G85" s="6"/>
      <c r="H85" s="6"/>
      <c r="I85" s="42">
        <f>0+Q85</f>
      </c>
      <c r="J85" s="6"/>
      <c r="O85">
        <f>0+R85</f>
      </c>
      <c r="Q85">
        <f>0+I86</f>
      </c>
      <c r="R85">
        <f>0+O86</f>
      </c>
    </row>
    <row r="86" spans="1:16" ht="25.5">
      <c r="A86" s="26" t="s">
        <v>63</v>
      </c>
      <c r="B86" s="31" t="s">
        <v>146</v>
      </c>
      <c r="C86" s="31" t="s">
        <v>891</v>
      </c>
      <c r="D86" s="26" t="s">
        <v>83</v>
      </c>
      <c r="E86" s="32" t="s">
        <v>892</v>
      </c>
      <c r="F86" s="33" t="s">
        <v>183</v>
      </c>
      <c r="G86" s="34">
        <v>1.687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51">
      <c r="A87" s="36" t="s">
        <v>69</v>
      </c>
      <c r="E87" s="37" t="s">
        <v>1481</v>
      </c>
    </row>
    <row r="88" spans="1:5" ht="12.75">
      <c r="A88" s="38" t="s">
        <v>71</v>
      </c>
      <c r="E88" s="39" t="s">
        <v>1482</v>
      </c>
    </row>
    <row r="89" spans="1:5" ht="76.5">
      <c r="A89" t="s">
        <v>73</v>
      </c>
      <c r="E89" s="37" t="s">
        <v>1483</v>
      </c>
    </row>
    <row r="90" spans="1:18" ht="12.75" customHeight="1">
      <c r="A90" s="6" t="s">
        <v>61</v>
      </c>
      <c r="B90" s="6"/>
      <c r="C90" s="41" t="s">
        <v>97</v>
      </c>
      <c r="D90" s="6"/>
      <c r="E90" s="29" t="s">
        <v>896</v>
      </c>
      <c r="F90" s="6"/>
      <c r="G90" s="6"/>
      <c r="H90" s="6"/>
      <c r="I90" s="42">
        <f>0+Q90</f>
      </c>
      <c r="J90" s="6"/>
      <c r="O90">
        <f>0+R90</f>
      </c>
      <c r="Q90">
        <f>0+I91+I95+I99</f>
      </c>
      <c r="R90">
        <f>0+O91+O95+O99</f>
      </c>
    </row>
    <row r="91" spans="1:16" ht="25.5">
      <c r="A91" s="26" t="s">
        <v>63</v>
      </c>
      <c r="B91" s="31" t="s">
        <v>151</v>
      </c>
      <c r="C91" s="31" t="s">
        <v>1245</v>
      </c>
      <c r="D91" s="26" t="s">
        <v>83</v>
      </c>
      <c r="E91" s="32" t="s">
        <v>1246</v>
      </c>
      <c r="F91" s="33" t="s">
        <v>183</v>
      </c>
      <c r="G91" s="34">
        <v>129.18</v>
      </c>
      <c r="H91" s="35">
        <v>0</v>
      </c>
      <c r="I91" s="35">
        <f>ROUND(ROUND(H91,2)*ROUND(G91,3),2)</f>
      </c>
      <c r="J91" s="33" t="s">
        <v>68</v>
      </c>
      <c r="O91">
        <f>(I91*21)/100</f>
      </c>
      <c r="P91" t="s">
        <v>36</v>
      </c>
    </row>
    <row r="92" spans="1:5" ht="38.25">
      <c r="A92" s="36" t="s">
        <v>69</v>
      </c>
      <c r="E92" s="37" t="s">
        <v>1484</v>
      </c>
    </row>
    <row r="93" spans="1:5" ht="12.75">
      <c r="A93" s="38" t="s">
        <v>71</v>
      </c>
      <c r="E93" s="39" t="s">
        <v>1485</v>
      </c>
    </row>
    <row r="94" spans="1:5" ht="191.25">
      <c r="A94" t="s">
        <v>73</v>
      </c>
      <c r="E94" s="37" t="s">
        <v>1249</v>
      </c>
    </row>
    <row r="95" spans="1:16" ht="25.5">
      <c r="A95" s="26" t="s">
        <v>63</v>
      </c>
      <c r="B95" s="31" t="s">
        <v>156</v>
      </c>
      <c r="C95" s="31" t="s">
        <v>897</v>
      </c>
      <c r="D95" s="26" t="s">
        <v>65</v>
      </c>
      <c r="E95" s="32" t="s">
        <v>898</v>
      </c>
      <c r="F95" s="33" t="s">
        <v>183</v>
      </c>
      <c r="G95" s="34">
        <v>28.852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38.25">
      <c r="A96" s="36" t="s">
        <v>69</v>
      </c>
      <c r="E96" s="37" t="s">
        <v>1486</v>
      </c>
    </row>
    <row r="97" spans="1:5" ht="12.75">
      <c r="A97" s="38" t="s">
        <v>71</v>
      </c>
      <c r="E97" s="39" t="s">
        <v>1487</v>
      </c>
    </row>
    <row r="98" spans="1:5" ht="191.25">
      <c r="A98" t="s">
        <v>73</v>
      </c>
      <c r="E98" s="37" t="s">
        <v>1488</v>
      </c>
    </row>
    <row r="99" spans="1:16" ht="25.5">
      <c r="A99" s="26" t="s">
        <v>63</v>
      </c>
      <c r="B99" s="31" t="s">
        <v>161</v>
      </c>
      <c r="C99" s="31" t="s">
        <v>897</v>
      </c>
      <c r="D99" s="26" t="s">
        <v>75</v>
      </c>
      <c r="E99" s="32" t="s">
        <v>898</v>
      </c>
      <c r="F99" s="33" t="s">
        <v>183</v>
      </c>
      <c r="G99" s="34">
        <v>196.7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38.25">
      <c r="A100" s="36" t="s">
        <v>69</v>
      </c>
      <c r="E100" s="37" t="s">
        <v>1489</v>
      </c>
    </row>
    <row r="101" spans="1:5" ht="12.75">
      <c r="A101" s="38" t="s">
        <v>71</v>
      </c>
      <c r="E101" s="39" t="s">
        <v>1490</v>
      </c>
    </row>
    <row r="102" spans="1:5" ht="191.25">
      <c r="A102" t="s">
        <v>73</v>
      </c>
      <c r="E102" s="37" t="s">
        <v>1488</v>
      </c>
    </row>
    <row r="103" spans="1:18" ht="12.75" customHeight="1">
      <c r="A103" s="6" t="s">
        <v>61</v>
      </c>
      <c r="B103" s="6"/>
      <c r="C103" s="41" t="s">
        <v>104</v>
      </c>
      <c r="D103" s="6"/>
      <c r="E103" s="29" t="s">
        <v>416</v>
      </c>
      <c r="F103" s="6"/>
      <c r="G103" s="6"/>
      <c r="H103" s="6"/>
      <c r="I103" s="42">
        <f>0+Q103</f>
      </c>
      <c r="J103" s="6"/>
      <c r="O103">
        <f>0+R103</f>
      </c>
      <c r="Q103">
        <f>0+I104+I108+I112+I116+I120+I124+I128</f>
      </c>
      <c r="R103">
        <f>0+O104+O108+O112+O116+O120+O124+O128</f>
      </c>
    </row>
    <row r="104" spans="1:16" ht="12.75">
      <c r="A104" s="26" t="s">
        <v>63</v>
      </c>
      <c r="B104" s="31" t="s">
        <v>166</v>
      </c>
      <c r="C104" s="31" t="s">
        <v>1491</v>
      </c>
      <c r="D104" s="26" t="s">
        <v>83</v>
      </c>
      <c r="E104" s="32" t="s">
        <v>1492</v>
      </c>
      <c r="F104" s="33" t="s">
        <v>95</v>
      </c>
      <c r="G104" s="34">
        <v>3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51">
      <c r="A105" s="36" t="s">
        <v>69</v>
      </c>
      <c r="E105" s="37" t="s">
        <v>1493</v>
      </c>
    </row>
    <row r="106" spans="1:5" ht="12.75">
      <c r="A106" s="38" t="s">
        <v>71</v>
      </c>
      <c r="E106" s="39" t="s">
        <v>83</v>
      </c>
    </row>
    <row r="107" spans="1:5" ht="255">
      <c r="A107" t="s">
        <v>73</v>
      </c>
      <c r="E107" s="37" t="s">
        <v>421</v>
      </c>
    </row>
    <row r="108" spans="1:16" ht="12.75">
      <c r="A108" s="26" t="s">
        <v>63</v>
      </c>
      <c r="B108" s="31" t="s">
        <v>169</v>
      </c>
      <c r="C108" s="31" t="s">
        <v>1494</v>
      </c>
      <c r="D108" s="26" t="s">
        <v>83</v>
      </c>
      <c r="E108" s="32" t="s">
        <v>1495</v>
      </c>
      <c r="F108" s="33" t="s">
        <v>95</v>
      </c>
      <c r="G108" s="34">
        <v>2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51">
      <c r="A109" s="36" t="s">
        <v>69</v>
      </c>
      <c r="E109" s="37" t="s">
        <v>1496</v>
      </c>
    </row>
    <row r="110" spans="1:5" ht="12.75">
      <c r="A110" s="38" t="s">
        <v>71</v>
      </c>
      <c r="E110" s="39" t="s">
        <v>83</v>
      </c>
    </row>
    <row r="111" spans="1:5" ht="255">
      <c r="A111" t="s">
        <v>73</v>
      </c>
      <c r="E111" s="37" t="s">
        <v>421</v>
      </c>
    </row>
    <row r="112" spans="1:16" ht="12.75">
      <c r="A112" s="26" t="s">
        <v>63</v>
      </c>
      <c r="B112" s="31" t="s">
        <v>174</v>
      </c>
      <c r="C112" s="31" t="s">
        <v>1497</v>
      </c>
      <c r="D112" s="26" t="s">
        <v>83</v>
      </c>
      <c r="E112" s="32" t="s">
        <v>1498</v>
      </c>
      <c r="F112" s="33" t="s">
        <v>95</v>
      </c>
      <c r="G112" s="34">
        <v>2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51">
      <c r="A113" s="36" t="s">
        <v>69</v>
      </c>
      <c r="E113" s="37" t="s">
        <v>1499</v>
      </c>
    </row>
    <row r="114" spans="1:5" ht="12.75">
      <c r="A114" s="38" t="s">
        <v>71</v>
      </c>
      <c r="E114" s="39" t="s">
        <v>83</v>
      </c>
    </row>
    <row r="115" spans="1:5" ht="255">
      <c r="A115" t="s">
        <v>73</v>
      </c>
      <c r="E115" s="37" t="s">
        <v>421</v>
      </c>
    </row>
    <row r="116" spans="1:16" ht="12.75">
      <c r="A116" s="26" t="s">
        <v>63</v>
      </c>
      <c r="B116" s="31" t="s">
        <v>180</v>
      </c>
      <c r="C116" s="31" t="s">
        <v>1500</v>
      </c>
      <c r="D116" s="26" t="s">
        <v>83</v>
      </c>
      <c r="E116" s="32" t="s">
        <v>1501</v>
      </c>
      <c r="F116" s="33" t="s">
        <v>95</v>
      </c>
      <c r="G116" s="34">
        <v>13.899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51">
      <c r="A117" s="36" t="s">
        <v>69</v>
      </c>
      <c r="E117" s="37" t="s">
        <v>1502</v>
      </c>
    </row>
    <row r="118" spans="1:5" ht="12.75">
      <c r="A118" s="38" t="s">
        <v>71</v>
      </c>
      <c r="E118" s="39" t="s">
        <v>83</v>
      </c>
    </row>
    <row r="119" spans="1:5" ht="255">
      <c r="A119" t="s">
        <v>73</v>
      </c>
      <c r="E119" s="37" t="s">
        <v>421</v>
      </c>
    </row>
    <row r="120" spans="1:16" ht="12.75">
      <c r="A120" s="26" t="s">
        <v>63</v>
      </c>
      <c r="B120" s="31" t="s">
        <v>187</v>
      </c>
      <c r="C120" s="31" t="s">
        <v>1503</v>
      </c>
      <c r="D120" s="26" t="s">
        <v>83</v>
      </c>
      <c r="E120" s="32" t="s">
        <v>1504</v>
      </c>
      <c r="F120" s="33" t="s">
        <v>95</v>
      </c>
      <c r="G120" s="34">
        <v>30.5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63.75">
      <c r="A121" s="36" t="s">
        <v>69</v>
      </c>
      <c r="E121" s="37" t="s">
        <v>1505</v>
      </c>
    </row>
    <row r="122" spans="1:5" ht="12.75">
      <c r="A122" s="38" t="s">
        <v>71</v>
      </c>
      <c r="E122" s="39" t="s">
        <v>1506</v>
      </c>
    </row>
    <row r="123" spans="1:5" ht="242.25">
      <c r="A123" t="s">
        <v>73</v>
      </c>
      <c r="E123" s="37" t="s">
        <v>1507</v>
      </c>
    </row>
    <row r="124" spans="1:16" ht="12.75">
      <c r="A124" s="26" t="s">
        <v>63</v>
      </c>
      <c r="B124" s="31" t="s">
        <v>189</v>
      </c>
      <c r="C124" s="31" t="s">
        <v>1508</v>
      </c>
      <c r="D124" s="26" t="s">
        <v>83</v>
      </c>
      <c r="E124" s="32" t="s">
        <v>1509</v>
      </c>
      <c r="F124" s="33" t="s">
        <v>234</v>
      </c>
      <c r="G124" s="34">
        <v>1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51">
      <c r="A125" s="36" t="s">
        <v>69</v>
      </c>
      <c r="E125" s="37" t="s">
        <v>1510</v>
      </c>
    </row>
    <row r="126" spans="1:5" ht="12.75">
      <c r="A126" s="38" t="s">
        <v>71</v>
      </c>
      <c r="E126" s="39" t="s">
        <v>83</v>
      </c>
    </row>
    <row r="127" spans="1:5" ht="51">
      <c r="A127" t="s">
        <v>73</v>
      </c>
      <c r="E127" s="37" t="s">
        <v>1511</v>
      </c>
    </row>
    <row r="128" spans="1:16" ht="12.75">
      <c r="A128" s="26" t="s">
        <v>63</v>
      </c>
      <c r="B128" s="31" t="s">
        <v>191</v>
      </c>
      <c r="C128" s="31" t="s">
        <v>909</v>
      </c>
      <c r="D128" s="26" t="s">
        <v>83</v>
      </c>
      <c r="E128" s="32" t="s">
        <v>910</v>
      </c>
      <c r="F128" s="33" t="s">
        <v>85</v>
      </c>
      <c r="G128" s="34">
        <v>16.824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102">
      <c r="A129" s="36" t="s">
        <v>69</v>
      </c>
      <c r="E129" s="37" t="s">
        <v>1512</v>
      </c>
    </row>
    <row r="130" spans="1:5" ht="12.75">
      <c r="A130" s="38" t="s">
        <v>71</v>
      </c>
      <c r="E130" s="39" t="s">
        <v>1513</v>
      </c>
    </row>
    <row r="131" spans="1:5" ht="369.75">
      <c r="A131" t="s">
        <v>73</v>
      </c>
      <c r="E131" s="37" t="s">
        <v>271</v>
      </c>
    </row>
    <row r="132" spans="1:18" ht="12.75" customHeight="1">
      <c r="A132" s="6" t="s">
        <v>61</v>
      </c>
      <c r="B132" s="6"/>
      <c r="C132" s="41" t="s">
        <v>52</v>
      </c>
      <c r="D132" s="6"/>
      <c r="E132" s="29" t="s">
        <v>460</v>
      </c>
      <c r="F132" s="6"/>
      <c r="G132" s="6"/>
      <c r="H132" s="6"/>
      <c r="I132" s="42">
        <f>0+Q132</f>
      </c>
      <c r="J132" s="6"/>
      <c r="O132">
        <f>0+R132</f>
      </c>
      <c r="Q132">
        <f>0+I133+I137+I141+I145+I149+I153+I157+I161+I165</f>
      </c>
      <c r="R132">
        <f>0+O133+O137+O141+O145+O149+O153+O157+O161+O165</f>
      </c>
    </row>
    <row r="133" spans="1:16" ht="12.75">
      <c r="A133" s="26" t="s">
        <v>63</v>
      </c>
      <c r="B133" s="31" t="s">
        <v>194</v>
      </c>
      <c r="C133" s="31" t="s">
        <v>1514</v>
      </c>
      <c r="D133" s="26" t="s">
        <v>83</v>
      </c>
      <c r="E133" s="32" t="s">
        <v>1515</v>
      </c>
      <c r="F133" s="33" t="s">
        <v>95</v>
      </c>
      <c r="G133" s="34">
        <v>10.221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38.25">
      <c r="A134" s="36" t="s">
        <v>69</v>
      </c>
      <c r="E134" s="37" t="s">
        <v>1516</v>
      </c>
    </row>
    <row r="135" spans="1:5" ht="12.75">
      <c r="A135" s="38" t="s">
        <v>71</v>
      </c>
      <c r="E135" s="39" t="s">
        <v>1517</v>
      </c>
    </row>
    <row r="136" spans="1:5" ht="25.5">
      <c r="A136" t="s">
        <v>73</v>
      </c>
      <c r="E136" s="37" t="s">
        <v>1518</v>
      </c>
    </row>
    <row r="137" spans="1:16" ht="12.75">
      <c r="A137" s="26" t="s">
        <v>63</v>
      </c>
      <c r="B137" s="31" t="s">
        <v>197</v>
      </c>
      <c r="C137" s="31" t="s">
        <v>918</v>
      </c>
      <c r="D137" s="26" t="s">
        <v>83</v>
      </c>
      <c r="E137" s="32" t="s">
        <v>919</v>
      </c>
      <c r="F137" s="33" t="s">
        <v>85</v>
      </c>
      <c r="G137" s="34">
        <v>0.032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51">
      <c r="A138" s="36" t="s">
        <v>69</v>
      </c>
      <c r="E138" s="37" t="s">
        <v>1519</v>
      </c>
    </row>
    <row r="139" spans="1:5" ht="12.75">
      <c r="A139" s="38" t="s">
        <v>71</v>
      </c>
      <c r="E139" s="39" t="s">
        <v>1520</v>
      </c>
    </row>
    <row r="140" spans="1:5" ht="38.25">
      <c r="A140" t="s">
        <v>73</v>
      </c>
      <c r="E140" s="37" t="s">
        <v>922</v>
      </c>
    </row>
    <row r="141" spans="1:16" ht="12.75">
      <c r="A141" s="26" t="s">
        <v>63</v>
      </c>
      <c r="B141" s="31" t="s">
        <v>200</v>
      </c>
      <c r="C141" s="31" t="s">
        <v>1025</v>
      </c>
      <c r="D141" s="26" t="s">
        <v>65</v>
      </c>
      <c r="E141" s="32" t="s">
        <v>1026</v>
      </c>
      <c r="F141" s="33" t="s">
        <v>85</v>
      </c>
      <c r="G141" s="34">
        <v>6.42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63.75">
      <c r="A142" s="36" t="s">
        <v>69</v>
      </c>
      <c r="E142" s="37" t="s">
        <v>1521</v>
      </c>
    </row>
    <row r="143" spans="1:5" ht="12.75">
      <c r="A143" s="38" t="s">
        <v>71</v>
      </c>
      <c r="E143" s="39" t="s">
        <v>1522</v>
      </c>
    </row>
    <row r="144" spans="1:5" ht="102">
      <c r="A144" t="s">
        <v>73</v>
      </c>
      <c r="E144" s="37" t="s">
        <v>583</v>
      </c>
    </row>
    <row r="145" spans="1:16" ht="12.75">
      <c r="A145" s="26" t="s">
        <v>63</v>
      </c>
      <c r="B145" s="31" t="s">
        <v>203</v>
      </c>
      <c r="C145" s="31" t="s">
        <v>1025</v>
      </c>
      <c r="D145" s="26" t="s">
        <v>75</v>
      </c>
      <c r="E145" s="32" t="s">
        <v>1026</v>
      </c>
      <c r="F145" s="33" t="s">
        <v>85</v>
      </c>
      <c r="G145" s="34">
        <v>20.265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36</v>
      </c>
    </row>
    <row r="146" spans="1:5" ht="63.75">
      <c r="A146" s="36" t="s">
        <v>69</v>
      </c>
      <c r="E146" s="37" t="s">
        <v>1523</v>
      </c>
    </row>
    <row r="147" spans="1:5" ht="12.75">
      <c r="A147" s="38" t="s">
        <v>71</v>
      </c>
      <c r="E147" s="39" t="s">
        <v>1524</v>
      </c>
    </row>
    <row r="148" spans="1:5" ht="102">
      <c r="A148" t="s">
        <v>73</v>
      </c>
      <c r="E148" s="37" t="s">
        <v>583</v>
      </c>
    </row>
    <row r="149" spans="1:16" ht="12.75">
      <c r="A149" s="26" t="s">
        <v>63</v>
      </c>
      <c r="B149" s="31" t="s">
        <v>206</v>
      </c>
      <c r="C149" s="31" t="s">
        <v>1025</v>
      </c>
      <c r="D149" s="26" t="s">
        <v>78</v>
      </c>
      <c r="E149" s="32" t="s">
        <v>1026</v>
      </c>
      <c r="F149" s="33" t="s">
        <v>85</v>
      </c>
      <c r="G149" s="34">
        <v>4.8</v>
      </c>
      <c r="H149" s="35">
        <v>0</v>
      </c>
      <c r="I149" s="35">
        <f>ROUND(ROUND(H149,2)*ROUND(G149,3),2)</f>
      </c>
      <c r="J149" s="33" t="s">
        <v>68</v>
      </c>
      <c r="O149">
        <f>(I149*21)/100</f>
      </c>
      <c r="P149" t="s">
        <v>36</v>
      </c>
    </row>
    <row r="150" spans="1:5" ht="63.75">
      <c r="A150" s="36" t="s">
        <v>69</v>
      </c>
      <c r="E150" s="37" t="s">
        <v>1525</v>
      </c>
    </row>
    <row r="151" spans="1:5" ht="12.75">
      <c r="A151" s="38" t="s">
        <v>71</v>
      </c>
      <c r="E151" s="39" t="s">
        <v>1526</v>
      </c>
    </row>
    <row r="152" spans="1:5" ht="102">
      <c r="A152" t="s">
        <v>73</v>
      </c>
      <c r="E152" s="37" t="s">
        <v>583</v>
      </c>
    </row>
    <row r="153" spans="1:16" ht="12.75">
      <c r="A153" s="26" t="s">
        <v>63</v>
      </c>
      <c r="B153" s="31" t="s">
        <v>211</v>
      </c>
      <c r="C153" s="31" t="s">
        <v>588</v>
      </c>
      <c r="D153" s="26" t="s">
        <v>65</v>
      </c>
      <c r="E153" s="32" t="s">
        <v>589</v>
      </c>
      <c r="F153" s="33" t="s">
        <v>85</v>
      </c>
      <c r="G153" s="34">
        <v>9</v>
      </c>
      <c r="H153" s="35">
        <v>0</v>
      </c>
      <c r="I153" s="35">
        <f>ROUND(ROUND(H153,2)*ROUND(G153,3),2)</f>
      </c>
      <c r="J153" s="33" t="s">
        <v>68</v>
      </c>
      <c r="O153">
        <f>(I153*21)/100</f>
      </c>
      <c r="P153" t="s">
        <v>36</v>
      </c>
    </row>
    <row r="154" spans="1:5" ht="63.75">
      <c r="A154" s="36" t="s">
        <v>69</v>
      </c>
      <c r="E154" s="37" t="s">
        <v>1527</v>
      </c>
    </row>
    <row r="155" spans="1:5" ht="12.75">
      <c r="A155" s="38" t="s">
        <v>71</v>
      </c>
      <c r="E155" s="39" t="s">
        <v>1528</v>
      </c>
    </row>
    <row r="156" spans="1:5" ht="102">
      <c r="A156" t="s">
        <v>73</v>
      </c>
      <c r="E156" s="37" t="s">
        <v>583</v>
      </c>
    </row>
    <row r="157" spans="1:16" ht="12.75">
      <c r="A157" s="26" t="s">
        <v>63</v>
      </c>
      <c r="B157" s="31" t="s">
        <v>216</v>
      </c>
      <c r="C157" s="31" t="s">
        <v>588</v>
      </c>
      <c r="D157" s="26" t="s">
        <v>75</v>
      </c>
      <c r="E157" s="32" t="s">
        <v>589</v>
      </c>
      <c r="F157" s="33" t="s">
        <v>85</v>
      </c>
      <c r="G157" s="34">
        <v>9.784</v>
      </c>
      <c r="H157" s="35">
        <v>0</v>
      </c>
      <c r="I157" s="35">
        <f>ROUND(ROUND(H157,2)*ROUND(G157,3),2)</f>
      </c>
      <c r="J157" s="33" t="s">
        <v>68</v>
      </c>
      <c r="O157">
        <f>(I157*21)/100</f>
      </c>
      <c r="P157" t="s">
        <v>36</v>
      </c>
    </row>
    <row r="158" spans="1:5" ht="63.75">
      <c r="A158" s="36" t="s">
        <v>69</v>
      </c>
      <c r="E158" s="37" t="s">
        <v>1529</v>
      </c>
    </row>
    <row r="159" spans="1:5" ht="12.75">
      <c r="A159" s="38" t="s">
        <v>71</v>
      </c>
      <c r="E159" s="39" t="s">
        <v>1530</v>
      </c>
    </row>
    <row r="160" spans="1:5" ht="102">
      <c r="A160" t="s">
        <v>73</v>
      </c>
      <c r="E160" s="37" t="s">
        <v>583</v>
      </c>
    </row>
    <row r="161" spans="1:16" ht="12.75">
      <c r="A161" s="26" t="s">
        <v>63</v>
      </c>
      <c r="B161" s="31" t="s">
        <v>221</v>
      </c>
      <c r="C161" s="31" t="s">
        <v>588</v>
      </c>
      <c r="D161" s="26" t="s">
        <v>78</v>
      </c>
      <c r="E161" s="32" t="s">
        <v>589</v>
      </c>
      <c r="F161" s="33" t="s">
        <v>85</v>
      </c>
      <c r="G161" s="34">
        <v>0.491</v>
      </c>
      <c r="H161" s="35">
        <v>0</v>
      </c>
      <c r="I161" s="35">
        <f>ROUND(ROUND(H161,2)*ROUND(G161,3),2)</f>
      </c>
      <c r="J161" s="33" t="s">
        <v>68</v>
      </c>
      <c r="O161">
        <f>(I161*21)/100</f>
      </c>
      <c r="P161" t="s">
        <v>36</v>
      </c>
    </row>
    <row r="162" spans="1:5" ht="63.75">
      <c r="A162" s="36" t="s">
        <v>69</v>
      </c>
      <c r="E162" s="37" t="s">
        <v>1531</v>
      </c>
    </row>
    <row r="163" spans="1:5" ht="12.75">
      <c r="A163" s="38" t="s">
        <v>71</v>
      </c>
      <c r="E163" s="39" t="s">
        <v>1532</v>
      </c>
    </row>
    <row r="164" spans="1:5" ht="102">
      <c r="A164" t="s">
        <v>73</v>
      </c>
      <c r="E164" s="37" t="s">
        <v>583</v>
      </c>
    </row>
    <row r="165" spans="1:16" ht="12.75">
      <c r="A165" s="26" t="s">
        <v>63</v>
      </c>
      <c r="B165" s="31" t="s">
        <v>226</v>
      </c>
      <c r="C165" s="31" t="s">
        <v>651</v>
      </c>
      <c r="D165" s="26" t="s">
        <v>65</v>
      </c>
      <c r="E165" s="32" t="s">
        <v>652</v>
      </c>
      <c r="F165" s="33" t="s">
        <v>67</v>
      </c>
      <c r="G165" s="34">
        <v>0.329</v>
      </c>
      <c r="H165" s="35">
        <v>0</v>
      </c>
      <c r="I165" s="35">
        <f>ROUND(ROUND(H165,2)*ROUND(G165,3),2)</f>
      </c>
      <c r="J165" s="33" t="s">
        <v>68</v>
      </c>
      <c r="O165">
        <f>(I165*21)/100</f>
      </c>
      <c r="P165" t="s">
        <v>36</v>
      </c>
    </row>
    <row r="166" spans="1:5" ht="63.75">
      <c r="A166" s="36" t="s">
        <v>69</v>
      </c>
      <c r="E166" s="37" t="s">
        <v>1533</v>
      </c>
    </row>
    <row r="167" spans="1:5" ht="25.5">
      <c r="A167" s="38" t="s">
        <v>71</v>
      </c>
      <c r="E167" s="39" t="s">
        <v>1534</v>
      </c>
    </row>
    <row r="168" spans="1:5" ht="102">
      <c r="A168" t="s">
        <v>73</v>
      </c>
      <c r="E168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1535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1323</v>
      </c>
      <c r="D7" s="1"/>
      <c r="E7" s="14" t="s">
        <v>1324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1535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205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1537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485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1538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485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1538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5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1539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5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1539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5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1539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26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1540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26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1540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205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1537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205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1537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485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1538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34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1541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345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1542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690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1543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49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1544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49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1544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986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1545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493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1546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5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1539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5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1539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5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1539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2958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1547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2958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1547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0+O12+O25+O118+O131+O156+O209+O214+O231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1550</v>
      </c>
      <c r="I3" s="43">
        <f>0+I12+I25+I118+I131+I156+I209+I214+I231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1548</v>
      </c>
      <c r="D7" s="1"/>
      <c r="E7" s="14" t="s">
        <v>1549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1550</v>
      </c>
      <c r="D8" s="6"/>
      <c r="E8" s="18" t="s">
        <v>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13.8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1553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1728.687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1554</v>
      </c>
    </row>
    <row r="19" spans="1:5" ht="12.75">
      <c r="A19" s="38" t="s">
        <v>71</v>
      </c>
      <c r="E19" s="39" t="s">
        <v>1555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4688.029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1556</v>
      </c>
    </row>
    <row r="23" spans="1:5" ht="12.75">
      <c r="A23" s="38" t="s">
        <v>71</v>
      </c>
      <c r="E23" s="39" t="s">
        <v>1557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0+I26+I30+I34+I38+I42+I46+I50+I54+I58+I62+I66+I70+I74+I78+I82+I86+I90+I94+I98+I102+I106+I110+I114</f>
      </c>
      <c r="R25">
        <f>0+O26+O30+O34+O38+O42+O46+O50+O54+O58+O62+O66+O70+O74+O78+O82+O86+O90+O94+O98+O102+O106+O110+O114</f>
      </c>
    </row>
    <row r="26" spans="1:16" ht="12.75">
      <c r="A26" s="26" t="s">
        <v>63</v>
      </c>
      <c r="B26" s="31" t="s">
        <v>45</v>
      </c>
      <c r="C26" s="31" t="s">
        <v>112</v>
      </c>
      <c r="D26" s="26" t="s">
        <v>65</v>
      </c>
      <c r="E26" s="32" t="s">
        <v>113</v>
      </c>
      <c r="F26" s="33" t="s">
        <v>85</v>
      </c>
      <c r="G26" s="34">
        <v>59.564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1558</v>
      </c>
    </row>
    <row r="28" spans="1:5" ht="12.75">
      <c r="A28" s="38" t="s">
        <v>71</v>
      </c>
      <c r="E28" s="39" t="s">
        <v>1559</v>
      </c>
    </row>
    <row r="29" spans="1:5" ht="63.75">
      <c r="A29" t="s">
        <v>73</v>
      </c>
      <c r="E29" s="37" t="s">
        <v>88</v>
      </c>
    </row>
    <row r="30" spans="1:16" ht="12.75">
      <c r="A30" s="26" t="s">
        <v>63</v>
      </c>
      <c r="B30" s="31" t="s">
        <v>47</v>
      </c>
      <c r="C30" s="31" t="s">
        <v>112</v>
      </c>
      <c r="D30" s="26" t="s">
        <v>75</v>
      </c>
      <c r="E30" s="32" t="s">
        <v>113</v>
      </c>
      <c r="F30" s="33" t="s">
        <v>85</v>
      </c>
      <c r="G30" s="34">
        <v>20.468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1560</v>
      </c>
    </row>
    <row r="32" spans="1:5" ht="12.75">
      <c r="A32" s="38" t="s">
        <v>71</v>
      </c>
      <c r="E32" s="39" t="s">
        <v>1561</v>
      </c>
    </row>
    <row r="33" spans="1:5" ht="63.75">
      <c r="A33" t="s">
        <v>73</v>
      </c>
      <c r="E33" s="37" t="s">
        <v>88</v>
      </c>
    </row>
    <row r="34" spans="1:16" ht="12.75">
      <c r="A34" s="26" t="s">
        <v>63</v>
      </c>
      <c r="B34" s="31" t="s">
        <v>49</v>
      </c>
      <c r="C34" s="31" t="s">
        <v>119</v>
      </c>
      <c r="D34" s="26" t="s">
        <v>65</v>
      </c>
      <c r="E34" s="32" t="s">
        <v>120</v>
      </c>
      <c r="F34" s="33" t="s">
        <v>85</v>
      </c>
      <c r="G34" s="34">
        <v>536.076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76.5">
      <c r="A35" s="36" t="s">
        <v>69</v>
      </c>
      <c r="E35" s="37" t="s">
        <v>1562</v>
      </c>
    </row>
    <row r="36" spans="1:5" ht="12.75">
      <c r="A36" s="38" t="s">
        <v>71</v>
      </c>
      <c r="E36" s="39" t="s">
        <v>1563</v>
      </c>
    </row>
    <row r="37" spans="1:5" ht="63.75">
      <c r="A37" t="s">
        <v>73</v>
      </c>
      <c r="E37" s="37" t="s">
        <v>88</v>
      </c>
    </row>
    <row r="38" spans="1:16" ht="12.75">
      <c r="A38" s="26" t="s">
        <v>63</v>
      </c>
      <c r="B38" s="31" t="s">
        <v>97</v>
      </c>
      <c r="C38" s="31" t="s">
        <v>119</v>
      </c>
      <c r="D38" s="26" t="s">
        <v>75</v>
      </c>
      <c r="E38" s="32" t="s">
        <v>120</v>
      </c>
      <c r="F38" s="33" t="s">
        <v>85</v>
      </c>
      <c r="G38" s="34">
        <v>184.21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1564</v>
      </c>
    </row>
    <row r="40" spans="1:5" ht="12.75">
      <c r="A40" s="38" t="s">
        <v>71</v>
      </c>
      <c r="E40" s="39" t="s">
        <v>1565</v>
      </c>
    </row>
    <row r="41" spans="1:5" ht="63.75">
      <c r="A41" t="s">
        <v>73</v>
      </c>
      <c r="E41" s="37" t="s">
        <v>88</v>
      </c>
    </row>
    <row r="42" spans="1:16" ht="12.75">
      <c r="A42" s="26" t="s">
        <v>63</v>
      </c>
      <c r="B42" s="31" t="s">
        <v>104</v>
      </c>
      <c r="C42" s="31" t="s">
        <v>127</v>
      </c>
      <c r="D42" s="26" t="s">
        <v>83</v>
      </c>
      <c r="E42" s="32" t="s">
        <v>128</v>
      </c>
      <c r="F42" s="33" t="s">
        <v>95</v>
      </c>
      <c r="G42" s="34">
        <v>26.66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38.25">
      <c r="A43" s="36" t="s">
        <v>69</v>
      </c>
      <c r="E43" s="37" t="s">
        <v>1566</v>
      </c>
    </row>
    <row r="44" spans="1:5" ht="12.75">
      <c r="A44" s="38" t="s">
        <v>71</v>
      </c>
      <c r="E44" s="39" t="s">
        <v>83</v>
      </c>
    </row>
    <row r="45" spans="1:5" ht="25.5">
      <c r="A45" t="s">
        <v>73</v>
      </c>
      <c r="E45" s="37" t="s">
        <v>130</v>
      </c>
    </row>
    <row r="46" spans="1:16" ht="12.75">
      <c r="A46" s="26" t="s">
        <v>63</v>
      </c>
      <c r="B46" s="31" t="s">
        <v>52</v>
      </c>
      <c r="C46" s="31" t="s">
        <v>132</v>
      </c>
      <c r="D46" s="26" t="s">
        <v>65</v>
      </c>
      <c r="E46" s="32" t="s">
        <v>133</v>
      </c>
      <c r="F46" s="33" t="s">
        <v>85</v>
      </c>
      <c r="G46" s="34">
        <v>192.148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89.25">
      <c r="A47" s="36" t="s">
        <v>69</v>
      </c>
      <c r="E47" s="37" t="s">
        <v>1567</v>
      </c>
    </row>
    <row r="48" spans="1:5" ht="12.75">
      <c r="A48" s="38" t="s">
        <v>71</v>
      </c>
      <c r="E48" s="39" t="s">
        <v>1568</v>
      </c>
    </row>
    <row r="49" spans="1:5" ht="38.25">
      <c r="A49" t="s">
        <v>73</v>
      </c>
      <c r="E49" s="37" t="s">
        <v>136</v>
      </c>
    </row>
    <row r="50" spans="1:16" ht="12.75">
      <c r="A50" s="26" t="s">
        <v>63</v>
      </c>
      <c r="B50" s="31" t="s">
        <v>54</v>
      </c>
      <c r="C50" s="31" t="s">
        <v>132</v>
      </c>
      <c r="D50" s="26" t="s">
        <v>75</v>
      </c>
      <c r="E50" s="32" t="s">
        <v>133</v>
      </c>
      <c r="F50" s="33" t="s">
        <v>85</v>
      </c>
      <c r="G50" s="34">
        <v>388.53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89.25">
      <c r="A51" s="36" t="s">
        <v>69</v>
      </c>
      <c r="E51" s="37" t="s">
        <v>1569</v>
      </c>
    </row>
    <row r="52" spans="1:5" ht="12.75">
      <c r="A52" s="38" t="s">
        <v>71</v>
      </c>
      <c r="E52" s="39" t="s">
        <v>1570</v>
      </c>
    </row>
    <row r="53" spans="1:5" ht="38.25">
      <c r="A53" t="s">
        <v>73</v>
      </c>
      <c r="E53" s="37" t="s">
        <v>136</v>
      </c>
    </row>
    <row r="54" spans="1:16" ht="12.75">
      <c r="A54" s="26" t="s">
        <v>63</v>
      </c>
      <c r="B54" s="31" t="s">
        <v>56</v>
      </c>
      <c r="C54" s="31" t="s">
        <v>141</v>
      </c>
      <c r="D54" s="26" t="s">
        <v>83</v>
      </c>
      <c r="E54" s="32" t="s">
        <v>142</v>
      </c>
      <c r="F54" s="33" t="s">
        <v>85</v>
      </c>
      <c r="G54" s="34">
        <v>192.148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76.5">
      <c r="A55" s="36" t="s">
        <v>69</v>
      </c>
      <c r="E55" s="37" t="s">
        <v>1571</v>
      </c>
    </row>
    <row r="56" spans="1:5" ht="12.75">
      <c r="A56" s="38" t="s">
        <v>71</v>
      </c>
      <c r="E56" s="39" t="s">
        <v>1568</v>
      </c>
    </row>
    <row r="57" spans="1:5" ht="306">
      <c r="A57" t="s">
        <v>73</v>
      </c>
      <c r="E57" s="37" t="s">
        <v>145</v>
      </c>
    </row>
    <row r="58" spans="1:16" ht="12.75">
      <c r="A58" s="26" t="s">
        <v>63</v>
      </c>
      <c r="B58" s="31" t="s">
        <v>118</v>
      </c>
      <c r="C58" s="31" t="s">
        <v>147</v>
      </c>
      <c r="D58" s="26" t="s">
        <v>83</v>
      </c>
      <c r="E58" s="32" t="s">
        <v>148</v>
      </c>
      <c r="F58" s="33" t="s">
        <v>85</v>
      </c>
      <c r="G58" s="34">
        <v>1640.922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76.5">
      <c r="A59" s="36" t="s">
        <v>69</v>
      </c>
      <c r="E59" s="37" t="s">
        <v>1572</v>
      </c>
    </row>
    <row r="60" spans="1:5" ht="12.75">
      <c r="A60" s="38" t="s">
        <v>71</v>
      </c>
      <c r="E60" s="39" t="s">
        <v>83</v>
      </c>
    </row>
    <row r="61" spans="1:5" ht="318.75">
      <c r="A61" t="s">
        <v>73</v>
      </c>
      <c r="E61" s="37" t="s">
        <v>150</v>
      </c>
    </row>
    <row r="62" spans="1:16" ht="12.75">
      <c r="A62" s="26" t="s">
        <v>63</v>
      </c>
      <c r="B62" s="31" t="s">
        <v>123</v>
      </c>
      <c r="C62" s="31" t="s">
        <v>152</v>
      </c>
      <c r="D62" s="26" t="s">
        <v>83</v>
      </c>
      <c r="E62" s="32" t="s">
        <v>153</v>
      </c>
      <c r="F62" s="33" t="s">
        <v>85</v>
      </c>
      <c r="G62" s="34">
        <v>314.562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76.5">
      <c r="A63" s="36" t="s">
        <v>69</v>
      </c>
      <c r="E63" s="37" t="s">
        <v>1573</v>
      </c>
    </row>
    <row r="64" spans="1:5" ht="12.75">
      <c r="A64" s="38" t="s">
        <v>71</v>
      </c>
      <c r="E64" s="39" t="s">
        <v>83</v>
      </c>
    </row>
    <row r="65" spans="1:5" ht="318.75">
      <c r="A65" t="s">
        <v>73</v>
      </c>
      <c r="E65" s="37" t="s">
        <v>155</v>
      </c>
    </row>
    <row r="66" spans="1:16" ht="12.75">
      <c r="A66" s="26" t="s">
        <v>63</v>
      </c>
      <c r="B66" s="31" t="s">
        <v>126</v>
      </c>
      <c r="C66" s="31" t="s">
        <v>162</v>
      </c>
      <c r="D66" s="26" t="s">
        <v>65</v>
      </c>
      <c r="E66" s="32" t="s">
        <v>163</v>
      </c>
      <c r="F66" s="33" t="s">
        <v>85</v>
      </c>
      <c r="G66" s="34">
        <v>99.967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51">
      <c r="A67" s="36" t="s">
        <v>69</v>
      </c>
      <c r="E67" s="37" t="s">
        <v>1574</v>
      </c>
    </row>
    <row r="68" spans="1:5" ht="12.75">
      <c r="A68" s="38" t="s">
        <v>71</v>
      </c>
      <c r="E68" s="39" t="s">
        <v>83</v>
      </c>
    </row>
    <row r="69" spans="1:5" ht="242.25">
      <c r="A69" t="s">
        <v>73</v>
      </c>
      <c r="E69" s="37" t="s">
        <v>165</v>
      </c>
    </row>
    <row r="70" spans="1:16" ht="12.75">
      <c r="A70" s="26" t="s">
        <v>63</v>
      </c>
      <c r="B70" s="31" t="s">
        <v>131</v>
      </c>
      <c r="C70" s="31" t="s">
        <v>162</v>
      </c>
      <c r="D70" s="26" t="s">
        <v>75</v>
      </c>
      <c r="E70" s="32" t="s">
        <v>163</v>
      </c>
      <c r="F70" s="33" t="s">
        <v>85</v>
      </c>
      <c r="G70" s="34">
        <v>250.815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51">
      <c r="A71" s="36" t="s">
        <v>69</v>
      </c>
      <c r="E71" s="37" t="s">
        <v>1575</v>
      </c>
    </row>
    <row r="72" spans="1:5" ht="12.75">
      <c r="A72" s="38" t="s">
        <v>71</v>
      </c>
      <c r="E72" s="39" t="s">
        <v>1576</v>
      </c>
    </row>
    <row r="73" spans="1:5" ht="242.25">
      <c r="A73" t="s">
        <v>73</v>
      </c>
      <c r="E73" s="37" t="s">
        <v>165</v>
      </c>
    </row>
    <row r="74" spans="1:16" ht="12.75">
      <c r="A74" s="26" t="s">
        <v>63</v>
      </c>
      <c r="B74" s="31" t="s">
        <v>137</v>
      </c>
      <c r="C74" s="31" t="s">
        <v>170</v>
      </c>
      <c r="D74" s="26" t="s">
        <v>83</v>
      </c>
      <c r="E74" s="32" t="s">
        <v>171</v>
      </c>
      <c r="F74" s="33" t="s">
        <v>85</v>
      </c>
      <c r="G74" s="34">
        <v>590.568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63.75">
      <c r="A75" s="36" t="s">
        <v>69</v>
      </c>
      <c r="E75" s="37" t="s">
        <v>1577</v>
      </c>
    </row>
    <row r="76" spans="1:5" ht="12.75">
      <c r="A76" s="38" t="s">
        <v>71</v>
      </c>
      <c r="E76" s="39" t="s">
        <v>83</v>
      </c>
    </row>
    <row r="77" spans="1:5" ht="229.5">
      <c r="A77" t="s">
        <v>73</v>
      </c>
      <c r="E77" s="37" t="s">
        <v>173</v>
      </c>
    </row>
    <row r="78" spans="1:16" ht="12.75">
      <c r="A78" s="26" t="s">
        <v>63</v>
      </c>
      <c r="B78" s="31" t="s">
        <v>140</v>
      </c>
      <c r="C78" s="31" t="s">
        <v>175</v>
      </c>
      <c r="D78" s="26" t="s">
        <v>83</v>
      </c>
      <c r="E78" s="32" t="s">
        <v>176</v>
      </c>
      <c r="F78" s="33" t="s">
        <v>85</v>
      </c>
      <c r="G78" s="34">
        <v>3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63.75">
      <c r="A79" s="36" t="s">
        <v>69</v>
      </c>
      <c r="E79" s="37" t="s">
        <v>1578</v>
      </c>
    </row>
    <row r="80" spans="1:5" ht="12.75">
      <c r="A80" s="38" t="s">
        <v>71</v>
      </c>
      <c r="E80" s="39" t="s">
        <v>1579</v>
      </c>
    </row>
    <row r="81" spans="1:5" ht="280.5">
      <c r="A81" t="s">
        <v>73</v>
      </c>
      <c r="E81" s="37" t="s">
        <v>179</v>
      </c>
    </row>
    <row r="82" spans="1:16" ht="12.75">
      <c r="A82" s="26" t="s">
        <v>63</v>
      </c>
      <c r="B82" s="31" t="s">
        <v>146</v>
      </c>
      <c r="C82" s="31" t="s">
        <v>181</v>
      </c>
      <c r="D82" s="26" t="s">
        <v>65</v>
      </c>
      <c r="E82" s="32" t="s">
        <v>182</v>
      </c>
      <c r="F82" s="33" t="s">
        <v>183</v>
      </c>
      <c r="G82" s="34">
        <v>1282.569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38.25">
      <c r="A83" s="36" t="s">
        <v>69</v>
      </c>
      <c r="E83" s="37" t="s">
        <v>188</v>
      </c>
    </row>
    <row r="84" spans="1:5" ht="12.75">
      <c r="A84" s="38" t="s">
        <v>71</v>
      </c>
      <c r="E84" s="39" t="s">
        <v>83</v>
      </c>
    </row>
    <row r="85" spans="1:5" ht="25.5">
      <c r="A85" t="s">
        <v>73</v>
      </c>
      <c r="E85" s="37" t="s">
        <v>186</v>
      </c>
    </row>
    <row r="86" spans="1:16" ht="12.75">
      <c r="A86" s="26" t="s">
        <v>63</v>
      </c>
      <c r="B86" s="31" t="s">
        <v>151</v>
      </c>
      <c r="C86" s="31" t="s">
        <v>181</v>
      </c>
      <c r="D86" s="26" t="s">
        <v>75</v>
      </c>
      <c r="E86" s="32" t="s">
        <v>182</v>
      </c>
      <c r="F86" s="33" t="s">
        <v>183</v>
      </c>
      <c r="G86" s="34">
        <v>3932.026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38.25">
      <c r="A87" s="36" t="s">
        <v>69</v>
      </c>
      <c r="E87" s="37" t="s">
        <v>1580</v>
      </c>
    </row>
    <row r="88" spans="1:5" ht="12.75">
      <c r="A88" s="38" t="s">
        <v>71</v>
      </c>
      <c r="E88" s="39" t="s">
        <v>83</v>
      </c>
    </row>
    <row r="89" spans="1:5" ht="25.5">
      <c r="A89" t="s">
        <v>73</v>
      </c>
      <c r="E89" s="37" t="s">
        <v>186</v>
      </c>
    </row>
    <row r="90" spans="1:16" ht="12.75">
      <c r="A90" s="26" t="s">
        <v>63</v>
      </c>
      <c r="B90" s="31" t="s">
        <v>156</v>
      </c>
      <c r="C90" s="31" t="s">
        <v>181</v>
      </c>
      <c r="D90" s="26" t="s">
        <v>78</v>
      </c>
      <c r="E90" s="32" t="s">
        <v>182</v>
      </c>
      <c r="F90" s="33" t="s">
        <v>183</v>
      </c>
      <c r="G90" s="34">
        <v>183.419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1581</v>
      </c>
    </row>
    <row r="92" spans="1:5" ht="12.75">
      <c r="A92" s="38" t="s">
        <v>71</v>
      </c>
      <c r="E92" s="39" t="s">
        <v>1582</v>
      </c>
    </row>
    <row r="93" spans="1:5" ht="25.5">
      <c r="A93" t="s">
        <v>73</v>
      </c>
      <c r="E93" s="37" t="s">
        <v>186</v>
      </c>
    </row>
    <row r="94" spans="1:16" ht="12.75">
      <c r="A94" s="26" t="s">
        <v>63</v>
      </c>
      <c r="B94" s="31" t="s">
        <v>161</v>
      </c>
      <c r="C94" s="31" t="s">
        <v>1372</v>
      </c>
      <c r="D94" s="26" t="s">
        <v>83</v>
      </c>
      <c r="E94" s="32" t="s">
        <v>1373</v>
      </c>
      <c r="F94" s="33" t="s">
        <v>85</v>
      </c>
      <c r="G94" s="34">
        <v>1245.052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51">
      <c r="A95" s="36" t="s">
        <v>69</v>
      </c>
      <c r="E95" s="37" t="s">
        <v>1583</v>
      </c>
    </row>
    <row r="96" spans="1:5" ht="12.75">
      <c r="A96" s="38" t="s">
        <v>71</v>
      </c>
      <c r="E96" s="39" t="s">
        <v>83</v>
      </c>
    </row>
    <row r="97" spans="1:5" ht="12.75">
      <c r="A97" t="s">
        <v>73</v>
      </c>
      <c r="E97" s="37" t="s">
        <v>210</v>
      </c>
    </row>
    <row r="98" spans="1:16" ht="12.75">
      <c r="A98" s="26" t="s">
        <v>63</v>
      </c>
      <c r="B98" s="31" t="s">
        <v>166</v>
      </c>
      <c r="C98" s="31" t="s">
        <v>620</v>
      </c>
      <c r="D98" s="26" t="s">
        <v>83</v>
      </c>
      <c r="E98" s="32" t="s">
        <v>621</v>
      </c>
      <c r="F98" s="33" t="s">
        <v>183</v>
      </c>
      <c r="G98" s="34">
        <v>1921.48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38.25">
      <c r="A99" s="36" t="s">
        <v>69</v>
      </c>
      <c r="E99" s="37" t="s">
        <v>1584</v>
      </c>
    </row>
    <row r="100" spans="1:5" ht="12.75">
      <c r="A100" s="38" t="s">
        <v>71</v>
      </c>
      <c r="E100" s="39" t="s">
        <v>83</v>
      </c>
    </row>
    <row r="101" spans="1:5" ht="12.75">
      <c r="A101" t="s">
        <v>73</v>
      </c>
      <c r="E101" s="37" t="s">
        <v>210</v>
      </c>
    </row>
    <row r="102" spans="1:16" ht="12.75">
      <c r="A102" s="26" t="s">
        <v>63</v>
      </c>
      <c r="B102" s="31" t="s">
        <v>169</v>
      </c>
      <c r="C102" s="31" t="s">
        <v>623</v>
      </c>
      <c r="D102" s="26" t="s">
        <v>83</v>
      </c>
      <c r="E102" s="32" t="s">
        <v>624</v>
      </c>
      <c r="F102" s="33" t="s">
        <v>183</v>
      </c>
      <c r="G102" s="34">
        <v>1921.48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51">
      <c r="A103" s="36" t="s">
        <v>69</v>
      </c>
      <c r="E103" s="37" t="s">
        <v>1585</v>
      </c>
    </row>
    <row r="104" spans="1:5" ht="12.75">
      <c r="A104" s="38" t="s">
        <v>71</v>
      </c>
      <c r="E104" s="39" t="s">
        <v>83</v>
      </c>
    </row>
    <row r="105" spans="1:5" ht="38.25">
      <c r="A105" t="s">
        <v>73</v>
      </c>
      <c r="E105" s="37" t="s">
        <v>215</v>
      </c>
    </row>
    <row r="106" spans="1:16" ht="12.75">
      <c r="A106" s="26" t="s">
        <v>63</v>
      </c>
      <c r="B106" s="31" t="s">
        <v>174</v>
      </c>
      <c r="C106" s="31" t="s">
        <v>217</v>
      </c>
      <c r="D106" s="26" t="s">
        <v>83</v>
      </c>
      <c r="E106" s="32" t="s">
        <v>218</v>
      </c>
      <c r="F106" s="33" t="s">
        <v>183</v>
      </c>
      <c r="G106" s="34">
        <v>1921.48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38.25">
      <c r="A107" s="36" t="s">
        <v>69</v>
      </c>
      <c r="E107" s="37" t="s">
        <v>1586</v>
      </c>
    </row>
    <row r="108" spans="1:5" ht="12.75">
      <c r="A108" s="38" t="s">
        <v>71</v>
      </c>
      <c r="E108" s="39" t="s">
        <v>83</v>
      </c>
    </row>
    <row r="109" spans="1:5" ht="25.5">
      <c r="A109" t="s">
        <v>73</v>
      </c>
      <c r="E109" s="37" t="s">
        <v>220</v>
      </c>
    </row>
    <row r="110" spans="1:16" ht="12.75">
      <c r="A110" s="26" t="s">
        <v>63</v>
      </c>
      <c r="B110" s="31" t="s">
        <v>180</v>
      </c>
      <c r="C110" s="31" t="s">
        <v>222</v>
      </c>
      <c r="D110" s="26" t="s">
        <v>83</v>
      </c>
      <c r="E110" s="32" t="s">
        <v>223</v>
      </c>
      <c r="F110" s="33" t="s">
        <v>183</v>
      </c>
      <c r="G110" s="34">
        <v>1921.48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38.25">
      <c r="A111" s="36" t="s">
        <v>69</v>
      </c>
      <c r="E111" s="37" t="s">
        <v>1587</v>
      </c>
    </row>
    <row r="112" spans="1:5" ht="12.75">
      <c r="A112" s="38" t="s">
        <v>71</v>
      </c>
      <c r="E112" s="39" t="s">
        <v>83</v>
      </c>
    </row>
    <row r="113" spans="1:5" ht="38.25">
      <c r="A113" t="s">
        <v>73</v>
      </c>
      <c r="E113" s="37" t="s">
        <v>225</v>
      </c>
    </row>
    <row r="114" spans="1:16" ht="12.75">
      <c r="A114" s="26" t="s">
        <v>63</v>
      </c>
      <c r="B114" s="31" t="s">
        <v>187</v>
      </c>
      <c r="C114" s="31" t="s">
        <v>227</v>
      </c>
      <c r="D114" s="26" t="s">
        <v>83</v>
      </c>
      <c r="E114" s="32" t="s">
        <v>228</v>
      </c>
      <c r="F114" s="33" t="s">
        <v>183</v>
      </c>
      <c r="G114" s="34">
        <v>16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1588</v>
      </c>
    </row>
    <row r="116" spans="1:5" ht="12.75">
      <c r="A116" s="38" t="s">
        <v>71</v>
      </c>
      <c r="E116" s="39" t="s">
        <v>1589</v>
      </c>
    </row>
    <row r="117" spans="1:5" ht="38.25">
      <c r="A117" t="s">
        <v>73</v>
      </c>
      <c r="E117" s="37" t="s">
        <v>230</v>
      </c>
    </row>
    <row r="118" spans="1:18" ht="12.75" customHeight="1">
      <c r="A118" s="6" t="s">
        <v>61</v>
      </c>
      <c r="B118" s="6"/>
      <c r="C118" s="41" t="s">
        <v>36</v>
      </c>
      <c r="D118" s="6"/>
      <c r="E118" s="29" t="s">
        <v>247</v>
      </c>
      <c r="F118" s="6"/>
      <c r="G118" s="6"/>
      <c r="H118" s="6"/>
      <c r="I118" s="42">
        <f>0+Q118</f>
      </c>
      <c r="J118" s="6"/>
      <c r="O118">
        <f>0+R118</f>
      </c>
      <c r="Q118">
        <f>0+I119+I123+I127</f>
      </c>
      <c r="R118">
        <f>0+O119+O123+O127</f>
      </c>
    </row>
    <row r="119" spans="1:16" ht="12.75">
      <c r="A119" s="26" t="s">
        <v>63</v>
      </c>
      <c r="B119" s="31" t="s">
        <v>189</v>
      </c>
      <c r="C119" s="31" t="s">
        <v>249</v>
      </c>
      <c r="D119" s="26" t="s">
        <v>83</v>
      </c>
      <c r="E119" s="32" t="s">
        <v>250</v>
      </c>
      <c r="F119" s="33" t="s">
        <v>183</v>
      </c>
      <c r="G119" s="34">
        <v>1742.484</v>
      </c>
      <c r="H119" s="35">
        <v>0</v>
      </c>
      <c r="I119" s="35">
        <f>ROUND(ROUND(H119,2)*ROUND(G119,3),2)</f>
      </c>
      <c r="J119" s="33" t="s">
        <v>68</v>
      </c>
      <c r="O119">
        <f>(I119*21)/100</f>
      </c>
      <c r="P119" t="s">
        <v>36</v>
      </c>
    </row>
    <row r="120" spans="1:5" ht="38.25">
      <c r="A120" s="36" t="s">
        <v>69</v>
      </c>
      <c r="E120" s="37" t="s">
        <v>1590</v>
      </c>
    </row>
    <row r="121" spans="1:5" ht="12.75">
      <c r="A121" s="38" t="s">
        <v>71</v>
      </c>
      <c r="E121" s="39" t="s">
        <v>1591</v>
      </c>
    </row>
    <row r="122" spans="1:5" ht="51">
      <c r="A122" t="s">
        <v>73</v>
      </c>
      <c r="E122" s="37" t="s">
        <v>253</v>
      </c>
    </row>
    <row r="123" spans="1:16" ht="12.75">
      <c r="A123" s="26" t="s">
        <v>63</v>
      </c>
      <c r="B123" s="31" t="s">
        <v>191</v>
      </c>
      <c r="C123" s="31" t="s">
        <v>255</v>
      </c>
      <c r="D123" s="26" t="s">
        <v>83</v>
      </c>
      <c r="E123" s="32" t="s">
        <v>256</v>
      </c>
      <c r="F123" s="33" t="s">
        <v>85</v>
      </c>
      <c r="G123" s="34">
        <v>513.028</v>
      </c>
      <c r="H123" s="35">
        <v>0</v>
      </c>
      <c r="I123" s="35">
        <f>ROUND(ROUND(H123,2)*ROUND(G123,3),2)</f>
      </c>
      <c r="J123" s="33" t="s">
        <v>68</v>
      </c>
      <c r="O123">
        <f>(I123*21)/100</f>
      </c>
      <c r="P123" t="s">
        <v>36</v>
      </c>
    </row>
    <row r="124" spans="1:5" ht="63.75">
      <c r="A124" s="36" t="s">
        <v>69</v>
      </c>
      <c r="E124" s="37" t="s">
        <v>257</v>
      </c>
    </row>
    <row r="125" spans="1:5" ht="12.75">
      <c r="A125" s="38" t="s">
        <v>71</v>
      </c>
      <c r="E125" s="39" t="s">
        <v>258</v>
      </c>
    </row>
    <row r="126" spans="1:5" ht="38.25">
      <c r="A126" t="s">
        <v>73</v>
      </c>
      <c r="E126" s="37" t="s">
        <v>259</v>
      </c>
    </row>
    <row r="127" spans="1:16" ht="12.75">
      <c r="A127" s="26" t="s">
        <v>63</v>
      </c>
      <c r="B127" s="31" t="s">
        <v>194</v>
      </c>
      <c r="C127" s="31" t="s">
        <v>261</v>
      </c>
      <c r="D127" s="26" t="s">
        <v>83</v>
      </c>
      <c r="E127" s="32" t="s">
        <v>262</v>
      </c>
      <c r="F127" s="33" t="s">
        <v>183</v>
      </c>
      <c r="G127" s="34">
        <v>1282.569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51">
      <c r="A128" s="36" t="s">
        <v>69</v>
      </c>
      <c r="E128" s="37" t="s">
        <v>263</v>
      </c>
    </row>
    <row r="129" spans="1:5" ht="12.75">
      <c r="A129" s="38" t="s">
        <v>71</v>
      </c>
      <c r="E129" s="39" t="s">
        <v>83</v>
      </c>
    </row>
    <row r="130" spans="1:5" ht="102">
      <c r="A130" t="s">
        <v>73</v>
      </c>
      <c r="E130" s="37" t="s">
        <v>264</v>
      </c>
    </row>
    <row r="131" spans="1:18" ht="12.75" customHeight="1">
      <c r="A131" s="6" t="s">
        <v>61</v>
      </c>
      <c r="B131" s="6"/>
      <c r="C131" s="41" t="s">
        <v>45</v>
      </c>
      <c r="D131" s="6"/>
      <c r="E131" s="29" t="s">
        <v>265</v>
      </c>
      <c r="F131" s="6"/>
      <c r="G131" s="6"/>
      <c r="H131" s="6"/>
      <c r="I131" s="42">
        <f>0+Q131</f>
      </c>
      <c r="J131" s="6"/>
      <c r="O131">
        <f>0+R131</f>
      </c>
      <c r="Q131">
        <f>0+I132+I136+I140+I144+I148+I152</f>
      </c>
      <c r="R131">
        <f>0+O132+O136+O140+O144+O148+O152</f>
      </c>
    </row>
    <row r="132" spans="1:16" ht="12.75">
      <c r="A132" s="26" t="s">
        <v>63</v>
      </c>
      <c r="B132" s="31" t="s">
        <v>197</v>
      </c>
      <c r="C132" s="31" t="s">
        <v>267</v>
      </c>
      <c r="D132" s="26" t="s">
        <v>65</v>
      </c>
      <c r="E132" s="32" t="s">
        <v>268</v>
      </c>
      <c r="F132" s="33" t="s">
        <v>85</v>
      </c>
      <c r="G132" s="34">
        <v>31.875</v>
      </c>
      <c r="H132" s="35">
        <v>0</v>
      </c>
      <c r="I132" s="35">
        <f>ROUND(ROUND(H132,2)*ROUND(G132,3),2)</f>
      </c>
      <c r="J132" s="33" t="s">
        <v>68</v>
      </c>
      <c r="O132">
        <f>(I132*21)/100</f>
      </c>
      <c r="P132" t="s">
        <v>36</v>
      </c>
    </row>
    <row r="133" spans="1:5" ht="63.75">
      <c r="A133" s="36" t="s">
        <v>69</v>
      </c>
      <c r="E133" s="37" t="s">
        <v>1592</v>
      </c>
    </row>
    <row r="134" spans="1:5" ht="12.75">
      <c r="A134" s="38" t="s">
        <v>71</v>
      </c>
      <c r="E134" s="39" t="s">
        <v>1593</v>
      </c>
    </row>
    <row r="135" spans="1:5" ht="369.75">
      <c r="A135" t="s">
        <v>73</v>
      </c>
      <c r="E135" s="37" t="s">
        <v>271</v>
      </c>
    </row>
    <row r="136" spans="1:16" ht="12.75">
      <c r="A136" s="26" t="s">
        <v>63</v>
      </c>
      <c r="B136" s="31" t="s">
        <v>200</v>
      </c>
      <c r="C136" s="31" t="s">
        <v>267</v>
      </c>
      <c r="D136" s="26" t="s">
        <v>75</v>
      </c>
      <c r="E136" s="32" t="s">
        <v>268</v>
      </c>
      <c r="F136" s="33" t="s">
        <v>85</v>
      </c>
      <c r="G136" s="34">
        <v>0.137</v>
      </c>
      <c r="H136" s="35">
        <v>0</v>
      </c>
      <c r="I136" s="35">
        <f>ROUND(ROUND(H136,2)*ROUND(G136,3),2)</f>
      </c>
      <c r="J136" s="33" t="s">
        <v>68</v>
      </c>
      <c r="O136">
        <f>(I136*21)/100</f>
      </c>
      <c r="P136" t="s">
        <v>36</v>
      </c>
    </row>
    <row r="137" spans="1:5" ht="63.75">
      <c r="A137" s="36" t="s">
        <v>69</v>
      </c>
      <c r="E137" s="37" t="s">
        <v>1594</v>
      </c>
    </row>
    <row r="138" spans="1:5" ht="12.75">
      <c r="A138" s="38" t="s">
        <v>71</v>
      </c>
      <c r="E138" s="39" t="s">
        <v>1595</v>
      </c>
    </row>
    <row r="139" spans="1:5" ht="369.75">
      <c r="A139" t="s">
        <v>73</v>
      </c>
      <c r="E139" s="37" t="s">
        <v>271</v>
      </c>
    </row>
    <row r="140" spans="1:16" ht="12.75">
      <c r="A140" s="26" t="s">
        <v>63</v>
      </c>
      <c r="B140" s="31" t="s">
        <v>203</v>
      </c>
      <c r="C140" s="31" t="s">
        <v>287</v>
      </c>
      <c r="D140" s="26" t="s">
        <v>83</v>
      </c>
      <c r="E140" s="32" t="s">
        <v>288</v>
      </c>
      <c r="F140" s="33" t="s">
        <v>85</v>
      </c>
      <c r="G140" s="34">
        <v>45.855</v>
      </c>
      <c r="H140" s="35">
        <v>0</v>
      </c>
      <c r="I140" s="35">
        <f>ROUND(ROUND(H140,2)*ROUND(G140,3),2)</f>
      </c>
      <c r="J140" s="33" t="s">
        <v>68</v>
      </c>
      <c r="O140">
        <f>(I140*21)/100</f>
      </c>
      <c r="P140" t="s">
        <v>36</v>
      </c>
    </row>
    <row r="141" spans="1:5" ht="51">
      <c r="A141" s="36" t="s">
        <v>69</v>
      </c>
      <c r="E141" s="37" t="s">
        <v>1596</v>
      </c>
    </row>
    <row r="142" spans="1:5" ht="12.75">
      <c r="A142" s="38" t="s">
        <v>71</v>
      </c>
      <c r="E142" s="39" t="s">
        <v>1597</v>
      </c>
    </row>
    <row r="143" spans="1:5" ht="38.25">
      <c r="A143" t="s">
        <v>73</v>
      </c>
      <c r="E143" s="37" t="s">
        <v>259</v>
      </c>
    </row>
    <row r="144" spans="1:16" ht="12.75">
      <c r="A144" s="26" t="s">
        <v>63</v>
      </c>
      <c r="B144" s="31" t="s">
        <v>206</v>
      </c>
      <c r="C144" s="31" t="s">
        <v>292</v>
      </c>
      <c r="D144" s="26" t="s">
        <v>65</v>
      </c>
      <c r="E144" s="32" t="s">
        <v>293</v>
      </c>
      <c r="F144" s="33" t="s">
        <v>85</v>
      </c>
      <c r="G144" s="34">
        <v>137.565</v>
      </c>
      <c r="H144" s="35">
        <v>0</v>
      </c>
      <c r="I144" s="35">
        <f>ROUND(ROUND(H144,2)*ROUND(G144,3),2)</f>
      </c>
      <c r="J144" s="33" t="s">
        <v>68</v>
      </c>
      <c r="O144">
        <f>(I144*21)/100</f>
      </c>
      <c r="P144" t="s">
        <v>36</v>
      </c>
    </row>
    <row r="145" spans="1:5" ht="51">
      <c r="A145" s="36" t="s">
        <v>69</v>
      </c>
      <c r="E145" s="37" t="s">
        <v>1598</v>
      </c>
    </row>
    <row r="146" spans="1:5" ht="12.75">
      <c r="A146" s="38" t="s">
        <v>71</v>
      </c>
      <c r="E146" s="39" t="s">
        <v>1599</v>
      </c>
    </row>
    <row r="147" spans="1:5" ht="38.25">
      <c r="A147" t="s">
        <v>73</v>
      </c>
      <c r="E147" s="37" t="s">
        <v>259</v>
      </c>
    </row>
    <row r="148" spans="1:16" ht="12.75">
      <c r="A148" s="26" t="s">
        <v>63</v>
      </c>
      <c r="B148" s="31" t="s">
        <v>211</v>
      </c>
      <c r="C148" s="31" t="s">
        <v>292</v>
      </c>
      <c r="D148" s="26" t="s">
        <v>75</v>
      </c>
      <c r="E148" s="32" t="s">
        <v>293</v>
      </c>
      <c r="F148" s="33" t="s">
        <v>85</v>
      </c>
      <c r="G148" s="34">
        <v>0.6</v>
      </c>
      <c r="H148" s="35">
        <v>0</v>
      </c>
      <c r="I148" s="35">
        <f>ROUND(ROUND(H148,2)*ROUND(G148,3),2)</f>
      </c>
      <c r="J148" s="33" t="s">
        <v>68</v>
      </c>
      <c r="O148">
        <f>(I148*21)/100</f>
      </c>
      <c r="P148" t="s">
        <v>36</v>
      </c>
    </row>
    <row r="149" spans="1:5" ht="63.75">
      <c r="A149" s="36" t="s">
        <v>69</v>
      </c>
      <c r="E149" s="37" t="s">
        <v>1600</v>
      </c>
    </row>
    <row r="150" spans="1:5" ht="12.75">
      <c r="A150" s="38" t="s">
        <v>71</v>
      </c>
      <c r="E150" s="39" t="s">
        <v>1601</v>
      </c>
    </row>
    <row r="151" spans="1:5" ht="38.25">
      <c r="A151" t="s">
        <v>73</v>
      </c>
      <c r="E151" s="37" t="s">
        <v>259</v>
      </c>
    </row>
    <row r="152" spans="1:16" ht="12.75">
      <c r="A152" s="26" t="s">
        <v>63</v>
      </c>
      <c r="B152" s="31" t="s">
        <v>216</v>
      </c>
      <c r="C152" s="31" t="s">
        <v>885</v>
      </c>
      <c r="D152" s="26" t="s">
        <v>83</v>
      </c>
      <c r="E152" s="32" t="s">
        <v>886</v>
      </c>
      <c r="F152" s="33" t="s">
        <v>85</v>
      </c>
      <c r="G152" s="34">
        <v>7.3</v>
      </c>
      <c r="H152" s="35">
        <v>0</v>
      </c>
      <c r="I152" s="35">
        <f>ROUND(ROUND(H152,2)*ROUND(G152,3),2)</f>
      </c>
      <c r="J152" s="33" t="s">
        <v>68</v>
      </c>
      <c r="O152">
        <f>(I152*21)/100</f>
      </c>
      <c r="P152" t="s">
        <v>36</v>
      </c>
    </row>
    <row r="153" spans="1:5" ht="89.25">
      <c r="A153" s="36" t="s">
        <v>69</v>
      </c>
      <c r="E153" s="37" t="s">
        <v>1602</v>
      </c>
    </row>
    <row r="154" spans="1:5" ht="12.75">
      <c r="A154" s="38" t="s">
        <v>71</v>
      </c>
      <c r="E154" s="39" t="s">
        <v>1603</v>
      </c>
    </row>
    <row r="155" spans="1:5" ht="102">
      <c r="A155" t="s">
        <v>73</v>
      </c>
      <c r="E155" s="37" t="s">
        <v>889</v>
      </c>
    </row>
    <row r="156" spans="1:18" ht="12.75" customHeight="1">
      <c r="A156" s="6" t="s">
        <v>61</v>
      </c>
      <c r="B156" s="6"/>
      <c r="C156" s="41" t="s">
        <v>47</v>
      </c>
      <c r="D156" s="6"/>
      <c r="E156" s="29" t="s">
        <v>304</v>
      </c>
      <c r="F156" s="6"/>
      <c r="G156" s="6"/>
      <c r="H156" s="6"/>
      <c r="I156" s="42">
        <f>0+Q156</f>
      </c>
      <c r="J156" s="6"/>
      <c r="O156">
        <f>0+R156</f>
      </c>
      <c r="Q156">
        <f>0+I157+I161+I165+I169+I173+I177+I181+I185+I189+I193+I197+I201+I205</f>
      </c>
      <c r="R156">
        <f>0+O157+O161+O165+O169+O173+O177+O181+O185+O189+O193+O197+O201+O205</f>
      </c>
    </row>
    <row r="157" spans="1:16" ht="12.75">
      <c r="A157" s="26" t="s">
        <v>63</v>
      </c>
      <c r="B157" s="31" t="s">
        <v>221</v>
      </c>
      <c r="C157" s="31" t="s">
        <v>306</v>
      </c>
      <c r="D157" s="26" t="s">
        <v>83</v>
      </c>
      <c r="E157" s="32" t="s">
        <v>307</v>
      </c>
      <c r="F157" s="33" t="s">
        <v>183</v>
      </c>
      <c r="G157" s="34">
        <v>2352.97</v>
      </c>
      <c r="H157" s="35">
        <v>0</v>
      </c>
      <c r="I157" s="35">
        <f>ROUND(ROUND(H157,2)*ROUND(G157,3),2)</f>
      </c>
      <c r="J157" s="33" t="s">
        <v>68</v>
      </c>
      <c r="O157">
        <f>(I157*21)/100</f>
      </c>
      <c r="P157" t="s">
        <v>36</v>
      </c>
    </row>
    <row r="158" spans="1:5" ht="51">
      <c r="A158" s="36" t="s">
        <v>69</v>
      </c>
      <c r="E158" s="37" t="s">
        <v>1604</v>
      </c>
    </row>
    <row r="159" spans="1:5" ht="12.75">
      <c r="A159" s="38" t="s">
        <v>71</v>
      </c>
      <c r="E159" s="39" t="s">
        <v>83</v>
      </c>
    </row>
    <row r="160" spans="1:5" ht="127.5">
      <c r="A160" t="s">
        <v>73</v>
      </c>
      <c r="E160" s="37" t="s">
        <v>309</v>
      </c>
    </row>
    <row r="161" spans="1:16" ht="12.75">
      <c r="A161" s="26" t="s">
        <v>63</v>
      </c>
      <c r="B161" s="31" t="s">
        <v>226</v>
      </c>
      <c r="C161" s="31" t="s">
        <v>320</v>
      </c>
      <c r="D161" s="26" t="s">
        <v>83</v>
      </c>
      <c r="E161" s="32" t="s">
        <v>321</v>
      </c>
      <c r="F161" s="33" t="s">
        <v>183</v>
      </c>
      <c r="G161" s="34">
        <v>3932.026</v>
      </c>
      <c r="H161" s="35">
        <v>0</v>
      </c>
      <c r="I161" s="35">
        <f>ROUND(ROUND(H161,2)*ROUND(G161,3),2)</f>
      </c>
      <c r="J161" s="33" t="s">
        <v>68</v>
      </c>
      <c r="O161">
        <f>(I161*21)/100</f>
      </c>
      <c r="P161" t="s">
        <v>36</v>
      </c>
    </row>
    <row r="162" spans="1:5" ht="38.25">
      <c r="A162" s="36" t="s">
        <v>69</v>
      </c>
      <c r="E162" s="37" t="s">
        <v>1605</v>
      </c>
    </row>
    <row r="163" spans="1:5" ht="12.75">
      <c r="A163" s="38" t="s">
        <v>71</v>
      </c>
      <c r="E163" s="39" t="s">
        <v>83</v>
      </c>
    </row>
    <row r="164" spans="1:5" ht="51">
      <c r="A164" t="s">
        <v>73</v>
      </c>
      <c r="E164" s="37" t="s">
        <v>323</v>
      </c>
    </row>
    <row r="165" spans="1:16" ht="12.75">
      <c r="A165" s="26" t="s">
        <v>63</v>
      </c>
      <c r="B165" s="31" t="s">
        <v>231</v>
      </c>
      <c r="C165" s="31" t="s">
        <v>337</v>
      </c>
      <c r="D165" s="26" t="s">
        <v>83</v>
      </c>
      <c r="E165" s="32" t="s">
        <v>338</v>
      </c>
      <c r="F165" s="33" t="s">
        <v>183</v>
      </c>
      <c r="G165" s="34">
        <v>2161.784</v>
      </c>
      <c r="H165" s="35">
        <v>0</v>
      </c>
      <c r="I165" s="35">
        <f>ROUND(ROUND(H165,2)*ROUND(G165,3),2)</f>
      </c>
      <c r="J165" s="33" t="s">
        <v>68</v>
      </c>
      <c r="O165">
        <f>(I165*21)/100</f>
      </c>
      <c r="P165" t="s">
        <v>36</v>
      </c>
    </row>
    <row r="166" spans="1:5" ht="51">
      <c r="A166" s="36" t="s">
        <v>69</v>
      </c>
      <c r="E166" s="37" t="s">
        <v>1606</v>
      </c>
    </row>
    <row r="167" spans="1:5" ht="12.75">
      <c r="A167" s="38" t="s">
        <v>71</v>
      </c>
      <c r="E167" s="39" t="s">
        <v>83</v>
      </c>
    </row>
    <row r="168" spans="1:5" ht="51">
      <c r="A168" t="s">
        <v>73</v>
      </c>
      <c r="E168" s="37" t="s">
        <v>340</v>
      </c>
    </row>
    <row r="169" spans="1:16" ht="12.75">
      <c r="A169" s="26" t="s">
        <v>63</v>
      </c>
      <c r="B169" s="31" t="s">
        <v>237</v>
      </c>
      <c r="C169" s="31" t="s">
        <v>346</v>
      </c>
      <c r="D169" s="26" t="s">
        <v>65</v>
      </c>
      <c r="E169" s="32" t="s">
        <v>347</v>
      </c>
      <c r="F169" s="33" t="s">
        <v>183</v>
      </c>
      <c r="G169" s="34">
        <v>1928.112</v>
      </c>
      <c r="H169" s="35">
        <v>0</v>
      </c>
      <c r="I169" s="35">
        <f>ROUND(ROUND(H169,2)*ROUND(G169,3),2)</f>
      </c>
      <c r="J169" s="33" t="s">
        <v>68</v>
      </c>
      <c r="O169">
        <f>(I169*21)/100</f>
      </c>
      <c r="P169" t="s">
        <v>36</v>
      </c>
    </row>
    <row r="170" spans="1:5" ht="51">
      <c r="A170" s="36" t="s">
        <v>69</v>
      </c>
      <c r="E170" s="37" t="s">
        <v>1607</v>
      </c>
    </row>
    <row r="171" spans="1:5" ht="12.75">
      <c r="A171" s="38" t="s">
        <v>71</v>
      </c>
      <c r="E171" s="39" t="s">
        <v>83</v>
      </c>
    </row>
    <row r="172" spans="1:5" ht="51">
      <c r="A172" t="s">
        <v>73</v>
      </c>
      <c r="E172" s="37" t="s">
        <v>340</v>
      </c>
    </row>
    <row r="173" spans="1:16" ht="12.75">
      <c r="A173" s="26" t="s">
        <v>63</v>
      </c>
      <c r="B173" s="31" t="s">
        <v>242</v>
      </c>
      <c r="C173" s="31" t="s">
        <v>346</v>
      </c>
      <c r="D173" s="26" t="s">
        <v>75</v>
      </c>
      <c r="E173" s="32" t="s">
        <v>347</v>
      </c>
      <c r="F173" s="33" t="s">
        <v>183</v>
      </c>
      <c r="G173" s="34">
        <v>1793.574</v>
      </c>
      <c r="H173" s="35">
        <v>0</v>
      </c>
      <c r="I173" s="35">
        <f>ROUND(ROUND(H173,2)*ROUND(G173,3),2)</f>
      </c>
      <c r="J173" s="33" t="s">
        <v>68</v>
      </c>
      <c r="O173">
        <f>(I173*21)/100</f>
      </c>
      <c r="P173" t="s">
        <v>36</v>
      </c>
    </row>
    <row r="174" spans="1:5" ht="51">
      <c r="A174" s="36" t="s">
        <v>69</v>
      </c>
      <c r="E174" s="37" t="s">
        <v>1608</v>
      </c>
    </row>
    <row r="175" spans="1:5" ht="12.75">
      <c r="A175" s="38" t="s">
        <v>71</v>
      </c>
      <c r="E175" s="39" t="s">
        <v>83</v>
      </c>
    </row>
    <row r="176" spans="1:5" ht="51">
      <c r="A176" t="s">
        <v>73</v>
      </c>
      <c r="E176" s="37" t="s">
        <v>340</v>
      </c>
    </row>
    <row r="177" spans="1:16" ht="12.75">
      <c r="A177" s="26" t="s">
        <v>63</v>
      </c>
      <c r="B177" s="31" t="s">
        <v>248</v>
      </c>
      <c r="C177" s="31" t="s">
        <v>346</v>
      </c>
      <c r="D177" s="26" t="s">
        <v>78</v>
      </c>
      <c r="E177" s="32" t="s">
        <v>347</v>
      </c>
      <c r="F177" s="33" t="s">
        <v>183</v>
      </c>
      <c r="G177" s="34">
        <v>5414.85</v>
      </c>
      <c r="H177" s="35">
        <v>0</v>
      </c>
      <c r="I177" s="35">
        <f>ROUND(ROUND(H177,2)*ROUND(G177,3),2)</f>
      </c>
      <c r="J177" s="33" t="s">
        <v>68</v>
      </c>
      <c r="O177">
        <f>(I177*21)/100</f>
      </c>
      <c r="P177" t="s">
        <v>36</v>
      </c>
    </row>
    <row r="178" spans="1:5" ht="51">
      <c r="A178" s="36" t="s">
        <v>69</v>
      </c>
      <c r="E178" s="37" t="s">
        <v>1609</v>
      </c>
    </row>
    <row r="179" spans="1:5" ht="12.75">
      <c r="A179" s="38" t="s">
        <v>71</v>
      </c>
      <c r="E179" s="39" t="s">
        <v>83</v>
      </c>
    </row>
    <row r="180" spans="1:5" ht="51">
      <c r="A180" t="s">
        <v>73</v>
      </c>
      <c r="E180" s="37" t="s">
        <v>340</v>
      </c>
    </row>
    <row r="181" spans="1:16" ht="12.75">
      <c r="A181" s="26" t="s">
        <v>63</v>
      </c>
      <c r="B181" s="31" t="s">
        <v>254</v>
      </c>
      <c r="C181" s="31" t="s">
        <v>346</v>
      </c>
      <c r="D181" s="26" t="s">
        <v>192</v>
      </c>
      <c r="E181" s="32" t="s">
        <v>347</v>
      </c>
      <c r="F181" s="33" t="s">
        <v>183</v>
      </c>
      <c r="G181" s="34">
        <v>5414.85</v>
      </c>
      <c r="H181" s="35">
        <v>0</v>
      </c>
      <c r="I181" s="35">
        <f>ROUND(ROUND(H181,2)*ROUND(G181,3),2)</f>
      </c>
      <c r="J181" s="33" t="s">
        <v>68</v>
      </c>
      <c r="O181">
        <f>(I181*21)/100</f>
      </c>
      <c r="P181" t="s">
        <v>36</v>
      </c>
    </row>
    <row r="182" spans="1:5" ht="51">
      <c r="A182" s="36" t="s">
        <v>69</v>
      </c>
      <c r="E182" s="37" t="s">
        <v>1610</v>
      </c>
    </row>
    <row r="183" spans="1:5" ht="12.75">
      <c r="A183" s="38" t="s">
        <v>71</v>
      </c>
      <c r="E183" s="39" t="s">
        <v>83</v>
      </c>
    </row>
    <row r="184" spans="1:5" ht="51">
      <c r="A184" t="s">
        <v>73</v>
      </c>
      <c r="E184" s="37" t="s">
        <v>340</v>
      </c>
    </row>
    <row r="185" spans="1:16" ht="12.75">
      <c r="A185" s="26" t="s">
        <v>63</v>
      </c>
      <c r="B185" s="31" t="s">
        <v>260</v>
      </c>
      <c r="C185" s="31" t="s">
        <v>364</v>
      </c>
      <c r="D185" s="26" t="s">
        <v>65</v>
      </c>
      <c r="E185" s="32" t="s">
        <v>365</v>
      </c>
      <c r="F185" s="33" t="s">
        <v>183</v>
      </c>
      <c r="G185" s="34">
        <v>1708.602</v>
      </c>
      <c r="H185" s="35">
        <v>0</v>
      </c>
      <c r="I185" s="35">
        <f>ROUND(ROUND(H185,2)*ROUND(G185,3),2)</f>
      </c>
      <c r="J185" s="33" t="s">
        <v>68</v>
      </c>
      <c r="O185">
        <f>(I185*21)/100</f>
      </c>
      <c r="P185" t="s">
        <v>36</v>
      </c>
    </row>
    <row r="186" spans="1:5" ht="38.25">
      <c r="A186" s="36" t="s">
        <v>69</v>
      </c>
      <c r="E186" s="37" t="s">
        <v>1611</v>
      </c>
    </row>
    <row r="187" spans="1:5" ht="12.75">
      <c r="A187" s="38" t="s">
        <v>71</v>
      </c>
      <c r="E187" s="39" t="s">
        <v>83</v>
      </c>
    </row>
    <row r="188" spans="1:5" ht="140.25">
      <c r="A188" t="s">
        <v>73</v>
      </c>
      <c r="E188" s="37" t="s">
        <v>367</v>
      </c>
    </row>
    <row r="189" spans="1:16" ht="12.75">
      <c r="A189" s="26" t="s">
        <v>63</v>
      </c>
      <c r="B189" s="31" t="s">
        <v>266</v>
      </c>
      <c r="C189" s="31" t="s">
        <v>364</v>
      </c>
      <c r="D189" s="26" t="s">
        <v>75</v>
      </c>
      <c r="E189" s="32" t="s">
        <v>365</v>
      </c>
      <c r="F189" s="33" t="s">
        <v>183</v>
      </c>
      <c r="G189" s="34">
        <v>5414.85</v>
      </c>
      <c r="H189" s="35">
        <v>0</v>
      </c>
      <c r="I189" s="35">
        <f>ROUND(ROUND(H189,2)*ROUND(G189,3),2)</f>
      </c>
      <c r="J189" s="33" t="s">
        <v>68</v>
      </c>
      <c r="O189">
        <f>(I189*21)/100</f>
      </c>
      <c r="P189" t="s">
        <v>36</v>
      </c>
    </row>
    <row r="190" spans="1:5" ht="38.25">
      <c r="A190" s="36" t="s">
        <v>69</v>
      </c>
      <c r="E190" s="37" t="s">
        <v>1612</v>
      </c>
    </row>
    <row r="191" spans="1:5" ht="12.75">
      <c r="A191" s="38" t="s">
        <v>71</v>
      </c>
      <c r="E191" s="39" t="s">
        <v>83</v>
      </c>
    </row>
    <row r="192" spans="1:5" ht="140.25">
      <c r="A192" t="s">
        <v>73</v>
      </c>
      <c r="E192" s="37" t="s">
        <v>367</v>
      </c>
    </row>
    <row r="193" spans="1:16" ht="12.75">
      <c r="A193" s="26" t="s">
        <v>63</v>
      </c>
      <c r="B193" s="31" t="s">
        <v>272</v>
      </c>
      <c r="C193" s="31" t="s">
        <v>377</v>
      </c>
      <c r="D193" s="26" t="s">
        <v>65</v>
      </c>
      <c r="E193" s="32" t="s">
        <v>378</v>
      </c>
      <c r="F193" s="33" t="s">
        <v>183</v>
      </c>
      <c r="G193" s="34">
        <v>1807.736</v>
      </c>
      <c r="H193" s="35">
        <v>0</v>
      </c>
      <c r="I193" s="35">
        <f>ROUND(ROUND(H193,2)*ROUND(G193,3),2)</f>
      </c>
      <c r="J193" s="33" t="s">
        <v>68</v>
      </c>
      <c r="O193">
        <f>(I193*21)/100</f>
      </c>
      <c r="P193" t="s">
        <v>36</v>
      </c>
    </row>
    <row r="194" spans="1:5" ht="38.25">
      <c r="A194" s="36" t="s">
        <v>69</v>
      </c>
      <c r="E194" s="37" t="s">
        <v>1613</v>
      </c>
    </row>
    <row r="195" spans="1:5" ht="12.75">
      <c r="A195" s="38" t="s">
        <v>71</v>
      </c>
      <c r="E195" s="39" t="s">
        <v>83</v>
      </c>
    </row>
    <row r="196" spans="1:5" ht="140.25">
      <c r="A196" t="s">
        <v>73</v>
      </c>
      <c r="E196" s="37" t="s">
        <v>367</v>
      </c>
    </row>
    <row r="197" spans="1:16" ht="12.75">
      <c r="A197" s="26" t="s">
        <v>63</v>
      </c>
      <c r="B197" s="31" t="s">
        <v>275</v>
      </c>
      <c r="C197" s="31" t="s">
        <v>377</v>
      </c>
      <c r="D197" s="26" t="s">
        <v>75</v>
      </c>
      <c r="E197" s="32" t="s">
        <v>378</v>
      </c>
      <c r="F197" s="33" t="s">
        <v>183</v>
      </c>
      <c r="G197" s="34">
        <v>5414.85</v>
      </c>
      <c r="H197" s="35">
        <v>0</v>
      </c>
      <c r="I197" s="35">
        <f>ROUND(ROUND(H197,2)*ROUND(G197,3),2)</f>
      </c>
      <c r="J197" s="33" t="s">
        <v>68</v>
      </c>
      <c r="O197">
        <f>(I197*21)/100</f>
      </c>
      <c r="P197" t="s">
        <v>36</v>
      </c>
    </row>
    <row r="198" spans="1:5" ht="38.25">
      <c r="A198" s="36" t="s">
        <v>69</v>
      </c>
      <c r="E198" s="37" t="s">
        <v>1614</v>
      </c>
    </row>
    <row r="199" spans="1:5" ht="12.75">
      <c r="A199" s="38" t="s">
        <v>71</v>
      </c>
      <c r="E199" s="39" t="s">
        <v>83</v>
      </c>
    </row>
    <row r="200" spans="1:5" ht="140.25">
      <c r="A200" t="s">
        <v>73</v>
      </c>
      <c r="E200" s="37" t="s">
        <v>367</v>
      </c>
    </row>
    <row r="201" spans="1:16" ht="12.75">
      <c r="A201" s="26" t="s">
        <v>63</v>
      </c>
      <c r="B201" s="31" t="s">
        <v>280</v>
      </c>
      <c r="C201" s="31" t="s">
        <v>389</v>
      </c>
      <c r="D201" s="26" t="s">
        <v>83</v>
      </c>
      <c r="E201" s="32" t="s">
        <v>390</v>
      </c>
      <c r="F201" s="33" t="s">
        <v>183</v>
      </c>
      <c r="G201" s="34">
        <v>1949.355</v>
      </c>
      <c r="H201" s="35">
        <v>0</v>
      </c>
      <c r="I201" s="35">
        <f>ROUND(ROUND(H201,2)*ROUND(G201,3),2)</f>
      </c>
      <c r="J201" s="33" t="s">
        <v>68</v>
      </c>
      <c r="O201">
        <f>(I201*21)/100</f>
      </c>
      <c r="P201" t="s">
        <v>36</v>
      </c>
    </row>
    <row r="202" spans="1:5" ht="51">
      <c r="A202" s="36" t="s">
        <v>69</v>
      </c>
      <c r="E202" s="37" t="s">
        <v>1615</v>
      </c>
    </row>
    <row r="203" spans="1:5" ht="12.75">
      <c r="A203" s="38" t="s">
        <v>71</v>
      </c>
      <c r="E203" s="39" t="s">
        <v>83</v>
      </c>
    </row>
    <row r="204" spans="1:5" ht="140.25">
      <c r="A204" t="s">
        <v>73</v>
      </c>
      <c r="E204" s="37" t="s">
        <v>367</v>
      </c>
    </row>
    <row r="205" spans="1:16" ht="12.75">
      <c r="A205" s="26" t="s">
        <v>63</v>
      </c>
      <c r="B205" s="31" t="s">
        <v>283</v>
      </c>
      <c r="C205" s="31" t="s">
        <v>412</v>
      </c>
      <c r="D205" s="26" t="s">
        <v>83</v>
      </c>
      <c r="E205" s="32" t="s">
        <v>413</v>
      </c>
      <c r="F205" s="33" t="s">
        <v>95</v>
      </c>
      <c r="G205" s="34">
        <v>26.66</v>
      </c>
      <c r="H205" s="35">
        <v>0</v>
      </c>
      <c r="I205" s="35">
        <f>ROUND(ROUND(H205,2)*ROUND(G205,3),2)</f>
      </c>
      <c r="J205" s="33" t="s">
        <v>68</v>
      </c>
      <c r="O205">
        <f>(I205*21)/100</f>
      </c>
      <c r="P205" t="s">
        <v>36</v>
      </c>
    </row>
    <row r="206" spans="1:5" ht="38.25">
      <c r="A206" s="36" t="s">
        <v>69</v>
      </c>
      <c r="E206" s="37" t="s">
        <v>1616</v>
      </c>
    </row>
    <row r="207" spans="1:5" ht="12.75">
      <c r="A207" s="38" t="s">
        <v>71</v>
      </c>
      <c r="E207" s="39" t="s">
        <v>83</v>
      </c>
    </row>
    <row r="208" spans="1:5" ht="38.25">
      <c r="A208" t="s">
        <v>73</v>
      </c>
      <c r="E208" s="37" t="s">
        <v>415</v>
      </c>
    </row>
    <row r="209" spans="1:18" ht="12.75" customHeight="1">
      <c r="A209" s="6" t="s">
        <v>61</v>
      </c>
      <c r="B209" s="6"/>
      <c r="C209" s="41" t="s">
        <v>97</v>
      </c>
      <c r="D209" s="6"/>
      <c r="E209" s="29" t="s">
        <v>896</v>
      </c>
      <c r="F209" s="6"/>
      <c r="G209" s="6"/>
      <c r="H209" s="6"/>
      <c r="I209" s="42">
        <f>0+Q209</f>
      </c>
      <c r="J209" s="6"/>
      <c r="O209">
        <f>0+R209</f>
      </c>
      <c r="Q209">
        <f>0+I210</f>
      </c>
      <c r="R209">
        <f>0+O210</f>
      </c>
    </row>
    <row r="210" spans="1:16" ht="12.75">
      <c r="A210" s="26" t="s">
        <v>63</v>
      </c>
      <c r="B210" s="31" t="s">
        <v>286</v>
      </c>
      <c r="C210" s="31" t="s">
        <v>1617</v>
      </c>
      <c r="D210" s="26" t="s">
        <v>83</v>
      </c>
      <c r="E210" s="32" t="s">
        <v>1618</v>
      </c>
      <c r="F210" s="33" t="s">
        <v>183</v>
      </c>
      <c r="G210" s="34">
        <v>106.5</v>
      </c>
      <c r="H210" s="35">
        <v>0</v>
      </c>
      <c r="I210" s="35">
        <f>ROUND(ROUND(H210,2)*ROUND(G210,3),2)</f>
      </c>
      <c r="J210" s="33" t="s">
        <v>68</v>
      </c>
      <c r="O210">
        <f>(I210*21)/100</f>
      </c>
      <c r="P210" t="s">
        <v>36</v>
      </c>
    </row>
    <row r="211" spans="1:5" ht="76.5">
      <c r="A211" s="36" t="s">
        <v>69</v>
      </c>
      <c r="E211" s="37" t="s">
        <v>1619</v>
      </c>
    </row>
    <row r="212" spans="1:5" ht="12.75">
      <c r="A212" s="38" t="s">
        <v>71</v>
      </c>
      <c r="E212" s="39" t="s">
        <v>1620</v>
      </c>
    </row>
    <row r="213" spans="1:5" ht="89.25">
      <c r="A213" t="s">
        <v>73</v>
      </c>
      <c r="E213" s="37" t="s">
        <v>1621</v>
      </c>
    </row>
    <row r="214" spans="1:18" ht="12.75" customHeight="1">
      <c r="A214" s="6" t="s">
        <v>61</v>
      </c>
      <c r="B214" s="6"/>
      <c r="C214" s="41" t="s">
        <v>104</v>
      </c>
      <c r="D214" s="6"/>
      <c r="E214" s="29" t="s">
        <v>416</v>
      </c>
      <c r="F214" s="6"/>
      <c r="G214" s="6"/>
      <c r="H214" s="6"/>
      <c r="I214" s="42">
        <f>0+Q214</f>
      </c>
      <c r="J214" s="6"/>
      <c r="O214">
        <f>0+R214</f>
      </c>
      <c r="Q214">
        <f>0+I215+I219+I223+I227</f>
      </c>
      <c r="R214">
        <f>0+O215+O219+O223+O227</f>
      </c>
    </row>
    <row r="215" spans="1:16" ht="12.75">
      <c r="A215" s="26" t="s">
        <v>63</v>
      </c>
      <c r="B215" s="31" t="s">
        <v>291</v>
      </c>
      <c r="C215" s="31" t="s">
        <v>418</v>
      </c>
      <c r="D215" s="26" t="s">
        <v>83</v>
      </c>
      <c r="E215" s="32" t="s">
        <v>419</v>
      </c>
      <c r="F215" s="33" t="s">
        <v>95</v>
      </c>
      <c r="G215" s="34">
        <v>2</v>
      </c>
      <c r="H215" s="35">
        <v>0</v>
      </c>
      <c r="I215" s="35">
        <f>ROUND(ROUND(H215,2)*ROUND(G215,3),2)</f>
      </c>
      <c r="J215" s="33" t="s">
        <v>68</v>
      </c>
      <c r="O215">
        <f>(I215*21)/100</f>
      </c>
      <c r="P215" t="s">
        <v>36</v>
      </c>
    </row>
    <row r="216" spans="1:5" ht="51">
      <c r="A216" s="36" t="s">
        <v>69</v>
      </c>
      <c r="E216" s="37" t="s">
        <v>1622</v>
      </c>
    </row>
    <row r="217" spans="1:5" ht="12.75">
      <c r="A217" s="38" t="s">
        <v>71</v>
      </c>
      <c r="E217" s="39" t="s">
        <v>83</v>
      </c>
    </row>
    <row r="218" spans="1:5" ht="255">
      <c r="A218" t="s">
        <v>73</v>
      </c>
      <c r="E218" s="37" t="s">
        <v>421</v>
      </c>
    </row>
    <row r="219" spans="1:16" ht="12.75">
      <c r="A219" s="26" t="s">
        <v>63</v>
      </c>
      <c r="B219" s="31" t="s">
        <v>296</v>
      </c>
      <c r="C219" s="31" t="s">
        <v>423</v>
      </c>
      <c r="D219" s="26" t="s">
        <v>83</v>
      </c>
      <c r="E219" s="32" t="s">
        <v>424</v>
      </c>
      <c r="F219" s="33" t="s">
        <v>95</v>
      </c>
      <c r="G219" s="34">
        <v>917.097</v>
      </c>
      <c r="H219" s="35">
        <v>0</v>
      </c>
      <c r="I219" s="35">
        <f>ROUND(ROUND(H219,2)*ROUND(G219,3),2)</f>
      </c>
      <c r="J219" s="33" t="s">
        <v>68</v>
      </c>
      <c r="O219">
        <f>(I219*21)/100</f>
      </c>
      <c r="P219" t="s">
        <v>36</v>
      </c>
    </row>
    <row r="220" spans="1:5" ht="51">
      <c r="A220" s="36" t="s">
        <v>69</v>
      </c>
      <c r="E220" s="37" t="s">
        <v>1623</v>
      </c>
    </row>
    <row r="221" spans="1:5" ht="12.75">
      <c r="A221" s="38" t="s">
        <v>71</v>
      </c>
      <c r="E221" s="39" t="s">
        <v>83</v>
      </c>
    </row>
    <row r="222" spans="1:5" ht="242.25">
      <c r="A222" t="s">
        <v>73</v>
      </c>
      <c r="E222" s="37" t="s">
        <v>426</v>
      </c>
    </row>
    <row r="223" spans="1:16" ht="12.75">
      <c r="A223" s="26" t="s">
        <v>63</v>
      </c>
      <c r="B223" s="31" t="s">
        <v>305</v>
      </c>
      <c r="C223" s="31" t="s">
        <v>434</v>
      </c>
      <c r="D223" s="26" t="s">
        <v>83</v>
      </c>
      <c r="E223" s="32" t="s">
        <v>435</v>
      </c>
      <c r="F223" s="33" t="s">
        <v>234</v>
      </c>
      <c r="G223" s="34">
        <v>8</v>
      </c>
      <c r="H223" s="35">
        <v>0</v>
      </c>
      <c r="I223" s="35">
        <f>ROUND(ROUND(H223,2)*ROUND(G223,3),2)</f>
      </c>
      <c r="J223" s="33" t="s">
        <v>68</v>
      </c>
      <c r="O223">
        <f>(I223*21)/100</f>
      </c>
      <c r="P223" t="s">
        <v>36</v>
      </c>
    </row>
    <row r="224" spans="1:5" ht="76.5">
      <c r="A224" s="36" t="s">
        <v>69</v>
      </c>
      <c r="E224" s="37" t="s">
        <v>1624</v>
      </c>
    </row>
    <row r="225" spans="1:5" ht="12.75">
      <c r="A225" s="38" t="s">
        <v>71</v>
      </c>
      <c r="E225" s="39" t="s">
        <v>83</v>
      </c>
    </row>
    <row r="226" spans="1:5" ht="89.25">
      <c r="A226" t="s">
        <v>73</v>
      </c>
      <c r="E226" s="37" t="s">
        <v>437</v>
      </c>
    </row>
    <row r="227" spans="1:16" ht="12.75">
      <c r="A227" s="26" t="s">
        <v>63</v>
      </c>
      <c r="B227" s="31" t="s">
        <v>310</v>
      </c>
      <c r="C227" s="31" t="s">
        <v>456</v>
      </c>
      <c r="D227" s="26" t="s">
        <v>83</v>
      </c>
      <c r="E227" s="32" t="s">
        <v>457</v>
      </c>
      <c r="F227" s="33" t="s">
        <v>234</v>
      </c>
      <c r="G227" s="34">
        <v>1</v>
      </c>
      <c r="H227" s="35">
        <v>0</v>
      </c>
      <c r="I227" s="35">
        <f>ROUND(ROUND(H227,2)*ROUND(G227,3),2)</f>
      </c>
      <c r="J227" s="33" t="s">
        <v>68</v>
      </c>
      <c r="O227">
        <f>(I227*21)/100</f>
      </c>
      <c r="P227" t="s">
        <v>36</v>
      </c>
    </row>
    <row r="228" spans="1:5" ht="51">
      <c r="A228" s="36" t="s">
        <v>69</v>
      </c>
      <c r="E228" s="37" t="s">
        <v>1266</v>
      </c>
    </row>
    <row r="229" spans="1:5" ht="12.75">
      <c r="A229" s="38" t="s">
        <v>71</v>
      </c>
      <c r="E229" s="39" t="s">
        <v>83</v>
      </c>
    </row>
    <row r="230" spans="1:5" ht="25.5">
      <c r="A230" t="s">
        <v>73</v>
      </c>
      <c r="E230" s="37" t="s">
        <v>459</v>
      </c>
    </row>
    <row r="231" spans="1:18" ht="12.75" customHeight="1">
      <c r="A231" s="6" t="s">
        <v>61</v>
      </c>
      <c r="B231" s="6"/>
      <c r="C231" s="41" t="s">
        <v>52</v>
      </c>
      <c r="D231" s="6"/>
      <c r="E231" s="29" t="s">
        <v>460</v>
      </c>
      <c r="F231" s="6"/>
      <c r="G231" s="6"/>
      <c r="H231" s="6"/>
      <c r="I231" s="42">
        <f>0+Q231</f>
      </c>
      <c r="J231" s="6"/>
      <c r="O231">
        <f>0+R231</f>
      </c>
      <c r="Q231">
        <f>0+I232+I236+I240+I244+I248+I252+I256+I260+I264+I268+I272+I276+I280+I284+I288</f>
      </c>
      <c r="R231">
        <f>0+O232+O236+O240+O244+O248+O252+O256+O260+O264+O268+O272+O276+O280+O284+O288</f>
      </c>
    </row>
    <row r="232" spans="1:16" ht="25.5">
      <c r="A232" s="26" t="s">
        <v>63</v>
      </c>
      <c r="B232" s="31" t="s">
        <v>312</v>
      </c>
      <c r="C232" s="31" t="s">
        <v>462</v>
      </c>
      <c r="D232" s="26" t="s">
        <v>83</v>
      </c>
      <c r="E232" s="32" t="s">
        <v>463</v>
      </c>
      <c r="F232" s="33" t="s">
        <v>95</v>
      </c>
      <c r="G232" s="34">
        <v>751.5</v>
      </c>
      <c r="H232" s="35">
        <v>0</v>
      </c>
      <c r="I232" s="35">
        <f>ROUND(ROUND(H232,2)*ROUND(G232,3),2)</f>
      </c>
      <c r="J232" s="33" t="s">
        <v>68</v>
      </c>
      <c r="O232">
        <f>(I232*21)/100</f>
      </c>
      <c r="P232" t="s">
        <v>36</v>
      </c>
    </row>
    <row r="233" spans="1:5" ht="51">
      <c r="A233" s="36" t="s">
        <v>69</v>
      </c>
      <c r="E233" s="37" t="s">
        <v>1625</v>
      </c>
    </row>
    <row r="234" spans="1:5" ht="12.75">
      <c r="A234" s="38" t="s">
        <v>71</v>
      </c>
      <c r="E234" s="39" t="s">
        <v>83</v>
      </c>
    </row>
    <row r="235" spans="1:5" ht="127.5">
      <c r="A235" t="s">
        <v>73</v>
      </c>
      <c r="E235" s="37" t="s">
        <v>466</v>
      </c>
    </row>
    <row r="236" spans="1:16" ht="25.5">
      <c r="A236" s="26" t="s">
        <v>63</v>
      </c>
      <c r="B236" s="31" t="s">
        <v>314</v>
      </c>
      <c r="C236" s="31" t="s">
        <v>822</v>
      </c>
      <c r="D236" s="26" t="s">
        <v>83</v>
      </c>
      <c r="E236" s="32" t="s">
        <v>823</v>
      </c>
      <c r="F236" s="33" t="s">
        <v>95</v>
      </c>
      <c r="G236" s="34">
        <v>48</v>
      </c>
      <c r="H236" s="35">
        <v>0</v>
      </c>
      <c r="I236" s="35">
        <f>ROUND(ROUND(H236,2)*ROUND(G236,3),2)</f>
      </c>
      <c r="J236" s="33" t="s">
        <v>68</v>
      </c>
      <c r="O236">
        <f>(I236*21)/100</f>
      </c>
      <c r="P236" t="s">
        <v>36</v>
      </c>
    </row>
    <row r="237" spans="1:5" ht="51">
      <c r="A237" s="36" t="s">
        <v>69</v>
      </c>
      <c r="E237" s="37" t="s">
        <v>1626</v>
      </c>
    </row>
    <row r="238" spans="1:5" ht="12.75">
      <c r="A238" s="38" t="s">
        <v>71</v>
      </c>
      <c r="E238" s="39" t="s">
        <v>1627</v>
      </c>
    </row>
    <row r="239" spans="1:5" ht="89.25">
      <c r="A239" t="s">
        <v>73</v>
      </c>
      <c r="E239" s="37" t="s">
        <v>826</v>
      </c>
    </row>
    <row r="240" spans="1:16" ht="12.75">
      <c r="A240" s="26" t="s">
        <v>63</v>
      </c>
      <c r="B240" s="31" t="s">
        <v>319</v>
      </c>
      <c r="C240" s="31" t="s">
        <v>473</v>
      </c>
      <c r="D240" s="26" t="s">
        <v>65</v>
      </c>
      <c r="E240" s="32" t="s">
        <v>474</v>
      </c>
      <c r="F240" s="33" t="s">
        <v>234</v>
      </c>
      <c r="G240" s="34">
        <v>15</v>
      </c>
      <c r="H240" s="35">
        <v>0</v>
      </c>
      <c r="I240" s="35">
        <f>ROUND(ROUND(H240,2)*ROUND(G240,3),2)</f>
      </c>
      <c r="J240" s="33" t="s">
        <v>68</v>
      </c>
      <c r="O240">
        <f>(I240*21)/100</f>
      </c>
      <c r="P240" t="s">
        <v>36</v>
      </c>
    </row>
    <row r="241" spans="1:5" ht="38.25">
      <c r="A241" s="36" t="s">
        <v>69</v>
      </c>
      <c r="E241" s="37" t="s">
        <v>1628</v>
      </c>
    </row>
    <row r="242" spans="1:5" ht="12.75">
      <c r="A242" s="38" t="s">
        <v>71</v>
      </c>
      <c r="E242" s="39" t="s">
        <v>83</v>
      </c>
    </row>
    <row r="243" spans="1:5" ht="51">
      <c r="A243" t="s">
        <v>73</v>
      </c>
      <c r="E243" s="37" t="s">
        <v>476</v>
      </c>
    </row>
    <row r="244" spans="1:16" ht="12.75">
      <c r="A244" s="26" t="s">
        <v>63</v>
      </c>
      <c r="B244" s="31" t="s">
        <v>324</v>
      </c>
      <c r="C244" s="31" t="s">
        <v>473</v>
      </c>
      <c r="D244" s="26" t="s">
        <v>75</v>
      </c>
      <c r="E244" s="32" t="s">
        <v>474</v>
      </c>
      <c r="F244" s="33" t="s">
        <v>234</v>
      </c>
      <c r="G244" s="34">
        <v>10</v>
      </c>
      <c r="H244" s="35">
        <v>0</v>
      </c>
      <c r="I244" s="35">
        <f>ROUND(ROUND(H244,2)*ROUND(G244,3),2)</f>
      </c>
      <c r="J244" s="33" t="s">
        <v>68</v>
      </c>
      <c r="O244">
        <f>(I244*21)/100</f>
      </c>
      <c r="P244" t="s">
        <v>36</v>
      </c>
    </row>
    <row r="245" spans="1:5" ht="51">
      <c r="A245" s="36" t="s">
        <v>69</v>
      </c>
      <c r="E245" s="37" t="s">
        <v>1100</v>
      </c>
    </row>
    <row r="246" spans="1:5" ht="12.75">
      <c r="A246" s="38" t="s">
        <v>71</v>
      </c>
      <c r="E246" s="39" t="s">
        <v>83</v>
      </c>
    </row>
    <row r="247" spans="1:5" ht="51">
      <c r="A247" t="s">
        <v>73</v>
      </c>
      <c r="E247" s="37" t="s">
        <v>476</v>
      </c>
    </row>
    <row r="248" spans="1:16" ht="12.75">
      <c r="A248" s="26" t="s">
        <v>63</v>
      </c>
      <c r="B248" s="31" t="s">
        <v>326</v>
      </c>
      <c r="C248" s="31" t="s">
        <v>480</v>
      </c>
      <c r="D248" s="26" t="s">
        <v>83</v>
      </c>
      <c r="E248" s="32" t="s">
        <v>481</v>
      </c>
      <c r="F248" s="33" t="s">
        <v>234</v>
      </c>
      <c r="G248" s="34">
        <v>20</v>
      </c>
      <c r="H248" s="35">
        <v>0</v>
      </c>
      <c r="I248" s="35">
        <f>ROUND(ROUND(H248,2)*ROUND(G248,3),2)</f>
      </c>
      <c r="J248" s="33" t="s">
        <v>68</v>
      </c>
      <c r="O248">
        <f>(I248*21)/100</f>
      </c>
      <c r="P248" t="s">
        <v>36</v>
      </c>
    </row>
    <row r="249" spans="1:5" ht="51">
      <c r="A249" s="36" t="s">
        <v>69</v>
      </c>
      <c r="E249" s="37" t="s">
        <v>1629</v>
      </c>
    </row>
    <row r="250" spans="1:5" ht="12.75">
      <c r="A250" s="38" t="s">
        <v>71</v>
      </c>
      <c r="E250" s="39" t="s">
        <v>83</v>
      </c>
    </row>
    <row r="251" spans="1:5" ht="25.5">
      <c r="A251" t="s">
        <v>73</v>
      </c>
      <c r="E251" s="37" t="s">
        <v>483</v>
      </c>
    </row>
    <row r="252" spans="1:16" ht="25.5">
      <c r="A252" s="26" t="s">
        <v>63</v>
      </c>
      <c r="B252" s="31" t="s">
        <v>328</v>
      </c>
      <c r="C252" s="31" t="s">
        <v>487</v>
      </c>
      <c r="D252" s="26" t="s">
        <v>83</v>
      </c>
      <c r="E252" s="32" t="s">
        <v>488</v>
      </c>
      <c r="F252" s="33" t="s">
        <v>234</v>
      </c>
      <c r="G252" s="34">
        <v>17</v>
      </c>
      <c r="H252" s="35">
        <v>0</v>
      </c>
      <c r="I252" s="35">
        <f>ROUND(ROUND(H252,2)*ROUND(G252,3),2)</f>
      </c>
      <c r="J252" s="33" t="s">
        <v>68</v>
      </c>
      <c r="O252">
        <f>(I252*21)/100</f>
      </c>
      <c r="P252" t="s">
        <v>36</v>
      </c>
    </row>
    <row r="253" spans="1:5" ht="51">
      <c r="A253" s="36" t="s">
        <v>69</v>
      </c>
      <c r="E253" s="37" t="s">
        <v>1630</v>
      </c>
    </row>
    <row r="254" spans="1:5" ht="12.75">
      <c r="A254" s="38" t="s">
        <v>71</v>
      </c>
      <c r="E254" s="39" t="s">
        <v>83</v>
      </c>
    </row>
    <row r="255" spans="1:5" ht="51">
      <c r="A255" t="s">
        <v>73</v>
      </c>
      <c r="E255" s="37" t="s">
        <v>476</v>
      </c>
    </row>
    <row r="256" spans="1:16" ht="25.5">
      <c r="A256" s="26" t="s">
        <v>63</v>
      </c>
      <c r="B256" s="31" t="s">
        <v>330</v>
      </c>
      <c r="C256" s="31" t="s">
        <v>497</v>
      </c>
      <c r="D256" s="26" t="s">
        <v>83</v>
      </c>
      <c r="E256" s="32" t="s">
        <v>498</v>
      </c>
      <c r="F256" s="33" t="s">
        <v>234</v>
      </c>
      <c r="G256" s="34">
        <v>17</v>
      </c>
      <c r="H256" s="35">
        <v>0</v>
      </c>
      <c r="I256" s="35">
        <f>ROUND(ROUND(H256,2)*ROUND(G256,3),2)</f>
      </c>
      <c r="J256" s="33" t="s">
        <v>68</v>
      </c>
      <c r="O256">
        <f>(I256*21)/100</f>
      </c>
      <c r="P256" t="s">
        <v>36</v>
      </c>
    </row>
    <row r="257" spans="1:5" ht="51">
      <c r="A257" s="36" t="s">
        <v>69</v>
      </c>
      <c r="E257" s="37" t="s">
        <v>1631</v>
      </c>
    </row>
    <row r="258" spans="1:5" ht="12.75">
      <c r="A258" s="38" t="s">
        <v>71</v>
      </c>
      <c r="E258" s="39" t="s">
        <v>83</v>
      </c>
    </row>
    <row r="259" spans="1:5" ht="25.5">
      <c r="A259" t="s">
        <v>73</v>
      </c>
      <c r="E259" s="37" t="s">
        <v>500</v>
      </c>
    </row>
    <row r="260" spans="1:16" ht="12.75">
      <c r="A260" s="26" t="s">
        <v>63</v>
      </c>
      <c r="B260" s="31" t="s">
        <v>334</v>
      </c>
      <c r="C260" s="31" t="s">
        <v>502</v>
      </c>
      <c r="D260" s="26" t="s">
        <v>83</v>
      </c>
      <c r="E260" s="32" t="s">
        <v>503</v>
      </c>
      <c r="F260" s="33" t="s">
        <v>234</v>
      </c>
      <c r="G260" s="34">
        <v>4</v>
      </c>
      <c r="H260" s="35">
        <v>0</v>
      </c>
      <c r="I260" s="35">
        <f>ROUND(ROUND(H260,2)*ROUND(G260,3),2)</f>
      </c>
      <c r="J260" s="33" t="s">
        <v>68</v>
      </c>
      <c r="O260">
        <f>(I260*21)/100</f>
      </c>
      <c r="P260" t="s">
        <v>36</v>
      </c>
    </row>
    <row r="261" spans="1:5" ht="51">
      <c r="A261" s="36" t="s">
        <v>69</v>
      </c>
      <c r="E261" s="37" t="s">
        <v>1632</v>
      </c>
    </row>
    <row r="262" spans="1:5" ht="12.75">
      <c r="A262" s="38" t="s">
        <v>71</v>
      </c>
      <c r="E262" s="39" t="s">
        <v>83</v>
      </c>
    </row>
    <row r="263" spans="1:5" ht="25.5">
      <c r="A263" t="s">
        <v>73</v>
      </c>
      <c r="E263" s="37" t="s">
        <v>505</v>
      </c>
    </row>
    <row r="264" spans="1:16" ht="25.5">
      <c r="A264" s="26" t="s">
        <v>63</v>
      </c>
      <c r="B264" s="31" t="s">
        <v>336</v>
      </c>
      <c r="C264" s="31" t="s">
        <v>507</v>
      </c>
      <c r="D264" s="26" t="s">
        <v>83</v>
      </c>
      <c r="E264" s="32" t="s">
        <v>508</v>
      </c>
      <c r="F264" s="33" t="s">
        <v>234</v>
      </c>
      <c r="G264" s="34">
        <v>17</v>
      </c>
      <c r="H264" s="35">
        <v>0</v>
      </c>
      <c r="I264" s="35">
        <f>ROUND(ROUND(H264,2)*ROUND(G264,3),2)</f>
      </c>
      <c r="J264" s="33" t="s">
        <v>68</v>
      </c>
      <c r="O264">
        <f>(I264*21)/100</f>
      </c>
      <c r="P264" t="s">
        <v>36</v>
      </c>
    </row>
    <row r="265" spans="1:5" ht="63.75">
      <c r="A265" s="36" t="s">
        <v>69</v>
      </c>
      <c r="E265" s="37" t="s">
        <v>1633</v>
      </c>
    </row>
    <row r="266" spans="1:5" ht="12.75">
      <c r="A266" s="38" t="s">
        <v>71</v>
      </c>
      <c r="E266" s="39" t="s">
        <v>83</v>
      </c>
    </row>
    <row r="267" spans="1:5" ht="25.5">
      <c r="A267" t="s">
        <v>73</v>
      </c>
      <c r="E267" s="37" t="s">
        <v>510</v>
      </c>
    </row>
    <row r="268" spans="1:16" ht="25.5">
      <c r="A268" s="26" t="s">
        <v>63</v>
      </c>
      <c r="B268" s="31" t="s">
        <v>341</v>
      </c>
      <c r="C268" s="31" t="s">
        <v>512</v>
      </c>
      <c r="D268" s="26" t="s">
        <v>83</v>
      </c>
      <c r="E268" s="32" t="s">
        <v>513</v>
      </c>
      <c r="F268" s="33" t="s">
        <v>183</v>
      </c>
      <c r="G268" s="34">
        <v>455.057</v>
      </c>
      <c r="H268" s="35">
        <v>0</v>
      </c>
      <c r="I268" s="35">
        <f>ROUND(ROUND(H268,2)*ROUND(G268,3),2)</f>
      </c>
      <c r="J268" s="33" t="s">
        <v>68</v>
      </c>
      <c r="O268">
        <f>(I268*21)/100</f>
      </c>
      <c r="P268" t="s">
        <v>36</v>
      </c>
    </row>
    <row r="269" spans="1:5" ht="25.5">
      <c r="A269" s="36" t="s">
        <v>69</v>
      </c>
      <c r="E269" s="37" t="s">
        <v>514</v>
      </c>
    </row>
    <row r="270" spans="1:5" ht="178.5">
      <c r="A270" s="38" t="s">
        <v>71</v>
      </c>
      <c r="E270" s="39" t="s">
        <v>1634</v>
      </c>
    </row>
    <row r="271" spans="1:5" ht="38.25">
      <c r="A271" t="s">
        <v>73</v>
      </c>
      <c r="E271" s="37" t="s">
        <v>516</v>
      </c>
    </row>
    <row r="272" spans="1:16" ht="25.5">
      <c r="A272" s="26" t="s">
        <v>63</v>
      </c>
      <c r="B272" s="31" t="s">
        <v>343</v>
      </c>
      <c r="C272" s="31" t="s">
        <v>518</v>
      </c>
      <c r="D272" s="26" t="s">
        <v>83</v>
      </c>
      <c r="E272" s="32" t="s">
        <v>519</v>
      </c>
      <c r="F272" s="33" t="s">
        <v>183</v>
      </c>
      <c r="G272" s="34">
        <v>455.057</v>
      </c>
      <c r="H272" s="35">
        <v>0</v>
      </c>
      <c r="I272" s="35">
        <f>ROUND(ROUND(H272,2)*ROUND(G272,3),2)</f>
      </c>
      <c r="J272" s="33" t="s">
        <v>68</v>
      </c>
      <c r="O272">
        <f>(I272*21)/100</f>
      </c>
      <c r="P272" t="s">
        <v>36</v>
      </c>
    </row>
    <row r="273" spans="1:5" ht="38.25">
      <c r="A273" s="36" t="s">
        <v>69</v>
      </c>
      <c r="E273" s="37" t="s">
        <v>520</v>
      </c>
    </row>
    <row r="274" spans="1:5" ht="178.5">
      <c r="A274" s="38" t="s">
        <v>71</v>
      </c>
      <c r="E274" s="39" t="s">
        <v>1634</v>
      </c>
    </row>
    <row r="275" spans="1:5" ht="38.25">
      <c r="A275" t="s">
        <v>73</v>
      </c>
      <c r="E275" s="37" t="s">
        <v>516</v>
      </c>
    </row>
    <row r="276" spans="1:16" ht="12.75">
      <c r="A276" s="26" t="s">
        <v>63</v>
      </c>
      <c r="B276" s="31" t="s">
        <v>345</v>
      </c>
      <c r="C276" s="31" t="s">
        <v>546</v>
      </c>
      <c r="D276" s="26" t="s">
        <v>83</v>
      </c>
      <c r="E276" s="32" t="s">
        <v>547</v>
      </c>
      <c r="F276" s="33" t="s">
        <v>95</v>
      </c>
      <c r="G276" s="34">
        <v>5.76</v>
      </c>
      <c r="H276" s="35">
        <v>0</v>
      </c>
      <c r="I276" s="35">
        <f>ROUND(ROUND(H276,2)*ROUND(G276,3),2)</f>
      </c>
      <c r="J276" s="33" t="s">
        <v>68</v>
      </c>
      <c r="O276">
        <f>(I276*21)/100</f>
      </c>
      <c r="P276" t="s">
        <v>36</v>
      </c>
    </row>
    <row r="277" spans="1:5" ht="51">
      <c r="A277" s="36" t="s">
        <v>69</v>
      </c>
      <c r="E277" s="37" t="s">
        <v>1635</v>
      </c>
    </row>
    <row r="278" spans="1:5" ht="12.75">
      <c r="A278" s="38" t="s">
        <v>71</v>
      </c>
      <c r="E278" s="39" t="s">
        <v>83</v>
      </c>
    </row>
    <row r="279" spans="1:5" ht="25.5">
      <c r="A279" t="s">
        <v>73</v>
      </c>
      <c r="E279" s="37" t="s">
        <v>549</v>
      </c>
    </row>
    <row r="280" spans="1:16" ht="12.75">
      <c r="A280" s="26" t="s">
        <v>63</v>
      </c>
      <c r="B280" s="31" t="s">
        <v>349</v>
      </c>
      <c r="C280" s="31" t="s">
        <v>557</v>
      </c>
      <c r="D280" s="26" t="s">
        <v>83</v>
      </c>
      <c r="E280" s="32" t="s">
        <v>558</v>
      </c>
      <c r="F280" s="33" t="s">
        <v>95</v>
      </c>
      <c r="G280" s="34">
        <v>212.5</v>
      </c>
      <c r="H280" s="35">
        <v>0</v>
      </c>
      <c r="I280" s="35">
        <f>ROUND(ROUND(H280,2)*ROUND(G280,3),2)</f>
      </c>
      <c r="J280" s="33" t="s">
        <v>68</v>
      </c>
      <c r="O280">
        <f>(I280*21)/100</f>
      </c>
      <c r="P280" t="s">
        <v>36</v>
      </c>
    </row>
    <row r="281" spans="1:5" ht="51">
      <c r="A281" s="36" t="s">
        <v>69</v>
      </c>
      <c r="E281" s="37" t="s">
        <v>1636</v>
      </c>
    </row>
    <row r="282" spans="1:5" ht="12.75">
      <c r="A282" s="38" t="s">
        <v>71</v>
      </c>
      <c r="E282" s="39" t="s">
        <v>83</v>
      </c>
    </row>
    <row r="283" spans="1:5" ht="89.25">
      <c r="A283" t="s">
        <v>73</v>
      </c>
      <c r="E283" s="37" t="s">
        <v>560</v>
      </c>
    </row>
    <row r="284" spans="1:16" ht="12.75">
      <c r="A284" s="26" t="s">
        <v>63</v>
      </c>
      <c r="B284" s="31" t="s">
        <v>351</v>
      </c>
      <c r="C284" s="31" t="s">
        <v>588</v>
      </c>
      <c r="D284" s="26" t="s">
        <v>83</v>
      </c>
      <c r="E284" s="32" t="s">
        <v>589</v>
      </c>
      <c r="F284" s="33" t="s">
        <v>85</v>
      </c>
      <c r="G284" s="34">
        <v>6</v>
      </c>
      <c r="H284" s="35">
        <v>0</v>
      </c>
      <c r="I284" s="35">
        <f>ROUND(ROUND(H284,2)*ROUND(G284,3),2)</f>
      </c>
      <c r="J284" s="33" t="s">
        <v>68</v>
      </c>
      <c r="O284">
        <f>(I284*21)/100</f>
      </c>
      <c r="P284" t="s">
        <v>36</v>
      </c>
    </row>
    <row r="285" spans="1:5" ht="63.75">
      <c r="A285" s="36" t="s">
        <v>69</v>
      </c>
      <c r="E285" s="37" t="s">
        <v>1637</v>
      </c>
    </row>
    <row r="286" spans="1:5" ht="12.75">
      <c r="A286" s="38" t="s">
        <v>71</v>
      </c>
      <c r="E286" s="39" t="s">
        <v>83</v>
      </c>
    </row>
    <row r="287" spans="1:5" ht="102">
      <c r="A287" t="s">
        <v>73</v>
      </c>
      <c r="E287" s="37" t="s">
        <v>583</v>
      </c>
    </row>
    <row r="288" spans="1:16" ht="12.75">
      <c r="A288" s="26" t="s">
        <v>63</v>
      </c>
      <c r="B288" s="31" t="s">
        <v>353</v>
      </c>
      <c r="C288" s="31" t="s">
        <v>651</v>
      </c>
      <c r="D288" s="26" t="s">
        <v>83</v>
      </c>
      <c r="E288" s="32" t="s">
        <v>652</v>
      </c>
      <c r="F288" s="33" t="s">
        <v>67</v>
      </c>
      <c r="G288" s="34">
        <v>2.716</v>
      </c>
      <c r="H288" s="35">
        <v>0</v>
      </c>
      <c r="I288" s="35">
        <f>ROUND(ROUND(H288,2)*ROUND(G288,3),2)</f>
      </c>
      <c r="J288" s="33" t="s">
        <v>68</v>
      </c>
      <c r="O288">
        <f>(I288*21)/100</f>
      </c>
      <c r="P288" t="s">
        <v>36</v>
      </c>
    </row>
    <row r="289" spans="1:5" ht="38.25">
      <c r="A289" s="36" t="s">
        <v>69</v>
      </c>
      <c r="E289" s="37" t="s">
        <v>1638</v>
      </c>
    </row>
    <row r="290" spans="1:5" ht="12.75">
      <c r="A290" s="38" t="s">
        <v>71</v>
      </c>
      <c r="E290" s="39" t="s">
        <v>83</v>
      </c>
    </row>
    <row r="291" spans="1:5" ht="102">
      <c r="A291" t="s">
        <v>73</v>
      </c>
      <c r="E291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0+O12+O21+O42+O47+O64+O81+O86+O95+O104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1639</v>
      </c>
      <c r="I3" s="43">
        <f>0+I12+I21+I42+I47+I64+I81+I86+I95+I104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1548</v>
      </c>
      <c r="D7" s="1"/>
      <c r="E7" s="14" t="s">
        <v>1549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1639</v>
      </c>
      <c r="D8" s="6"/>
      <c r="E8" s="18" t="s">
        <v>1640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311.496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1642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382.023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1643</v>
      </c>
    </row>
    <row r="19" spans="1:5" ht="12.75">
      <c r="A19" s="38" t="s">
        <v>71</v>
      </c>
      <c r="E19" s="39" t="s">
        <v>1644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84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38.25">
      <c r="A23" s="36" t="s">
        <v>69</v>
      </c>
      <c r="E23" s="37" t="s">
        <v>1645</v>
      </c>
    </row>
    <row r="24" spans="1:5" ht="12.75">
      <c r="A24" s="38" t="s">
        <v>71</v>
      </c>
      <c r="E24" s="39" t="s">
        <v>1444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147</v>
      </c>
      <c r="D26" s="26" t="s">
        <v>83</v>
      </c>
      <c r="E26" s="32" t="s">
        <v>148</v>
      </c>
      <c r="F26" s="33" t="s">
        <v>85</v>
      </c>
      <c r="G26" s="34">
        <v>155.748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1646</v>
      </c>
    </row>
    <row r="28" spans="1:5" ht="12.75">
      <c r="A28" s="38" t="s">
        <v>71</v>
      </c>
      <c r="E28" s="39" t="s">
        <v>1647</v>
      </c>
    </row>
    <row r="29" spans="1:5" ht="318.75">
      <c r="A29" t="s">
        <v>73</v>
      </c>
      <c r="E29" s="37" t="s">
        <v>150</v>
      </c>
    </row>
    <row r="30" spans="1:16" ht="12.75">
      <c r="A30" s="26" t="s">
        <v>63</v>
      </c>
      <c r="B30" s="31" t="s">
        <v>47</v>
      </c>
      <c r="C30" s="31" t="s">
        <v>170</v>
      </c>
      <c r="D30" s="26" t="s">
        <v>83</v>
      </c>
      <c r="E30" s="32" t="s">
        <v>171</v>
      </c>
      <c r="F30" s="33" t="s">
        <v>85</v>
      </c>
      <c r="G30" s="34">
        <v>150.239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51">
      <c r="A31" s="36" t="s">
        <v>69</v>
      </c>
      <c r="E31" s="37" t="s">
        <v>1648</v>
      </c>
    </row>
    <row r="32" spans="1:5" ht="12.75">
      <c r="A32" s="38" t="s">
        <v>71</v>
      </c>
      <c r="E32" s="39" t="s">
        <v>1649</v>
      </c>
    </row>
    <row r="33" spans="1:5" ht="229.5">
      <c r="A33" t="s">
        <v>73</v>
      </c>
      <c r="E33" s="37" t="s">
        <v>173</v>
      </c>
    </row>
    <row r="34" spans="1:16" ht="12.75">
      <c r="A34" s="26" t="s">
        <v>63</v>
      </c>
      <c r="B34" s="31" t="s">
        <v>49</v>
      </c>
      <c r="C34" s="31" t="s">
        <v>181</v>
      </c>
      <c r="D34" s="26" t="s">
        <v>65</v>
      </c>
      <c r="E34" s="32" t="s">
        <v>182</v>
      </c>
      <c r="F34" s="33" t="s">
        <v>183</v>
      </c>
      <c r="G34" s="34">
        <v>51.518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1650</v>
      </c>
    </row>
    <row r="36" spans="1:5" ht="12.75">
      <c r="A36" s="38" t="s">
        <v>71</v>
      </c>
      <c r="E36" s="39" t="s">
        <v>1651</v>
      </c>
    </row>
    <row r="37" spans="1:5" ht="25.5">
      <c r="A37" t="s">
        <v>73</v>
      </c>
      <c r="E37" s="37" t="s">
        <v>186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75</v>
      </c>
      <c r="E38" s="32" t="s">
        <v>182</v>
      </c>
      <c r="F38" s="33" t="s">
        <v>183</v>
      </c>
      <c r="G38" s="34">
        <v>91.345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1652</v>
      </c>
    </row>
    <row r="40" spans="1:5" ht="12.75">
      <c r="A40" s="38" t="s">
        <v>71</v>
      </c>
      <c r="E40" s="39" t="s">
        <v>1653</v>
      </c>
    </row>
    <row r="41" spans="1:5" ht="25.5">
      <c r="A41" t="s">
        <v>73</v>
      </c>
      <c r="E41" s="37" t="s">
        <v>186</v>
      </c>
    </row>
    <row r="42" spans="1:18" ht="12.75" customHeight="1">
      <c r="A42" s="6" t="s">
        <v>61</v>
      </c>
      <c r="B42" s="6"/>
      <c r="C42" s="41" t="s">
        <v>36</v>
      </c>
      <c r="D42" s="6"/>
      <c r="E42" s="29" t="s">
        <v>247</v>
      </c>
      <c r="F42" s="6"/>
      <c r="G42" s="6"/>
      <c r="H42" s="6"/>
      <c r="I42" s="42">
        <f>0+Q42</f>
      </c>
      <c r="J42" s="6"/>
      <c r="O42">
        <f>0+R42</f>
      </c>
      <c r="Q42">
        <f>0+I43</f>
      </c>
      <c r="R42">
        <f>0+O43</f>
      </c>
    </row>
    <row r="43" spans="1:16" ht="12.75">
      <c r="A43" s="26" t="s">
        <v>63</v>
      </c>
      <c r="B43" s="31" t="s">
        <v>104</v>
      </c>
      <c r="C43" s="31" t="s">
        <v>632</v>
      </c>
      <c r="D43" s="26" t="s">
        <v>83</v>
      </c>
      <c r="E43" s="32" t="s">
        <v>633</v>
      </c>
      <c r="F43" s="33" t="s">
        <v>85</v>
      </c>
      <c r="G43" s="34">
        <v>24.358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1654</v>
      </c>
    </row>
    <row r="45" spans="1:5" ht="12.75">
      <c r="A45" s="38" t="s">
        <v>71</v>
      </c>
      <c r="E45" s="39" t="s">
        <v>1655</v>
      </c>
    </row>
    <row r="46" spans="1:5" ht="38.25">
      <c r="A46" t="s">
        <v>73</v>
      </c>
      <c r="E46" s="37" t="s">
        <v>259</v>
      </c>
    </row>
    <row r="47" spans="1:18" ht="12.75" customHeight="1">
      <c r="A47" s="6" t="s">
        <v>61</v>
      </c>
      <c r="B47" s="6"/>
      <c r="C47" s="41" t="s">
        <v>45</v>
      </c>
      <c r="D47" s="6"/>
      <c r="E47" s="29" t="s">
        <v>265</v>
      </c>
      <c r="F47" s="6"/>
      <c r="G47" s="6"/>
      <c r="H47" s="6"/>
      <c r="I47" s="42">
        <f>0+Q47</f>
      </c>
      <c r="J47" s="6"/>
      <c r="O47">
        <f>0+R47</f>
      </c>
      <c r="Q47">
        <f>0+I48+I52+I56+I60</f>
      </c>
      <c r="R47">
        <f>0+O48+O52+O56+O60</f>
      </c>
    </row>
    <row r="48" spans="1:16" ht="12.75">
      <c r="A48" s="26" t="s">
        <v>63</v>
      </c>
      <c r="B48" s="31" t="s">
        <v>52</v>
      </c>
      <c r="C48" s="31" t="s">
        <v>267</v>
      </c>
      <c r="D48" s="26" t="s">
        <v>83</v>
      </c>
      <c r="E48" s="32" t="s">
        <v>268</v>
      </c>
      <c r="F48" s="33" t="s">
        <v>85</v>
      </c>
      <c r="G48" s="34">
        <v>7.016</v>
      </c>
      <c r="H48" s="35">
        <v>0</v>
      </c>
      <c r="I48" s="35">
        <f>ROUND(ROUND(H48,2)*ROUND(G48,3),2)</f>
      </c>
      <c r="J48" s="33" t="s">
        <v>68</v>
      </c>
      <c r="O48">
        <f>(I48*21)/100</f>
      </c>
      <c r="P48" t="s">
        <v>36</v>
      </c>
    </row>
    <row r="49" spans="1:5" ht="51">
      <c r="A49" s="36" t="s">
        <v>69</v>
      </c>
      <c r="E49" s="37" t="s">
        <v>1656</v>
      </c>
    </row>
    <row r="50" spans="1:5" ht="12.75">
      <c r="A50" s="38" t="s">
        <v>71</v>
      </c>
      <c r="E50" s="39" t="s">
        <v>1657</v>
      </c>
    </row>
    <row r="51" spans="1:5" ht="369.75">
      <c r="A51" t="s">
        <v>73</v>
      </c>
      <c r="E51" s="37" t="s">
        <v>271</v>
      </c>
    </row>
    <row r="52" spans="1:16" ht="12.75">
      <c r="A52" s="26" t="s">
        <v>63</v>
      </c>
      <c r="B52" s="31" t="s">
        <v>54</v>
      </c>
      <c r="C52" s="31" t="s">
        <v>874</v>
      </c>
      <c r="D52" s="26" t="s">
        <v>83</v>
      </c>
      <c r="E52" s="32" t="s">
        <v>875</v>
      </c>
      <c r="F52" s="33" t="s">
        <v>85</v>
      </c>
      <c r="G52" s="34">
        <v>12.059</v>
      </c>
      <c r="H52" s="35">
        <v>0</v>
      </c>
      <c r="I52" s="35">
        <f>ROUND(ROUND(H52,2)*ROUND(G52,3),2)</f>
      </c>
      <c r="J52" s="33" t="s">
        <v>68</v>
      </c>
      <c r="O52">
        <f>(I52*21)/100</f>
      </c>
      <c r="P52" t="s">
        <v>36</v>
      </c>
    </row>
    <row r="53" spans="1:5" ht="76.5">
      <c r="A53" s="36" t="s">
        <v>69</v>
      </c>
      <c r="E53" s="37" t="s">
        <v>1658</v>
      </c>
    </row>
    <row r="54" spans="1:5" ht="12.75">
      <c r="A54" s="38" t="s">
        <v>71</v>
      </c>
      <c r="E54" s="39" t="s">
        <v>1659</v>
      </c>
    </row>
    <row r="55" spans="1:5" ht="369.75">
      <c r="A55" t="s">
        <v>73</v>
      </c>
      <c r="E55" s="37" t="s">
        <v>271</v>
      </c>
    </row>
    <row r="56" spans="1:16" ht="12.75">
      <c r="A56" s="26" t="s">
        <v>63</v>
      </c>
      <c r="B56" s="31" t="s">
        <v>56</v>
      </c>
      <c r="C56" s="31" t="s">
        <v>878</v>
      </c>
      <c r="D56" s="26" t="s">
        <v>83</v>
      </c>
      <c r="E56" s="32" t="s">
        <v>879</v>
      </c>
      <c r="F56" s="33" t="s">
        <v>67</v>
      </c>
      <c r="G56" s="34">
        <v>0.947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51">
      <c r="A57" s="36" t="s">
        <v>69</v>
      </c>
      <c r="E57" s="37" t="s">
        <v>1660</v>
      </c>
    </row>
    <row r="58" spans="1:5" ht="12.75">
      <c r="A58" s="38" t="s">
        <v>71</v>
      </c>
      <c r="E58" s="39" t="s">
        <v>1661</v>
      </c>
    </row>
    <row r="59" spans="1:5" ht="178.5">
      <c r="A59" t="s">
        <v>73</v>
      </c>
      <c r="E59" s="37" t="s">
        <v>882</v>
      </c>
    </row>
    <row r="60" spans="1:16" ht="12.75">
      <c r="A60" s="26" t="s">
        <v>63</v>
      </c>
      <c r="B60" s="31" t="s">
        <v>118</v>
      </c>
      <c r="C60" s="31" t="s">
        <v>885</v>
      </c>
      <c r="D60" s="26" t="s">
        <v>83</v>
      </c>
      <c r="E60" s="32" t="s">
        <v>886</v>
      </c>
      <c r="F60" s="33" t="s">
        <v>85</v>
      </c>
      <c r="G60" s="34">
        <v>11.693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63.75">
      <c r="A61" s="36" t="s">
        <v>69</v>
      </c>
      <c r="E61" s="37" t="s">
        <v>1662</v>
      </c>
    </row>
    <row r="62" spans="1:5" ht="12.75">
      <c r="A62" s="38" t="s">
        <v>71</v>
      </c>
      <c r="E62" s="39" t="s">
        <v>1663</v>
      </c>
    </row>
    <row r="63" spans="1:5" ht="102">
      <c r="A63" t="s">
        <v>73</v>
      </c>
      <c r="E63" s="37" t="s">
        <v>889</v>
      </c>
    </row>
    <row r="64" spans="1:18" ht="12.75" customHeight="1">
      <c r="A64" s="6" t="s">
        <v>61</v>
      </c>
      <c r="B64" s="6"/>
      <c r="C64" s="41" t="s">
        <v>47</v>
      </c>
      <c r="D64" s="6"/>
      <c r="E64" s="29" t="s">
        <v>304</v>
      </c>
      <c r="F64" s="6"/>
      <c r="G64" s="6"/>
      <c r="H64" s="6"/>
      <c r="I64" s="42">
        <f>0+Q64</f>
      </c>
      <c r="J64" s="6"/>
      <c r="O64">
        <f>0+R64</f>
      </c>
      <c r="Q64">
        <f>0+I65+I69+I73+I77</f>
      </c>
      <c r="R64">
        <f>0+O65+O69+O73+O77</f>
      </c>
    </row>
    <row r="65" spans="1:16" ht="12.75">
      <c r="A65" s="26" t="s">
        <v>63</v>
      </c>
      <c r="B65" s="31" t="s">
        <v>123</v>
      </c>
      <c r="C65" s="31" t="s">
        <v>306</v>
      </c>
      <c r="D65" s="26" t="s">
        <v>83</v>
      </c>
      <c r="E65" s="32" t="s">
        <v>307</v>
      </c>
      <c r="F65" s="33" t="s">
        <v>183</v>
      </c>
      <c r="G65" s="34">
        <v>78.224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51">
      <c r="A66" s="36" t="s">
        <v>69</v>
      </c>
      <c r="E66" s="37" t="s">
        <v>1664</v>
      </c>
    </row>
    <row r="67" spans="1:5" ht="12.75">
      <c r="A67" s="38" t="s">
        <v>71</v>
      </c>
      <c r="E67" s="39" t="s">
        <v>1665</v>
      </c>
    </row>
    <row r="68" spans="1:5" ht="127.5">
      <c r="A68" t="s">
        <v>73</v>
      </c>
      <c r="E68" s="37" t="s">
        <v>309</v>
      </c>
    </row>
    <row r="69" spans="1:16" ht="12.75">
      <c r="A69" s="26" t="s">
        <v>63</v>
      </c>
      <c r="B69" s="31" t="s">
        <v>126</v>
      </c>
      <c r="C69" s="31" t="s">
        <v>320</v>
      </c>
      <c r="D69" s="26" t="s">
        <v>83</v>
      </c>
      <c r="E69" s="32" t="s">
        <v>321</v>
      </c>
      <c r="F69" s="33" t="s">
        <v>183</v>
      </c>
      <c r="G69" s="34">
        <v>77.719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38.25">
      <c r="A70" s="36" t="s">
        <v>69</v>
      </c>
      <c r="E70" s="37" t="s">
        <v>1666</v>
      </c>
    </row>
    <row r="71" spans="1:5" ht="12.75">
      <c r="A71" s="38" t="s">
        <v>71</v>
      </c>
      <c r="E71" s="39" t="s">
        <v>1667</v>
      </c>
    </row>
    <row r="72" spans="1:5" ht="51">
      <c r="A72" t="s">
        <v>73</v>
      </c>
      <c r="E72" s="37" t="s">
        <v>323</v>
      </c>
    </row>
    <row r="73" spans="1:16" ht="12.75">
      <c r="A73" s="26" t="s">
        <v>63</v>
      </c>
      <c r="B73" s="31" t="s">
        <v>131</v>
      </c>
      <c r="C73" s="31" t="s">
        <v>996</v>
      </c>
      <c r="D73" s="26" t="s">
        <v>83</v>
      </c>
      <c r="E73" s="32" t="s">
        <v>997</v>
      </c>
      <c r="F73" s="33" t="s">
        <v>183</v>
      </c>
      <c r="G73" s="34">
        <v>77.433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51">
      <c r="A74" s="36" t="s">
        <v>69</v>
      </c>
      <c r="E74" s="37" t="s">
        <v>1668</v>
      </c>
    </row>
    <row r="75" spans="1:5" ht="12.75">
      <c r="A75" s="38" t="s">
        <v>71</v>
      </c>
      <c r="E75" s="39" t="s">
        <v>1669</v>
      </c>
    </row>
    <row r="76" spans="1:5" ht="51">
      <c r="A76" t="s">
        <v>73</v>
      </c>
      <c r="E76" s="37" t="s">
        <v>340</v>
      </c>
    </row>
    <row r="77" spans="1:16" ht="12.75">
      <c r="A77" s="26" t="s">
        <v>63</v>
      </c>
      <c r="B77" s="31" t="s">
        <v>137</v>
      </c>
      <c r="C77" s="31" t="s">
        <v>389</v>
      </c>
      <c r="D77" s="26" t="s">
        <v>83</v>
      </c>
      <c r="E77" s="32" t="s">
        <v>390</v>
      </c>
      <c r="F77" s="33" t="s">
        <v>183</v>
      </c>
      <c r="G77" s="34">
        <v>74.619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51">
      <c r="A78" s="36" t="s">
        <v>69</v>
      </c>
      <c r="E78" s="37" t="s">
        <v>1670</v>
      </c>
    </row>
    <row r="79" spans="1:5" ht="12.75">
      <c r="A79" s="38" t="s">
        <v>71</v>
      </c>
      <c r="E79" s="39" t="s">
        <v>1671</v>
      </c>
    </row>
    <row r="80" spans="1:5" ht="140.25">
      <c r="A80" t="s">
        <v>73</v>
      </c>
      <c r="E80" s="37" t="s">
        <v>367</v>
      </c>
    </row>
    <row r="81" spans="1:18" ht="12.75" customHeight="1">
      <c r="A81" s="6" t="s">
        <v>61</v>
      </c>
      <c r="B81" s="6"/>
      <c r="C81" s="41" t="s">
        <v>49</v>
      </c>
      <c r="D81" s="6"/>
      <c r="E81" s="29" t="s">
        <v>890</v>
      </c>
      <c r="F81" s="6"/>
      <c r="G81" s="6"/>
      <c r="H81" s="6"/>
      <c r="I81" s="42">
        <f>0+Q81</f>
      </c>
      <c r="J81" s="6"/>
      <c r="O81">
        <f>0+R81</f>
      </c>
      <c r="Q81">
        <f>0+I82</f>
      </c>
      <c r="R81">
        <f>0+O82</f>
      </c>
    </row>
    <row r="82" spans="1:16" ht="25.5">
      <c r="A82" s="26" t="s">
        <v>63</v>
      </c>
      <c r="B82" s="31" t="s">
        <v>140</v>
      </c>
      <c r="C82" s="31" t="s">
        <v>891</v>
      </c>
      <c r="D82" s="26" t="s">
        <v>83</v>
      </c>
      <c r="E82" s="32" t="s">
        <v>892</v>
      </c>
      <c r="F82" s="33" t="s">
        <v>183</v>
      </c>
      <c r="G82" s="34">
        <v>1.786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51">
      <c r="A83" s="36" t="s">
        <v>69</v>
      </c>
      <c r="E83" s="37" t="s">
        <v>1672</v>
      </c>
    </row>
    <row r="84" spans="1:5" ht="12.75">
      <c r="A84" s="38" t="s">
        <v>71</v>
      </c>
      <c r="E84" s="39" t="s">
        <v>1673</v>
      </c>
    </row>
    <row r="85" spans="1:5" ht="76.5">
      <c r="A85" t="s">
        <v>73</v>
      </c>
      <c r="E85" s="37" t="s">
        <v>1483</v>
      </c>
    </row>
    <row r="86" spans="1:18" ht="12.75" customHeight="1">
      <c r="A86" s="6" t="s">
        <v>61</v>
      </c>
      <c r="B86" s="6"/>
      <c r="C86" s="41" t="s">
        <v>97</v>
      </c>
      <c r="D86" s="6"/>
      <c r="E86" s="29" t="s">
        <v>896</v>
      </c>
      <c r="F86" s="6"/>
      <c r="G86" s="6"/>
      <c r="H86" s="6"/>
      <c r="I86" s="42">
        <f>0+Q86</f>
      </c>
      <c r="J86" s="6"/>
      <c r="O86">
        <f>0+R86</f>
      </c>
      <c r="Q86">
        <f>0+I87+I91</f>
      </c>
      <c r="R86">
        <f>0+O87+O91</f>
      </c>
    </row>
    <row r="87" spans="1:16" ht="25.5">
      <c r="A87" s="26" t="s">
        <v>63</v>
      </c>
      <c r="B87" s="31" t="s">
        <v>146</v>
      </c>
      <c r="C87" s="31" t="s">
        <v>897</v>
      </c>
      <c r="D87" s="26" t="s">
        <v>65</v>
      </c>
      <c r="E87" s="32" t="s">
        <v>898</v>
      </c>
      <c r="F87" s="33" t="s">
        <v>183</v>
      </c>
      <c r="G87" s="34">
        <v>39.602</v>
      </c>
      <c r="H87" s="35">
        <v>0</v>
      </c>
      <c r="I87" s="35">
        <f>ROUND(ROUND(H87,2)*ROUND(G87,3),2)</f>
      </c>
      <c r="J87" s="33" t="s">
        <v>68</v>
      </c>
      <c r="O87">
        <f>(I87*21)/100</f>
      </c>
      <c r="P87" t="s">
        <v>36</v>
      </c>
    </row>
    <row r="88" spans="1:5" ht="38.25">
      <c r="A88" s="36" t="s">
        <v>69</v>
      </c>
      <c r="E88" s="37" t="s">
        <v>1674</v>
      </c>
    </row>
    <row r="89" spans="1:5" ht="12.75">
      <c r="A89" s="38" t="s">
        <v>71</v>
      </c>
      <c r="E89" s="39" t="s">
        <v>1675</v>
      </c>
    </row>
    <row r="90" spans="1:5" ht="191.25">
      <c r="A90" t="s">
        <v>73</v>
      </c>
      <c r="E90" s="37" t="s">
        <v>1488</v>
      </c>
    </row>
    <row r="91" spans="1:16" ht="25.5">
      <c r="A91" s="26" t="s">
        <v>63</v>
      </c>
      <c r="B91" s="31" t="s">
        <v>151</v>
      </c>
      <c r="C91" s="31" t="s">
        <v>897</v>
      </c>
      <c r="D91" s="26" t="s">
        <v>75</v>
      </c>
      <c r="E91" s="32" t="s">
        <v>898</v>
      </c>
      <c r="F91" s="33" t="s">
        <v>183</v>
      </c>
      <c r="G91" s="34">
        <v>259.183</v>
      </c>
      <c r="H91" s="35">
        <v>0</v>
      </c>
      <c r="I91" s="35">
        <f>ROUND(ROUND(H91,2)*ROUND(G91,3),2)</f>
      </c>
      <c r="J91" s="33" t="s">
        <v>68</v>
      </c>
      <c r="O91">
        <f>(I91*21)/100</f>
      </c>
      <c r="P91" t="s">
        <v>36</v>
      </c>
    </row>
    <row r="92" spans="1:5" ht="38.25">
      <c r="A92" s="36" t="s">
        <v>69</v>
      </c>
      <c r="E92" s="37" t="s">
        <v>1676</v>
      </c>
    </row>
    <row r="93" spans="1:5" ht="12.75">
      <c r="A93" s="38" t="s">
        <v>71</v>
      </c>
      <c r="E93" s="39" t="s">
        <v>1677</v>
      </c>
    </row>
    <row r="94" spans="1:5" ht="191.25">
      <c r="A94" t="s">
        <v>73</v>
      </c>
      <c r="E94" s="37" t="s">
        <v>1488</v>
      </c>
    </row>
    <row r="95" spans="1:18" ht="12.75" customHeight="1">
      <c r="A95" s="6" t="s">
        <v>61</v>
      </c>
      <c r="B95" s="6"/>
      <c r="C95" s="41" t="s">
        <v>104</v>
      </c>
      <c r="D95" s="6"/>
      <c r="E95" s="29" t="s">
        <v>416</v>
      </c>
      <c r="F95" s="6"/>
      <c r="G95" s="6"/>
      <c r="H95" s="6"/>
      <c r="I95" s="42">
        <f>0+Q95</f>
      </c>
      <c r="J95" s="6"/>
      <c r="O95">
        <f>0+R95</f>
      </c>
      <c r="Q95">
        <f>0+I96+I100</f>
      </c>
      <c r="R95">
        <f>0+O96+O100</f>
      </c>
    </row>
    <row r="96" spans="1:16" ht="12.75">
      <c r="A96" s="26" t="s">
        <v>63</v>
      </c>
      <c r="B96" s="31" t="s">
        <v>156</v>
      </c>
      <c r="C96" s="31" t="s">
        <v>1500</v>
      </c>
      <c r="D96" s="26" t="s">
        <v>83</v>
      </c>
      <c r="E96" s="32" t="s">
        <v>1501</v>
      </c>
      <c r="F96" s="33" t="s">
        <v>95</v>
      </c>
      <c r="G96" s="34">
        <v>18.871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51">
      <c r="A97" s="36" t="s">
        <v>69</v>
      </c>
      <c r="E97" s="37" t="s">
        <v>1678</v>
      </c>
    </row>
    <row r="98" spans="1:5" ht="12.75">
      <c r="A98" s="38" t="s">
        <v>71</v>
      </c>
      <c r="E98" s="39" t="s">
        <v>83</v>
      </c>
    </row>
    <row r="99" spans="1:5" ht="255">
      <c r="A99" t="s">
        <v>73</v>
      </c>
      <c r="E99" s="37" t="s">
        <v>421</v>
      </c>
    </row>
    <row r="100" spans="1:16" ht="12.75">
      <c r="A100" s="26" t="s">
        <v>63</v>
      </c>
      <c r="B100" s="31" t="s">
        <v>161</v>
      </c>
      <c r="C100" s="31" t="s">
        <v>909</v>
      </c>
      <c r="D100" s="26" t="s">
        <v>83</v>
      </c>
      <c r="E100" s="32" t="s">
        <v>910</v>
      </c>
      <c r="F100" s="33" t="s">
        <v>85</v>
      </c>
      <c r="G100" s="34">
        <v>23.407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102">
      <c r="A101" s="36" t="s">
        <v>69</v>
      </c>
      <c r="E101" s="37" t="s">
        <v>1679</v>
      </c>
    </row>
    <row r="102" spans="1:5" ht="12.75">
      <c r="A102" s="38" t="s">
        <v>71</v>
      </c>
      <c r="E102" s="39" t="s">
        <v>1680</v>
      </c>
    </row>
    <row r="103" spans="1:5" ht="369.75">
      <c r="A103" t="s">
        <v>73</v>
      </c>
      <c r="E103" s="37" t="s">
        <v>271</v>
      </c>
    </row>
    <row r="104" spans="1:18" ht="12.75" customHeight="1">
      <c r="A104" s="6" t="s">
        <v>61</v>
      </c>
      <c r="B104" s="6"/>
      <c r="C104" s="41" t="s">
        <v>52</v>
      </c>
      <c r="D104" s="6"/>
      <c r="E104" s="29" t="s">
        <v>460</v>
      </c>
      <c r="F104" s="6"/>
      <c r="G104" s="6"/>
      <c r="H104" s="6"/>
      <c r="I104" s="42">
        <f>0+Q104</f>
      </c>
      <c r="J104" s="6"/>
      <c r="O104">
        <f>0+R104</f>
      </c>
      <c r="Q104">
        <f>0+I105+I109+I113+I117+I121+I125</f>
      </c>
      <c r="R104">
        <f>0+O105+O109+O113+O117+O121+O125</f>
      </c>
    </row>
    <row r="105" spans="1:16" ht="12.75">
      <c r="A105" s="26" t="s">
        <v>63</v>
      </c>
      <c r="B105" s="31" t="s">
        <v>166</v>
      </c>
      <c r="C105" s="31" t="s">
        <v>1514</v>
      </c>
      <c r="D105" s="26" t="s">
        <v>83</v>
      </c>
      <c r="E105" s="32" t="s">
        <v>1515</v>
      </c>
      <c r="F105" s="33" t="s">
        <v>95</v>
      </c>
      <c r="G105" s="34">
        <v>10.823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38.25">
      <c r="A106" s="36" t="s">
        <v>69</v>
      </c>
      <c r="E106" s="37" t="s">
        <v>1681</v>
      </c>
    </row>
    <row r="107" spans="1:5" ht="12.75">
      <c r="A107" s="38" t="s">
        <v>71</v>
      </c>
      <c r="E107" s="39" t="s">
        <v>1682</v>
      </c>
    </row>
    <row r="108" spans="1:5" ht="25.5">
      <c r="A108" t="s">
        <v>73</v>
      </c>
      <c r="E108" s="37" t="s">
        <v>1518</v>
      </c>
    </row>
    <row r="109" spans="1:16" ht="12.75">
      <c r="A109" s="26" t="s">
        <v>63</v>
      </c>
      <c r="B109" s="31" t="s">
        <v>169</v>
      </c>
      <c r="C109" s="31" t="s">
        <v>918</v>
      </c>
      <c r="D109" s="26" t="s">
        <v>83</v>
      </c>
      <c r="E109" s="32" t="s">
        <v>919</v>
      </c>
      <c r="F109" s="33" t="s">
        <v>85</v>
      </c>
      <c r="G109" s="34">
        <v>0.036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51">
      <c r="A110" s="36" t="s">
        <v>69</v>
      </c>
      <c r="E110" s="37" t="s">
        <v>1683</v>
      </c>
    </row>
    <row r="111" spans="1:5" ht="12.75">
      <c r="A111" s="38" t="s">
        <v>71</v>
      </c>
      <c r="E111" s="39" t="s">
        <v>1684</v>
      </c>
    </row>
    <row r="112" spans="1:5" ht="38.25">
      <c r="A112" t="s">
        <v>73</v>
      </c>
      <c r="E112" s="37" t="s">
        <v>922</v>
      </c>
    </row>
    <row r="113" spans="1:16" ht="12.75">
      <c r="A113" s="26" t="s">
        <v>63</v>
      </c>
      <c r="B113" s="31" t="s">
        <v>174</v>
      </c>
      <c r="C113" s="31" t="s">
        <v>1025</v>
      </c>
      <c r="D113" s="26" t="s">
        <v>83</v>
      </c>
      <c r="E113" s="32" t="s">
        <v>1026</v>
      </c>
      <c r="F113" s="33" t="s">
        <v>85</v>
      </c>
      <c r="G113" s="34">
        <v>58.015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63.75">
      <c r="A114" s="36" t="s">
        <v>69</v>
      </c>
      <c r="E114" s="37" t="s">
        <v>1685</v>
      </c>
    </row>
    <row r="115" spans="1:5" ht="12.75">
      <c r="A115" s="38" t="s">
        <v>71</v>
      </c>
      <c r="E115" s="39" t="s">
        <v>1686</v>
      </c>
    </row>
    <row r="116" spans="1:5" ht="102">
      <c r="A116" t="s">
        <v>73</v>
      </c>
      <c r="E116" s="37" t="s">
        <v>583</v>
      </c>
    </row>
    <row r="117" spans="1:16" ht="12.75">
      <c r="A117" s="26" t="s">
        <v>63</v>
      </c>
      <c r="B117" s="31" t="s">
        <v>180</v>
      </c>
      <c r="C117" s="31" t="s">
        <v>1025</v>
      </c>
      <c r="D117" s="26" t="s">
        <v>75</v>
      </c>
      <c r="E117" s="32" t="s">
        <v>1026</v>
      </c>
      <c r="F117" s="33" t="s">
        <v>85</v>
      </c>
      <c r="G117" s="34">
        <v>3.2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63.75">
      <c r="A118" s="36" t="s">
        <v>69</v>
      </c>
      <c r="E118" s="37" t="s">
        <v>1687</v>
      </c>
    </row>
    <row r="119" spans="1:5" ht="12.75">
      <c r="A119" s="38" t="s">
        <v>71</v>
      </c>
      <c r="E119" s="39" t="s">
        <v>1688</v>
      </c>
    </row>
    <row r="120" spans="1:5" ht="102">
      <c r="A120" t="s">
        <v>73</v>
      </c>
      <c r="E120" s="37" t="s">
        <v>583</v>
      </c>
    </row>
    <row r="121" spans="1:16" ht="12.75">
      <c r="A121" s="26" t="s">
        <v>63</v>
      </c>
      <c r="B121" s="31" t="s">
        <v>187</v>
      </c>
      <c r="C121" s="31" t="s">
        <v>588</v>
      </c>
      <c r="D121" s="26" t="s">
        <v>83</v>
      </c>
      <c r="E121" s="32" t="s">
        <v>589</v>
      </c>
      <c r="F121" s="33" t="s">
        <v>85</v>
      </c>
      <c r="G121" s="34">
        <v>3.84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63.75">
      <c r="A122" s="36" t="s">
        <v>69</v>
      </c>
      <c r="E122" s="37" t="s">
        <v>1689</v>
      </c>
    </row>
    <row r="123" spans="1:5" ht="12.75">
      <c r="A123" s="38" t="s">
        <v>71</v>
      </c>
      <c r="E123" s="39" t="s">
        <v>1690</v>
      </c>
    </row>
    <row r="124" spans="1:5" ht="102">
      <c r="A124" t="s">
        <v>73</v>
      </c>
      <c r="E124" s="37" t="s">
        <v>583</v>
      </c>
    </row>
    <row r="125" spans="1:16" ht="12.75">
      <c r="A125" s="26" t="s">
        <v>63</v>
      </c>
      <c r="B125" s="31" t="s">
        <v>189</v>
      </c>
      <c r="C125" s="31" t="s">
        <v>651</v>
      </c>
      <c r="D125" s="26" t="s">
        <v>83</v>
      </c>
      <c r="E125" s="32" t="s">
        <v>652</v>
      </c>
      <c r="F125" s="33" t="s">
        <v>67</v>
      </c>
      <c r="G125" s="34">
        <v>0.249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51">
      <c r="A126" s="36" t="s">
        <v>69</v>
      </c>
      <c r="E126" s="37" t="s">
        <v>1691</v>
      </c>
    </row>
    <row r="127" spans="1:5" ht="12.75">
      <c r="A127" s="38" t="s">
        <v>71</v>
      </c>
      <c r="E127" s="39" t="s">
        <v>1692</v>
      </c>
    </row>
    <row r="128" spans="1:5" ht="102">
      <c r="A128" t="s">
        <v>73</v>
      </c>
      <c r="E128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1693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1548</v>
      </c>
      <c r="D7" s="1"/>
      <c r="E7" s="14" t="s">
        <v>1549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1693</v>
      </c>
      <c r="D8" s="6"/>
      <c r="E8" s="18" t="s">
        <v>656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658</v>
      </c>
      <c r="D13" s="26" t="s">
        <v>83</v>
      </c>
      <c r="E13" s="32" t="s">
        <v>659</v>
      </c>
      <c r="F13" s="33" t="s">
        <v>183</v>
      </c>
      <c r="G13" s="34">
        <v>1100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51">
      <c r="A14" s="36" t="s">
        <v>69</v>
      </c>
      <c r="E14" s="37" t="s">
        <v>1695</v>
      </c>
    </row>
    <row r="15" spans="1:5" ht="12.75">
      <c r="A15" s="38" t="s">
        <v>71</v>
      </c>
      <c r="E15" s="39" t="s">
        <v>83</v>
      </c>
    </row>
    <row r="16" spans="1:5" ht="38.25">
      <c r="A16" t="s">
        <v>73</v>
      </c>
      <c r="E16" s="37" t="s">
        <v>661</v>
      </c>
    </row>
    <row r="17" spans="1:16" ht="12.75">
      <c r="A17" s="26" t="s">
        <v>63</v>
      </c>
      <c r="B17" s="31" t="s">
        <v>36</v>
      </c>
      <c r="C17" s="31" t="s">
        <v>662</v>
      </c>
      <c r="D17" s="26" t="s">
        <v>83</v>
      </c>
      <c r="E17" s="32" t="s">
        <v>663</v>
      </c>
      <c r="F17" s="33" t="s">
        <v>234</v>
      </c>
      <c r="G17" s="34">
        <v>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1696</v>
      </c>
    </row>
    <row r="19" spans="1:5" ht="12.75">
      <c r="A19" s="38" t="s">
        <v>71</v>
      </c>
      <c r="E19" s="39" t="s">
        <v>83</v>
      </c>
    </row>
    <row r="20" spans="1:5" ht="76.5">
      <c r="A20" t="s">
        <v>73</v>
      </c>
      <c r="E20" s="37" t="s">
        <v>665</v>
      </c>
    </row>
    <row r="21" spans="1:16" ht="12.75">
      <c r="A21" s="26" t="s">
        <v>63</v>
      </c>
      <c r="B21" s="31" t="s">
        <v>35</v>
      </c>
      <c r="C21" s="31" t="s">
        <v>666</v>
      </c>
      <c r="D21" s="26" t="s">
        <v>83</v>
      </c>
      <c r="E21" s="32" t="s">
        <v>667</v>
      </c>
      <c r="F21" s="33" t="s">
        <v>234</v>
      </c>
      <c r="G21" s="34">
        <v>1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1697</v>
      </c>
    </row>
    <row r="23" spans="1:5" ht="12.75">
      <c r="A23" s="38" t="s">
        <v>71</v>
      </c>
      <c r="E23" s="39" t="s">
        <v>83</v>
      </c>
    </row>
    <row r="24" spans="1:5" ht="76.5">
      <c r="A24" t="s">
        <v>73</v>
      </c>
      <c r="E24" s="37" t="s">
        <v>665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1698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1548</v>
      </c>
      <c r="D7" s="1"/>
      <c r="E7" s="14" t="s">
        <v>1549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1698</v>
      </c>
      <c r="D8" s="6"/>
      <c r="E8" s="18" t="s">
        <v>670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672</v>
      </c>
      <c r="D13" s="26" t="s">
        <v>83</v>
      </c>
      <c r="E13" s="32" t="s">
        <v>673</v>
      </c>
      <c r="F13" s="33" t="s">
        <v>234</v>
      </c>
      <c r="G13" s="34">
        <v>7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1700</v>
      </c>
    </row>
    <row r="15" spans="1:5" ht="12.75">
      <c r="A15" s="38" t="s">
        <v>71</v>
      </c>
      <c r="E15" s="39" t="s">
        <v>83</v>
      </c>
    </row>
    <row r="16" spans="1:5" ht="114.75">
      <c r="A16" t="s">
        <v>73</v>
      </c>
      <c r="E16" s="37" t="s">
        <v>675</v>
      </c>
    </row>
    <row r="17" spans="1:16" ht="12.75">
      <c r="A17" s="26" t="s">
        <v>63</v>
      </c>
      <c r="B17" s="31" t="s">
        <v>36</v>
      </c>
      <c r="C17" s="31" t="s">
        <v>676</v>
      </c>
      <c r="D17" s="26" t="s">
        <v>83</v>
      </c>
      <c r="E17" s="32" t="s">
        <v>677</v>
      </c>
      <c r="F17" s="33" t="s">
        <v>234</v>
      </c>
      <c r="G17" s="34">
        <v>1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1701</v>
      </c>
    </row>
    <row r="19" spans="1:5" ht="12.75">
      <c r="A19" s="38" t="s">
        <v>71</v>
      </c>
      <c r="E19" s="39" t="s">
        <v>83</v>
      </c>
    </row>
    <row r="20" spans="1:5" ht="114.75">
      <c r="A20" t="s">
        <v>73</v>
      </c>
      <c r="E20" s="37" t="s">
        <v>675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1702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1548</v>
      </c>
      <c r="D7" s="1"/>
      <c r="E7" s="14" t="s">
        <v>1549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1702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51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1123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742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1704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742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1704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2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448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2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448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2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448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7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679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7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679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51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1123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51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1123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742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1704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52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1705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397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1706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793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1707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8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729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8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729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1500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1708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750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1709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2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448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8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729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8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729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4500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1710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4500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1710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0+O12+O17+O54+O67+O72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609</v>
      </c>
      <c r="I3" s="43">
        <f>0+I12+I17+I54+I67+I72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</v>
      </c>
      <c r="D7" s="1"/>
      <c r="E7" s="14" t="s">
        <v>29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609</v>
      </c>
      <c r="D8" s="6"/>
      <c r="E8" s="18" t="s">
        <v>610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746.38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612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0+I18+I22+I26+I30+I34+I38+I42+I46+I50</f>
      </c>
      <c r="R17">
        <f>0+O18+O22+O26+O30+O34+O38+O42+O46+O50</f>
      </c>
    </row>
    <row r="18" spans="1:16" ht="12.75">
      <c r="A18" s="26" t="s">
        <v>63</v>
      </c>
      <c r="B18" s="31" t="s">
        <v>36</v>
      </c>
      <c r="C18" s="31" t="s">
        <v>132</v>
      </c>
      <c r="D18" s="26" t="s">
        <v>83</v>
      </c>
      <c r="E18" s="32" t="s">
        <v>133</v>
      </c>
      <c r="F18" s="33" t="s">
        <v>85</v>
      </c>
      <c r="G18" s="34">
        <v>7.584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89.25">
      <c r="A19" s="36" t="s">
        <v>69</v>
      </c>
      <c r="E19" s="37" t="s">
        <v>613</v>
      </c>
    </row>
    <row r="20" spans="1:5" ht="12.75">
      <c r="A20" s="38" t="s">
        <v>71</v>
      </c>
      <c r="E20" s="39" t="s">
        <v>614</v>
      </c>
    </row>
    <row r="21" spans="1:5" ht="38.25">
      <c r="A21" t="s">
        <v>73</v>
      </c>
      <c r="E21" s="37" t="s">
        <v>136</v>
      </c>
    </row>
    <row r="22" spans="1:16" ht="12.75">
      <c r="A22" s="26" t="s">
        <v>63</v>
      </c>
      <c r="B22" s="31" t="s">
        <v>35</v>
      </c>
      <c r="C22" s="31" t="s">
        <v>141</v>
      </c>
      <c r="D22" s="26" t="s">
        <v>83</v>
      </c>
      <c r="E22" s="32" t="s">
        <v>142</v>
      </c>
      <c r="F22" s="33" t="s">
        <v>85</v>
      </c>
      <c r="G22" s="34">
        <v>7.584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615</v>
      </c>
    </row>
    <row r="24" spans="1:5" ht="12.75">
      <c r="A24" s="38" t="s">
        <v>71</v>
      </c>
      <c r="E24" s="39" t="s">
        <v>614</v>
      </c>
    </row>
    <row r="25" spans="1:5" ht="306">
      <c r="A25" t="s">
        <v>73</v>
      </c>
      <c r="E25" s="37" t="s">
        <v>145</v>
      </c>
    </row>
    <row r="26" spans="1:16" ht="12.75">
      <c r="A26" s="26" t="s">
        <v>63</v>
      </c>
      <c r="B26" s="31" t="s">
        <v>45</v>
      </c>
      <c r="C26" s="31" t="s">
        <v>147</v>
      </c>
      <c r="D26" s="26" t="s">
        <v>83</v>
      </c>
      <c r="E26" s="32" t="s">
        <v>148</v>
      </c>
      <c r="F26" s="33" t="s">
        <v>85</v>
      </c>
      <c r="G26" s="34">
        <v>413.345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616</v>
      </c>
    </row>
    <row r="28" spans="1:5" ht="12.75">
      <c r="A28" s="38" t="s">
        <v>71</v>
      </c>
      <c r="E28" s="39" t="s">
        <v>83</v>
      </c>
    </row>
    <row r="29" spans="1:5" ht="318.75">
      <c r="A29" t="s">
        <v>73</v>
      </c>
      <c r="E29" s="37" t="s">
        <v>150</v>
      </c>
    </row>
    <row r="30" spans="1:16" ht="12.75">
      <c r="A30" s="26" t="s">
        <v>63</v>
      </c>
      <c r="B30" s="31" t="s">
        <v>47</v>
      </c>
      <c r="C30" s="31" t="s">
        <v>170</v>
      </c>
      <c r="D30" s="26" t="s">
        <v>83</v>
      </c>
      <c r="E30" s="32" t="s">
        <v>171</v>
      </c>
      <c r="F30" s="33" t="s">
        <v>85</v>
      </c>
      <c r="G30" s="34">
        <v>313.729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51">
      <c r="A31" s="36" t="s">
        <v>69</v>
      </c>
      <c r="E31" s="37" t="s">
        <v>617</v>
      </c>
    </row>
    <row r="32" spans="1:5" ht="12.75">
      <c r="A32" s="38" t="s">
        <v>71</v>
      </c>
      <c r="E32" s="39" t="s">
        <v>83</v>
      </c>
    </row>
    <row r="33" spans="1:5" ht="229.5">
      <c r="A33" t="s">
        <v>73</v>
      </c>
      <c r="E33" s="37" t="s">
        <v>173</v>
      </c>
    </row>
    <row r="34" spans="1:16" ht="12.75">
      <c r="A34" s="26" t="s">
        <v>63</v>
      </c>
      <c r="B34" s="31" t="s">
        <v>49</v>
      </c>
      <c r="C34" s="31" t="s">
        <v>181</v>
      </c>
      <c r="D34" s="26" t="s">
        <v>83</v>
      </c>
      <c r="E34" s="32" t="s">
        <v>182</v>
      </c>
      <c r="F34" s="33" t="s">
        <v>183</v>
      </c>
      <c r="G34" s="34">
        <v>70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618</v>
      </c>
    </row>
    <row r="36" spans="1:5" ht="12.75">
      <c r="A36" s="38" t="s">
        <v>71</v>
      </c>
      <c r="E36" s="39" t="s">
        <v>619</v>
      </c>
    </row>
    <row r="37" spans="1:5" ht="25.5">
      <c r="A37" t="s">
        <v>73</v>
      </c>
      <c r="E37" s="37" t="s">
        <v>186</v>
      </c>
    </row>
    <row r="38" spans="1:16" ht="12.75">
      <c r="A38" s="26" t="s">
        <v>63</v>
      </c>
      <c r="B38" s="31" t="s">
        <v>97</v>
      </c>
      <c r="C38" s="31" t="s">
        <v>620</v>
      </c>
      <c r="D38" s="26" t="s">
        <v>83</v>
      </c>
      <c r="E38" s="32" t="s">
        <v>621</v>
      </c>
      <c r="F38" s="33" t="s">
        <v>183</v>
      </c>
      <c r="G38" s="34">
        <v>75.84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622</v>
      </c>
    </row>
    <row r="40" spans="1:5" ht="12.75">
      <c r="A40" s="38" t="s">
        <v>71</v>
      </c>
      <c r="E40" s="39" t="s">
        <v>83</v>
      </c>
    </row>
    <row r="41" spans="1:5" ht="12.75">
      <c r="A41" t="s">
        <v>73</v>
      </c>
      <c r="E41" s="37" t="s">
        <v>210</v>
      </c>
    </row>
    <row r="42" spans="1:16" ht="12.75">
      <c r="A42" s="26" t="s">
        <v>63</v>
      </c>
      <c r="B42" s="31" t="s">
        <v>104</v>
      </c>
      <c r="C42" s="31" t="s">
        <v>623</v>
      </c>
      <c r="D42" s="26" t="s">
        <v>83</v>
      </c>
      <c r="E42" s="32" t="s">
        <v>624</v>
      </c>
      <c r="F42" s="33" t="s">
        <v>183</v>
      </c>
      <c r="G42" s="34">
        <v>75.84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625</v>
      </c>
    </row>
    <row r="44" spans="1:5" ht="12.75">
      <c r="A44" s="38" t="s">
        <v>71</v>
      </c>
      <c r="E44" s="39" t="s">
        <v>83</v>
      </c>
    </row>
    <row r="45" spans="1:5" ht="38.25">
      <c r="A45" t="s">
        <v>73</v>
      </c>
      <c r="E45" s="37" t="s">
        <v>215</v>
      </c>
    </row>
    <row r="46" spans="1:16" ht="12.75">
      <c r="A46" s="26" t="s">
        <v>63</v>
      </c>
      <c r="B46" s="31" t="s">
        <v>52</v>
      </c>
      <c r="C46" s="31" t="s">
        <v>217</v>
      </c>
      <c r="D46" s="26" t="s">
        <v>83</v>
      </c>
      <c r="E46" s="32" t="s">
        <v>218</v>
      </c>
      <c r="F46" s="33" t="s">
        <v>183</v>
      </c>
      <c r="G46" s="34">
        <v>75.84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38.25">
      <c r="A47" s="36" t="s">
        <v>69</v>
      </c>
      <c r="E47" s="37" t="s">
        <v>626</v>
      </c>
    </row>
    <row r="48" spans="1:5" ht="12.75">
      <c r="A48" s="38" t="s">
        <v>71</v>
      </c>
      <c r="E48" s="39" t="s">
        <v>83</v>
      </c>
    </row>
    <row r="49" spans="1:5" ht="25.5">
      <c r="A49" t="s">
        <v>73</v>
      </c>
      <c r="E49" s="37" t="s">
        <v>220</v>
      </c>
    </row>
    <row r="50" spans="1:16" ht="12.75">
      <c r="A50" s="26" t="s">
        <v>63</v>
      </c>
      <c r="B50" s="31" t="s">
        <v>54</v>
      </c>
      <c r="C50" s="31" t="s">
        <v>222</v>
      </c>
      <c r="D50" s="26" t="s">
        <v>83</v>
      </c>
      <c r="E50" s="32" t="s">
        <v>223</v>
      </c>
      <c r="F50" s="33" t="s">
        <v>183</v>
      </c>
      <c r="G50" s="34">
        <v>75.84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38.25">
      <c r="A51" s="36" t="s">
        <v>69</v>
      </c>
      <c r="E51" s="37" t="s">
        <v>627</v>
      </c>
    </row>
    <row r="52" spans="1:5" ht="12.75">
      <c r="A52" s="38" t="s">
        <v>71</v>
      </c>
      <c r="E52" s="39" t="s">
        <v>83</v>
      </c>
    </row>
    <row r="53" spans="1:5" ht="38.25">
      <c r="A53" t="s">
        <v>73</v>
      </c>
      <c r="E53" s="37" t="s">
        <v>225</v>
      </c>
    </row>
    <row r="54" spans="1:18" ht="12.75" customHeight="1">
      <c r="A54" s="6" t="s">
        <v>61</v>
      </c>
      <c r="B54" s="6"/>
      <c r="C54" s="41" t="s">
        <v>36</v>
      </c>
      <c r="D54" s="6"/>
      <c r="E54" s="29" t="s">
        <v>247</v>
      </c>
      <c r="F54" s="6"/>
      <c r="G54" s="6"/>
      <c r="H54" s="6"/>
      <c r="I54" s="42">
        <f>0+Q54</f>
      </c>
      <c r="J54" s="6"/>
      <c r="O54">
        <f>0+R54</f>
      </c>
      <c r="Q54">
        <f>0+I55+I59+I63</f>
      </c>
      <c r="R54">
        <f>0+O55+O59+O63</f>
      </c>
    </row>
    <row r="55" spans="1:16" ht="12.75">
      <c r="A55" s="26" t="s">
        <v>63</v>
      </c>
      <c r="B55" s="31" t="s">
        <v>56</v>
      </c>
      <c r="C55" s="31" t="s">
        <v>628</v>
      </c>
      <c r="D55" s="26" t="s">
        <v>83</v>
      </c>
      <c r="E55" s="32" t="s">
        <v>629</v>
      </c>
      <c r="F55" s="33" t="s">
        <v>183</v>
      </c>
      <c r="G55" s="34">
        <v>149.92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630</v>
      </c>
    </row>
    <row r="57" spans="1:5" ht="12.75">
      <c r="A57" s="38" t="s">
        <v>71</v>
      </c>
      <c r="E57" s="39" t="s">
        <v>631</v>
      </c>
    </row>
    <row r="58" spans="1:5" ht="102">
      <c r="A58" t="s">
        <v>73</v>
      </c>
      <c r="E58" s="37" t="s">
        <v>264</v>
      </c>
    </row>
    <row r="59" spans="1:16" ht="12.75">
      <c r="A59" s="26" t="s">
        <v>63</v>
      </c>
      <c r="B59" s="31" t="s">
        <v>118</v>
      </c>
      <c r="C59" s="31" t="s">
        <v>632</v>
      </c>
      <c r="D59" s="26" t="s">
        <v>83</v>
      </c>
      <c r="E59" s="32" t="s">
        <v>633</v>
      </c>
      <c r="F59" s="33" t="s">
        <v>85</v>
      </c>
      <c r="G59" s="34">
        <v>63.865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634</v>
      </c>
    </row>
    <row r="61" spans="1:5" ht="12.75">
      <c r="A61" s="38" t="s">
        <v>71</v>
      </c>
      <c r="E61" s="39" t="s">
        <v>83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635</v>
      </c>
      <c r="D63" s="26" t="s">
        <v>83</v>
      </c>
      <c r="E63" s="32" t="s">
        <v>636</v>
      </c>
      <c r="F63" s="33" t="s">
        <v>183</v>
      </c>
      <c r="G63" s="34">
        <v>157.282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637</v>
      </c>
    </row>
    <row r="65" spans="1:5" ht="12.75">
      <c r="A65" s="38" t="s">
        <v>71</v>
      </c>
      <c r="E65" s="39" t="s">
        <v>83</v>
      </c>
    </row>
    <row r="66" spans="1:5" ht="102">
      <c r="A66" t="s">
        <v>73</v>
      </c>
      <c r="E66" s="37" t="s">
        <v>264</v>
      </c>
    </row>
    <row r="67" spans="1:18" ht="12.75" customHeight="1">
      <c r="A67" s="6" t="s">
        <v>61</v>
      </c>
      <c r="B67" s="6"/>
      <c r="C67" s="41" t="s">
        <v>35</v>
      </c>
      <c r="D67" s="6"/>
      <c r="E67" s="29" t="s">
        <v>638</v>
      </c>
      <c r="F67" s="6"/>
      <c r="G67" s="6"/>
      <c r="H67" s="6"/>
      <c r="I67" s="42">
        <f>0+Q67</f>
      </c>
      <c r="J67" s="6"/>
      <c r="O67">
        <f>0+R67</f>
      </c>
      <c r="Q67">
        <f>0+I68</f>
      </c>
      <c r="R67">
        <f>0+O68</f>
      </c>
    </row>
    <row r="68" spans="1:16" ht="25.5">
      <c r="A68" s="26" t="s">
        <v>63</v>
      </c>
      <c r="B68" s="31" t="s">
        <v>126</v>
      </c>
      <c r="C68" s="31" t="s">
        <v>639</v>
      </c>
      <c r="D68" s="26" t="s">
        <v>83</v>
      </c>
      <c r="E68" s="32" t="s">
        <v>640</v>
      </c>
      <c r="F68" s="33" t="s">
        <v>85</v>
      </c>
      <c r="G68" s="34">
        <v>125.5</v>
      </c>
      <c r="H68" s="35">
        <v>0</v>
      </c>
      <c r="I68" s="35">
        <f>ROUND(ROUND(H68,2)*ROUND(G68,3),2)</f>
      </c>
      <c r="J68" s="33" t="s">
        <v>68</v>
      </c>
      <c r="O68">
        <f>(I68*21)/100</f>
      </c>
      <c r="P68" t="s">
        <v>36</v>
      </c>
    </row>
    <row r="69" spans="1:5" ht="38.25">
      <c r="A69" s="36" t="s">
        <v>69</v>
      </c>
      <c r="E69" s="37" t="s">
        <v>641</v>
      </c>
    </row>
    <row r="70" spans="1:5" ht="12.75">
      <c r="A70" s="38" t="s">
        <v>71</v>
      </c>
      <c r="E70" s="39" t="s">
        <v>642</v>
      </c>
    </row>
    <row r="71" spans="1:5" ht="25.5">
      <c r="A71" t="s">
        <v>73</v>
      </c>
      <c r="E71" s="37" t="s">
        <v>643</v>
      </c>
    </row>
    <row r="72" spans="1:18" ht="12.75" customHeight="1">
      <c r="A72" s="6" t="s">
        <v>61</v>
      </c>
      <c r="B72" s="6"/>
      <c r="C72" s="41" t="s">
        <v>52</v>
      </c>
      <c r="D72" s="6"/>
      <c r="E72" s="29" t="s">
        <v>460</v>
      </c>
      <c r="F72" s="6"/>
      <c r="G72" s="6"/>
      <c r="H72" s="6"/>
      <c r="I72" s="42">
        <f>0+Q72</f>
      </c>
      <c r="J72" s="6"/>
      <c r="O72">
        <f>0+R72</f>
      </c>
      <c r="Q72">
        <f>0+I73</f>
      </c>
      <c r="R72">
        <f>0+O73</f>
      </c>
    </row>
    <row r="73" spans="1:16" ht="12.75">
      <c r="A73" s="26" t="s">
        <v>63</v>
      </c>
      <c r="B73" s="31" t="s">
        <v>131</v>
      </c>
      <c r="C73" s="31" t="s">
        <v>644</v>
      </c>
      <c r="D73" s="26" t="s">
        <v>83</v>
      </c>
      <c r="E73" s="32" t="s">
        <v>645</v>
      </c>
      <c r="F73" s="33" t="s">
        <v>95</v>
      </c>
      <c r="G73" s="34">
        <v>34.8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63.75">
      <c r="A74" s="36" t="s">
        <v>69</v>
      </c>
      <c r="E74" s="37" t="s">
        <v>646</v>
      </c>
    </row>
    <row r="75" spans="1:5" ht="12.75">
      <c r="A75" s="38" t="s">
        <v>71</v>
      </c>
      <c r="E75" s="39" t="s">
        <v>83</v>
      </c>
    </row>
    <row r="76" spans="1:5" ht="63.75">
      <c r="A76" t="s">
        <v>73</v>
      </c>
      <c r="E76" s="37" t="s">
        <v>647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0+O12+O25+O150+O163+O196+O265+O290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1713</v>
      </c>
      <c r="I3" s="43">
        <f>0+I12+I25+I150+I163+I196+I265+I290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1711</v>
      </c>
      <c r="D7" s="1"/>
      <c r="E7" s="14" t="s">
        <v>1712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1713</v>
      </c>
      <c r="D8" s="6"/>
      <c r="E8" s="18" t="s">
        <v>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1126.567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1716</v>
      </c>
    </row>
    <row r="15" spans="1:5" ht="12.75">
      <c r="A15" s="38" t="s">
        <v>71</v>
      </c>
      <c r="E15" s="39" t="s">
        <v>1717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119.961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1718</v>
      </c>
    </row>
    <row r="19" spans="1:5" ht="12.75">
      <c r="A19" s="38" t="s">
        <v>71</v>
      </c>
      <c r="E19" s="39" t="s">
        <v>1719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2546.565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1720</v>
      </c>
    </row>
    <row r="23" spans="1:5" ht="12.75">
      <c r="A23" s="38" t="s">
        <v>71</v>
      </c>
      <c r="E23" s="39" t="s">
        <v>1721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0+I26+I30+I34+I38+I42+I46+I50+I54+I58+I62+I66+I70+I74+I78+I82+I86+I90+I94+I98+I102+I106+I110+I114+I118+I122+I126+I130+I134+I138+I142+I146</f>
      </c>
      <c r="R25">
        <f>0+O26+O30+O34+O38+O42+O46+O50+O54+O58+O62+O66+O70+O74+O78+O82+O86+O90+O94+O98+O102+O106+O110+O114+O118+O122+O126+O130+O134+O138+O142+O146</f>
      </c>
    </row>
    <row r="26" spans="1:16" ht="12.75">
      <c r="A26" s="26" t="s">
        <v>63</v>
      </c>
      <c r="B26" s="31" t="s">
        <v>45</v>
      </c>
      <c r="C26" s="31" t="s">
        <v>1722</v>
      </c>
      <c r="D26" s="26" t="s">
        <v>83</v>
      </c>
      <c r="E26" s="32" t="s">
        <v>1723</v>
      </c>
      <c r="F26" s="33" t="s">
        <v>85</v>
      </c>
      <c r="G26" s="34">
        <v>3.683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1724</v>
      </c>
    </row>
    <row r="28" spans="1:5" ht="12.75">
      <c r="A28" s="38" t="s">
        <v>71</v>
      </c>
      <c r="E28" s="39" t="s">
        <v>83</v>
      </c>
    </row>
    <row r="29" spans="1:5" ht="63.75">
      <c r="A29" t="s">
        <v>73</v>
      </c>
      <c r="E29" s="37" t="s">
        <v>88</v>
      </c>
    </row>
    <row r="30" spans="1:16" ht="25.5">
      <c r="A30" s="26" t="s">
        <v>63</v>
      </c>
      <c r="B30" s="31" t="s">
        <v>47</v>
      </c>
      <c r="C30" s="31" t="s">
        <v>89</v>
      </c>
      <c r="D30" s="26" t="s">
        <v>83</v>
      </c>
      <c r="E30" s="32" t="s">
        <v>90</v>
      </c>
      <c r="F30" s="33" t="s">
        <v>85</v>
      </c>
      <c r="G30" s="34">
        <v>5.773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1725</v>
      </c>
    </row>
    <row r="32" spans="1:5" ht="12.75">
      <c r="A32" s="38" t="s">
        <v>71</v>
      </c>
      <c r="E32" s="39" t="s">
        <v>1726</v>
      </c>
    </row>
    <row r="33" spans="1:5" ht="63.75">
      <c r="A33" t="s">
        <v>73</v>
      </c>
      <c r="E33" s="37" t="s">
        <v>88</v>
      </c>
    </row>
    <row r="34" spans="1:16" ht="25.5">
      <c r="A34" s="26" t="s">
        <v>63</v>
      </c>
      <c r="B34" s="31" t="s">
        <v>49</v>
      </c>
      <c r="C34" s="31" t="s">
        <v>93</v>
      </c>
      <c r="D34" s="26" t="s">
        <v>83</v>
      </c>
      <c r="E34" s="32" t="s">
        <v>94</v>
      </c>
      <c r="F34" s="33" t="s">
        <v>95</v>
      </c>
      <c r="G34" s="34">
        <v>287.773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1727</v>
      </c>
    </row>
    <row r="36" spans="1:5" ht="12.75">
      <c r="A36" s="38" t="s">
        <v>71</v>
      </c>
      <c r="E36" s="39" t="s">
        <v>83</v>
      </c>
    </row>
    <row r="37" spans="1:5" ht="63.75">
      <c r="A37" t="s">
        <v>73</v>
      </c>
      <c r="E37" s="37" t="s">
        <v>88</v>
      </c>
    </row>
    <row r="38" spans="1:16" ht="25.5">
      <c r="A38" s="26" t="s">
        <v>63</v>
      </c>
      <c r="B38" s="31" t="s">
        <v>97</v>
      </c>
      <c r="C38" s="31" t="s">
        <v>98</v>
      </c>
      <c r="D38" s="26" t="s">
        <v>83</v>
      </c>
      <c r="E38" s="32" t="s">
        <v>99</v>
      </c>
      <c r="F38" s="33" t="s">
        <v>100</v>
      </c>
      <c r="G38" s="34">
        <v>377.27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1728</v>
      </c>
    </row>
    <row r="40" spans="1:5" ht="12.75">
      <c r="A40" s="38" t="s">
        <v>71</v>
      </c>
      <c r="E40" s="39" t="s">
        <v>1729</v>
      </c>
    </row>
    <row r="41" spans="1:5" ht="25.5">
      <c r="A41" t="s">
        <v>73</v>
      </c>
      <c r="E41" s="37" t="s">
        <v>103</v>
      </c>
    </row>
    <row r="42" spans="1:16" ht="12.75">
      <c r="A42" s="26" t="s">
        <v>63</v>
      </c>
      <c r="B42" s="31" t="s">
        <v>104</v>
      </c>
      <c r="C42" s="31" t="s">
        <v>112</v>
      </c>
      <c r="D42" s="26" t="s">
        <v>65</v>
      </c>
      <c r="E42" s="32" t="s">
        <v>113</v>
      </c>
      <c r="F42" s="33" t="s">
        <v>85</v>
      </c>
      <c r="G42" s="34">
        <v>6.237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76.5">
      <c r="A43" s="36" t="s">
        <v>69</v>
      </c>
      <c r="E43" s="37" t="s">
        <v>1730</v>
      </c>
    </row>
    <row r="44" spans="1:5" ht="12.75">
      <c r="A44" s="38" t="s">
        <v>71</v>
      </c>
      <c r="E44" s="39" t="s">
        <v>1731</v>
      </c>
    </row>
    <row r="45" spans="1:5" ht="63.75">
      <c r="A45" t="s">
        <v>73</v>
      </c>
      <c r="E45" s="37" t="s">
        <v>88</v>
      </c>
    </row>
    <row r="46" spans="1:16" ht="12.75">
      <c r="A46" s="26" t="s">
        <v>63</v>
      </c>
      <c r="B46" s="31" t="s">
        <v>52</v>
      </c>
      <c r="C46" s="31" t="s">
        <v>112</v>
      </c>
      <c r="D46" s="26" t="s">
        <v>75</v>
      </c>
      <c r="E46" s="32" t="s">
        <v>113</v>
      </c>
      <c r="F46" s="33" t="s">
        <v>85</v>
      </c>
      <c r="G46" s="34">
        <v>45.919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1732</v>
      </c>
    </row>
    <row r="48" spans="1:5" ht="12.75">
      <c r="A48" s="38" t="s">
        <v>71</v>
      </c>
      <c r="E48" s="39" t="s">
        <v>1733</v>
      </c>
    </row>
    <row r="49" spans="1:5" ht="63.75">
      <c r="A49" t="s">
        <v>73</v>
      </c>
      <c r="E49" s="37" t="s">
        <v>88</v>
      </c>
    </row>
    <row r="50" spans="1:16" ht="12.75">
      <c r="A50" s="26" t="s">
        <v>63</v>
      </c>
      <c r="B50" s="31" t="s">
        <v>54</v>
      </c>
      <c r="C50" s="31" t="s">
        <v>119</v>
      </c>
      <c r="D50" s="26" t="s">
        <v>65</v>
      </c>
      <c r="E50" s="32" t="s">
        <v>120</v>
      </c>
      <c r="F50" s="33" t="s">
        <v>85</v>
      </c>
      <c r="G50" s="34">
        <v>56.133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76.5">
      <c r="A51" s="36" t="s">
        <v>69</v>
      </c>
      <c r="E51" s="37" t="s">
        <v>1734</v>
      </c>
    </row>
    <row r="52" spans="1:5" ht="12.75">
      <c r="A52" s="38" t="s">
        <v>71</v>
      </c>
      <c r="E52" s="39" t="s">
        <v>1735</v>
      </c>
    </row>
    <row r="53" spans="1:5" ht="63.75">
      <c r="A53" t="s">
        <v>73</v>
      </c>
      <c r="E53" s="37" t="s">
        <v>88</v>
      </c>
    </row>
    <row r="54" spans="1:16" ht="12.75">
      <c r="A54" s="26" t="s">
        <v>63</v>
      </c>
      <c r="B54" s="31" t="s">
        <v>56</v>
      </c>
      <c r="C54" s="31" t="s">
        <v>119</v>
      </c>
      <c r="D54" s="26" t="s">
        <v>75</v>
      </c>
      <c r="E54" s="32" t="s">
        <v>120</v>
      </c>
      <c r="F54" s="33" t="s">
        <v>85</v>
      </c>
      <c r="G54" s="34">
        <v>413.27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76.5">
      <c r="A55" s="36" t="s">
        <v>69</v>
      </c>
      <c r="E55" s="37" t="s">
        <v>1736</v>
      </c>
    </row>
    <row r="56" spans="1:5" ht="12.75">
      <c r="A56" s="38" t="s">
        <v>71</v>
      </c>
      <c r="E56" s="39" t="s">
        <v>1737</v>
      </c>
    </row>
    <row r="57" spans="1:5" ht="63.75">
      <c r="A57" t="s">
        <v>73</v>
      </c>
      <c r="E57" s="37" t="s">
        <v>88</v>
      </c>
    </row>
    <row r="58" spans="1:16" ht="12.75">
      <c r="A58" s="26" t="s">
        <v>63</v>
      </c>
      <c r="B58" s="31" t="s">
        <v>118</v>
      </c>
      <c r="C58" s="31" t="s">
        <v>127</v>
      </c>
      <c r="D58" s="26" t="s">
        <v>83</v>
      </c>
      <c r="E58" s="32" t="s">
        <v>128</v>
      </c>
      <c r="F58" s="33" t="s">
        <v>95</v>
      </c>
      <c r="G58" s="34">
        <v>468.45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38.25">
      <c r="A59" s="36" t="s">
        <v>69</v>
      </c>
      <c r="E59" s="37" t="s">
        <v>1738</v>
      </c>
    </row>
    <row r="60" spans="1:5" ht="12.75">
      <c r="A60" s="38" t="s">
        <v>71</v>
      </c>
      <c r="E60" s="39" t="s">
        <v>83</v>
      </c>
    </row>
    <row r="61" spans="1:5" ht="25.5">
      <c r="A61" t="s">
        <v>73</v>
      </c>
      <c r="E61" s="37" t="s">
        <v>130</v>
      </c>
    </row>
    <row r="62" spans="1:16" ht="12.75">
      <c r="A62" s="26" t="s">
        <v>63</v>
      </c>
      <c r="B62" s="31" t="s">
        <v>123</v>
      </c>
      <c r="C62" s="31" t="s">
        <v>132</v>
      </c>
      <c r="D62" s="26" t="s">
        <v>65</v>
      </c>
      <c r="E62" s="32" t="s">
        <v>133</v>
      </c>
      <c r="F62" s="33" t="s">
        <v>85</v>
      </c>
      <c r="G62" s="34">
        <v>93.482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89.25">
      <c r="A63" s="36" t="s">
        <v>69</v>
      </c>
      <c r="E63" s="37" t="s">
        <v>1739</v>
      </c>
    </row>
    <row r="64" spans="1:5" ht="12.75">
      <c r="A64" s="38" t="s">
        <v>71</v>
      </c>
      <c r="E64" s="39" t="s">
        <v>1740</v>
      </c>
    </row>
    <row r="65" spans="1:5" ht="38.25">
      <c r="A65" t="s">
        <v>73</v>
      </c>
      <c r="E65" s="37" t="s">
        <v>136</v>
      </c>
    </row>
    <row r="66" spans="1:16" ht="12.75">
      <c r="A66" s="26" t="s">
        <v>63</v>
      </c>
      <c r="B66" s="31" t="s">
        <v>126</v>
      </c>
      <c r="C66" s="31" t="s">
        <v>132</v>
      </c>
      <c r="D66" s="26" t="s">
        <v>75</v>
      </c>
      <c r="E66" s="32" t="s">
        <v>133</v>
      </c>
      <c r="F66" s="33" t="s">
        <v>85</v>
      </c>
      <c r="G66" s="34">
        <v>9.185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89.25">
      <c r="A67" s="36" t="s">
        <v>69</v>
      </c>
      <c r="E67" s="37" t="s">
        <v>1741</v>
      </c>
    </row>
    <row r="68" spans="1:5" ht="12.75">
      <c r="A68" s="38" t="s">
        <v>71</v>
      </c>
      <c r="E68" s="39" t="s">
        <v>1742</v>
      </c>
    </row>
    <row r="69" spans="1:5" ht="38.25">
      <c r="A69" t="s">
        <v>73</v>
      </c>
      <c r="E69" s="37" t="s">
        <v>136</v>
      </c>
    </row>
    <row r="70" spans="1:16" ht="12.75">
      <c r="A70" s="26" t="s">
        <v>63</v>
      </c>
      <c r="B70" s="31" t="s">
        <v>131</v>
      </c>
      <c r="C70" s="31" t="s">
        <v>141</v>
      </c>
      <c r="D70" s="26" t="s">
        <v>83</v>
      </c>
      <c r="E70" s="32" t="s">
        <v>142</v>
      </c>
      <c r="F70" s="33" t="s">
        <v>85</v>
      </c>
      <c r="G70" s="34">
        <v>93.484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76.5">
      <c r="A71" s="36" t="s">
        <v>69</v>
      </c>
      <c r="E71" s="37" t="s">
        <v>1743</v>
      </c>
    </row>
    <row r="72" spans="1:5" ht="12.75">
      <c r="A72" s="38" t="s">
        <v>71</v>
      </c>
      <c r="E72" s="39" t="s">
        <v>1744</v>
      </c>
    </row>
    <row r="73" spans="1:5" ht="306">
      <c r="A73" t="s">
        <v>73</v>
      </c>
      <c r="E73" s="37" t="s">
        <v>145</v>
      </c>
    </row>
    <row r="74" spans="1:16" ht="12.75">
      <c r="A74" s="26" t="s">
        <v>63</v>
      </c>
      <c r="B74" s="31" t="s">
        <v>137</v>
      </c>
      <c r="C74" s="31" t="s">
        <v>147</v>
      </c>
      <c r="D74" s="26" t="s">
        <v>83</v>
      </c>
      <c r="E74" s="32" t="s">
        <v>148</v>
      </c>
      <c r="F74" s="33" t="s">
        <v>85</v>
      </c>
      <c r="G74" s="34">
        <v>1120.173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76.5">
      <c r="A75" s="36" t="s">
        <v>69</v>
      </c>
      <c r="E75" s="37" t="s">
        <v>1745</v>
      </c>
    </row>
    <row r="76" spans="1:5" ht="12.75">
      <c r="A76" s="38" t="s">
        <v>71</v>
      </c>
      <c r="E76" s="39" t="s">
        <v>83</v>
      </c>
    </row>
    <row r="77" spans="1:5" ht="318.75">
      <c r="A77" t="s">
        <v>73</v>
      </c>
      <c r="E77" s="37" t="s">
        <v>150</v>
      </c>
    </row>
    <row r="78" spans="1:16" ht="12.75">
      <c r="A78" s="26" t="s">
        <v>63</v>
      </c>
      <c r="B78" s="31" t="s">
        <v>140</v>
      </c>
      <c r="C78" s="31" t="s">
        <v>152</v>
      </c>
      <c r="D78" s="26" t="s">
        <v>83</v>
      </c>
      <c r="E78" s="32" t="s">
        <v>153</v>
      </c>
      <c r="F78" s="33" t="s">
        <v>85</v>
      </c>
      <c r="G78" s="34">
        <v>242.029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76.5">
      <c r="A79" s="36" t="s">
        <v>69</v>
      </c>
      <c r="E79" s="37" t="s">
        <v>1746</v>
      </c>
    </row>
    <row r="80" spans="1:5" ht="12.75">
      <c r="A80" s="38" t="s">
        <v>71</v>
      </c>
      <c r="E80" s="39" t="s">
        <v>83</v>
      </c>
    </row>
    <row r="81" spans="1:5" ht="318.75">
      <c r="A81" t="s">
        <v>73</v>
      </c>
      <c r="E81" s="37" t="s">
        <v>155</v>
      </c>
    </row>
    <row r="82" spans="1:16" ht="12.75">
      <c r="A82" s="26" t="s">
        <v>63</v>
      </c>
      <c r="B82" s="31" t="s">
        <v>146</v>
      </c>
      <c r="C82" s="31" t="s">
        <v>157</v>
      </c>
      <c r="D82" s="26" t="s">
        <v>83</v>
      </c>
      <c r="E82" s="32" t="s">
        <v>158</v>
      </c>
      <c r="F82" s="33" t="s">
        <v>85</v>
      </c>
      <c r="G82" s="34">
        <v>32.095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63.75">
      <c r="A83" s="36" t="s">
        <v>69</v>
      </c>
      <c r="E83" s="37" t="s">
        <v>1747</v>
      </c>
    </row>
    <row r="84" spans="1:5" ht="12.75">
      <c r="A84" s="38" t="s">
        <v>71</v>
      </c>
      <c r="E84" s="39" t="s">
        <v>1748</v>
      </c>
    </row>
    <row r="85" spans="1:5" ht="318.75">
      <c r="A85" t="s">
        <v>73</v>
      </c>
      <c r="E85" s="37" t="s">
        <v>150</v>
      </c>
    </row>
    <row r="86" spans="1:16" ht="12.75">
      <c r="A86" s="26" t="s">
        <v>63</v>
      </c>
      <c r="B86" s="31" t="s">
        <v>151</v>
      </c>
      <c r="C86" s="31" t="s">
        <v>162</v>
      </c>
      <c r="D86" s="26" t="s">
        <v>65</v>
      </c>
      <c r="E86" s="32" t="s">
        <v>163</v>
      </c>
      <c r="F86" s="33" t="s">
        <v>85</v>
      </c>
      <c r="G86" s="34">
        <v>4.5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51">
      <c r="A87" s="36" t="s">
        <v>69</v>
      </c>
      <c r="E87" s="37" t="s">
        <v>1360</v>
      </c>
    </row>
    <row r="88" spans="1:5" ht="12.75">
      <c r="A88" s="38" t="s">
        <v>71</v>
      </c>
      <c r="E88" s="39" t="s">
        <v>83</v>
      </c>
    </row>
    <row r="89" spans="1:5" ht="242.25">
      <c r="A89" t="s">
        <v>73</v>
      </c>
      <c r="E89" s="37" t="s">
        <v>165</v>
      </c>
    </row>
    <row r="90" spans="1:16" ht="12.75">
      <c r="A90" s="26" t="s">
        <v>63</v>
      </c>
      <c r="B90" s="31" t="s">
        <v>156</v>
      </c>
      <c r="C90" s="31" t="s">
        <v>162</v>
      </c>
      <c r="D90" s="26" t="s">
        <v>75</v>
      </c>
      <c r="E90" s="32" t="s">
        <v>163</v>
      </c>
      <c r="F90" s="33" t="s">
        <v>85</v>
      </c>
      <c r="G90" s="34">
        <v>6.788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1749</v>
      </c>
    </row>
    <row r="92" spans="1:5" ht="12.75">
      <c r="A92" s="38" t="s">
        <v>71</v>
      </c>
      <c r="E92" s="39" t="s">
        <v>1750</v>
      </c>
    </row>
    <row r="93" spans="1:5" ht="242.25">
      <c r="A93" t="s">
        <v>73</v>
      </c>
      <c r="E93" s="37" t="s">
        <v>165</v>
      </c>
    </row>
    <row r="94" spans="1:16" ht="12.75">
      <c r="A94" s="26" t="s">
        <v>63</v>
      </c>
      <c r="B94" s="31" t="s">
        <v>161</v>
      </c>
      <c r="C94" s="31" t="s">
        <v>170</v>
      </c>
      <c r="D94" s="26" t="s">
        <v>83</v>
      </c>
      <c r="E94" s="32" t="s">
        <v>171</v>
      </c>
      <c r="F94" s="33" t="s">
        <v>85</v>
      </c>
      <c r="G94" s="34">
        <v>86.045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63.75">
      <c r="A95" s="36" t="s">
        <v>69</v>
      </c>
      <c r="E95" s="37" t="s">
        <v>1751</v>
      </c>
    </row>
    <row r="96" spans="1:5" ht="12.75">
      <c r="A96" s="38" t="s">
        <v>71</v>
      </c>
      <c r="E96" s="39" t="s">
        <v>83</v>
      </c>
    </row>
    <row r="97" spans="1:5" ht="229.5">
      <c r="A97" t="s">
        <v>73</v>
      </c>
      <c r="E97" s="37" t="s">
        <v>173</v>
      </c>
    </row>
    <row r="98" spans="1:16" ht="12.75">
      <c r="A98" s="26" t="s">
        <v>63</v>
      </c>
      <c r="B98" s="31" t="s">
        <v>166</v>
      </c>
      <c r="C98" s="31" t="s">
        <v>175</v>
      </c>
      <c r="D98" s="26" t="s">
        <v>83</v>
      </c>
      <c r="E98" s="32" t="s">
        <v>176</v>
      </c>
      <c r="F98" s="33" t="s">
        <v>85</v>
      </c>
      <c r="G98" s="34">
        <v>97.455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63.75">
      <c r="A99" s="36" t="s">
        <v>69</v>
      </c>
      <c r="E99" s="37" t="s">
        <v>1752</v>
      </c>
    </row>
    <row r="100" spans="1:5" ht="12.75">
      <c r="A100" s="38" t="s">
        <v>71</v>
      </c>
      <c r="E100" s="39" t="s">
        <v>1753</v>
      </c>
    </row>
    <row r="101" spans="1:5" ht="280.5">
      <c r="A101" t="s">
        <v>73</v>
      </c>
      <c r="E101" s="37" t="s">
        <v>179</v>
      </c>
    </row>
    <row r="102" spans="1:16" ht="12.75">
      <c r="A102" s="26" t="s">
        <v>63</v>
      </c>
      <c r="B102" s="31" t="s">
        <v>169</v>
      </c>
      <c r="C102" s="31" t="s">
        <v>181</v>
      </c>
      <c r="D102" s="26" t="s">
        <v>65</v>
      </c>
      <c r="E102" s="32" t="s">
        <v>182</v>
      </c>
      <c r="F102" s="33" t="s">
        <v>183</v>
      </c>
      <c r="G102" s="34">
        <v>114.815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51">
      <c r="A103" s="36" t="s">
        <v>69</v>
      </c>
      <c r="E103" s="37" t="s">
        <v>1754</v>
      </c>
    </row>
    <row r="104" spans="1:5" ht="12.75">
      <c r="A104" s="38" t="s">
        <v>71</v>
      </c>
      <c r="E104" s="39" t="s">
        <v>1755</v>
      </c>
    </row>
    <row r="105" spans="1:5" ht="25.5">
      <c r="A105" t="s">
        <v>73</v>
      </c>
      <c r="E105" s="37" t="s">
        <v>186</v>
      </c>
    </row>
    <row r="106" spans="1:16" ht="12.75">
      <c r="A106" s="26" t="s">
        <v>63</v>
      </c>
      <c r="B106" s="31" t="s">
        <v>174</v>
      </c>
      <c r="C106" s="31" t="s">
        <v>181</v>
      </c>
      <c r="D106" s="26" t="s">
        <v>75</v>
      </c>
      <c r="E106" s="32" t="s">
        <v>182</v>
      </c>
      <c r="F106" s="33" t="s">
        <v>183</v>
      </c>
      <c r="G106" s="34">
        <v>605.072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38.25">
      <c r="A107" s="36" t="s">
        <v>69</v>
      </c>
      <c r="E107" s="37" t="s">
        <v>1756</v>
      </c>
    </row>
    <row r="108" spans="1:5" ht="12.75">
      <c r="A108" s="38" t="s">
        <v>71</v>
      </c>
      <c r="E108" s="39" t="s">
        <v>83</v>
      </c>
    </row>
    <row r="109" spans="1:5" ht="25.5">
      <c r="A109" t="s">
        <v>73</v>
      </c>
      <c r="E109" s="37" t="s">
        <v>186</v>
      </c>
    </row>
    <row r="110" spans="1:16" ht="12.75">
      <c r="A110" s="26" t="s">
        <v>63</v>
      </c>
      <c r="B110" s="31" t="s">
        <v>180</v>
      </c>
      <c r="C110" s="31" t="s">
        <v>181</v>
      </c>
      <c r="D110" s="26" t="s">
        <v>78</v>
      </c>
      <c r="E110" s="32" t="s">
        <v>182</v>
      </c>
      <c r="F110" s="33" t="s">
        <v>183</v>
      </c>
      <c r="G110" s="34">
        <v>3025.358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38.25">
      <c r="A111" s="36" t="s">
        <v>69</v>
      </c>
      <c r="E111" s="37" t="s">
        <v>1757</v>
      </c>
    </row>
    <row r="112" spans="1:5" ht="12.75">
      <c r="A112" s="38" t="s">
        <v>71</v>
      </c>
      <c r="E112" s="39" t="s">
        <v>83</v>
      </c>
    </row>
    <row r="113" spans="1:5" ht="25.5">
      <c r="A113" t="s">
        <v>73</v>
      </c>
      <c r="E113" s="37" t="s">
        <v>186</v>
      </c>
    </row>
    <row r="114" spans="1:16" ht="12.75">
      <c r="A114" s="26" t="s">
        <v>63</v>
      </c>
      <c r="B114" s="31" t="s">
        <v>187</v>
      </c>
      <c r="C114" s="31" t="s">
        <v>181</v>
      </c>
      <c r="D114" s="26" t="s">
        <v>192</v>
      </c>
      <c r="E114" s="32" t="s">
        <v>182</v>
      </c>
      <c r="F114" s="33" t="s">
        <v>183</v>
      </c>
      <c r="G114" s="34">
        <v>67.548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1758</v>
      </c>
    </row>
    <row r="116" spans="1:5" ht="12.75">
      <c r="A116" s="38" t="s">
        <v>71</v>
      </c>
      <c r="E116" s="39" t="s">
        <v>83</v>
      </c>
    </row>
    <row r="117" spans="1:5" ht="25.5">
      <c r="A117" t="s">
        <v>73</v>
      </c>
      <c r="E117" s="37" t="s">
        <v>186</v>
      </c>
    </row>
    <row r="118" spans="1:16" ht="12.75">
      <c r="A118" s="26" t="s">
        <v>63</v>
      </c>
      <c r="B118" s="31" t="s">
        <v>189</v>
      </c>
      <c r="C118" s="31" t="s">
        <v>1372</v>
      </c>
      <c r="D118" s="26" t="s">
        <v>83</v>
      </c>
      <c r="E118" s="32" t="s">
        <v>1373</v>
      </c>
      <c r="F118" s="33" t="s">
        <v>85</v>
      </c>
      <c r="G118" s="34">
        <v>34.838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51">
      <c r="A119" s="36" t="s">
        <v>69</v>
      </c>
      <c r="E119" s="37" t="s">
        <v>1759</v>
      </c>
    </row>
    <row r="120" spans="1:5" ht="12.75">
      <c r="A120" s="38" t="s">
        <v>71</v>
      </c>
      <c r="E120" s="39" t="s">
        <v>83</v>
      </c>
    </row>
    <row r="121" spans="1:5" ht="12.75">
      <c r="A121" t="s">
        <v>73</v>
      </c>
      <c r="E121" s="37" t="s">
        <v>210</v>
      </c>
    </row>
    <row r="122" spans="1:16" ht="12.75">
      <c r="A122" s="26" t="s">
        <v>63</v>
      </c>
      <c r="B122" s="31" t="s">
        <v>191</v>
      </c>
      <c r="C122" s="31" t="s">
        <v>620</v>
      </c>
      <c r="D122" s="26" t="s">
        <v>83</v>
      </c>
      <c r="E122" s="32" t="s">
        <v>621</v>
      </c>
      <c r="F122" s="33" t="s">
        <v>183</v>
      </c>
      <c r="G122" s="34">
        <v>934.842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1760</v>
      </c>
    </row>
    <row r="124" spans="1:5" ht="12.75">
      <c r="A124" s="38" t="s">
        <v>71</v>
      </c>
      <c r="E124" s="39" t="s">
        <v>83</v>
      </c>
    </row>
    <row r="125" spans="1:5" ht="12.75">
      <c r="A125" t="s">
        <v>73</v>
      </c>
      <c r="E125" s="37" t="s">
        <v>210</v>
      </c>
    </row>
    <row r="126" spans="1:16" ht="12.75">
      <c r="A126" s="26" t="s">
        <v>63</v>
      </c>
      <c r="B126" s="31" t="s">
        <v>194</v>
      </c>
      <c r="C126" s="31" t="s">
        <v>623</v>
      </c>
      <c r="D126" s="26" t="s">
        <v>83</v>
      </c>
      <c r="E126" s="32" t="s">
        <v>624</v>
      </c>
      <c r="F126" s="33" t="s">
        <v>183</v>
      </c>
      <c r="G126" s="34">
        <v>934.842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51">
      <c r="A127" s="36" t="s">
        <v>69</v>
      </c>
      <c r="E127" s="37" t="s">
        <v>1761</v>
      </c>
    </row>
    <row r="128" spans="1:5" ht="12.75">
      <c r="A128" s="38" t="s">
        <v>71</v>
      </c>
      <c r="E128" s="39" t="s">
        <v>83</v>
      </c>
    </row>
    <row r="129" spans="1:5" ht="38.25">
      <c r="A129" t="s">
        <v>73</v>
      </c>
      <c r="E129" s="37" t="s">
        <v>215</v>
      </c>
    </row>
    <row r="130" spans="1:16" ht="12.75">
      <c r="A130" s="26" t="s">
        <v>63</v>
      </c>
      <c r="B130" s="31" t="s">
        <v>197</v>
      </c>
      <c r="C130" s="31" t="s">
        <v>217</v>
      </c>
      <c r="D130" s="26" t="s">
        <v>83</v>
      </c>
      <c r="E130" s="32" t="s">
        <v>218</v>
      </c>
      <c r="F130" s="33" t="s">
        <v>183</v>
      </c>
      <c r="G130" s="34">
        <v>934.842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38.25">
      <c r="A131" s="36" t="s">
        <v>69</v>
      </c>
      <c r="E131" s="37" t="s">
        <v>1762</v>
      </c>
    </row>
    <row r="132" spans="1:5" ht="12.75">
      <c r="A132" s="38" t="s">
        <v>71</v>
      </c>
      <c r="E132" s="39" t="s">
        <v>83</v>
      </c>
    </row>
    <row r="133" spans="1:5" ht="25.5">
      <c r="A133" t="s">
        <v>73</v>
      </c>
      <c r="E133" s="37" t="s">
        <v>220</v>
      </c>
    </row>
    <row r="134" spans="1:16" ht="12.75">
      <c r="A134" s="26" t="s">
        <v>63</v>
      </c>
      <c r="B134" s="31" t="s">
        <v>200</v>
      </c>
      <c r="C134" s="31" t="s">
        <v>222</v>
      </c>
      <c r="D134" s="26" t="s">
        <v>83</v>
      </c>
      <c r="E134" s="32" t="s">
        <v>223</v>
      </c>
      <c r="F134" s="33" t="s">
        <v>183</v>
      </c>
      <c r="G134" s="34">
        <v>934.842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38.25">
      <c r="A135" s="36" t="s">
        <v>69</v>
      </c>
      <c r="E135" s="37" t="s">
        <v>1763</v>
      </c>
    </row>
    <row r="136" spans="1:5" ht="12.75">
      <c r="A136" s="38" t="s">
        <v>71</v>
      </c>
      <c r="E136" s="39" t="s">
        <v>83</v>
      </c>
    </row>
    <row r="137" spans="1:5" ht="38.25">
      <c r="A137" t="s">
        <v>73</v>
      </c>
      <c r="E137" s="37" t="s">
        <v>225</v>
      </c>
    </row>
    <row r="138" spans="1:16" ht="12.75">
      <c r="A138" s="26" t="s">
        <v>63</v>
      </c>
      <c r="B138" s="31" t="s">
        <v>203</v>
      </c>
      <c r="C138" s="31" t="s">
        <v>227</v>
      </c>
      <c r="D138" s="26" t="s">
        <v>83</v>
      </c>
      <c r="E138" s="32" t="s">
        <v>228</v>
      </c>
      <c r="F138" s="33" t="s">
        <v>183</v>
      </c>
      <c r="G138" s="34">
        <v>81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38.25">
      <c r="A139" s="36" t="s">
        <v>69</v>
      </c>
      <c r="E139" s="37" t="s">
        <v>1764</v>
      </c>
    </row>
    <row r="140" spans="1:5" ht="12.75">
      <c r="A140" s="38" t="s">
        <v>71</v>
      </c>
      <c r="E140" s="39" t="s">
        <v>1765</v>
      </c>
    </row>
    <row r="141" spans="1:5" ht="38.25">
      <c r="A141" t="s">
        <v>73</v>
      </c>
      <c r="E141" s="37" t="s">
        <v>230</v>
      </c>
    </row>
    <row r="142" spans="1:16" ht="12.75">
      <c r="A142" s="26" t="s">
        <v>63</v>
      </c>
      <c r="B142" s="31" t="s">
        <v>206</v>
      </c>
      <c r="C142" s="31" t="s">
        <v>232</v>
      </c>
      <c r="D142" s="26" t="s">
        <v>83</v>
      </c>
      <c r="E142" s="32" t="s">
        <v>233</v>
      </c>
      <c r="F142" s="33" t="s">
        <v>234</v>
      </c>
      <c r="G142" s="34">
        <v>62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38.25">
      <c r="A143" s="36" t="s">
        <v>69</v>
      </c>
      <c r="E143" s="37" t="s">
        <v>1766</v>
      </c>
    </row>
    <row r="144" spans="1:5" ht="12.75">
      <c r="A144" s="38" t="s">
        <v>71</v>
      </c>
      <c r="E144" s="39" t="s">
        <v>83</v>
      </c>
    </row>
    <row r="145" spans="1:5" ht="76.5">
      <c r="A145" t="s">
        <v>73</v>
      </c>
      <c r="E145" s="37" t="s">
        <v>236</v>
      </c>
    </row>
    <row r="146" spans="1:16" ht="12.75">
      <c r="A146" s="26" t="s">
        <v>63</v>
      </c>
      <c r="B146" s="31" t="s">
        <v>211</v>
      </c>
      <c r="C146" s="31" t="s">
        <v>238</v>
      </c>
      <c r="D146" s="26" t="s">
        <v>83</v>
      </c>
      <c r="E146" s="32" t="s">
        <v>239</v>
      </c>
      <c r="F146" s="33" t="s">
        <v>234</v>
      </c>
      <c r="G146" s="34">
        <v>52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38.25">
      <c r="A147" s="36" t="s">
        <v>69</v>
      </c>
      <c r="E147" s="37" t="s">
        <v>1767</v>
      </c>
    </row>
    <row r="148" spans="1:5" ht="12.75">
      <c r="A148" s="38" t="s">
        <v>71</v>
      </c>
      <c r="E148" s="39" t="s">
        <v>83</v>
      </c>
    </row>
    <row r="149" spans="1:5" ht="76.5">
      <c r="A149" t="s">
        <v>73</v>
      </c>
      <c r="E149" s="37" t="s">
        <v>241</v>
      </c>
    </row>
    <row r="150" spans="1:18" ht="12.75" customHeight="1">
      <c r="A150" s="6" t="s">
        <v>61</v>
      </c>
      <c r="B150" s="6"/>
      <c r="C150" s="41" t="s">
        <v>36</v>
      </c>
      <c r="D150" s="6"/>
      <c r="E150" s="29" t="s">
        <v>247</v>
      </c>
      <c r="F150" s="6"/>
      <c r="G150" s="6"/>
      <c r="H150" s="6"/>
      <c r="I150" s="42">
        <f>0+Q150</f>
      </c>
      <c r="J150" s="6"/>
      <c r="O150">
        <f>0+R150</f>
      </c>
      <c r="Q150">
        <f>0+I151+I155+I159</f>
      </c>
      <c r="R150">
        <f>0+O151+O155+O159</f>
      </c>
    </row>
    <row r="151" spans="1:16" ht="12.75">
      <c r="A151" s="26" t="s">
        <v>63</v>
      </c>
      <c r="B151" s="31" t="s">
        <v>216</v>
      </c>
      <c r="C151" s="31" t="s">
        <v>249</v>
      </c>
      <c r="D151" s="26" t="s">
        <v>83</v>
      </c>
      <c r="E151" s="32" t="s">
        <v>250</v>
      </c>
      <c r="F151" s="33" t="s">
        <v>183</v>
      </c>
      <c r="G151" s="34">
        <v>1090.743</v>
      </c>
      <c r="H151" s="35">
        <v>0</v>
      </c>
      <c r="I151" s="35">
        <f>ROUND(ROUND(H151,2)*ROUND(G151,3),2)</f>
      </c>
      <c r="J151" s="33" t="s">
        <v>68</v>
      </c>
      <c r="O151">
        <f>(I151*21)/100</f>
      </c>
      <c r="P151" t="s">
        <v>36</v>
      </c>
    </row>
    <row r="152" spans="1:5" ht="38.25">
      <c r="A152" s="36" t="s">
        <v>69</v>
      </c>
      <c r="E152" s="37" t="s">
        <v>1768</v>
      </c>
    </row>
    <row r="153" spans="1:5" ht="12.75">
      <c r="A153" s="38" t="s">
        <v>71</v>
      </c>
      <c r="E153" s="39" t="s">
        <v>1769</v>
      </c>
    </row>
    <row r="154" spans="1:5" ht="51">
      <c r="A154" t="s">
        <v>73</v>
      </c>
      <c r="E154" s="37" t="s">
        <v>253</v>
      </c>
    </row>
    <row r="155" spans="1:16" ht="12.75">
      <c r="A155" s="26" t="s">
        <v>63</v>
      </c>
      <c r="B155" s="31" t="s">
        <v>221</v>
      </c>
      <c r="C155" s="31" t="s">
        <v>255</v>
      </c>
      <c r="D155" s="26" t="s">
        <v>83</v>
      </c>
      <c r="E155" s="32" t="s">
        <v>256</v>
      </c>
      <c r="F155" s="33" t="s">
        <v>85</v>
      </c>
      <c r="G155" s="34">
        <v>242.029</v>
      </c>
      <c r="H155" s="35">
        <v>0</v>
      </c>
      <c r="I155" s="35">
        <f>ROUND(ROUND(H155,2)*ROUND(G155,3),2)</f>
      </c>
      <c r="J155" s="33" t="s">
        <v>68</v>
      </c>
      <c r="O155">
        <f>(I155*21)/100</f>
      </c>
      <c r="P155" t="s">
        <v>36</v>
      </c>
    </row>
    <row r="156" spans="1:5" ht="63.75">
      <c r="A156" s="36" t="s">
        <v>69</v>
      </c>
      <c r="E156" s="37" t="s">
        <v>1770</v>
      </c>
    </row>
    <row r="157" spans="1:5" ht="12.75">
      <c r="A157" s="38" t="s">
        <v>71</v>
      </c>
      <c r="E157" s="39" t="s">
        <v>1771</v>
      </c>
    </row>
    <row r="158" spans="1:5" ht="38.25">
      <c r="A158" t="s">
        <v>73</v>
      </c>
      <c r="E158" s="37" t="s">
        <v>259</v>
      </c>
    </row>
    <row r="159" spans="1:16" ht="12.75">
      <c r="A159" s="26" t="s">
        <v>63</v>
      </c>
      <c r="B159" s="31" t="s">
        <v>226</v>
      </c>
      <c r="C159" s="31" t="s">
        <v>261</v>
      </c>
      <c r="D159" s="26" t="s">
        <v>83</v>
      </c>
      <c r="E159" s="32" t="s">
        <v>262</v>
      </c>
      <c r="F159" s="33" t="s">
        <v>183</v>
      </c>
      <c r="G159" s="34">
        <v>605.072</v>
      </c>
      <c r="H159" s="35">
        <v>0</v>
      </c>
      <c r="I159" s="35">
        <f>ROUND(ROUND(H159,2)*ROUND(G159,3),2)</f>
      </c>
      <c r="J159" s="33" t="s">
        <v>68</v>
      </c>
      <c r="O159">
        <f>(I159*21)/100</f>
      </c>
      <c r="P159" t="s">
        <v>36</v>
      </c>
    </row>
    <row r="160" spans="1:5" ht="51">
      <c r="A160" s="36" t="s">
        <v>69</v>
      </c>
      <c r="E160" s="37" t="s">
        <v>1772</v>
      </c>
    </row>
    <row r="161" spans="1:5" ht="12.75">
      <c r="A161" s="38" t="s">
        <v>71</v>
      </c>
      <c r="E161" s="39" t="s">
        <v>83</v>
      </c>
    </row>
    <row r="162" spans="1:5" ht="102">
      <c r="A162" t="s">
        <v>73</v>
      </c>
      <c r="E162" s="37" t="s">
        <v>264</v>
      </c>
    </row>
    <row r="163" spans="1:18" ht="12.75" customHeight="1">
      <c r="A163" s="6" t="s">
        <v>61</v>
      </c>
      <c r="B163" s="6"/>
      <c r="C163" s="41" t="s">
        <v>45</v>
      </c>
      <c r="D163" s="6"/>
      <c r="E163" s="29" t="s">
        <v>265</v>
      </c>
      <c r="F163" s="6"/>
      <c r="G163" s="6"/>
      <c r="H163" s="6"/>
      <c r="I163" s="42">
        <f>0+Q163</f>
      </c>
      <c r="J163" s="6"/>
      <c r="O163">
        <f>0+R163</f>
      </c>
      <c r="Q163">
        <f>0+I164+I168+I172+I176+I180+I184+I188+I192</f>
      </c>
      <c r="R163">
        <f>0+O164+O168+O172+O176+O180+O184+O188+O192</f>
      </c>
    </row>
    <row r="164" spans="1:16" ht="12.75">
      <c r="A164" s="26" t="s">
        <v>63</v>
      </c>
      <c r="B164" s="31" t="s">
        <v>231</v>
      </c>
      <c r="C164" s="31" t="s">
        <v>267</v>
      </c>
      <c r="D164" s="26" t="s">
        <v>65</v>
      </c>
      <c r="E164" s="32" t="s">
        <v>268</v>
      </c>
      <c r="F164" s="33" t="s">
        <v>85</v>
      </c>
      <c r="G164" s="34">
        <v>0.137</v>
      </c>
      <c r="H164" s="35">
        <v>0</v>
      </c>
      <c r="I164" s="35">
        <f>ROUND(ROUND(H164,2)*ROUND(G164,3),2)</f>
      </c>
      <c r="J164" s="33" t="s">
        <v>68</v>
      </c>
      <c r="O164">
        <f>(I164*21)/100</f>
      </c>
      <c r="P164" t="s">
        <v>36</v>
      </c>
    </row>
    <row r="165" spans="1:5" ht="63.75">
      <c r="A165" s="36" t="s">
        <v>69</v>
      </c>
      <c r="E165" s="37" t="s">
        <v>1773</v>
      </c>
    </row>
    <row r="166" spans="1:5" ht="12.75">
      <c r="A166" s="38" t="s">
        <v>71</v>
      </c>
      <c r="E166" s="39" t="s">
        <v>1595</v>
      </c>
    </row>
    <row r="167" spans="1:5" ht="369.75">
      <c r="A167" t="s">
        <v>73</v>
      </c>
      <c r="E167" s="37" t="s">
        <v>271</v>
      </c>
    </row>
    <row r="168" spans="1:16" ht="12.75">
      <c r="A168" s="26" t="s">
        <v>63</v>
      </c>
      <c r="B168" s="31" t="s">
        <v>237</v>
      </c>
      <c r="C168" s="31" t="s">
        <v>267</v>
      </c>
      <c r="D168" s="26" t="s">
        <v>75</v>
      </c>
      <c r="E168" s="32" t="s">
        <v>268</v>
      </c>
      <c r="F168" s="33" t="s">
        <v>85</v>
      </c>
      <c r="G168" s="34">
        <v>3.875</v>
      </c>
      <c r="H168" s="35">
        <v>0</v>
      </c>
      <c r="I168" s="35">
        <f>ROUND(ROUND(H168,2)*ROUND(G168,3),2)</f>
      </c>
      <c r="J168" s="33" t="s">
        <v>68</v>
      </c>
      <c r="O168">
        <f>(I168*21)/100</f>
      </c>
      <c r="P168" t="s">
        <v>36</v>
      </c>
    </row>
    <row r="169" spans="1:5" ht="63.75">
      <c r="A169" s="36" t="s">
        <v>69</v>
      </c>
      <c r="E169" s="37" t="s">
        <v>1774</v>
      </c>
    </row>
    <row r="170" spans="1:5" ht="12.75">
      <c r="A170" s="38" t="s">
        <v>71</v>
      </c>
      <c r="E170" s="39" t="s">
        <v>1775</v>
      </c>
    </row>
    <row r="171" spans="1:5" ht="369.75">
      <c r="A171" t="s">
        <v>73</v>
      </c>
      <c r="E171" s="37" t="s">
        <v>271</v>
      </c>
    </row>
    <row r="172" spans="1:16" ht="12.75">
      <c r="A172" s="26" t="s">
        <v>63</v>
      </c>
      <c r="B172" s="31" t="s">
        <v>242</v>
      </c>
      <c r="C172" s="31" t="s">
        <v>276</v>
      </c>
      <c r="D172" s="26" t="s">
        <v>83</v>
      </c>
      <c r="E172" s="32" t="s">
        <v>277</v>
      </c>
      <c r="F172" s="33" t="s">
        <v>85</v>
      </c>
      <c r="G172" s="34">
        <v>15.633</v>
      </c>
      <c r="H172" s="35">
        <v>0</v>
      </c>
      <c r="I172" s="35">
        <f>ROUND(ROUND(H172,2)*ROUND(G172,3),2)</f>
      </c>
      <c r="J172" s="33" t="s">
        <v>68</v>
      </c>
      <c r="O172">
        <f>(I172*21)/100</f>
      </c>
      <c r="P172" t="s">
        <v>36</v>
      </c>
    </row>
    <row r="173" spans="1:5" ht="51">
      <c r="A173" s="36" t="s">
        <v>69</v>
      </c>
      <c r="E173" s="37" t="s">
        <v>1776</v>
      </c>
    </row>
    <row r="174" spans="1:5" ht="12.75">
      <c r="A174" s="38" t="s">
        <v>71</v>
      </c>
      <c r="E174" s="39" t="s">
        <v>1777</v>
      </c>
    </row>
    <row r="175" spans="1:5" ht="369.75">
      <c r="A175" t="s">
        <v>73</v>
      </c>
      <c r="E175" s="37" t="s">
        <v>271</v>
      </c>
    </row>
    <row r="176" spans="1:16" ht="12.75">
      <c r="A176" s="26" t="s">
        <v>63</v>
      </c>
      <c r="B176" s="31" t="s">
        <v>248</v>
      </c>
      <c r="C176" s="31" t="s">
        <v>276</v>
      </c>
      <c r="D176" s="26" t="s">
        <v>75</v>
      </c>
      <c r="E176" s="32" t="s">
        <v>277</v>
      </c>
      <c r="F176" s="33" t="s">
        <v>85</v>
      </c>
      <c r="G176" s="34">
        <v>5.46</v>
      </c>
      <c r="H176" s="35">
        <v>0</v>
      </c>
      <c r="I176" s="35">
        <f>ROUND(ROUND(H176,2)*ROUND(G176,3),2)</f>
      </c>
      <c r="J176" s="33" t="s">
        <v>68</v>
      </c>
      <c r="O176">
        <f>(I176*21)/100</f>
      </c>
      <c r="P176" t="s">
        <v>36</v>
      </c>
    </row>
    <row r="177" spans="1:5" ht="51">
      <c r="A177" s="36" t="s">
        <v>69</v>
      </c>
      <c r="E177" s="37" t="s">
        <v>1778</v>
      </c>
    </row>
    <row r="178" spans="1:5" ht="12.75">
      <c r="A178" s="38" t="s">
        <v>71</v>
      </c>
      <c r="E178" s="39" t="s">
        <v>1779</v>
      </c>
    </row>
    <row r="179" spans="1:5" ht="369.75">
      <c r="A179" t="s">
        <v>73</v>
      </c>
      <c r="E179" s="37" t="s">
        <v>271</v>
      </c>
    </row>
    <row r="180" spans="1:16" ht="12.75">
      <c r="A180" s="26" t="s">
        <v>63</v>
      </c>
      <c r="B180" s="31" t="s">
        <v>254</v>
      </c>
      <c r="C180" s="31" t="s">
        <v>287</v>
      </c>
      <c r="D180" s="26" t="s">
        <v>65</v>
      </c>
      <c r="E180" s="32" t="s">
        <v>288</v>
      </c>
      <c r="F180" s="33" t="s">
        <v>85</v>
      </c>
      <c r="G180" s="34">
        <v>19.491</v>
      </c>
      <c r="H180" s="35">
        <v>0</v>
      </c>
      <c r="I180" s="35">
        <f>ROUND(ROUND(H180,2)*ROUND(G180,3),2)</f>
      </c>
      <c r="J180" s="33" t="s">
        <v>68</v>
      </c>
      <c r="O180">
        <f>(I180*21)/100</f>
      </c>
      <c r="P180" t="s">
        <v>36</v>
      </c>
    </row>
    <row r="181" spans="1:5" ht="63.75">
      <c r="A181" s="36" t="s">
        <v>69</v>
      </c>
      <c r="E181" s="37" t="s">
        <v>1780</v>
      </c>
    </row>
    <row r="182" spans="1:5" ht="12.75">
      <c r="A182" s="38" t="s">
        <v>71</v>
      </c>
      <c r="E182" s="39" t="s">
        <v>1781</v>
      </c>
    </row>
    <row r="183" spans="1:5" ht="38.25">
      <c r="A183" t="s">
        <v>73</v>
      </c>
      <c r="E183" s="37" t="s">
        <v>259</v>
      </c>
    </row>
    <row r="184" spans="1:16" ht="12.75">
      <c r="A184" s="26" t="s">
        <v>63</v>
      </c>
      <c r="B184" s="31" t="s">
        <v>260</v>
      </c>
      <c r="C184" s="31" t="s">
        <v>287</v>
      </c>
      <c r="D184" s="26" t="s">
        <v>75</v>
      </c>
      <c r="E184" s="32" t="s">
        <v>288</v>
      </c>
      <c r="F184" s="33" t="s">
        <v>85</v>
      </c>
      <c r="G184" s="34">
        <v>28.704</v>
      </c>
      <c r="H184" s="35">
        <v>0</v>
      </c>
      <c r="I184" s="35">
        <f>ROUND(ROUND(H184,2)*ROUND(G184,3),2)</f>
      </c>
      <c r="J184" s="33" t="s">
        <v>68</v>
      </c>
      <c r="O184">
        <f>(I184*21)/100</f>
      </c>
      <c r="P184" t="s">
        <v>36</v>
      </c>
    </row>
    <row r="185" spans="1:5" ht="51">
      <c r="A185" s="36" t="s">
        <v>69</v>
      </c>
      <c r="E185" s="37" t="s">
        <v>1782</v>
      </c>
    </row>
    <row r="186" spans="1:5" ht="12.75">
      <c r="A186" s="38" t="s">
        <v>71</v>
      </c>
      <c r="E186" s="39" t="s">
        <v>1783</v>
      </c>
    </row>
    <row r="187" spans="1:5" ht="38.25">
      <c r="A187" t="s">
        <v>73</v>
      </c>
      <c r="E187" s="37" t="s">
        <v>259</v>
      </c>
    </row>
    <row r="188" spans="1:16" ht="12.75">
      <c r="A188" s="26" t="s">
        <v>63</v>
      </c>
      <c r="B188" s="31" t="s">
        <v>266</v>
      </c>
      <c r="C188" s="31" t="s">
        <v>292</v>
      </c>
      <c r="D188" s="26" t="s">
        <v>83</v>
      </c>
      <c r="E188" s="32" t="s">
        <v>293</v>
      </c>
      <c r="F188" s="33" t="s">
        <v>85</v>
      </c>
      <c r="G188" s="34">
        <v>86.111</v>
      </c>
      <c r="H188" s="35">
        <v>0</v>
      </c>
      <c r="I188" s="35">
        <f>ROUND(ROUND(H188,2)*ROUND(G188,3),2)</f>
      </c>
      <c r="J188" s="33" t="s">
        <v>68</v>
      </c>
      <c r="O188">
        <f>(I188*21)/100</f>
      </c>
      <c r="P188" t="s">
        <v>36</v>
      </c>
    </row>
    <row r="189" spans="1:5" ht="51">
      <c r="A189" s="36" t="s">
        <v>69</v>
      </c>
      <c r="E189" s="37" t="s">
        <v>1784</v>
      </c>
    </row>
    <row r="190" spans="1:5" ht="12.75">
      <c r="A190" s="38" t="s">
        <v>71</v>
      </c>
      <c r="E190" s="39" t="s">
        <v>1785</v>
      </c>
    </row>
    <row r="191" spans="1:5" ht="38.25">
      <c r="A191" t="s">
        <v>73</v>
      </c>
      <c r="E191" s="37" t="s">
        <v>259</v>
      </c>
    </row>
    <row r="192" spans="1:16" ht="12.75">
      <c r="A192" s="26" t="s">
        <v>63</v>
      </c>
      <c r="B192" s="31" t="s">
        <v>343</v>
      </c>
      <c r="C192" s="31" t="s">
        <v>428</v>
      </c>
      <c r="D192" s="26" t="s">
        <v>83</v>
      </c>
      <c r="E192" s="32" t="s">
        <v>429</v>
      </c>
      <c r="F192" s="33" t="s">
        <v>234</v>
      </c>
      <c r="G192" s="34">
        <v>2</v>
      </c>
      <c r="H192" s="35">
        <v>0</v>
      </c>
      <c r="I192" s="35">
        <f>ROUND(ROUND(H192,2)*ROUND(G192,3),2)</f>
      </c>
      <c r="J192" s="33" t="s">
        <v>68</v>
      </c>
      <c r="O192">
        <f>(I192*21)/100</f>
      </c>
      <c r="P192" t="s">
        <v>36</v>
      </c>
    </row>
    <row r="193" spans="1:5" ht="51">
      <c r="A193" s="36" t="s">
        <v>69</v>
      </c>
      <c r="E193" s="37" t="s">
        <v>1786</v>
      </c>
    </row>
    <row r="194" spans="1:5" ht="12.75">
      <c r="A194" s="38" t="s">
        <v>71</v>
      </c>
      <c r="E194" s="39" t="s">
        <v>83</v>
      </c>
    </row>
    <row r="195" spans="1:5" ht="63.75">
      <c r="A195" t="s">
        <v>73</v>
      </c>
      <c r="E195" s="37" t="s">
        <v>432</v>
      </c>
    </row>
    <row r="196" spans="1:18" ht="12.75" customHeight="1">
      <c r="A196" s="6" t="s">
        <v>61</v>
      </c>
      <c r="B196" s="6"/>
      <c r="C196" s="41" t="s">
        <v>47</v>
      </c>
      <c r="D196" s="6"/>
      <c r="E196" s="29" t="s">
        <v>304</v>
      </c>
      <c r="F196" s="6"/>
      <c r="G196" s="6"/>
      <c r="H196" s="6"/>
      <c r="I196" s="42">
        <f>0+Q196</f>
      </c>
      <c r="J196" s="6"/>
      <c r="O196">
        <f>0+R196</f>
      </c>
      <c r="Q196">
        <f>0+I197+I201+I205+I209+I213+I217+I221+I225+I229+I233+I237+I241+I245+I249+I253+I257+I261</f>
      </c>
      <c r="R196">
        <f>0+O197+O201+O205+O209+O213+O217+O221+O225+O229+O233+O237+O241+O245+O249+O253+O257+O261</f>
      </c>
    </row>
    <row r="197" spans="1:16" ht="12.75">
      <c r="A197" s="26" t="s">
        <v>63</v>
      </c>
      <c r="B197" s="31" t="s">
        <v>272</v>
      </c>
      <c r="C197" s="31" t="s">
        <v>306</v>
      </c>
      <c r="D197" s="26" t="s">
        <v>83</v>
      </c>
      <c r="E197" s="32" t="s">
        <v>307</v>
      </c>
      <c r="F197" s="33" t="s">
        <v>183</v>
      </c>
      <c r="G197" s="34">
        <v>1943.737</v>
      </c>
      <c r="H197" s="35">
        <v>0</v>
      </c>
      <c r="I197" s="35">
        <f>ROUND(ROUND(H197,2)*ROUND(G197,3),2)</f>
      </c>
      <c r="J197" s="33" t="s">
        <v>68</v>
      </c>
      <c r="O197">
        <f>(I197*21)/100</f>
      </c>
      <c r="P197" t="s">
        <v>36</v>
      </c>
    </row>
    <row r="198" spans="1:5" ht="51">
      <c r="A198" s="36" t="s">
        <v>69</v>
      </c>
      <c r="E198" s="37" t="s">
        <v>1787</v>
      </c>
    </row>
    <row r="199" spans="1:5" ht="12.75">
      <c r="A199" s="38" t="s">
        <v>71</v>
      </c>
      <c r="E199" s="39" t="s">
        <v>83</v>
      </c>
    </row>
    <row r="200" spans="1:5" ht="127.5">
      <c r="A200" t="s">
        <v>73</v>
      </c>
      <c r="E200" s="37" t="s">
        <v>309</v>
      </c>
    </row>
    <row r="201" spans="1:16" ht="12.75">
      <c r="A201" s="26" t="s">
        <v>63</v>
      </c>
      <c r="B201" s="31" t="s">
        <v>275</v>
      </c>
      <c r="C201" s="31" t="s">
        <v>320</v>
      </c>
      <c r="D201" s="26" t="s">
        <v>65</v>
      </c>
      <c r="E201" s="32" t="s">
        <v>321</v>
      </c>
      <c r="F201" s="33" t="s">
        <v>183</v>
      </c>
      <c r="G201" s="34">
        <v>3025.358</v>
      </c>
      <c r="H201" s="35">
        <v>0</v>
      </c>
      <c r="I201" s="35">
        <f>ROUND(ROUND(H201,2)*ROUND(G201,3),2)</f>
      </c>
      <c r="J201" s="33" t="s">
        <v>68</v>
      </c>
      <c r="O201">
        <f>(I201*21)/100</f>
      </c>
      <c r="P201" t="s">
        <v>36</v>
      </c>
    </row>
    <row r="202" spans="1:5" ht="38.25">
      <c r="A202" s="36" t="s">
        <v>69</v>
      </c>
      <c r="E202" s="37" t="s">
        <v>1788</v>
      </c>
    </row>
    <row r="203" spans="1:5" ht="12.75">
      <c r="A203" s="38" t="s">
        <v>71</v>
      </c>
      <c r="E203" s="39" t="s">
        <v>83</v>
      </c>
    </row>
    <row r="204" spans="1:5" ht="51">
      <c r="A204" t="s">
        <v>73</v>
      </c>
      <c r="E204" s="37" t="s">
        <v>323</v>
      </c>
    </row>
    <row r="205" spans="1:16" ht="12.75">
      <c r="A205" s="26" t="s">
        <v>63</v>
      </c>
      <c r="B205" s="31" t="s">
        <v>280</v>
      </c>
      <c r="C205" s="31" t="s">
        <v>320</v>
      </c>
      <c r="D205" s="26" t="s">
        <v>75</v>
      </c>
      <c r="E205" s="32" t="s">
        <v>321</v>
      </c>
      <c r="F205" s="33" t="s">
        <v>183</v>
      </c>
      <c r="G205" s="34">
        <v>67.548</v>
      </c>
      <c r="H205" s="35">
        <v>0</v>
      </c>
      <c r="I205" s="35">
        <f>ROUND(ROUND(H205,2)*ROUND(G205,3),2)</f>
      </c>
      <c r="J205" s="33" t="s">
        <v>68</v>
      </c>
      <c r="O205">
        <f>(I205*21)/100</f>
      </c>
      <c r="P205" t="s">
        <v>36</v>
      </c>
    </row>
    <row r="206" spans="1:5" ht="38.25">
      <c r="A206" s="36" t="s">
        <v>69</v>
      </c>
      <c r="E206" s="37" t="s">
        <v>1789</v>
      </c>
    </row>
    <row r="207" spans="1:5" ht="12.75">
      <c r="A207" s="38" t="s">
        <v>71</v>
      </c>
      <c r="E207" s="39" t="s">
        <v>83</v>
      </c>
    </row>
    <row r="208" spans="1:5" ht="51">
      <c r="A208" t="s">
        <v>73</v>
      </c>
      <c r="E208" s="37" t="s">
        <v>323</v>
      </c>
    </row>
    <row r="209" spans="1:16" ht="12.75">
      <c r="A209" s="26" t="s">
        <v>63</v>
      </c>
      <c r="B209" s="31" t="s">
        <v>283</v>
      </c>
      <c r="C209" s="31" t="s">
        <v>320</v>
      </c>
      <c r="D209" s="26" t="s">
        <v>78</v>
      </c>
      <c r="E209" s="32" t="s">
        <v>321</v>
      </c>
      <c r="F209" s="33" t="s">
        <v>183</v>
      </c>
      <c r="G209" s="34">
        <v>64.734</v>
      </c>
      <c r="H209" s="35">
        <v>0</v>
      </c>
      <c r="I209" s="35">
        <f>ROUND(ROUND(H209,2)*ROUND(G209,3),2)</f>
      </c>
      <c r="J209" s="33" t="s">
        <v>68</v>
      </c>
      <c r="O209">
        <f>(I209*21)/100</f>
      </c>
      <c r="P209" t="s">
        <v>36</v>
      </c>
    </row>
    <row r="210" spans="1:5" ht="38.25">
      <c r="A210" s="36" t="s">
        <v>69</v>
      </c>
      <c r="E210" s="37" t="s">
        <v>1790</v>
      </c>
    </row>
    <row r="211" spans="1:5" ht="12.75">
      <c r="A211" s="38" t="s">
        <v>71</v>
      </c>
      <c r="E211" s="39" t="s">
        <v>83</v>
      </c>
    </row>
    <row r="212" spans="1:5" ht="51">
      <c r="A212" t="s">
        <v>73</v>
      </c>
      <c r="E212" s="37" t="s">
        <v>323</v>
      </c>
    </row>
    <row r="213" spans="1:16" ht="12.75">
      <c r="A213" s="26" t="s">
        <v>63</v>
      </c>
      <c r="B213" s="31" t="s">
        <v>286</v>
      </c>
      <c r="C213" s="31" t="s">
        <v>337</v>
      </c>
      <c r="D213" s="26" t="s">
        <v>83</v>
      </c>
      <c r="E213" s="32" t="s">
        <v>338</v>
      </c>
      <c r="F213" s="33" t="s">
        <v>183</v>
      </c>
      <c r="G213" s="34">
        <v>1936.853</v>
      </c>
      <c r="H213" s="35">
        <v>0</v>
      </c>
      <c r="I213" s="35">
        <f>ROUND(ROUND(H213,2)*ROUND(G213,3),2)</f>
      </c>
      <c r="J213" s="33" t="s">
        <v>68</v>
      </c>
      <c r="O213">
        <f>(I213*21)/100</f>
      </c>
      <c r="P213" t="s">
        <v>36</v>
      </c>
    </row>
    <row r="214" spans="1:5" ht="51">
      <c r="A214" s="36" t="s">
        <v>69</v>
      </c>
      <c r="E214" s="37" t="s">
        <v>1791</v>
      </c>
    </row>
    <row r="215" spans="1:5" ht="12.75">
      <c r="A215" s="38" t="s">
        <v>71</v>
      </c>
      <c r="E215" s="39" t="s">
        <v>83</v>
      </c>
    </row>
    <row r="216" spans="1:5" ht="51">
      <c r="A216" t="s">
        <v>73</v>
      </c>
      <c r="E216" s="37" t="s">
        <v>340</v>
      </c>
    </row>
    <row r="217" spans="1:16" ht="12.75">
      <c r="A217" s="26" t="s">
        <v>63</v>
      </c>
      <c r="B217" s="31" t="s">
        <v>291</v>
      </c>
      <c r="C217" s="31" t="s">
        <v>346</v>
      </c>
      <c r="D217" s="26" t="s">
        <v>65</v>
      </c>
      <c r="E217" s="32" t="s">
        <v>347</v>
      </c>
      <c r="F217" s="33" t="s">
        <v>183</v>
      </c>
      <c r="G217" s="34">
        <v>1929.042</v>
      </c>
      <c r="H217" s="35">
        <v>0</v>
      </c>
      <c r="I217" s="35">
        <f>ROUND(ROUND(H217,2)*ROUND(G217,3),2)</f>
      </c>
      <c r="J217" s="33" t="s">
        <v>68</v>
      </c>
      <c r="O217">
        <f>(I217*21)/100</f>
      </c>
      <c r="P217" t="s">
        <v>36</v>
      </c>
    </row>
    <row r="218" spans="1:5" ht="51">
      <c r="A218" s="36" t="s">
        <v>69</v>
      </c>
      <c r="E218" s="37" t="s">
        <v>1792</v>
      </c>
    </row>
    <row r="219" spans="1:5" ht="12.75">
      <c r="A219" s="38" t="s">
        <v>71</v>
      </c>
      <c r="E219" s="39" t="s">
        <v>83</v>
      </c>
    </row>
    <row r="220" spans="1:5" ht="51">
      <c r="A220" t="s">
        <v>73</v>
      </c>
      <c r="E220" s="37" t="s">
        <v>340</v>
      </c>
    </row>
    <row r="221" spans="1:16" ht="12.75">
      <c r="A221" s="26" t="s">
        <v>63</v>
      </c>
      <c r="B221" s="31" t="s">
        <v>296</v>
      </c>
      <c r="C221" s="31" t="s">
        <v>346</v>
      </c>
      <c r="D221" s="26" t="s">
        <v>75</v>
      </c>
      <c r="E221" s="32" t="s">
        <v>347</v>
      </c>
      <c r="F221" s="33" t="s">
        <v>183</v>
      </c>
      <c r="G221" s="34">
        <v>1924.356</v>
      </c>
      <c r="H221" s="35">
        <v>0</v>
      </c>
      <c r="I221" s="35">
        <f>ROUND(ROUND(H221,2)*ROUND(G221,3),2)</f>
      </c>
      <c r="J221" s="33" t="s">
        <v>68</v>
      </c>
      <c r="O221">
        <f>(I221*21)/100</f>
      </c>
      <c r="P221" t="s">
        <v>36</v>
      </c>
    </row>
    <row r="222" spans="1:5" ht="51">
      <c r="A222" s="36" t="s">
        <v>69</v>
      </c>
      <c r="E222" s="37" t="s">
        <v>1793</v>
      </c>
    </row>
    <row r="223" spans="1:5" ht="12.75">
      <c r="A223" s="38" t="s">
        <v>71</v>
      </c>
      <c r="E223" s="39" t="s">
        <v>83</v>
      </c>
    </row>
    <row r="224" spans="1:5" ht="51">
      <c r="A224" t="s">
        <v>73</v>
      </c>
      <c r="E224" s="37" t="s">
        <v>340</v>
      </c>
    </row>
    <row r="225" spans="1:16" ht="12.75">
      <c r="A225" s="26" t="s">
        <v>63</v>
      </c>
      <c r="B225" s="31" t="s">
        <v>305</v>
      </c>
      <c r="C225" s="31" t="s">
        <v>346</v>
      </c>
      <c r="D225" s="26" t="s">
        <v>78</v>
      </c>
      <c r="E225" s="32" t="s">
        <v>347</v>
      </c>
      <c r="F225" s="33" t="s">
        <v>183</v>
      </c>
      <c r="G225" s="34">
        <v>567</v>
      </c>
      <c r="H225" s="35">
        <v>0</v>
      </c>
      <c r="I225" s="35">
        <f>ROUND(ROUND(H225,2)*ROUND(G225,3),2)</f>
      </c>
      <c r="J225" s="33" t="s">
        <v>68</v>
      </c>
      <c r="O225">
        <f>(I225*21)/100</f>
      </c>
      <c r="P225" t="s">
        <v>36</v>
      </c>
    </row>
    <row r="226" spans="1:5" ht="51">
      <c r="A226" s="36" t="s">
        <v>69</v>
      </c>
      <c r="E226" s="37" t="s">
        <v>1794</v>
      </c>
    </row>
    <row r="227" spans="1:5" ht="12.75">
      <c r="A227" s="38" t="s">
        <v>71</v>
      </c>
      <c r="E227" s="39" t="s">
        <v>83</v>
      </c>
    </row>
    <row r="228" spans="1:5" ht="51">
      <c r="A228" t="s">
        <v>73</v>
      </c>
      <c r="E228" s="37" t="s">
        <v>340</v>
      </c>
    </row>
    <row r="229" spans="1:16" ht="12.75">
      <c r="A229" s="26" t="s">
        <v>63</v>
      </c>
      <c r="B229" s="31" t="s">
        <v>310</v>
      </c>
      <c r="C229" s="31" t="s">
        <v>346</v>
      </c>
      <c r="D229" s="26" t="s">
        <v>192</v>
      </c>
      <c r="E229" s="32" t="s">
        <v>347</v>
      </c>
      <c r="F229" s="33" t="s">
        <v>183</v>
      </c>
      <c r="G229" s="34">
        <v>567</v>
      </c>
      <c r="H229" s="35">
        <v>0</v>
      </c>
      <c r="I229" s="35">
        <f>ROUND(ROUND(H229,2)*ROUND(G229,3),2)</f>
      </c>
      <c r="J229" s="33" t="s">
        <v>68</v>
      </c>
      <c r="O229">
        <f>(I229*21)/100</f>
      </c>
      <c r="P229" t="s">
        <v>36</v>
      </c>
    </row>
    <row r="230" spans="1:5" ht="51">
      <c r="A230" s="36" t="s">
        <v>69</v>
      </c>
      <c r="E230" s="37" t="s">
        <v>1795</v>
      </c>
    </row>
    <row r="231" spans="1:5" ht="12.75">
      <c r="A231" s="38" t="s">
        <v>71</v>
      </c>
      <c r="E231" s="39" t="s">
        <v>83</v>
      </c>
    </row>
    <row r="232" spans="1:5" ht="51">
      <c r="A232" t="s">
        <v>73</v>
      </c>
      <c r="E232" s="37" t="s">
        <v>340</v>
      </c>
    </row>
    <row r="233" spans="1:16" ht="12.75">
      <c r="A233" s="26" t="s">
        <v>63</v>
      </c>
      <c r="B233" s="31" t="s">
        <v>312</v>
      </c>
      <c r="C233" s="31" t="s">
        <v>369</v>
      </c>
      <c r="D233" s="26" t="s">
        <v>65</v>
      </c>
      <c r="E233" s="32" t="s">
        <v>370</v>
      </c>
      <c r="F233" s="33" t="s">
        <v>183</v>
      </c>
      <c r="G233" s="34">
        <v>1920.017</v>
      </c>
      <c r="H233" s="35">
        <v>0</v>
      </c>
      <c r="I233" s="35">
        <f>ROUND(ROUND(H233,2)*ROUND(G233,3),2)</f>
      </c>
      <c r="J233" s="33" t="s">
        <v>68</v>
      </c>
      <c r="O233">
        <f>(I233*21)/100</f>
      </c>
      <c r="P233" t="s">
        <v>36</v>
      </c>
    </row>
    <row r="234" spans="1:5" ht="51">
      <c r="A234" s="36" t="s">
        <v>69</v>
      </c>
      <c r="E234" s="37" t="s">
        <v>1796</v>
      </c>
    </row>
    <row r="235" spans="1:5" ht="12.75">
      <c r="A235" s="38" t="s">
        <v>71</v>
      </c>
      <c r="E235" s="39" t="s">
        <v>83</v>
      </c>
    </row>
    <row r="236" spans="1:5" ht="140.25">
      <c r="A236" t="s">
        <v>73</v>
      </c>
      <c r="E236" s="37" t="s">
        <v>367</v>
      </c>
    </row>
    <row r="237" spans="1:16" ht="12.75">
      <c r="A237" s="26" t="s">
        <v>63</v>
      </c>
      <c r="B237" s="31" t="s">
        <v>314</v>
      </c>
      <c r="C237" s="31" t="s">
        <v>369</v>
      </c>
      <c r="D237" s="26" t="s">
        <v>75</v>
      </c>
      <c r="E237" s="32" t="s">
        <v>370</v>
      </c>
      <c r="F237" s="33" t="s">
        <v>183</v>
      </c>
      <c r="G237" s="34">
        <v>567</v>
      </c>
      <c r="H237" s="35">
        <v>0</v>
      </c>
      <c r="I237" s="35">
        <f>ROUND(ROUND(H237,2)*ROUND(G237,3),2)</f>
      </c>
      <c r="J237" s="33" t="s">
        <v>68</v>
      </c>
      <c r="O237">
        <f>(I237*21)/100</f>
      </c>
      <c r="P237" t="s">
        <v>36</v>
      </c>
    </row>
    <row r="238" spans="1:5" ht="51">
      <c r="A238" s="36" t="s">
        <v>69</v>
      </c>
      <c r="E238" s="37" t="s">
        <v>1797</v>
      </c>
    </row>
    <row r="239" spans="1:5" ht="12.75">
      <c r="A239" s="38" t="s">
        <v>71</v>
      </c>
      <c r="E239" s="39" t="s">
        <v>83</v>
      </c>
    </row>
    <row r="240" spans="1:5" ht="140.25">
      <c r="A240" t="s">
        <v>73</v>
      </c>
      <c r="E240" s="37" t="s">
        <v>367</v>
      </c>
    </row>
    <row r="241" spans="1:16" ht="12.75">
      <c r="A241" s="26" t="s">
        <v>63</v>
      </c>
      <c r="B241" s="31" t="s">
        <v>319</v>
      </c>
      <c r="C241" s="31" t="s">
        <v>381</v>
      </c>
      <c r="D241" s="26" t="s">
        <v>65</v>
      </c>
      <c r="E241" s="32" t="s">
        <v>382</v>
      </c>
      <c r="F241" s="33" t="s">
        <v>183</v>
      </c>
      <c r="G241" s="34">
        <v>1926.15</v>
      </c>
      <c r="H241" s="35">
        <v>0</v>
      </c>
      <c r="I241" s="35">
        <f>ROUND(ROUND(H241,2)*ROUND(G241,3),2)</f>
      </c>
      <c r="J241" s="33" t="s">
        <v>68</v>
      </c>
      <c r="O241">
        <f>(I241*21)/100</f>
      </c>
      <c r="P241" t="s">
        <v>36</v>
      </c>
    </row>
    <row r="242" spans="1:5" ht="38.25">
      <c r="A242" s="36" t="s">
        <v>69</v>
      </c>
      <c r="E242" s="37" t="s">
        <v>1798</v>
      </c>
    </row>
    <row r="243" spans="1:5" ht="12.75">
      <c r="A243" s="38" t="s">
        <v>71</v>
      </c>
      <c r="E243" s="39" t="s">
        <v>83</v>
      </c>
    </row>
    <row r="244" spans="1:5" ht="140.25">
      <c r="A244" t="s">
        <v>73</v>
      </c>
      <c r="E244" s="37" t="s">
        <v>367</v>
      </c>
    </row>
    <row r="245" spans="1:16" ht="12.75">
      <c r="A245" s="26" t="s">
        <v>63</v>
      </c>
      <c r="B245" s="31" t="s">
        <v>324</v>
      </c>
      <c r="C245" s="31" t="s">
        <v>381</v>
      </c>
      <c r="D245" s="26" t="s">
        <v>75</v>
      </c>
      <c r="E245" s="32" t="s">
        <v>382</v>
      </c>
      <c r="F245" s="33" t="s">
        <v>183</v>
      </c>
      <c r="G245" s="34">
        <v>567</v>
      </c>
      <c r="H245" s="35">
        <v>0</v>
      </c>
      <c r="I245" s="35">
        <f>ROUND(ROUND(H245,2)*ROUND(G245,3),2)</f>
      </c>
      <c r="J245" s="33" t="s">
        <v>68</v>
      </c>
      <c r="O245">
        <f>(I245*21)/100</f>
      </c>
      <c r="P245" t="s">
        <v>36</v>
      </c>
    </row>
    <row r="246" spans="1:5" ht="38.25">
      <c r="A246" s="36" t="s">
        <v>69</v>
      </c>
      <c r="E246" s="37" t="s">
        <v>1799</v>
      </c>
    </row>
    <row r="247" spans="1:5" ht="12.75">
      <c r="A247" s="38" t="s">
        <v>71</v>
      </c>
      <c r="E247" s="39" t="s">
        <v>83</v>
      </c>
    </row>
    <row r="248" spans="1:5" ht="140.25">
      <c r="A248" t="s">
        <v>73</v>
      </c>
      <c r="E248" s="37" t="s">
        <v>367</v>
      </c>
    </row>
    <row r="249" spans="1:16" ht="12.75">
      <c r="A249" s="26" t="s">
        <v>63</v>
      </c>
      <c r="B249" s="31" t="s">
        <v>326</v>
      </c>
      <c r="C249" s="31" t="s">
        <v>389</v>
      </c>
      <c r="D249" s="26" t="s">
        <v>83</v>
      </c>
      <c r="E249" s="32" t="s">
        <v>390</v>
      </c>
      <c r="F249" s="33" t="s">
        <v>183</v>
      </c>
      <c r="G249" s="34">
        <v>1931.067</v>
      </c>
      <c r="H249" s="35">
        <v>0</v>
      </c>
      <c r="I249" s="35">
        <f>ROUND(ROUND(H249,2)*ROUND(G249,3),2)</f>
      </c>
      <c r="J249" s="33" t="s">
        <v>68</v>
      </c>
      <c r="O249">
        <f>(I249*21)/100</f>
      </c>
      <c r="P249" t="s">
        <v>36</v>
      </c>
    </row>
    <row r="250" spans="1:5" ht="51">
      <c r="A250" s="36" t="s">
        <v>69</v>
      </c>
      <c r="E250" s="37" t="s">
        <v>1800</v>
      </c>
    </row>
    <row r="251" spans="1:5" ht="12.75">
      <c r="A251" s="38" t="s">
        <v>71</v>
      </c>
      <c r="E251" s="39" t="s">
        <v>83</v>
      </c>
    </row>
    <row r="252" spans="1:5" ht="140.25">
      <c r="A252" t="s">
        <v>73</v>
      </c>
      <c r="E252" s="37" t="s">
        <v>367</v>
      </c>
    </row>
    <row r="253" spans="1:16" ht="12.75">
      <c r="A253" s="26" t="s">
        <v>63</v>
      </c>
      <c r="B253" s="31" t="s">
        <v>328</v>
      </c>
      <c r="C253" s="31" t="s">
        <v>1240</v>
      </c>
      <c r="D253" s="26" t="s">
        <v>83</v>
      </c>
      <c r="E253" s="32" t="s">
        <v>1241</v>
      </c>
      <c r="F253" s="33" t="s">
        <v>183</v>
      </c>
      <c r="G253" s="34">
        <v>48.433</v>
      </c>
      <c r="H253" s="35">
        <v>0</v>
      </c>
      <c r="I253" s="35">
        <f>ROUND(ROUND(H253,2)*ROUND(G253,3),2)</f>
      </c>
      <c r="J253" s="33" t="s">
        <v>68</v>
      </c>
      <c r="O253">
        <f>(I253*21)/100</f>
      </c>
      <c r="P253" t="s">
        <v>36</v>
      </c>
    </row>
    <row r="254" spans="1:5" ht="63.75">
      <c r="A254" s="36" t="s">
        <v>69</v>
      </c>
      <c r="E254" s="37" t="s">
        <v>1801</v>
      </c>
    </row>
    <row r="255" spans="1:5" ht="12.75">
      <c r="A255" s="38" t="s">
        <v>71</v>
      </c>
      <c r="E255" s="39" t="s">
        <v>83</v>
      </c>
    </row>
    <row r="256" spans="1:5" ht="153">
      <c r="A256" t="s">
        <v>73</v>
      </c>
      <c r="E256" s="37" t="s">
        <v>400</v>
      </c>
    </row>
    <row r="257" spans="1:16" ht="25.5">
      <c r="A257" s="26" t="s">
        <v>63</v>
      </c>
      <c r="B257" s="31" t="s">
        <v>330</v>
      </c>
      <c r="C257" s="31" t="s">
        <v>1802</v>
      </c>
      <c r="D257" s="26" t="s">
        <v>83</v>
      </c>
      <c r="E257" s="32" t="s">
        <v>1803</v>
      </c>
      <c r="F257" s="33" t="s">
        <v>183</v>
      </c>
      <c r="G257" s="34">
        <v>10.672</v>
      </c>
      <c r="H257" s="35">
        <v>0</v>
      </c>
      <c r="I257" s="35">
        <f>ROUND(ROUND(H257,2)*ROUND(G257,3),2)</f>
      </c>
      <c r="J257" s="33" t="s">
        <v>68</v>
      </c>
      <c r="O257">
        <f>(I257*21)/100</f>
      </c>
      <c r="P257" t="s">
        <v>36</v>
      </c>
    </row>
    <row r="258" spans="1:5" ht="63.75">
      <c r="A258" s="36" t="s">
        <v>69</v>
      </c>
      <c r="E258" s="37" t="s">
        <v>1804</v>
      </c>
    </row>
    <row r="259" spans="1:5" ht="12.75">
      <c r="A259" s="38" t="s">
        <v>71</v>
      </c>
      <c r="E259" s="39" t="s">
        <v>83</v>
      </c>
    </row>
    <row r="260" spans="1:5" ht="153">
      <c r="A260" t="s">
        <v>73</v>
      </c>
      <c r="E260" s="37" t="s">
        <v>400</v>
      </c>
    </row>
    <row r="261" spans="1:16" ht="12.75">
      <c r="A261" s="26" t="s">
        <v>63</v>
      </c>
      <c r="B261" s="31" t="s">
        <v>334</v>
      </c>
      <c r="C261" s="31" t="s">
        <v>412</v>
      </c>
      <c r="D261" s="26" t="s">
        <v>83</v>
      </c>
      <c r="E261" s="32" t="s">
        <v>413</v>
      </c>
      <c r="F261" s="33" t="s">
        <v>95</v>
      </c>
      <c r="G261" s="34">
        <v>468.45</v>
      </c>
      <c r="H261" s="35">
        <v>0</v>
      </c>
      <c r="I261" s="35">
        <f>ROUND(ROUND(H261,2)*ROUND(G261,3),2)</f>
      </c>
      <c r="J261" s="33" t="s">
        <v>68</v>
      </c>
      <c r="O261">
        <f>(I261*21)/100</f>
      </c>
      <c r="P261" t="s">
        <v>36</v>
      </c>
    </row>
    <row r="262" spans="1:5" ht="38.25">
      <c r="A262" s="36" t="s">
        <v>69</v>
      </c>
      <c r="E262" s="37" t="s">
        <v>1805</v>
      </c>
    </row>
    <row r="263" spans="1:5" ht="12.75">
      <c r="A263" s="38" t="s">
        <v>71</v>
      </c>
      <c r="E263" s="39" t="s">
        <v>83</v>
      </c>
    </row>
    <row r="264" spans="1:5" ht="38.25">
      <c r="A264" t="s">
        <v>73</v>
      </c>
      <c r="E264" s="37" t="s">
        <v>415</v>
      </c>
    </row>
    <row r="265" spans="1:18" ht="12.75" customHeight="1">
      <c r="A265" s="6" t="s">
        <v>61</v>
      </c>
      <c r="B265" s="6"/>
      <c r="C265" s="41" t="s">
        <v>104</v>
      </c>
      <c r="D265" s="6"/>
      <c r="E265" s="29" t="s">
        <v>416</v>
      </c>
      <c r="F265" s="6"/>
      <c r="G265" s="6"/>
      <c r="H265" s="6"/>
      <c r="I265" s="42">
        <f>0+Q265</f>
      </c>
      <c r="J265" s="6"/>
      <c r="O265">
        <f>0+R265</f>
      </c>
      <c r="Q265">
        <f>0+I266+I270+I274+I278+I282+I286</f>
      </c>
      <c r="R265">
        <f>0+O266+O270+O274+O278+O282+O286</f>
      </c>
    </row>
    <row r="266" spans="1:16" ht="12.75">
      <c r="A266" s="26" t="s">
        <v>63</v>
      </c>
      <c r="B266" s="31" t="s">
        <v>336</v>
      </c>
      <c r="C266" s="31" t="s">
        <v>418</v>
      </c>
      <c r="D266" s="26" t="s">
        <v>83</v>
      </c>
      <c r="E266" s="32" t="s">
        <v>419</v>
      </c>
      <c r="F266" s="33" t="s">
        <v>95</v>
      </c>
      <c r="G266" s="34">
        <v>64.97</v>
      </c>
      <c r="H266" s="35">
        <v>0</v>
      </c>
      <c r="I266" s="35">
        <f>ROUND(ROUND(H266,2)*ROUND(G266,3),2)</f>
      </c>
      <c r="J266" s="33" t="s">
        <v>68</v>
      </c>
      <c r="O266">
        <f>(I266*21)/100</f>
      </c>
      <c r="P266" t="s">
        <v>36</v>
      </c>
    </row>
    <row r="267" spans="1:5" ht="51">
      <c r="A267" s="36" t="s">
        <v>69</v>
      </c>
      <c r="E267" s="37" t="s">
        <v>1806</v>
      </c>
    </row>
    <row r="268" spans="1:5" ht="12.75">
      <c r="A268" s="38" t="s">
        <v>71</v>
      </c>
      <c r="E268" s="39" t="s">
        <v>83</v>
      </c>
    </row>
    <row r="269" spans="1:5" ht="255">
      <c r="A269" t="s">
        <v>73</v>
      </c>
      <c r="E269" s="37" t="s">
        <v>421</v>
      </c>
    </row>
    <row r="270" spans="1:16" ht="12.75">
      <c r="A270" s="26" t="s">
        <v>63</v>
      </c>
      <c r="B270" s="31" t="s">
        <v>341</v>
      </c>
      <c r="C270" s="31" t="s">
        <v>423</v>
      </c>
      <c r="D270" s="26" t="s">
        <v>83</v>
      </c>
      <c r="E270" s="32" t="s">
        <v>424</v>
      </c>
      <c r="F270" s="33" t="s">
        <v>95</v>
      </c>
      <c r="G270" s="34">
        <v>574.075</v>
      </c>
      <c r="H270" s="35">
        <v>0</v>
      </c>
      <c r="I270" s="35">
        <f>ROUND(ROUND(H270,2)*ROUND(G270,3),2)</f>
      </c>
      <c r="J270" s="33" t="s">
        <v>68</v>
      </c>
      <c r="O270">
        <f>(I270*21)/100</f>
      </c>
      <c r="P270" t="s">
        <v>36</v>
      </c>
    </row>
    <row r="271" spans="1:5" ht="51">
      <c r="A271" s="36" t="s">
        <v>69</v>
      </c>
      <c r="E271" s="37" t="s">
        <v>1807</v>
      </c>
    </row>
    <row r="272" spans="1:5" ht="12.75">
      <c r="A272" s="38" t="s">
        <v>71</v>
      </c>
      <c r="E272" s="39" t="s">
        <v>83</v>
      </c>
    </row>
    <row r="273" spans="1:5" ht="242.25">
      <c r="A273" t="s">
        <v>73</v>
      </c>
      <c r="E273" s="37" t="s">
        <v>426</v>
      </c>
    </row>
    <row r="274" spans="1:16" ht="12.75">
      <c r="A274" s="26" t="s">
        <v>63</v>
      </c>
      <c r="B274" s="31" t="s">
        <v>345</v>
      </c>
      <c r="C274" s="31" t="s">
        <v>434</v>
      </c>
      <c r="D274" s="26" t="s">
        <v>83</v>
      </c>
      <c r="E274" s="32" t="s">
        <v>435</v>
      </c>
      <c r="F274" s="33" t="s">
        <v>234</v>
      </c>
      <c r="G274" s="34">
        <v>10</v>
      </c>
      <c r="H274" s="35">
        <v>0</v>
      </c>
      <c r="I274" s="35">
        <f>ROUND(ROUND(H274,2)*ROUND(G274,3),2)</f>
      </c>
      <c r="J274" s="33" t="s">
        <v>68</v>
      </c>
      <c r="O274">
        <f>(I274*21)/100</f>
      </c>
      <c r="P274" t="s">
        <v>36</v>
      </c>
    </row>
    <row r="275" spans="1:5" ht="76.5">
      <c r="A275" s="36" t="s">
        <v>69</v>
      </c>
      <c r="E275" s="37" t="s">
        <v>1808</v>
      </c>
    </row>
    <row r="276" spans="1:5" ht="12.75">
      <c r="A276" s="38" t="s">
        <v>71</v>
      </c>
      <c r="E276" s="39" t="s">
        <v>83</v>
      </c>
    </row>
    <row r="277" spans="1:5" ht="89.25">
      <c r="A277" t="s">
        <v>73</v>
      </c>
      <c r="E277" s="37" t="s">
        <v>437</v>
      </c>
    </row>
    <row r="278" spans="1:16" ht="12.75">
      <c r="A278" s="26" t="s">
        <v>63</v>
      </c>
      <c r="B278" s="31" t="s">
        <v>349</v>
      </c>
      <c r="C278" s="31" t="s">
        <v>1258</v>
      </c>
      <c r="D278" s="26" t="s">
        <v>83</v>
      </c>
      <c r="E278" s="32" t="s">
        <v>1259</v>
      </c>
      <c r="F278" s="33" t="s">
        <v>234</v>
      </c>
      <c r="G278" s="34">
        <v>4</v>
      </c>
      <c r="H278" s="35">
        <v>0</v>
      </c>
      <c r="I278" s="35">
        <f>ROUND(ROUND(H278,2)*ROUND(G278,3),2)</f>
      </c>
      <c r="J278" s="33" t="s">
        <v>68</v>
      </c>
      <c r="O278">
        <f>(I278*21)/100</f>
      </c>
      <c r="P278" t="s">
        <v>36</v>
      </c>
    </row>
    <row r="279" spans="1:5" ht="38.25">
      <c r="A279" s="36" t="s">
        <v>69</v>
      </c>
      <c r="E279" s="37" t="s">
        <v>1809</v>
      </c>
    </row>
    <row r="280" spans="1:5" ht="12.75">
      <c r="A280" s="38" t="s">
        <v>71</v>
      </c>
      <c r="E280" s="39" t="s">
        <v>83</v>
      </c>
    </row>
    <row r="281" spans="1:5" ht="76.5">
      <c r="A281" t="s">
        <v>73</v>
      </c>
      <c r="E281" s="37" t="s">
        <v>1261</v>
      </c>
    </row>
    <row r="282" spans="1:16" ht="12.75">
      <c r="A282" s="26" t="s">
        <v>63</v>
      </c>
      <c r="B282" s="31" t="s">
        <v>351</v>
      </c>
      <c r="C282" s="31" t="s">
        <v>1810</v>
      </c>
      <c r="D282" s="26" t="s">
        <v>83</v>
      </c>
      <c r="E282" s="32" t="s">
        <v>1811</v>
      </c>
      <c r="F282" s="33" t="s">
        <v>234</v>
      </c>
      <c r="G282" s="34">
        <v>6</v>
      </c>
      <c r="H282" s="35">
        <v>0</v>
      </c>
      <c r="I282" s="35">
        <f>ROUND(ROUND(H282,2)*ROUND(G282,3),2)</f>
      </c>
      <c r="J282" s="33" t="s">
        <v>68</v>
      </c>
      <c r="O282">
        <f>(I282*21)/100</f>
      </c>
      <c r="P282" t="s">
        <v>36</v>
      </c>
    </row>
    <row r="283" spans="1:5" ht="38.25">
      <c r="A283" s="36" t="s">
        <v>69</v>
      </c>
      <c r="E283" s="37" t="s">
        <v>1812</v>
      </c>
    </row>
    <row r="284" spans="1:5" ht="12.75">
      <c r="A284" s="38" t="s">
        <v>71</v>
      </c>
      <c r="E284" s="39" t="s">
        <v>83</v>
      </c>
    </row>
    <row r="285" spans="1:5" ht="38.25">
      <c r="A285" t="s">
        <v>73</v>
      </c>
      <c r="E285" s="37" t="s">
        <v>1813</v>
      </c>
    </row>
    <row r="286" spans="1:16" ht="12.75">
      <c r="A286" s="26" t="s">
        <v>63</v>
      </c>
      <c r="B286" s="31" t="s">
        <v>353</v>
      </c>
      <c r="C286" s="31" t="s">
        <v>456</v>
      </c>
      <c r="D286" s="26" t="s">
        <v>83</v>
      </c>
      <c r="E286" s="32" t="s">
        <v>457</v>
      </c>
      <c r="F286" s="33" t="s">
        <v>234</v>
      </c>
      <c r="G286" s="34">
        <v>1</v>
      </c>
      <c r="H286" s="35">
        <v>0</v>
      </c>
      <c r="I286" s="35">
        <f>ROUND(ROUND(H286,2)*ROUND(G286,3),2)</f>
      </c>
      <c r="J286" s="33" t="s">
        <v>68</v>
      </c>
      <c r="O286">
        <f>(I286*21)/100</f>
      </c>
      <c r="P286" t="s">
        <v>36</v>
      </c>
    </row>
    <row r="287" spans="1:5" ht="51">
      <c r="A287" s="36" t="s">
        <v>69</v>
      </c>
      <c r="E287" s="37" t="s">
        <v>1266</v>
      </c>
    </row>
    <row r="288" spans="1:5" ht="12.75">
      <c r="A288" s="38" t="s">
        <v>71</v>
      </c>
      <c r="E288" s="39" t="s">
        <v>83</v>
      </c>
    </row>
    <row r="289" spans="1:5" ht="25.5">
      <c r="A289" t="s">
        <v>73</v>
      </c>
      <c r="E289" s="37" t="s">
        <v>459</v>
      </c>
    </row>
    <row r="290" spans="1:18" ht="12.75" customHeight="1">
      <c r="A290" s="6" t="s">
        <v>61</v>
      </c>
      <c r="B290" s="6"/>
      <c r="C290" s="41" t="s">
        <v>52</v>
      </c>
      <c r="D290" s="6"/>
      <c r="E290" s="29" t="s">
        <v>460</v>
      </c>
      <c r="F290" s="6"/>
      <c r="G290" s="6"/>
      <c r="H290" s="6"/>
      <c r="I290" s="42">
        <f>0+Q290</f>
      </c>
      <c r="J290" s="6"/>
      <c r="O290">
        <f>0+R290</f>
      </c>
      <c r="Q290">
        <f>0+I291+I295+I299+I303+I307+I311+I315+I319+I323+I327+I331+I335+I339+I343+I347+I351+I355+I359</f>
      </c>
      <c r="R290">
        <f>0+O291+O295+O299+O303+O307+O311+O315+O319+O323+O327+O331+O335+O339+O343+O347+O351+O355+O359</f>
      </c>
    </row>
    <row r="291" spans="1:16" ht="25.5">
      <c r="A291" s="26" t="s">
        <v>63</v>
      </c>
      <c r="B291" s="31" t="s">
        <v>355</v>
      </c>
      <c r="C291" s="31" t="s">
        <v>497</v>
      </c>
      <c r="D291" s="26" t="s">
        <v>83</v>
      </c>
      <c r="E291" s="32" t="s">
        <v>498</v>
      </c>
      <c r="F291" s="33" t="s">
        <v>234</v>
      </c>
      <c r="G291" s="34">
        <v>9</v>
      </c>
      <c r="H291" s="35">
        <v>0</v>
      </c>
      <c r="I291" s="35">
        <f>ROUND(ROUND(H291,2)*ROUND(G291,3),2)</f>
      </c>
      <c r="J291" s="33" t="s">
        <v>68</v>
      </c>
      <c r="O291">
        <f>(I291*21)/100</f>
      </c>
      <c r="P291" t="s">
        <v>36</v>
      </c>
    </row>
    <row r="292" spans="1:5" ht="51">
      <c r="A292" s="36" t="s">
        <v>69</v>
      </c>
      <c r="E292" s="37" t="s">
        <v>1814</v>
      </c>
    </row>
    <row r="293" spans="1:5" ht="12.75">
      <c r="A293" s="38" t="s">
        <v>71</v>
      </c>
      <c r="E293" s="39" t="s">
        <v>83</v>
      </c>
    </row>
    <row r="294" spans="1:5" ht="25.5">
      <c r="A294" t="s">
        <v>73</v>
      </c>
      <c r="E294" s="37" t="s">
        <v>500</v>
      </c>
    </row>
    <row r="295" spans="1:16" ht="12.75">
      <c r="A295" s="26" t="s">
        <v>63</v>
      </c>
      <c r="B295" s="31" t="s">
        <v>357</v>
      </c>
      <c r="C295" s="31" t="s">
        <v>502</v>
      </c>
      <c r="D295" s="26" t="s">
        <v>83</v>
      </c>
      <c r="E295" s="32" t="s">
        <v>503</v>
      </c>
      <c r="F295" s="33" t="s">
        <v>234</v>
      </c>
      <c r="G295" s="34">
        <v>6</v>
      </c>
      <c r="H295" s="35">
        <v>0</v>
      </c>
      <c r="I295" s="35">
        <f>ROUND(ROUND(H295,2)*ROUND(G295,3),2)</f>
      </c>
      <c r="J295" s="33" t="s">
        <v>68</v>
      </c>
      <c r="O295">
        <f>(I295*21)/100</f>
      </c>
      <c r="P295" t="s">
        <v>36</v>
      </c>
    </row>
    <row r="296" spans="1:5" ht="51">
      <c r="A296" s="36" t="s">
        <v>69</v>
      </c>
      <c r="E296" s="37" t="s">
        <v>1815</v>
      </c>
    </row>
    <row r="297" spans="1:5" ht="12.75">
      <c r="A297" s="38" t="s">
        <v>71</v>
      </c>
      <c r="E297" s="39" t="s">
        <v>83</v>
      </c>
    </row>
    <row r="298" spans="1:5" ht="25.5">
      <c r="A298" t="s">
        <v>73</v>
      </c>
      <c r="E298" s="37" t="s">
        <v>505</v>
      </c>
    </row>
    <row r="299" spans="1:16" ht="12.75">
      <c r="A299" s="26" t="s">
        <v>63</v>
      </c>
      <c r="B299" s="31" t="s">
        <v>359</v>
      </c>
      <c r="C299" s="31" t="s">
        <v>1276</v>
      </c>
      <c r="D299" s="26" t="s">
        <v>83</v>
      </c>
      <c r="E299" s="32" t="s">
        <v>1277</v>
      </c>
      <c r="F299" s="33" t="s">
        <v>183</v>
      </c>
      <c r="G299" s="34">
        <v>4.95</v>
      </c>
      <c r="H299" s="35">
        <v>0</v>
      </c>
      <c r="I299" s="35">
        <f>ROUND(ROUND(H299,2)*ROUND(G299,3),2)</f>
      </c>
      <c r="J299" s="33" t="s">
        <v>68</v>
      </c>
      <c r="O299">
        <f>(I299*21)/100</f>
      </c>
      <c r="P299" t="s">
        <v>36</v>
      </c>
    </row>
    <row r="300" spans="1:5" ht="51">
      <c r="A300" s="36" t="s">
        <v>69</v>
      </c>
      <c r="E300" s="37" t="s">
        <v>1816</v>
      </c>
    </row>
    <row r="301" spans="1:5" ht="12.75">
      <c r="A301" s="38" t="s">
        <v>71</v>
      </c>
      <c r="E301" s="39" t="s">
        <v>83</v>
      </c>
    </row>
    <row r="302" spans="1:5" ht="25.5">
      <c r="A302" t="s">
        <v>73</v>
      </c>
      <c r="E302" s="37" t="s">
        <v>500</v>
      </c>
    </row>
    <row r="303" spans="1:16" ht="12.75">
      <c r="A303" s="26" t="s">
        <v>63</v>
      </c>
      <c r="B303" s="31" t="s">
        <v>361</v>
      </c>
      <c r="C303" s="31" t="s">
        <v>1817</v>
      </c>
      <c r="D303" s="26" t="s">
        <v>83</v>
      </c>
      <c r="E303" s="32" t="s">
        <v>1818</v>
      </c>
      <c r="F303" s="33" t="s">
        <v>183</v>
      </c>
      <c r="G303" s="34">
        <v>4.95</v>
      </c>
      <c r="H303" s="35">
        <v>0</v>
      </c>
      <c r="I303" s="35">
        <f>ROUND(ROUND(H303,2)*ROUND(G303,3),2)</f>
      </c>
      <c r="J303" s="33" t="s">
        <v>68</v>
      </c>
      <c r="O303">
        <f>(I303*21)/100</f>
      </c>
      <c r="P303" t="s">
        <v>36</v>
      </c>
    </row>
    <row r="304" spans="1:5" ht="63.75">
      <c r="A304" s="36" t="s">
        <v>69</v>
      </c>
      <c r="E304" s="37" t="s">
        <v>1819</v>
      </c>
    </row>
    <row r="305" spans="1:5" ht="12.75">
      <c r="A305" s="38" t="s">
        <v>71</v>
      </c>
      <c r="E305" s="39" t="s">
        <v>83</v>
      </c>
    </row>
    <row r="306" spans="1:5" ht="25.5">
      <c r="A306" t="s">
        <v>73</v>
      </c>
      <c r="E306" s="37" t="s">
        <v>505</v>
      </c>
    </row>
    <row r="307" spans="1:16" ht="25.5">
      <c r="A307" s="26" t="s">
        <v>63</v>
      </c>
      <c r="B307" s="31" t="s">
        <v>363</v>
      </c>
      <c r="C307" s="31" t="s">
        <v>507</v>
      </c>
      <c r="D307" s="26" t="s">
        <v>83</v>
      </c>
      <c r="E307" s="32" t="s">
        <v>508</v>
      </c>
      <c r="F307" s="33" t="s">
        <v>234</v>
      </c>
      <c r="G307" s="34">
        <v>7</v>
      </c>
      <c r="H307" s="35">
        <v>0</v>
      </c>
      <c r="I307" s="35">
        <f>ROUND(ROUND(H307,2)*ROUND(G307,3),2)</f>
      </c>
      <c r="J307" s="33" t="s">
        <v>68</v>
      </c>
      <c r="O307">
        <f>(I307*21)/100</f>
      </c>
      <c r="P307" t="s">
        <v>36</v>
      </c>
    </row>
    <row r="308" spans="1:5" ht="63.75">
      <c r="A308" s="36" t="s">
        <v>69</v>
      </c>
      <c r="E308" s="37" t="s">
        <v>1820</v>
      </c>
    </row>
    <row r="309" spans="1:5" ht="12.75">
      <c r="A309" s="38" t="s">
        <v>71</v>
      </c>
      <c r="E309" s="39" t="s">
        <v>83</v>
      </c>
    </row>
    <row r="310" spans="1:5" ht="25.5">
      <c r="A310" t="s">
        <v>73</v>
      </c>
      <c r="E310" s="37" t="s">
        <v>510</v>
      </c>
    </row>
    <row r="311" spans="1:16" ht="25.5">
      <c r="A311" s="26" t="s">
        <v>63</v>
      </c>
      <c r="B311" s="31" t="s">
        <v>368</v>
      </c>
      <c r="C311" s="31" t="s">
        <v>512</v>
      </c>
      <c r="D311" s="26" t="s">
        <v>83</v>
      </c>
      <c r="E311" s="32" t="s">
        <v>513</v>
      </c>
      <c r="F311" s="33" t="s">
        <v>183</v>
      </c>
      <c r="G311" s="34">
        <v>73.561</v>
      </c>
      <c r="H311" s="35">
        <v>0</v>
      </c>
      <c r="I311" s="35">
        <f>ROUND(ROUND(H311,2)*ROUND(G311,3),2)</f>
      </c>
      <c r="J311" s="33" t="s">
        <v>68</v>
      </c>
      <c r="O311">
        <f>(I311*21)/100</f>
      </c>
      <c r="P311" t="s">
        <v>36</v>
      </c>
    </row>
    <row r="312" spans="1:5" ht="25.5">
      <c r="A312" s="36" t="s">
        <v>69</v>
      </c>
      <c r="E312" s="37" t="s">
        <v>514</v>
      </c>
    </row>
    <row r="313" spans="1:5" ht="178.5">
      <c r="A313" s="38" t="s">
        <v>71</v>
      </c>
      <c r="E313" s="39" t="s">
        <v>1821</v>
      </c>
    </row>
    <row r="314" spans="1:5" ht="38.25">
      <c r="A314" t="s">
        <v>73</v>
      </c>
      <c r="E314" s="37" t="s">
        <v>516</v>
      </c>
    </row>
    <row r="315" spans="1:16" ht="25.5">
      <c r="A315" s="26" t="s">
        <v>63</v>
      </c>
      <c r="B315" s="31" t="s">
        <v>372</v>
      </c>
      <c r="C315" s="31" t="s">
        <v>518</v>
      </c>
      <c r="D315" s="26" t="s">
        <v>83</v>
      </c>
      <c r="E315" s="32" t="s">
        <v>519</v>
      </c>
      <c r="F315" s="33" t="s">
        <v>183</v>
      </c>
      <c r="G315" s="34">
        <v>73.561</v>
      </c>
      <c r="H315" s="35">
        <v>0</v>
      </c>
      <c r="I315" s="35">
        <f>ROUND(ROUND(H315,2)*ROUND(G315,3),2)</f>
      </c>
      <c r="J315" s="33" t="s">
        <v>68</v>
      </c>
      <c r="O315">
        <f>(I315*21)/100</f>
      </c>
      <c r="P315" t="s">
        <v>36</v>
      </c>
    </row>
    <row r="316" spans="1:5" ht="51">
      <c r="A316" s="36" t="s">
        <v>69</v>
      </c>
      <c r="E316" s="37" t="s">
        <v>1822</v>
      </c>
    </row>
    <row r="317" spans="1:5" ht="178.5">
      <c r="A317" s="38" t="s">
        <v>71</v>
      </c>
      <c r="E317" s="39" t="s">
        <v>1821</v>
      </c>
    </row>
    <row r="318" spans="1:5" ht="38.25">
      <c r="A318" t="s">
        <v>73</v>
      </c>
      <c r="E318" s="37" t="s">
        <v>516</v>
      </c>
    </row>
    <row r="319" spans="1:16" ht="12.75">
      <c r="A319" s="26" t="s">
        <v>63</v>
      </c>
      <c r="B319" s="31" t="s">
        <v>374</v>
      </c>
      <c r="C319" s="31" t="s">
        <v>528</v>
      </c>
      <c r="D319" s="26" t="s">
        <v>65</v>
      </c>
      <c r="E319" s="32" t="s">
        <v>529</v>
      </c>
      <c r="F319" s="33" t="s">
        <v>95</v>
      </c>
      <c r="G319" s="34">
        <v>200.25</v>
      </c>
      <c r="H319" s="35">
        <v>0</v>
      </c>
      <c r="I319" s="35">
        <f>ROUND(ROUND(H319,2)*ROUND(G319,3),2)</f>
      </c>
      <c r="J319" s="33" t="s">
        <v>68</v>
      </c>
      <c r="O319">
        <f>(I319*21)/100</f>
      </c>
      <c r="P319" t="s">
        <v>36</v>
      </c>
    </row>
    <row r="320" spans="1:5" ht="76.5">
      <c r="A320" s="36" t="s">
        <v>69</v>
      </c>
      <c r="E320" s="37" t="s">
        <v>1823</v>
      </c>
    </row>
    <row r="321" spans="1:5" ht="12.75">
      <c r="A321" s="38" t="s">
        <v>71</v>
      </c>
      <c r="E321" s="39" t="s">
        <v>83</v>
      </c>
    </row>
    <row r="322" spans="1:5" ht="51">
      <c r="A322" t="s">
        <v>73</v>
      </c>
      <c r="E322" s="37" t="s">
        <v>531</v>
      </c>
    </row>
    <row r="323" spans="1:16" ht="12.75">
      <c r="A323" s="26" t="s">
        <v>63</v>
      </c>
      <c r="B323" s="31" t="s">
        <v>376</v>
      </c>
      <c r="C323" s="31" t="s">
        <v>528</v>
      </c>
      <c r="D323" s="26" t="s">
        <v>75</v>
      </c>
      <c r="E323" s="32" t="s">
        <v>529</v>
      </c>
      <c r="F323" s="33" t="s">
        <v>95</v>
      </c>
      <c r="G323" s="34">
        <v>37.4</v>
      </c>
      <c r="H323" s="35">
        <v>0</v>
      </c>
      <c r="I323" s="35">
        <f>ROUND(ROUND(H323,2)*ROUND(G323,3),2)</f>
      </c>
      <c r="J323" s="33" t="s">
        <v>68</v>
      </c>
      <c r="O323">
        <f>(I323*21)/100</f>
      </c>
      <c r="P323" t="s">
        <v>36</v>
      </c>
    </row>
    <row r="324" spans="1:5" ht="76.5">
      <c r="A324" s="36" t="s">
        <v>69</v>
      </c>
      <c r="E324" s="37" t="s">
        <v>1824</v>
      </c>
    </row>
    <row r="325" spans="1:5" ht="12.75">
      <c r="A325" s="38" t="s">
        <v>71</v>
      </c>
      <c r="E325" s="39" t="s">
        <v>83</v>
      </c>
    </row>
    <row r="326" spans="1:5" ht="51">
      <c r="A326" t="s">
        <v>73</v>
      </c>
      <c r="E326" s="37" t="s">
        <v>531</v>
      </c>
    </row>
    <row r="327" spans="1:16" ht="12.75">
      <c r="A327" s="26" t="s">
        <v>63</v>
      </c>
      <c r="B327" s="31" t="s">
        <v>380</v>
      </c>
      <c r="C327" s="31" t="s">
        <v>528</v>
      </c>
      <c r="D327" s="26" t="s">
        <v>78</v>
      </c>
      <c r="E327" s="32" t="s">
        <v>529</v>
      </c>
      <c r="F327" s="33" t="s">
        <v>95</v>
      </c>
      <c r="G327" s="34">
        <v>106.7</v>
      </c>
      <c r="H327" s="35">
        <v>0</v>
      </c>
      <c r="I327" s="35">
        <f>ROUND(ROUND(H327,2)*ROUND(G327,3),2)</f>
      </c>
      <c r="J327" s="33" t="s">
        <v>68</v>
      </c>
      <c r="O327">
        <f>(I327*21)/100</f>
      </c>
      <c r="P327" t="s">
        <v>36</v>
      </c>
    </row>
    <row r="328" spans="1:5" ht="76.5">
      <c r="A328" s="36" t="s">
        <v>69</v>
      </c>
      <c r="E328" s="37" t="s">
        <v>1825</v>
      </c>
    </row>
    <row r="329" spans="1:5" ht="12.75">
      <c r="A329" s="38" t="s">
        <v>71</v>
      </c>
      <c r="E329" s="39" t="s">
        <v>83</v>
      </c>
    </row>
    <row r="330" spans="1:5" ht="51">
      <c r="A330" t="s">
        <v>73</v>
      </c>
      <c r="E330" s="37" t="s">
        <v>531</v>
      </c>
    </row>
    <row r="331" spans="1:16" ht="12.75">
      <c r="A331" s="26" t="s">
        <v>63</v>
      </c>
      <c r="B331" s="31" t="s">
        <v>384</v>
      </c>
      <c r="C331" s="31" t="s">
        <v>537</v>
      </c>
      <c r="D331" s="26" t="s">
        <v>83</v>
      </c>
      <c r="E331" s="32" t="s">
        <v>538</v>
      </c>
      <c r="F331" s="33" t="s">
        <v>95</v>
      </c>
      <c r="G331" s="34">
        <v>562.2</v>
      </c>
      <c r="H331" s="35">
        <v>0</v>
      </c>
      <c r="I331" s="35">
        <f>ROUND(ROUND(H331,2)*ROUND(G331,3),2)</f>
      </c>
      <c r="J331" s="33" t="s">
        <v>68</v>
      </c>
      <c r="O331">
        <f>(I331*21)/100</f>
      </c>
      <c r="P331" t="s">
        <v>36</v>
      </c>
    </row>
    <row r="332" spans="1:5" ht="63.75">
      <c r="A332" s="36" t="s">
        <v>69</v>
      </c>
      <c r="E332" s="37" t="s">
        <v>1826</v>
      </c>
    </row>
    <row r="333" spans="1:5" ht="12.75">
      <c r="A333" s="38" t="s">
        <v>71</v>
      </c>
      <c r="E333" s="39" t="s">
        <v>83</v>
      </c>
    </row>
    <row r="334" spans="1:5" ht="51">
      <c r="A334" t="s">
        <v>73</v>
      </c>
      <c r="E334" s="37" t="s">
        <v>540</v>
      </c>
    </row>
    <row r="335" spans="1:16" ht="12.75">
      <c r="A335" s="26" t="s">
        <v>63</v>
      </c>
      <c r="B335" s="31" t="s">
        <v>386</v>
      </c>
      <c r="C335" s="31" t="s">
        <v>546</v>
      </c>
      <c r="D335" s="26" t="s">
        <v>83</v>
      </c>
      <c r="E335" s="32" t="s">
        <v>547</v>
      </c>
      <c r="F335" s="33" t="s">
        <v>95</v>
      </c>
      <c r="G335" s="34">
        <v>49.548</v>
      </c>
      <c r="H335" s="35">
        <v>0</v>
      </c>
      <c r="I335" s="35">
        <f>ROUND(ROUND(H335,2)*ROUND(G335,3),2)</f>
      </c>
      <c r="J335" s="33" t="s">
        <v>68</v>
      </c>
      <c r="O335">
        <f>(I335*21)/100</f>
      </c>
      <c r="P335" t="s">
        <v>36</v>
      </c>
    </row>
    <row r="336" spans="1:5" ht="51">
      <c r="A336" s="36" t="s">
        <v>69</v>
      </c>
      <c r="E336" s="37" t="s">
        <v>1827</v>
      </c>
    </row>
    <row r="337" spans="1:5" ht="12.75">
      <c r="A337" s="38" t="s">
        <v>71</v>
      </c>
      <c r="E337" s="39" t="s">
        <v>83</v>
      </c>
    </row>
    <row r="338" spans="1:5" ht="25.5">
      <c r="A338" t="s">
        <v>73</v>
      </c>
      <c r="E338" s="37" t="s">
        <v>549</v>
      </c>
    </row>
    <row r="339" spans="1:16" ht="12.75">
      <c r="A339" s="26" t="s">
        <v>63</v>
      </c>
      <c r="B339" s="31" t="s">
        <v>388</v>
      </c>
      <c r="C339" s="31" t="s">
        <v>557</v>
      </c>
      <c r="D339" s="26" t="s">
        <v>83</v>
      </c>
      <c r="E339" s="32" t="s">
        <v>558</v>
      </c>
      <c r="F339" s="33" t="s">
        <v>95</v>
      </c>
      <c r="G339" s="34">
        <v>31</v>
      </c>
      <c r="H339" s="35">
        <v>0</v>
      </c>
      <c r="I339" s="35">
        <f>ROUND(ROUND(H339,2)*ROUND(G339,3),2)</f>
      </c>
      <c r="J339" s="33" t="s">
        <v>68</v>
      </c>
      <c r="O339">
        <f>(I339*21)/100</f>
      </c>
      <c r="P339" t="s">
        <v>36</v>
      </c>
    </row>
    <row r="340" spans="1:5" ht="51">
      <c r="A340" s="36" t="s">
        <v>69</v>
      </c>
      <c r="E340" s="37" t="s">
        <v>1828</v>
      </c>
    </row>
    <row r="341" spans="1:5" ht="12.75">
      <c r="A341" s="38" t="s">
        <v>71</v>
      </c>
      <c r="E341" s="39" t="s">
        <v>83</v>
      </c>
    </row>
    <row r="342" spans="1:5" ht="89.25">
      <c r="A342" t="s">
        <v>73</v>
      </c>
      <c r="E342" s="37" t="s">
        <v>560</v>
      </c>
    </row>
    <row r="343" spans="1:16" ht="12.75">
      <c r="A343" s="26" t="s">
        <v>63</v>
      </c>
      <c r="B343" s="31" t="s">
        <v>392</v>
      </c>
      <c r="C343" s="31" t="s">
        <v>562</v>
      </c>
      <c r="D343" s="26" t="s">
        <v>83</v>
      </c>
      <c r="E343" s="32" t="s">
        <v>1829</v>
      </c>
      <c r="F343" s="33" t="s">
        <v>564</v>
      </c>
      <c r="G343" s="34">
        <v>3</v>
      </c>
      <c r="H343" s="35">
        <v>0</v>
      </c>
      <c r="I343" s="35">
        <f>ROUND(ROUND(H343,2)*ROUND(G343,3),2)</f>
      </c>
      <c r="J343" s="33" t="s">
        <v>68</v>
      </c>
      <c r="O343">
        <f>(I343*21)/100</f>
      </c>
      <c r="P343" t="s">
        <v>36</v>
      </c>
    </row>
    <row r="344" spans="1:5" ht="38.25">
      <c r="A344" s="36" t="s">
        <v>69</v>
      </c>
      <c r="E344" s="37" t="s">
        <v>1830</v>
      </c>
    </row>
    <row r="345" spans="1:5" ht="12.75">
      <c r="A345" s="38" t="s">
        <v>71</v>
      </c>
      <c r="E345" s="39" t="s">
        <v>83</v>
      </c>
    </row>
    <row r="346" spans="1:5" ht="76.5">
      <c r="A346" t="s">
        <v>73</v>
      </c>
      <c r="E346" s="37" t="s">
        <v>566</v>
      </c>
    </row>
    <row r="347" spans="1:16" ht="25.5">
      <c r="A347" s="26" t="s">
        <v>63</v>
      </c>
      <c r="B347" s="31" t="s">
        <v>394</v>
      </c>
      <c r="C347" s="31" t="s">
        <v>573</v>
      </c>
      <c r="D347" s="26" t="s">
        <v>65</v>
      </c>
      <c r="E347" s="32" t="s">
        <v>574</v>
      </c>
      <c r="F347" s="33" t="s">
        <v>95</v>
      </c>
      <c r="G347" s="34">
        <v>240.5</v>
      </c>
      <c r="H347" s="35">
        <v>0</v>
      </c>
      <c r="I347" s="35">
        <f>ROUND(ROUND(H347,2)*ROUND(G347,3),2)</f>
      </c>
      <c r="J347" s="33" t="s">
        <v>68</v>
      </c>
      <c r="O347">
        <f>(I347*21)/100</f>
      </c>
      <c r="P347" t="s">
        <v>36</v>
      </c>
    </row>
    <row r="348" spans="1:5" ht="51">
      <c r="A348" s="36" t="s">
        <v>69</v>
      </c>
      <c r="E348" s="37" t="s">
        <v>1831</v>
      </c>
    </row>
    <row r="349" spans="1:5" ht="12.75">
      <c r="A349" s="38" t="s">
        <v>71</v>
      </c>
      <c r="E349" s="39" t="s">
        <v>83</v>
      </c>
    </row>
    <row r="350" spans="1:5" ht="76.5">
      <c r="A350" t="s">
        <v>73</v>
      </c>
      <c r="E350" s="37" t="s">
        <v>566</v>
      </c>
    </row>
    <row r="351" spans="1:16" ht="25.5">
      <c r="A351" s="26" t="s">
        <v>63</v>
      </c>
      <c r="B351" s="31" t="s">
        <v>299</v>
      </c>
      <c r="C351" s="31" t="s">
        <v>573</v>
      </c>
      <c r="D351" s="26" t="s">
        <v>75</v>
      </c>
      <c r="E351" s="32" t="s">
        <v>574</v>
      </c>
      <c r="F351" s="33" t="s">
        <v>95</v>
      </c>
      <c r="G351" s="34">
        <v>84</v>
      </c>
      <c r="H351" s="35">
        <v>0</v>
      </c>
      <c r="I351" s="35">
        <f>ROUND(ROUND(H351,2)*ROUND(G351,3),2)</f>
      </c>
      <c r="J351" s="33" t="s">
        <v>68</v>
      </c>
      <c r="O351">
        <f>(I351*21)/100</f>
      </c>
      <c r="P351" t="s">
        <v>36</v>
      </c>
    </row>
    <row r="352" spans="1:5" ht="51">
      <c r="A352" s="36" t="s">
        <v>69</v>
      </c>
      <c r="E352" s="37" t="s">
        <v>1832</v>
      </c>
    </row>
    <row r="353" spans="1:5" ht="12.75">
      <c r="A353" s="38" t="s">
        <v>71</v>
      </c>
      <c r="E353" s="39" t="s">
        <v>83</v>
      </c>
    </row>
    <row r="354" spans="1:5" ht="51">
      <c r="A354" t="s">
        <v>73</v>
      </c>
      <c r="E354" s="37" t="s">
        <v>531</v>
      </c>
    </row>
    <row r="355" spans="1:16" ht="12.75">
      <c r="A355" s="26" t="s">
        <v>63</v>
      </c>
      <c r="B355" s="31" t="s">
        <v>396</v>
      </c>
      <c r="C355" s="31" t="s">
        <v>588</v>
      </c>
      <c r="D355" s="26" t="s">
        <v>83</v>
      </c>
      <c r="E355" s="32" t="s">
        <v>589</v>
      </c>
      <c r="F355" s="33" t="s">
        <v>85</v>
      </c>
      <c r="G355" s="34">
        <v>28.777</v>
      </c>
      <c r="H355" s="35">
        <v>0</v>
      </c>
      <c r="I355" s="35">
        <f>ROUND(ROUND(H355,2)*ROUND(G355,3),2)</f>
      </c>
      <c r="J355" s="33" t="s">
        <v>68</v>
      </c>
      <c r="O355">
        <f>(I355*21)/100</f>
      </c>
      <c r="P355" t="s">
        <v>36</v>
      </c>
    </row>
    <row r="356" spans="1:5" ht="76.5">
      <c r="A356" s="36" t="s">
        <v>69</v>
      </c>
      <c r="E356" s="37" t="s">
        <v>1833</v>
      </c>
    </row>
    <row r="357" spans="1:5" ht="12.75">
      <c r="A357" s="38" t="s">
        <v>71</v>
      </c>
      <c r="E357" s="39" t="s">
        <v>1834</v>
      </c>
    </row>
    <row r="358" spans="1:5" ht="102">
      <c r="A358" t="s">
        <v>73</v>
      </c>
      <c r="E358" s="37" t="s">
        <v>583</v>
      </c>
    </row>
    <row r="359" spans="1:16" ht="12.75">
      <c r="A359" s="26" t="s">
        <v>63</v>
      </c>
      <c r="B359" s="31" t="s">
        <v>401</v>
      </c>
      <c r="C359" s="31" t="s">
        <v>599</v>
      </c>
      <c r="D359" s="26" t="s">
        <v>83</v>
      </c>
      <c r="E359" s="32" t="s">
        <v>600</v>
      </c>
      <c r="F359" s="33" t="s">
        <v>234</v>
      </c>
      <c r="G359" s="34">
        <v>3</v>
      </c>
      <c r="H359" s="35">
        <v>0</v>
      </c>
      <c r="I359" s="35">
        <f>ROUND(ROUND(H359,2)*ROUND(G359,3),2)</f>
      </c>
      <c r="J359" s="33" t="s">
        <v>68</v>
      </c>
      <c r="O359">
        <f>(I359*21)/100</f>
      </c>
      <c r="P359" t="s">
        <v>36</v>
      </c>
    </row>
    <row r="360" spans="1:5" ht="63.75">
      <c r="A360" s="36" t="s">
        <v>69</v>
      </c>
      <c r="E360" s="37" t="s">
        <v>1303</v>
      </c>
    </row>
    <row r="361" spans="1:5" ht="12.75">
      <c r="A361" s="38" t="s">
        <v>71</v>
      </c>
      <c r="E361" s="39" t="s">
        <v>83</v>
      </c>
    </row>
    <row r="362" spans="1:5" ht="89.25">
      <c r="A362" t="s">
        <v>73</v>
      </c>
      <c r="E362" s="37" t="s">
        <v>602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0+O12+O21+O38+O43+O60+O65+O74+O95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1835</v>
      </c>
      <c r="I3" s="43">
        <f>0+I12+I21+I38+I43+I60+I65+I74+I95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1711</v>
      </c>
      <c r="D7" s="1"/>
      <c r="E7" s="14" t="s">
        <v>1712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1835</v>
      </c>
      <c r="D8" s="6"/>
      <c r="E8" s="18" t="s">
        <v>1836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385.848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1838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143.198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1839</v>
      </c>
    </row>
    <row r="19" spans="1:5" ht="12.75">
      <c r="A19" s="38" t="s">
        <v>71</v>
      </c>
      <c r="E19" s="39" t="s">
        <v>1840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</f>
      </c>
      <c r="R21">
        <f>0+O22+O26+O30+O34</f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84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38.25">
      <c r="A23" s="36" t="s">
        <v>69</v>
      </c>
      <c r="E23" s="37" t="s">
        <v>1841</v>
      </c>
    </row>
    <row r="24" spans="1:5" ht="12.75">
      <c r="A24" s="38" t="s">
        <v>71</v>
      </c>
      <c r="E24" s="39" t="s">
        <v>1444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147</v>
      </c>
      <c r="D26" s="26" t="s">
        <v>83</v>
      </c>
      <c r="E26" s="32" t="s">
        <v>148</v>
      </c>
      <c r="F26" s="33" t="s">
        <v>85</v>
      </c>
      <c r="G26" s="34">
        <v>192.924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1842</v>
      </c>
    </row>
    <row r="28" spans="1:5" ht="12.75">
      <c r="A28" s="38" t="s">
        <v>71</v>
      </c>
      <c r="E28" s="39" t="s">
        <v>1843</v>
      </c>
    </row>
    <row r="29" spans="1:5" ht="318.75">
      <c r="A29" t="s">
        <v>73</v>
      </c>
      <c r="E29" s="37" t="s">
        <v>150</v>
      </c>
    </row>
    <row r="30" spans="1:16" ht="12.75">
      <c r="A30" s="26" t="s">
        <v>63</v>
      </c>
      <c r="B30" s="31" t="s">
        <v>47</v>
      </c>
      <c r="C30" s="31" t="s">
        <v>170</v>
      </c>
      <c r="D30" s="26" t="s">
        <v>83</v>
      </c>
      <c r="E30" s="32" t="s">
        <v>171</v>
      </c>
      <c r="F30" s="33" t="s">
        <v>85</v>
      </c>
      <c r="G30" s="34">
        <v>168.995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51">
      <c r="A31" s="36" t="s">
        <v>69</v>
      </c>
      <c r="E31" s="37" t="s">
        <v>1844</v>
      </c>
    </row>
    <row r="32" spans="1:5" ht="12.75">
      <c r="A32" s="38" t="s">
        <v>71</v>
      </c>
      <c r="E32" s="39" t="s">
        <v>1845</v>
      </c>
    </row>
    <row r="33" spans="1:5" ht="229.5">
      <c r="A33" t="s">
        <v>73</v>
      </c>
      <c r="E33" s="37" t="s">
        <v>173</v>
      </c>
    </row>
    <row r="34" spans="1:16" ht="12.75">
      <c r="A34" s="26" t="s">
        <v>63</v>
      </c>
      <c r="B34" s="31" t="s">
        <v>49</v>
      </c>
      <c r="C34" s="31" t="s">
        <v>181</v>
      </c>
      <c r="D34" s="26" t="s">
        <v>83</v>
      </c>
      <c r="E34" s="32" t="s">
        <v>182</v>
      </c>
      <c r="F34" s="33" t="s">
        <v>183</v>
      </c>
      <c r="G34" s="34">
        <v>57.623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1846</v>
      </c>
    </row>
    <row r="36" spans="1:5" ht="12.75">
      <c r="A36" s="38" t="s">
        <v>71</v>
      </c>
      <c r="E36" s="39" t="s">
        <v>1847</v>
      </c>
    </row>
    <row r="37" spans="1:5" ht="25.5">
      <c r="A37" t="s">
        <v>73</v>
      </c>
      <c r="E37" s="37" t="s">
        <v>186</v>
      </c>
    </row>
    <row r="38" spans="1:18" ht="12.75" customHeight="1">
      <c r="A38" s="6" t="s">
        <v>61</v>
      </c>
      <c r="B38" s="6"/>
      <c r="C38" s="41" t="s">
        <v>36</v>
      </c>
      <c r="D38" s="6"/>
      <c r="E38" s="29" t="s">
        <v>247</v>
      </c>
      <c r="F38" s="6"/>
      <c r="G38" s="6"/>
      <c r="H38" s="6"/>
      <c r="I38" s="42">
        <f>0+Q38</f>
      </c>
      <c r="J38" s="6"/>
      <c r="O38">
        <f>0+R38</f>
      </c>
      <c r="Q38">
        <f>0+I39</f>
      </c>
      <c r="R38">
        <f>0+O39</f>
      </c>
    </row>
    <row r="39" spans="1:16" ht="12.75">
      <c r="A39" s="26" t="s">
        <v>63</v>
      </c>
      <c r="B39" s="31" t="s">
        <v>97</v>
      </c>
      <c r="C39" s="31" t="s">
        <v>632</v>
      </c>
      <c r="D39" s="26" t="s">
        <v>83</v>
      </c>
      <c r="E39" s="32" t="s">
        <v>633</v>
      </c>
      <c r="F39" s="33" t="s">
        <v>85</v>
      </c>
      <c r="G39" s="34">
        <v>28.607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51">
      <c r="A40" s="36" t="s">
        <v>69</v>
      </c>
      <c r="E40" s="37" t="s">
        <v>1848</v>
      </c>
    </row>
    <row r="41" spans="1:5" ht="12.75">
      <c r="A41" s="38" t="s">
        <v>71</v>
      </c>
      <c r="E41" s="39" t="s">
        <v>1849</v>
      </c>
    </row>
    <row r="42" spans="1:5" ht="38.25">
      <c r="A42" t="s">
        <v>73</v>
      </c>
      <c r="E42" s="37" t="s">
        <v>259</v>
      </c>
    </row>
    <row r="43" spans="1:18" ht="12.75" customHeight="1">
      <c r="A43" s="6" t="s">
        <v>61</v>
      </c>
      <c r="B43" s="6"/>
      <c r="C43" s="41" t="s">
        <v>45</v>
      </c>
      <c r="D43" s="6"/>
      <c r="E43" s="29" t="s">
        <v>265</v>
      </c>
      <c r="F43" s="6"/>
      <c r="G43" s="6"/>
      <c r="H43" s="6"/>
      <c r="I43" s="42">
        <f>0+Q43</f>
      </c>
      <c r="J43" s="6"/>
      <c r="O43">
        <f>0+R43</f>
      </c>
      <c r="Q43">
        <f>0+I44+I48+I52+I56</f>
      </c>
      <c r="R43">
        <f>0+O44+O48+O52+O56</f>
      </c>
    </row>
    <row r="44" spans="1:16" ht="12.75">
      <c r="A44" s="26" t="s">
        <v>63</v>
      </c>
      <c r="B44" s="31" t="s">
        <v>104</v>
      </c>
      <c r="C44" s="31" t="s">
        <v>267</v>
      </c>
      <c r="D44" s="26" t="s">
        <v>83</v>
      </c>
      <c r="E44" s="32" t="s">
        <v>268</v>
      </c>
      <c r="F44" s="33" t="s">
        <v>85</v>
      </c>
      <c r="G44" s="34">
        <v>17.873</v>
      </c>
      <c r="H44" s="35">
        <v>0</v>
      </c>
      <c r="I44" s="35">
        <f>ROUND(ROUND(H44,2)*ROUND(G44,3),2)</f>
      </c>
      <c r="J44" s="33" t="s">
        <v>68</v>
      </c>
      <c r="O44">
        <f>(I44*21)/100</f>
      </c>
      <c r="P44" t="s">
        <v>36</v>
      </c>
    </row>
    <row r="45" spans="1:5" ht="51">
      <c r="A45" s="36" t="s">
        <v>69</v>
      </c>
      <c r="E45" s="37" t="s">
        <v>1850</v>
      </c>
    </row>
    <row r="46" spans="1:5" ht="12.75">
      <c r="A46" s="38" t="s">
        <v>71</v>
      </c>
      <c r="E46" s="39" t="s">
        <v>1851</v>
      </c>
    </row>
    <row r="47" spans="1:5" ht="369.75">
      <c r="A47" t="s">
        <v>73</v>
      </c>
      <c r="E47" s="37" t="s">
        <v>271</v>
      </c>
    </row>
    <row r="48" spans="1:16" ht="12.75">
      <c r="A48" s="26" t="s">
        <v>63</v>
      </c>
      <c r="B48" s="31" t="s">
        <v>52</v>
      </c>
      <c r="C48" s="31" t="s">
        <v>874</v>
      </c>
      <c r="D48" s="26" t="s">
        <v>83</v>
      </c>
      <c r="E48" s="32" t="s">
        <v>875</v>
      </c>
      <c r="F48" s="33" t="s">
        <v>85</v>
      </c>
      <c r="G48" s="34">
        <v>13.365</v>
      </c>
      <c r="H48" s="35">
        <v>0</v>
      </c>
      <c r="I48" s="35">
        <f>ROUND(ROUND(H48,2)*ROUND(G48,3),2)</f>
      </c>
      <c r="J48" s="33" t="s">
        <v>68</v>
      </c>
      <c r="O48">
        <f>(I48*21)/100</f>
      </c>
      <c r="P48" t="s">
        <v>36</v>
      </c>
    </row>
    <row r="49" spans="1:5" ht="76.5">
      <c r="A49" s="36" t="s">
        <v>69</v>
      </c>
      <c r="E49" s="37" t="s">
        <v>1852</v>
      </c>
    </row>
    <row r="50" spans="1:5" ht="12.75">
      <c r="A50" s="38" t="s">
        <v>71</v>
      </c>
      <c r="E50" s="39" t="s">
        <v>1853</v>
      </c>
    </row>
    <row r="51" spans="1:5" ht="369.75">
      <c r="A51" t="s">
        <v>73</v>
      </c>
      <c r="E51" s="37" t="s">
        <v>271</v>
      </c>
    </row>
    <row r="52" spans="1:16" ht="12.75">
      <c r="A52" s="26" t="s">
        <v>63</v>
      </c>
      <c r="B52" s="31" t="s">
        <v>54</v>
      </c>
      <c r="C52" s="31" t="s">
        <v>878</v>
      </c>
      <c r="D52" s="26" t="s">
        <v>83</v>
      </c>
      <c r="E52" s="32" t="s">
        <v>879</v>
      </c>
      <c r="F52" s="33" t="s">
        <v>67</v>
      </c>
      <c r="G52" s="34">
        <v>1.049</v>
      </c>
      <c r="H52" s="35">
        <v>0</v>
      </c>
      <c r="I52" s="35">
        <f>ROUND(ROUND(H52,2)*ROUND(G52,3),2)</f>
      </c>
      <c r="J52" s="33" t="s">
        <v>68</v>
      </c>
      <c r="O52">
        <f>(I52*21)/100</f>
      </c>
      <c r="P52" t="s">
        <v>36</v>
      </c>
    </row>
    <row r="53" spans="1:5" ht="51">
      <c r="A53" s="36" t="s">
        <v>69</v>
      </c>
      <c r="E53" s="37" t="s">
        <v>1854</v>
      </c>
    </row>
    <row r="54" spans="1:5" ht="12.75">
      <c r="A54" s="38" t="s">
        <v>71</v>
      </c>
      <c r="E54" s="39" t="s">
        <v>1855</v>
      </c>
    </row>
    <row r="55" spans="1:5" ht="178.5">
      <c r="A55" t="s">
        <v>73</v>
      </c>
      <c r="E55" s="37" t="s">
        <v>882</v>
      </c>
    </row>
    <row r="56" spans="1:16" ht="12.75">
      <c r="A56" s="26" t="s">
        <v>63</v>
      </c>
      <c r="B56" s="31" t="s">
        <v>56</v>
      </c>
      <c r="C56" s="31" t="s">
        <v>885</v>
      </c>
      <c r="D56" s="26" t="s">
        <v>83</v>
      </c>
      <c r="E56" s="32" t="s">
        <v>886</v>
      </c>
      <c r="F56" s="33" t="s">
        <v>85</v>
      </c>
      <c r="G56" s="34">
        <v>29.788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63.75">
      <c r="A57" s="36" t="s">
        <v>69</v>
      </c>
      <c r="E57" s="37" t="s">
        <v>1856</v>
      </c>
    </row>
    <row r="58" spans="1:5" ht="12.75">
      <c r="A58" s="38" t="s">
        <v>71</v>
      </c>
      <c r="E58" s="39" t="s">
        <v>1857</v>
      </c>
    </row>
    <row r="59" spans="1:5" ht="102">
      <c r="A59" t="s">
        <v>73</v>
      </c>
      <c r="E59" s="37" t="s">
        <v>889</v>
      </c>
    </row>
    <row r="60" spans="1:18" ht="12.75" customHeight="1">
      <c r="A60" s="6" t="s">
        <v>61</v>
      </c>
      <c r="B60" s="6"/>
      <c r="C60" s="41" t="s">
        <v>49</v>
      </c>
      <c r="D60" s="6"/>
      <c r="E60" s="29" t="s">
        <v>890</v>
      </c>
      <c r="F60" s="6"/>
      <c r="G60" s="6"/>
      <c r="H60" s="6"/>
      <c r="I60" s="42">
        <f>0+Q60</f>
      </c>
      <c r="J60" s="6"/>
      <c r="O60">
        <f>0+R60</f>
      </c>
      <c r="Q60">
        <f>0+I61</f>
      </c>
      <c r="R60">
        <f>0+O61</f>
      </c>
    </row>
    <row r="61" spans="1:16" ht="25.5">
      <c r="A61" s="26" t="s">
        <v>63</v>
      </c>
      <c r="B61" s="31" t="s">
        <v>118</v>
      </c>
      <c r="C61" s="31" t="s">
        <v>891</v>
      </c>
      <c r="D61" s="26" t="s">
        <v>83</v>
      </c>
      <c r="E61" s="32" t="s">
        <v>892</v>
      </c>
      <c r="F61" s="33" t="s">
        <v>183</v>
      </c>
      <c r="G61" s="34">
        <v>1.786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51">
      <c r="A62" s="36" t="s">
        <v>69</v>
      </c>
      <c r="E62" s="37" t="s">
        <v>1858</v>
      </c>
    </row>
    <row r="63" spans="1:5" ht="12.75">
      <c r="A63" s="38" t="s">
        <v>71</v>
      </c>
      <c r="E63" s="39" t="s">
        <v>1673</v>
      </c>
    </row>
    <row r="64" spans="1:5" ht="76.5">
      <c r="A64" t="s">
        <v>73</v>
      </c>
      <c r="E64" s="37" t="s">
        <v>1483</v>
      </c>
    </row>
    <row r="65" spans="1:18" ht="12.75" customHeight="1">
      <c r="A65" s="6" t="s">
        <v>61</v>
      </c>
      <c r="B65" s="6"/>
      <c r="C65" s="41" t="s">
        <v>97</v>
      </c>
      <c r="D65" s="6"/>
      <c r="E65" s="29" t="s">
        <v>896</v>
      </c>
      <c r="F65" s="6"/>
      <c r="G65" s="6"/>
      <c r="H65" s="6"/>
      <c r="I65" s="42">
        <f>0+Q65</f>
      </c>
      <c r="J65" s="6"/>
      <c r="O65">
        <f>0+R65</f>
      </c>
      <c r="Q65">
        <f>0+I66+I70</f>
      </c>
      <c r="R65">
        <f>0+O66+O70</f>
      </c>
    </row>
    <row r="66" spans="1:16" ht="25.5">
      <c r="A66" s="26" t="s">
        <v>63</v>
      </c>
      <c r="B66" s="31" t="s">
        <v>123</v>
      </c>
      <c r="C66" s="31" t="s">
        <v>897</v>
      </c>
      <c r="D66" s="26" t="s">
        <v>65</v>
      </c>
      <c r="E66" s="32" t="s">
        <v>898</v>
      </c>
      <c r="F66" s="33" t="s">
        <v>183</v>
      </c>
      <c r="G66" s="34">
        <v>35.127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38.25">
      <c r="A67" s="36" t="s">
        <v>69</v>
      </c>
      <c r="E67" s="37" t="s">
        <v>1859</v>
      </c>
    </row>
    <row r="68" spans="1:5" ht="12.75">
      <c r="A68" s="38" t="s">
        <v>71</v>
      </c>
      <c r="E68" s="39" t="s">
        <v>1860</v>
      </c>
    </row>
    <row r="69" spans="1:5" ht="191.25">
      <c r="A69" t="s">
        <v>73</v>
      </c>
      <c r="E69" s="37" t="s">
        <v>1488</v>
      </c>
    </row>
    <row r="70" spans="1:16" ht="25.5">
      <c r="A70" s="26" t="s">
        <v>63</v>
      </c>
      <c r="B70" s="31" t="s">
        <v>126</v>
      </c>
      <c r="C70" s="31" t="s">
        <v>897</v>
      </c>
      <c r="D70" s="26" t="s">
        <v>75</v>
      </c>
      <c r="E70" s="32" t="s">
        <v>898</v>
      </c>
      <c r="F70" s="33" t="s">
        <v>183</v>
      </c>
      <c r="G70" s="34">
        <v>291.722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38.25">
      <c r="A71" s="36" t="s">
        <v>69</v>
      </c>
      <c r="E71" s="37" t="s">
        <v>1861</v>
      </c>
    </row>
    <row r="72" spans="1:5" ht="12.75">
      <c r="A72" s="38" t="s">
        <v>71</v>
      </c>
      <c r="E72" s="39" t="s">
        <v>1862</v>
      </c>
    </row>
    <row r="73" spans="1:5" ht="191.25">
      <c r="A73" t="s">
        <v>73</v>
      </c>
      <c r="E73" s="37" t="s">
        <v>1488</v>
      </c>
    </row>
    <row r="74" spans="1:18" ht="12.75" customHeight="1">
      <c r="A74" s="6" t="s">
        <v>61</v>
      </c>
      <c r="B74" s="6"/>
      <c r="C74" s="41" t="s">
        <v>104</v>
      </c>
      <c r="D74" s="6"/>
      <c r="E74" s="29" t="s">
        <v>416</v>
      </c>
      <c r="F74" s="6"/>
      <c r="G74" s="6"/>
      <c r="H74" s="6"/>
      <c r="I74" s="42">
        <f>0+Q74</f>
      </c>
      <c r="J74" s="6"/>
      <c r="O74">
        <f>0+R74</f>
      </c>
      <c r="Q74">
        <f>0+I75+I79+I83+I87+I91</f>
      </c>
      <c r="R74">
        <f>0+O75+O79+O83+O87+O91</f>
      </c>
    </row>
    <row r="75" spans="1:16" ht="12.75">
      <c r="A75" s="26" t="s">
        <v>63</v>
      </c>
      <c r="B75" s="31" t="s">
        <v>131</v>
      </c>
      <c r="C75" s="31" t="s">
        <v>904</v>
      </c>
      <c r="D75" s="26" t="s">
        <v>83</v>
      </c>
      <c r="E75" s="32" t="s">
        <v>905</v>
      </c>
      <c r="F75" s="33" t="s">
        <v>95</v>
      </c>
      <c r="G75" s="34">
        <v>2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51">
      <c r="A76" s="36" t="s">
        <v>69</v>
      </c>
      <c r="E76" s="37" t="s">
        <v>1863</v>
      </c>
    </row>
    <row r="77" spans="1:5" ht="12.75">
      <c r="A77" s="38" t="s">
        <v>71</v>
      </c>
      <c r="E77" s="39" t="s">
        <v>83</v>
      </c>
    </row>
    <row r="78" spans="1:5" ht="255">
      <c r="A78" t="s">
        <v>73</v>
      </c>
      <c r="E78" s="37" t="s">
        <v>421</v>
      </c>
    </row>
    <row r="79" spans="1:16" ht="12.75">
      <c r="A79" s="26" t="s">
        <v>63</v>
      </c>
      <c r="B79" s="31" t="s">
        <v>137</v>
      </c>
      <c r="C79" s="31" t="s">
        <v>1500</v>
      </c>
      <c r="D79" s="26" t="s">
        <v>83</v>
      </c>
      <c r="E79" s="32" t="s">
        <v>1501</v>
      </c>
      <c r="F79" s="33" t="s">
        <v>95</v>
      </c>
      <c r="G79" s="34">
        <v>16.875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51">
      <c r="A80" s="36" t="s">
        <v>69</v>
      </c>
      <c r="E80" s="37" t="s">
        <v>1864</v>
      </c>
    </row>
    <row r="81" spans="1:5" ht="12.75">
      <c r="A81" s="38" t="s">
        <v>71</v>
      </c>
      <c r="E81" s="39" t="s">
        <v>83</v>
      </c>
    </row>
    <row r="82" spans="1:5" ht="255">
      <c r="A82" t="s">
        <v>73</v>
      </c>
      <c r="E82" s="37" t="s">
        <v>421</v>
      </c>
    </row>
    <row r="83" spans="1:16" ht="12.75">
      <c r="A83" s="26" t="s">
        <v>63</v>
      </c>
      <c r="B83" s="31" t="s">
        <v>140</v>
      </c>
      <c r="C83" s="31" t="s">
        <v>418</v>
      </c>
      <c r="D83" s="26" t="s">
        <v>83</v>
      </c>
      <c r="E83" s="32" t="s">
        <v>419</v>
      </c>
      <c r="F83" s="33" t="s">
        <v>95</v>
      </c>
      <c r="G83" s="34">
        <v>4</v>
      </c>
      <c r="H83" s="35">
        <v>0</v>
      </c>
      <c r="I83" s="35">
        <f>ROUND(ROUND(H83,2)*ROUND(G83,3),2)</f>
      </c>
      <c r="J83" s="33" t="s">
        <v>68</v>
      </c>
      <c r="O83">
        <f>(I83*21)/100</f>
      </c>
      <c r="P83" t="s">
        <v>36</v>
      </c>
    </row>
    <row r="84" spans="1:5" ht="51">
      <c r="A84" s="36" t="s">
        <v>69</v>
      </c>
      <c r="E84" s="37" t="s">
        <v>1865</v>
      </c>
    </row>
    <row r="85" spans="1:5" ht="12.75">
      <c r="A85" s="38" t="s">
        <v>71</v>
      </c>
      <c r="E85" s="39" t="s">
        <v>1866</v>
      </c>
    </row>
    <row r="86" spans="1:5" ht="255">
      <c r="A86" t="s">
        <v>73</v>
      </c>
      <c r="E86" s="37" t="s">
        <v>421</v>
      </c>
    </row>
    <row r="87" spans="1:16" ht="12.75">
      <c r="A87" s="26" t="s">
        <v>63</v>
      </c>
      <c r="B87" s="31" t="s">
        <v>146</v>
      </c>
      <c r="C87" s="31" t="s">
        <v>1503</v>
      </c>
      <c r="D87" s="26" t="s">
        <v>83</v>
      </c>
      <c r="E87" s="32" t="s">
        <v>1504</v>
      </c>
      <c r="F87" s="33" t="s">
        <v>95</v>
      </c>
      <c r="G87" s="34">
        <v>23.1</v>
      </c>
      <c r="H87" s="35">
        <v>0</v>
      </c>
      <c r="I87" s="35">
        <f>ROUND(ROUND(H87,2)*ROUND(G87,3),2)</f>
      </c>
      <c r="J87" s="33" t="s">
        <v>68</v>
      </c>
      <c r="O87">
        <f>(I87*21)/100</f>
      </c>
      <c r="P87" t="s">
        <v>36</v>
      </c>
    </row>
    <row r="88" spans="1:5" ht="63.75">
      <c r="A88" s="36" t="s">
        <v>69</v>
      </c>
      <c r="E88" s="37" t="s">
        <v>1867</v>
      </c>
    </row>
    <row r="89" spans="1:5" ht="12.75">
      <c r="A89" s="38" t="s">
        <v>71</v>
      </c>
      <c r="E89" s="39" t="s">
        <v>83</v>
      </c>
    </row>
    <row r="90" spans="1:5" ht="242.25">
      <c r="A90" t="s">
        <v>73</v>
      </c>
      <c r="E90" s="37" t="s">
        <v>1507</v>
      </c>
    </row>
    <row r="91" spans="1:16" ht="12.75">
      <c r="A91" s="26" t="s">
        <v>63</v>
      </c>
      <c r="B91" s="31" t="s">
        <v>151</v>
      </c>
      <c r="C91" s="31" t="s">
        <v>909</v>
      </c>
      <c r="D91" s="26" t="s">
        <v>83</v>
      </c>
      <c r="E91" s="32" t="s">
        <v>910</v>
      </c>
      <c r="F91" s="33" t="s">
        <v>85</v>
      </c>
      <c r="G91" s="34">
        <v>20.976</v>
      </c>
      <c r="H91" s="35">
        <v>0</v>
      </c>
      <c r="I91" s="35">
        <f>ROUND(ROUND(H91,2)*ROUND(G91,3),2)</f>
      </c>
      <c r="J91" s="33" t="s">
        <v>68</v>
      </c>
      <c r="O91">
        <f>(I91*21)/100</f>
      </c>
      <c r="P91" t="s">
        <v>36</v>
      </c>
    </row>
    <row r="92" spans="1:5" ht="102">
      <c r="A92" s="36" t="s">
        <v>69</v>
      </c>
      <c r="E92" s="37" t="s">
        <v>1868</v>
      </c>
    </row>
    <row r="93" spans="1:5" ht="12.75">
      <c r="A93" s="38" t="s">
        <v>71</v>
      </c>
      <c r="E93" s="39" t="s">
        <v>1869</v>
      </c>
    </row>
    <row r="94" spans="1:5" ht="369.75">
      <c r="A94" t="s">
        <v>73</v>
      </c>
      <c r="E94" s="37" t="s">
        <v>271</v>
      </c>
    </row>
    <row r="95" spans="1:18" ht="12.75" customHeight="1">
      <c r="A95" s="6" t="s">
        <v>61</v>
      </c>
      <c r="B95" s="6"/>
      <c r="C95" s="41" t="s">
        <v>52</v>
      </c>
      <c r="D95" s="6"/>
      <c r="E95" s="29" t="s">
        <v>460</v>
      </c>
      <c r="F95" s="6"/>
      <c r="G95" s="6"/>
      <c r="H95" s="6"/>
      <c r="I95" s="42">
        <f>0+Q95</f>
      </c>
      <c r="J95" s="6"/>
      <c r="O95">
        <f>0+R95</f>
      </c>
      <c r="Q95">
        <f>0+I96+I100+I104+I108+I112+I116+I120+I124+I128</f>
      </c>
      <c r="R95">
        <f>0+O96+O100+O104+O108+O112+O116+O120+O124+O128</f>
      </c>
    </row>
    <row r="96" spans="1:16" ht="12.75">
      <c r="A96" s="26" t="s">
        <v>63</v>
      </c>
      <c r="B96" s="31" t="s">
        <v>156</v>
      </c>
      <c r="C96" s="31" t="s">
        <v>1514</v>
      </c>
      <c r="D96" s="26" t="s">
        <v>83</v>
      </c>
      <c r="E96" s="32" t="s">
        <v>1515</v>
      </c>
      <c r="F96" s="33" t="s">
        <v>95</v>
      </c>
      <c r="G96" s="34">
        <v>10.823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1870</v>
      </c>
    </row>
    <row r="98" spans="1:5" ht="12.75">
      <c r="A98" s="38" t="s">
        <v>71</v>
      </c>
      <c r="E98" s="39" t="s">
        <v>1871</v>
      </c>
    </row>
    <row r="99" spans="1:5" ht="25.5">
      <c r="A99" t="s">
        <v>73</v>
      </c>
      <c r="E99" s="37" t="s">
        <v>1518</v>
      </c>
    </row>
    <row r="100" spans="1:16" ht="12.75">
      <c r="A100" s="26" t="s">
        <v>63</v>
      </c>
      <c r="B100" s="31" t="s">
        <v>161</v>
      </c>
      <c r="C100" s="31" t="s">
        <v>918</v>
      </c>
      <c r="D100" s="26" t="s">
        <v>83</v>
      </c>
      <c r="E100" s="32" t="s">
        <v>919</v>
      </c>
      <c r="F100" s="33" t="s">
        <v>85</v>
      </c>
      <c r="G100" s="34">
        <v>0.036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51">
      <c r="A101" s="36" t="s">
        <v>69</v>
      </c>
      <c r="E101" s="37" t="s">
        <v>1872</v>
      </c>
    </row>
    <row r="102" spans="1:5" ht="12.75">
      <c r="A102" s="38" t="s">
        <v>71</v>
      </c>
      <c r="E102" s="39" t="s">
        <v>1684</v>
      </c>
    </row>
    <row r="103" spans="1:5" ht="38.25">
      <c r="A103" t="s">
        <v>73</v>
      </c>
      <c r="E103" s="37" t="s">
        <v>922</v>
      </c>
    </row>
    <row r="104" spans="1:16" ht="12.75">
      <c r="A104" s="26" t="s">
        <v>63</v>
      </c>
      <c r="B104" s="31" t="s">
        <v>166</v>
      </c>
      <c r="C104" s="31" t="s">
        <v>579</v>
      </c>
      <c r="D104" s="26" t="s">
        <v>83</v>
      </c>
      <c r="E104" s="32" t="s">
        <v>580</v>
      </c>
      <c r="F104" s="33" t="s">
        <v>85</v>
      </c>
      <c r="G104" s="34">
        <v>5.12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63.75">
      <c r="A105" s="36" t="s">
        <v>69</v>
      </c>
      <c r="E105" s="37" t="s">
        <v>1873</v>
      </c>
    </row>
    <row r="106" spans="1:5" ht="12.75">
      <c r="A106" s="38" t="s">
        <v>71</v>
      </c>
      <c r="E106" s="39" t="s">
        <v>1874</v>
      </c>
    </row>
    <row r="107" spans="1:5" ht="102">
      <c r="A107" t="s">
        <v>73</v>
      </c>
      <c r="E107" s="37" t="s">
        <v>583</v>
      </c>
    </row>
    <row r="108" spans="1:16" ht="12.75">
      <c r="A108" s="26" t="s">
        <v>63</v>
      </c>
      <c r="B108" s="31" t="s">
        <v>169</v>
      </c>
      <c r="C108" s="31" t="s">
        <v>588</v>
      </c>
      <c r="D108" s="26" t="s">
        <v>65</v>
      </c>
      <c r="E108" s="32" t="s">
        <v>589</v>
      </c>
      <c r="F108" s="33" t="s">
        <v>85</v>
      </c>
      <c r="G108" s="34">
        <v>1.76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63.75">
      <c r="A109" s="36" t="s">
        <v>69</v>
      </c>
      <c r="E109" s="37" t="s">
        <v>1875</v>
      </c>
    </row>
    <row r="110" spans="1:5" ht="12.75">
      <c r="A110" s="38" t="s">
        <v>71</v>
      </c>
      <c r="E110" s="39" t="s">
        <v>1876</v>
      </c>
    </row>
    <row r="111" spans="1:5" ht="102">
      <c r="A111" t="s">
        <v>73</v>
      </c>
      <c r="E111" s="37" t="s">
        <v>583</v>
      </c>
    </row>
    <row r="112" spans="1:16" ht="12.75">
      <c r="A112" s="26" t="s">
        <v>63</v>
      </c>
      <c r="B112" s="31" t="s">
        <v>174</v>
      </c>
      <c r="C112" s="31" t="s">
        <v>588</v>
      </c>
      <c r="D112" s="26" t="s">
        <v>75</v>
      </c>
      <c r="E112" s="32" t="s">
        <v>589</v>
      </c>
      <c r="F112" s="33" t="s">
        <v>85</v>
      </c>
      <c r="G112" s="34">
        <v>0.5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63.75">
      <c r="A113" s="36" t="s">
        <v>69</v>
      </c>
      <c r="E113" s="37" t="s">
        <v>1877</v>
      </c>
    </row>
    <row r="114" spans="1:5" ht="12.75">
      <c r="A114" s="38" t="s">
        <v>71</v>
      </c>
      <c r="E114" s="39" t="s">
        <v>1878</v>
      </c>
    </row>
    <row r="115" spans="1:5" ht="102">
      <c r="A115" t="s">
        <v>73</v>
      </c>
      <c r="E115" s="37" t="s">
        <v>583</v>
      </c>
    </row>
    <row r="116" spans="1:16" ht="12.75">
      <c r="A116" s="26" t="s">
        <v>63</v>
      </c>
      <c r="B116" s="31" t="s">
        <v>180</v>
      </c>
      <c r="C116" s="31" t="s">
        <v>925</v>
      </c>
      <c r="D116" s="26" t="s">
        <v>65</v>
      </c>
      <c r="E116" s="32" t="s">
        <v>926</v>
      </c>
      <c r="F116" s="33" t="s">
        <v>85</v>
      </c>
      <c r="G116" s="34">
        <v>8.88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63.75">
      <c r="A117" s="36" t="s">
        <v>69</v>
      </c>
      <c r="E117" s="37" t="s">
        <v>1879</v>
      </c>
    </row>
    <row r="118" spans="1:5" ht="12.75">
      <c r="A118" s="38" t="s">
        <v>71</v>
      </c>
      <c r="E118" s="39" t="s">
        <v>1880</v>
      </c>
    </row>
    <row r="119" spans="1:5" ht="102">
      <c r="A119" t="s">
        <v>73</v>
      </c>
      <c r="E119" s="37" t="s">
        <v>583</v>
      </c>
    </row>
    <row r="120" spans="1:16" ht="12.75">
      <c r="A120" s="26" t="s">
        <v>63</v>
      </c>
      <c r="B120" s="31" t="s">
        <v>187</v>
      </c>
      <c r="C120" s="31" t="s">
        <v>925</v>
      </c>
      <c r="D120" s="26" t="s">
        <v>75</v>
      </c>
      <c r="E120" s="32" t="s">
        <v>926</v>
      </c>
      <c r="F120" s="33" t="s">
        <v>85</v>
      </c>
      <c r="G120" s="34">
        <v>32.175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63.75">
      <c r="A121" s="36" t="s">
        <v>69</v>
      </c>
      <c r="E121" s="37" t="s">
        <v>1881</v>
      </c>
    </row>
    <row r="122" spans="1:5" ht="12.75">
      <c r="A122" s="38" t="s">
        <v>71</v>
      </c>
      <c r="E122" s="39" t="s">
        <v>1882</v>
      </c>
    </row>
    <row r="123" spans="1:5" ht="102">
      <c r="A123" t="s">
        <v>73</v>
      </c>
      <c r="E123" s="37" t="s">
        <v>583</v>
      </c>
    </row>
    <row r="124" spans="1:16" ht="12.75">
      <c r="A124" s="26" t="s">
        <v>63</v>
      </c>
      <c r="B124" s="31" t="s">
        <v>189</v>
      </c>
      <c r="C124" s="31" t="s">
        <v>925</v>
      </c>
      <c r="D124" s="26" t="s">
        <v>78</v>
      </c>
      <c r="E124" s="32" t="s">
        <v>926</v>
      </c>
      <c r="F124" s="33" t="s">
        <v>85</v>
      </c>
      <c r="G124" s="34">
        <v>8.47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63.75">
      <c r="A125" s="36" t="s">
        <v>69</v>
      </c>
      <c r="E125" s="37" t="s">
        <v>1883</v>
      </c>
    </row>
    <row r="126" spans="1:5" ht="12.75">
      <c r="A126" s="38" t="s">
        <v>71</v>
      </c>
      <c r="E126" s="39" t="s">
        <v>1884</v>
      </c>
    </row>
    <row r="127" spans="1:5" ht="102">
      <c r="A127" t="s">
        <v>73</v>
      </c>
      <c r="E127" s="37" t="s">
        <v>583</v>
      </c>
    </row>
    <row r="128" spans="1:16" ht="12.75">
      <c r="A128" s="26" t="s">
        <v>63</v>
      </c>
      <c r="B128" s="31" t="s">
        <v>191</v>
      </c>
      <c r="C128" s="31" t="s">
        <v>651</v>
      </c>
      <c r="D128" s="26" t="s">
        <v>83</v>
      </c>
      <c r="E128" s="32" t="s">
        <v>652</v>
      </c>
      <c r="F128" s="33" t="s">
        <v>67</v>
      </c>
      <c r="G128" s="34">
        <v>0.553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63.75">
      <c r="A129" s="36" t="s">
        <v>69</v>
      </c>
      <c r="E129" s="37" t="s">
        <v>1885</v>
      </c>
    </row>
    <row r="130" spans="1:5" ht="25.5">
      <c r="A130" s="38" t="s">
        <v>71</v>
      </c>
      <c r="E130" s="39" t="s">
        <v>1886</v>
      </c>
    </row>
    <row r="131" spans="1:5" ht="102">
      <c r="A131" t="s">
        <v>73</v>
      </c>
      <c r="E131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1887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1711</v>
      </c>
      <c r="D7" s="1"/>
      <c r="E7" s="14" t="s">
        <v>1712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1887</v>
      </c>
      <c r="D8" s="6"/>
      <c r="E8" s="18" t="s">
        <v>656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658</v>
      </c>
      <c r="D13" s="26" t="s">
        <v>83</v>
      </c>
      <c r="E13" s="32" t="s">
        <v>659</v>
      </c>
      <c r="F13" s="33" t="s">
        <v>183</v>
      </c>
      <c r="G13" s="34">
        <v>120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51">
      <c r="A14" s="36" t="s">
        <v>69</v>
      </c>
      <c r="E14" s="37" t="s">
        <v>1889</v>
      </c>
    </row>
    <row r="15" spans="1:5" ht="12.75">
      <c r="A15" s="38" t="s">
        <v>71</v>
      </c>
      <c r="E15" s="39" t="s">
        <v>83</v>
      </c>
    </row>
    <row r="16" spans="1:5" ht="38.25">
      <c r="A16" t="s">
        <v>73</v>
      </c>
      <c r="E16" s="37" t="s">
        <v>661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1890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1711</v>
      </c>
      <c r="D7" s="1"/>
      <c r="E7" s="14" t="s">
        <v>1712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1890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133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1892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209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1893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209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1893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5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1539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5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1539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5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1539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17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442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17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442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133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1892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133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1892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209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1893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15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1894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171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1895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342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1896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31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1897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31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1897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434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1898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217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1899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5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1539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3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453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3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453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1302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1900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1302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1900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3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0+O14+O19+O44+O53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1911</v>
      </c>
      <c r="I3" s="43">
        <f>0+I14+I19+I44+I53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1908</v>
      </c>
      <c r="D9" s="1"/>
      <c r="E9" s="14" t="s">
        <v>1909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1911</v>
      </c>
      <c r="D10" s="6"/>
      <c r="E10" s="18" t="s">
        <v>1912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40</v>
      </c>
      <c r="D14" s="27"/>
      <c r="E14" s="29" t="s">
        <v>62</v>
      </c>
      <c r="F14" s="27"/>
      <c r="G14" s="27"/>
      <c r="H14" s="27"/>
      <c r="I14" s="30">
        <f>0+Q14</f>
      </c>
      <c r="J14" s="27"/>
      <c r="O14">
        <f>0+R14</f>
      </c>
      <c r="Q14">
        <f>0+I15</f>
      </c>
      <c r="R14">
        <f>0+O15</f>
      </c>
    </row>
    <row r="15" spans="1:16" ht="12.75">
      <c r="A15" s="26" t="s">
        <v>63</v>
      </c>
      <c r="B15" s="31" t="s">
        <v>19</v>
      </c>
      <c r="C15" s="31" t="s">
        <v>1918</v>
      </c>
      <c r="D15" s="26" t="s">
        <v>83</v>
      </c>
      <c r="E15" s="32" t="s">
        <v>1919</v>
      </c>
      <c r="F15" s="33" t="s">
        <v>1920</v>
      </c>
      <c r="G15" s="34">
        <v>1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25.5">
      <c r="A16" s="36" t="s">
        <v>69</v>
      </c>
      <c r="E16" s="37" t="s">
        <v>1921</v>
      </c>
    </row>
    <row r="17" spans="1:5" ht="12.75">
      <c r="A17" s="38" t="s">
        <v>71</v>
      </c>
      <c r="E17" s="39" t="s">
        <v>686</v>
      </c>
    </row>
    <row r="18" spans="1:5" ht="12.75">
      <c r="A18" t="s">
        <v>73</v>
      </c>
      <c r="E18" s="37" t="s">
        <v>1922</v>
      </c>
    </row>
    <row r="19" spans="1:18" ht="12.75" customHeight="1">
      <c r="A19" s="6" t="s">
        <v>61</v>
      </c>
      <c r="B19" s="6"/>
      <c r="C19" s="41" t="s">
        <v>19</v>
      </c>
      <c r="D19" s="6"/>
      <c r="E19" s="29" t="s">
        <v>81</v>
      </c>
      <c r="F19" s="6"/>
      <c r="G19" s="6"/>
      <c r="H19" s="6"/>
      <c r="I19" s="42">
        <f>0+Q19</f>
      </c>
      <c r="J19" s="6"/>
      <c r="O19">
        <f>0+R19</f>
      </c>
      <c r="Q19">
        <f>0+I20+I24+I28+I32+I36+I40</f>
      </c>
      <c r="R19">
        <f>0+O20+O24+O28+O32+O36+O40</f>
      </c>
    </row>
    <row r="20" spans="1:16" ht="12.75">
      <c r="A20" s="26" t="s">
        <v>63</v>
      </c>
      <c r="B20" s="31" t="s">
        <v>36</v>
      </c>
      <c r="C20" s="31" t="s">
        <v>1923</v>
      </c>
      <c r="D20" s="26" t="s">
        <v>83</v>
      </c>
      <c r="E20" s="32" t="s">
        <v>1924</v>
      </c>
      <c r="F20" s="33" t="s">
        <v>85</v>
      </c>
      <c r="G20" s="34">
        <v>4.5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38.25">
      <c r="A21" s="36" t="s">
        <v>69</v>
      </c>
      <c r="E21" s="37" t="s">
        <v>1925</v>
      </c>
    </row>
    <row r="22" spans="1:5" ht="12.75">
      <c r="A22" s="38" t="s">
        <v>71</v>
      </c>
      <c r="E22" s="39" t="s">
        <v>1926</v>
      </c>
    </row>
    <row r="23" spans="1:5" ht="63.75">
      <c r="A23" t="s">
        <v>73</v>
      </c>
      <c r="E23" s="37" t="s">
        <v>940</v>
      </c>
    </row>
    <row r="24" spans="1:16" ht="12.75">
      <c r="A24" s="26" t="s">
        <v>63</v>
      </c>
      <c r="B24" s="31" t="s">
        <v>35</v>
      </c>
      <c r="C24" s="31" t="s">
        <v>1927</v>
      </c>
      <c r="D24" s="26" t="s">
        <v>83</v>
      </c>
      <c r="E24" s="32" t="s">
        <v>1928</v>
      </c>
      <c r="F24" s="33" t="s">
        <v>85</v>
      </c>
      <c r="G24" s="34">
        <v>4.5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63.75">
      <c r="A25" s="36" t="s">
        <v>69</v>
      </c>
      <c r="E25" s="37" t="s">
        <v>1929</v>
      </c>
    </row>
    <row r="26" spans="1:5" ht="12.75">
      <c r="A26" s="38" t="s">
        <v>71</v>
      </c>
      <c r="E26" s="39" t="s">
        <v>1926</v>
      </c>
    </row>
    <row r="27" spans="1:5" ht="25.5">
      <c r="A27" t="s">
        <v>73</v>
      </c>
      <c r="E27" s="37" t="s">
        <v>1930</v>
      </c>
    </row>
    <row r="28" spans="1:16" ht="12.75">
      <c r="A28" s="26" t="s">
        <v>63</v>
      </c>
      <c r="B28" s="31" t="s">
        <v>45</v>
      </c>
      <c r="C28" s="31" t="s">
        <v>1931</v>
      </c>
      <c r="D28" s="26" t="s">
        <v>83</v>
      </c>
      <c r="E28" s="32" t="s">
        <v>1932</v>
      </c>
      <c r="F28" s="33" t="s">
        <v>85</v>
      </c>
      <c r="G28" s="34">
        <v>4.5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51">
      <c r="A29" s="36" t="s">
        <v>69</v>
      </c>
      <c r="E29" s="37" t="s">
        <v>1933</v>
      </c>
    </row>
    <row r="30" spans="1:5" ht="12.75">
      <c r="A30" s="38" t="s">
        <v>71</v>
      </c>
      <c r="E30" s="39" t="s">
        <v>1926</v>
      </c>
    </row>
    <row r="31" spans="1:5" ht="306">
      <c r="A31" t="s">
        <v>73</v>
      </c>
      <c r="E31" s="37" t="s">
        <v>145</v>
      </c>
    </row>
    <row r="32" spans="1:16" ht="12.75">
      <c r="A32" s="26" t="s">
        <v>63</v>
      </c>
      <c r="B32" s="31" t="s">
        <v>47</v>
      </c>
      <c r="C32" s="31" t="s">
        <v>147</v>
      </c>
      <c r="D32" s="26" t="s">
        <v>83</v>
      </c>
      <c r="E32" s="32" t="s">
        <v>148</v>
      </c>
      <c r="F32" s="33" t="s">
        <v>85</v>
      </c>
      <c r="G32" s="34">
        <v>4.5</v>
      </c>
      <c r="H32" s="35">
        <v>0</v>
      </c>
      <c r="I32" s="35">
        <f>ROUND(ROUND(H32,2)*ROUND(G32,3),2)</f>
      </c>
      <c r="J32" s="33" t="s">
        <v>68</v>
      </c>
      <c r="O32">
        <f>(I32*21)/100</f>
      </c>
      <c r="P32" t="s">
        <v>36</v>
      </c>
    </row>
    <row r="33" spans="1:5" ht="51">
      <c r="A33" s="36" t="s">
        <v>69</v>
      </c>
      <c r="E33" s="37" t="s">
        <v>1934</v>
      </c>
    </row>
    <row r="34" spans="1:5" ht="12.75">
      <c r="A34" s="38" t="s">
        <v>71</v>
      </c>
      <c r="E34" s="39" t="s">
        <v>1926</v>
      </c>
    </row>
    <row r="35" spans="1:5" ht="344.25">
      <c r="A35" t="s">
        <v>73</v>
      </c>
      <c r="E35" s="37" t="s">
        <v>857</v>
      </c>
    </row>
    <row r="36" spans="1:16" ht="12.75">
      <c r="A36" s="26" t="s">
        <v>63</v>
      </c>
      <c r="B36" s="31" t="s">
        <v>49</v>
      </c>
      <c r="C36" s="31" t="s">
        <v>181</v>
      </c>
      <c r="D36" s="26" t="s">
        <v>83</v>
      </c>
      <c r="E36" s="32" t="s">
        <v>182</v>
      </c>
      <c r="F36" s="33" t="s">
        <v>183</v>
      </c>
      <c r="G36" s="34">
        <v>30</v>
      </c>
      <c r="H36" s="35">
        <v>0</v>
      </c>
      <c r="I36" s="35">
        <f>ROUND(ROUND(H36,2)*ROUND(G36,3),2)</f>
      </c>
      <c r="J36" s="33" t="s">
        <v>68</v>
      </c>
      <c r="O36">
        <f>(I36*21)/100</f>
      </c>
      <c r="P36" t="s">
        <v>36</v>
      </c>
    </row>
    <row r="37" spans="1:5" ht="25.5">
      <c r="A37" s="36" t="s">
        <v>69</v>
      </c>
      <c r="E37" s="37" t="s">
        <v>1935</v>
      </c>
    </row>
    <row r="38" spans="1:5" ht="12.75">
      <c r="A38" s="38" t="s">
        <v>71</v>
      </c>
      <c r="E38" s="39" t="s">
        <v>1936</v>
      </c>
    </row>
    <row r="39" spans="1:5" ht="38.25">
      <c r="A39" t="s">
        <v>73</v>
      </c>
      <c r="E39" s="37" t="s">
        <v>865</v>
      </c>
    </row>
    <row r="40" spans="1:16" ht="12.75">
      <c r="A40" s="26" t="s">
        <v>63</v>
      </c>
      <c r="B40" s="31" t="s">
        <v>97</v>
      </c>
      <c r="C40" s="31" t="s">
        <v>623</v>
      </c>
      <c r="D40" s="26" t="s">
        <v>83</v>
      </c>
      <c r="E40" s="32" t="s">
        <v>624</v>
      </c>
      <c r="F40" s="33" t="s">
        <v>183</v>
      </c>
      <c r="G40" s="34">
        <v>30</v>
      </c>
      <c r="H40" s="35">
        <v>0</v>
      </c>
      <c r="I40" s="35">
        <f>ROUND(ROUND(H40,2)*ROUND(G40,3),2)</f>
      </c>
      <c r="J40" s="33" t="s">
        <v>68</v>
      </c>
      <c r="O40">
        <f>(I40*21)/100</f>
      </c>
      <c r="P40" t="s">
        <v>36</v>
      </c>
    </row>
    <row r="41" spans="1:5" ht="38.25">
      <c r="A41" s="36" t="s">
        <v>69</v>
      </c>
      <c r="E41" s="37" t="s">
        <v>1937</v>
      </c>
    </row>
    <row r="42" spans="1:5" ht="12.75">
      <c r="A42" s="38" t="s">
        <v>71</v>
      </c>
      <c r="E42" s="39" t="s">
        <v>1936</v>
      </c>
    </row>
    <row r="43" spans="1:5" ht="38.25">
      <c r="A43" t="s">
        <v>73</v>
      </c>
      <c r="E43" s="37" t="s">
        <v>1938</v>
      </c>
    </row>
    <row r="44" spans="1:18" ht="12.75" customHeight="1">
      <c r="A44" s="6" t="s">
        <v>61</v>
      </c>
      <c r="B44" s="6"/>
      <c r="C44" s="41" t="s">
        <v>47</v>
      </c>
      <c r="D44" s="6"/>
      <c r="E44" s="29" t="s">
        <v>304</v>
      </c>
      <c r="F44" s="6"/>
      <c r="G44" s="6"/>
      <c r="H44" s="6"/>
      <c r="I44" s="42">
        <f>0+Q44</f>
      </c>
      <c r="J44" s="6"/>
      <c r="O44">
        <f>0+R44</f>
      </c>
      <c r="Q44">
        <f>0+I45+I49</f>
      </c>
      <c r="R44">
        <f>0+O45+O49</f>
      </c>
    </row>
    <row r="45" spans="1:16" ht="12.75">
      <c r="A45" s="26" t="s">
        <v>63</v>
      </c>
      <c r="B45" s="31" t="s">
        <v>104</v>
      </c>
      <c r="C45" s="31" t="s">
        <v>1939</v>
      </c>
      <c r="D45" s="26" t="s">
        <v>83</v>
      </c>
      <c r="E45" s="32" t="s">
        <v>1940</v>
      </c>
      <c r="F45" s="33" t="s">
        <v>85</v>
      </c>
      <c r="G45" s="34">
        <v>4.5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38.25">
      <c r="A46" s="36" t="s">
        <v>69</v>
      </c>
      <c r="E46" s="37" t="s">
        <v>1941</v>
      </c>
    </row>
    <row r="47" spans="1:5" ht="12.75">
      <c r="A47" s="38" t="s">
        <v>71</v>
      </c>
      <c r="E47" s="39" t="s">
        <v>1926</v>
      </c>
    </row>
    <row r="48" spans="1:5" ht="51">
      <c r="A48" t="s">
        <v>73</v>
      </c>
      <c r="E48" s="37" t="s">
        <v>323</v>
      </c>
    </row>
    <row r="49" spans="1:16" ht="12.75">
      <c r="A49" s="26" t="s">
        <v>63</v>
      </c>
      <c r="B49" s="31" t="s">
        <v>52</v>
      </c>
      <c r="C49" s="31" t="s">
        <v>1942</v>
      </c>
      <c r="D49" s="26" t="s">
        <v>83</v>
      </c>
      <c r="E49" s="32" t="s">
        <v>1943</v>
      </c>
      <c r="F49" s="33" t="s">
        <v>183</v>
      </c>
      <c r="G49" s="34">
        <v>30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25.5">
      <c r="A50" s="36" t="s">
        <v>69</v>
      </c>
      <c r="E50" s="37" t="s">
        <v>1944</v>
      </c>
    </row>
    <row r="51" spans="1:5" ht="12.75">
      <c r="A51" s="38" t="s">
        <v>71</v>
      </c>
      <c r="E51" s="39" t="s">
        <v>1936</v>
      </c>
    </row>
    <row r="52" spans="1:5" ht="153">
      <c r="A52" t="s">
        <v>73</v>
      </c>
      <c r="E52" s="37" t="s">
        <v>1945</v>
      </c>
    </row>
    <row r="53" spans="1:18" ht="12.75" customHeight="1">
      <c r="A53" s="6" t="s">
        <v>61</v>
      </c>
      <c r="B53" s="6"/>
      <c r="C53" s="41" t="s">
        <v>52</v>
      </c>
      <c r="D53" s="6"/>
      <c r="E53" s="29" t="s">
        <v>460</v>
      </c>
      <c r="F53" s="6"/>
      <c r="G53" s="6"/>
      <c r="H53" s="6"/>
      <c r="I53" s="42">
        <f>0+Q53</f>
      </c>
      <c r="J53" s="6"/>
      <c r="O53">
        <f>0+R53</f>
      </c>
      <c r="Q53">
        <f>0+I54+I58+I62+I66+I70+I74+I78+I82+I86+I90+I94+I98+I102+I106+I110+I114+I118+I122+I126+I130</f>
      </c>
      <c r="R53">
        <f>0+O54+O58+O62+O66+O70+O74+O78+O82+O86+O90+O94+O98+O102+O106+O110+O114+O118+O122+O126+O130</f>
      </c>
    </row>
    <row r="54" spans="1:16" ht="25.5">
      <c r="A54" s="26" t="s">
        <v>63</v>
      </c>
      <c r="B54" s="31" t="s">
        <v>54</v>
      </c>
      <c r="C54" s="31" t="s">
        <v>1946</v>
      </c>
      <c r="D54" s="26" t="s">
        <v>83</v>
      </c>
      <c r="E54" s="32" t="s">
        <v>1947</v>
      </c>
      <c r="F54" s="33" t="s">
        <v>234</v>
      </c>
      <c r="G54" s="34">
        <v>11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178.5">
      <c r="A55" s="36" t="s">
        <v>69</v>
      </c>
      <c r="E55" s="37" t="s">
        <v>1948</v>
      </c>
    </row>
    <row r="56" spans="1:5" ht="12.75">
      <c r="A56" s="38" t="s">
        <v>71</v>
      </c>
      <c r="E56" s="39" t="s">
        <v>1949</v>
      </c>
    </row>
    <row r="57" spans="1:5" ht="51">
      <c r="A57" t="s">
        <v>73</v>
      </c>
      <c r="E57" s="37" t="s">
        <v>1950</v>
      </c>
    </row>
    <row r="58" spans="1:16" ht="25.5">
      <c r="A58" s="26" t="s">
        <v>63</v>
      </c>
      <c r="B58" s="31" t="s">
        <v>56</v>
      </c>
      <c r="C58" s="31" t="s">
        <v>1951</v>
      </c>
      <c r="D58" s="26" t="s">
        <v>83</v>
      </c>
      <c r="E58" s="32" t="s">
        <v>1952</v>
      </c>
      <c r="F58" s="33" t="s">
        <v>234</v>
      </c>
      <c r="G58" s="34">
        <v>11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165.75">
      <c r="A59" s="36" t="s">
        <v>69</v>
      </c>
      <c r="E59" s="37" t="s">
        <v>1953</v>
      </c>
    </row>
    <row r="60" spans="1:5" ht="12.75">
      <c r="A60" s="38" t="s">
        <v>71</v>
      </c>
      <c r="E60" s="39" t="s">
        <v>1949</v>
      </c>
    </row>
    <row r="61" spans="1:5" ht="38.25">
      <c r="A61" t="s">
        <v>73</v>
      </c>
      <c r="E61" s="37" t="s">
        <v>1954</v>
      </c>
    </row>
    <row r="62" spans="1:16" ht="12.75">
      <c r="A62" s="26" t="s">
        <v>63</v>
      </c>
      <c r="B62" s="31" t="s">
        <v>118</v>
      </c>
      <c r="C62" s="31" t="s">
        <v>1955</v>
      </c>
      <c r="D62" s="26" t="s">
        <v>83</v>
      </c>
      <c r="E62" s="32" t="s">
        <v>1956</v>
      </c>
      <c r="F62" s="33" t="s">
        <v>1957</v>
      </c>
      <c r="G62" s="34">
        <v>611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204">
      <c r="A63" s="36" t="s">
        <v>69</v>
      </c>
      <c r="E63" s="37" t="s">
        <v>1958</v>
      </c>
    </row>
    <row r="64" spans="1:5" ht="12.75">
      <c r="A64" s="38" t="s">
        <v>71</v>
      </c>
      <c r="E64" s="39" t="s">
        <v>1959</v>
      </c>
    </row>
    <row r="65" spans="1:5" ht="25.5">
      <c r="A65" t="s">
        <v>73</v>
      </c>
      <c r="E65" s="37" t="s">
        <v>1960</v>
      </c>
    </row>
    <row r="66" spans="1:16" ht="12.75">
      <c r="A66" s="26" t="s">
        <v>63</v>
      </c>
      <c r="B66" s="31" t="s">
        <v>123</v>
      </c>
      <c r="C66" s="31" t="s">
        <v>1961</v>
      </c>
      <c r="D66" s="26" t="s">
        <v>83</v>
      </c>
      <c r="E66" s="32" t="s">
        <v>1962</v>
      </c>
      <c r="F66" s="33" t="s">
        <v>183</v>
      </c>
      <c r="G66" s="34">
        <v>6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38.25">
      <c r="A67" s="36" t="s">
        <v>69</v>
      </c>
      <c r="E67" s="37" t="s">
        <v>1963</v>
      </c>
    </row>
    <row r="68" spans="1:5" ht="12.75">
      <c r="A68" s="38" t="s">
        <v>71</v>
      </c>
      <c r="E68" s="39" t="s">
        <v>1964</v>
      </c>
    </row>
    <row r="69" spans="1:5" ht="38.25">
      <c r="A69" t="s">
        <v>73</v>
      </c>
      <c r="E69" s="37" t="s">
        <v>1965</v>
      </c>
    </row>
    <row r="70" spans="1:16" ht="12.75">
      <c r="A70" s="26" t="s">
        <v>63</v>
      </c>
      <c r="B70" s="31" t="s">
        <v>126</v>
      </c>
      <c r="C70" s="31" t="s">
        <v>1966</v>
      </c>
      <c r="D70" s="26" t="s">
        <v>83</v>
      </c>
      <c r="E70" s="32" t="s">
        <v>1967</v>
      </c>
      <c r="F70" s="33" t="s">
        <v>183</v>
      </c>
      <c r="G70" s="34">
        <v>6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25.5">
      <c r="A71" s="36" t="s">
        <v>69</v>
      </c>
      <c r="E71" s="37" t="s">
        <v>1968</v>
      </c>
    </row>
    <row r="72" spans="1:5" ht="12.75">
      <c r="A72" s="38" t="s">
        <v>71</v>
      </c>
      <c r="E72" s="39" t="s">
        <v>1964</v>
      </c>
    </row>
    <row r="73" spans="1:5" ht="38.25">
      <c r="A73" t="s">
        <v>73</v>
      </c>
      <c r="E73" s="37" t="s">
        <v>1969</v>
      </c>
    </row>
    <row r="74" spans="1:16" ht="12.75">
      <c r="A74" s="26" t="s">
        <v>63</v>
      </c>
      <c r="B74" s="31" t="s">
        <v>131</v>
      </c>
      <c r="C74" s="31" t="s">
        <v>1970</v>
      </c>
      <c r="D74" s="26" t="s">
        <v>83</v>
      </c>
      <c r="E74" s="32" t="s">
        <v>1971</v>
      </c>
      <c r="F74" s="33" t="s">
        <v>234</v>
      </c>
      <c r="G74" s="34">
        <v>2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63.75">
      <c r="A75" s="36" t="s">
        <v>69</v>
      </c>
      <c r="E75" s="37" t="s">
        <v>1972</v>
      </c>
    </row>
    <row r="76" spans="1:5" ht="12.75">
      <c r="A76" s="38" t="s">
        <v>71</v>
      </c>
      <c r="E76" s="39" t="s">
        <v>448</v>
      </c>
    </row>
    <row r="77" spans="1:5" ht="76.5">
      <c r="A77" t="s">
        <v>73</v>
      </c>
      <c r="E77" s="37" t="s">
        <v>1973</v>
      </c>
    </row>
    <row r="78" spans="1:16" ht="12.75">
      <c r="A78" s="26" t="s">
        <v>63</v>
      </c>
      <c r="B78" s="31" t="s">
        <v>137</v>
      </c>
      <c r="C78" s="31" t="s">
        <v>1974</v>
      </c>
      <c r="D78" s="26" t="s">
        <v>83</v>
      </c>
      <c r="E78" s="32" t="s">
        <v>1975</v>
      </c>
      <c r="F78" s="33" t="s">
        <v>234</v>
      </c>
      <c r="G78" s="34">
        <v>2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51">
      <c r="A79" s="36" t="s">
        <v>69</v>
      </c>
      <c r="E79" s="37" t="s">
        <v>1976</v>
      </c>
    </row>
    <row r="80" spans="1:5" ht="12.75">
      <c r="A80" s="38" t="s">
        <v>71</v>
      </c>
      <c r="E80" s="39" t="s">
        <v>448</v>
      </c>
    </row>
    <row r="81" spans="1:5" ht="25.5">
      <c r="A81" t="s">
        <v>73</v>
      </c>
      <c r="E81" s="37" t="s">
        <v>1977</v>
      </c>
    </row>
    <row r="82" spans="1:16" ht="12.75">
      <c r="A82" s="26" t="s">
        <v>63</v>
      </c>
      <c r="B82" s="31" t="s">
        <v>140</v>
      </c>
      <c r="C82" s="31" t="s">
        <v>1978</v>
      </c>
      <c r="D82" s="26" t="s">
        <v>83</v>
      </c>
      <c r="E82" s="32" t="s">
        <v>1979</v>
      </c>
      <c r="F82" s="33" t="s">
        <v>1957</v>
      </c>
      <c r="G82" s="34">
        <v>122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51">
      <c r="A83" s="36" t="s">
        <v>69</v>
      </c>
      <c r="E83" s="37" t="s">
        <v>1980</v>
      </c>
    </row>
    <row r="84" spans="1:5" ht="12.75">
      <c r="A84" s="38" t="s">
        <v>71</v>
      </c>
      <c r="E84" s="39" t="s">
        <v>1981</v>
      </c>
    </row>
    <row r="85" spans="1:5" ht="25.5">
      <c r="A85" t="s">
        <v>73</v>
      </c>
      <c r="E85" s="37" t="s">
        <v>1982</v>
      </c>
    </row>
    <row r="86" spans="1:16" ht="12.75">
      <c r="A86" s="26" t="s">
        <v>63</v>
      </c>
      <c r="B86" s="31" t="s">
        <v>146</v>
      </c>
      <c r="C86" s="31" t="s">
        <v>1983</v>
      </c>
      <c r="D86" s="26" t="s">
        <v>83</v>
      </c>
      <c r="E86" s="32" t="s">
        <v>1984</v>
      </c>
      <c r="F86" s="33" t="s">
        <v>234</v>
      </c>
      <c r="G86" s="34">
        <v>2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63.75">
      <c r="A87" s="36" t="s">
        <v>69</v>
      </c>
      <c r="E87" s="37" t="s">
        <v>1985</v>
      </c>
    </row>
    <row r="88" spans="1:5" ht="12.75">
      <c r="A88" s="38" t="s">
        <v>71</v>
      </c>
      <c r="E88" s="39" t="s">
        <v>448</v>
      </c>
    </row>
    <row r="89" spans="1:5" ht="76.5">
      <c r="A89" t="s">
        <v>73</v>
      </c>
      <c r="E89" s="37" t="s">
        <v>1973</v>
      </c>
    </row>
    <row r="90" spans="1:16" ht="12.75">
      <c r="A90" s="26" t="s">
        <v>63</v>
      </c>
      <c r="B90" s="31" t="s">
        <v>151</v>
      </c>
      <c r="C90" s="31" t="s">
        <v>1986</v>
      </c>
      <c r="D90" s="26" t="s">
        <v>83</v>
      </c>
      <c r="E90" s="32" t="s">
        <v>1987</v>
      </c>
      <c r="F90" s="33" t="s">
        <v>234</v>
      </c>
      <c r="G90" s="34">
        <v>2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1988</v>
      </c>
    </row>
    <row r="92" spans="1:5" ht="12.75">
      <c r="A92" s="38" t="s">
        <v>71</v>
      </c>
      <c r="E92" s="39" t="s">
        <v>448</v>
      </c>
    </row>
    <row r="93" spans="1:5" ht="25.5">
      <c r="A93" t="s">
        <v>73</v>
      </c>
      <c r="E93" s="37" t="s">
        <v>1977</v>
      </c>
    </row>
    <row r="94" spans="1:16" ht="12.75">
      <c r="A94" s="26" t="s">
        <v>63</v>
      </c>
      <c r="B94" s="31" t="s">
        <v>156</v>
      </c>
      <c r="C94" s="31" t="s">
        <v>1989</v>
      </c>
      <c r="D94" s="26" t="s">
        <v>83</v>
      </c>
      <c r="E94" s="32" t="s">
        <v>1990</v>
      </c>
      <c r="F94" s="33" t="s">
        <v>1957</v>
      </c>
      <c r="G94" s="34">
        <v>122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51">
      <c r="A95" s="36" t="s">
        <v>69</v>
      </c>
      <c r="E95" s="37" t="s">
        <v>1991</v>
      </c>
    </row>
    <row r="96" spans="1:5" ht="12.75">
      <c r="A96" s="38" t="s">
        <v>71</v>
      </c>
      <c r="E96" s="39" t="s">
        <v>1981</v>
      </c>
    </row>
    <row r="97" spans="1:5" ht="25.5">
      <c r="A97" t="s">
        <v>73</v>
      </c>
      <c r="E97" s="37" t="s">
        <v>1982</v>
      </c>
    </row>
    <row r="98" spans="1:16" ht="12.75">
      <c r="A98" s="26" t="s">
        <v>63</v>
      </c>
      <c r="B98" s="31" t="s">
        <v>161</v>
      </c>
      <c r="C98" s="31" t="s">
        <v>1992</v>
      </c>
      <c r="D98" s="26" t="s">
        <v>83</v>
      </c>
      <c r="E98" s="32" t="s">
        <v>1993</v>
      </c>
      <c r="F98" s="33" t="s">
        <v>234</v>
      </c>
      <c r="G98" s="34">
        <v>2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63.75">
      <c r="A99" s="36" t="s">
        <v>69</v>
      </c>
      <c r="E99" s="37" t="s">
        <v>1994</v>
      </c>
    </row>
    <row r="100" spans="1:5" ht="12.75">
      <c r="A100" s="38" t="s">
        <v>71</v>
      </c>
      <c r="E100" s="39" t="s">
        <v>448</v>
      </c>
    </row>
    <row r="101" spans="1:5" ht="76.5">
      <c r="A101" t="s">
        <v>73</v>
      </c>
      <c r="E101" s="37" t="s">
        <v>1973</v>
      </c>
    </row>
    <row r="102" spans="1:16" ht="12.75">
      <c r="A102" s="26" t="s">
        <v>63</v>
      </c>
      <c r="B102" s="31" t="s">
        <v>166</v>
      </c>
      <c r="C102" s="31" t="s">
        <v>1995</v>
      </c>
      <c r="D102" s="26" t="s">
        <v>83</v>
      </c>
      <c r="E102" s="32" t="s">
        <v>1996</v>
      </c>
      <c r="F102" s="33" t="s">
        <v>234</v>
      </c>
      <c r="G102" s="34">
        <v>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51">
      <c r="A103" s="36" t="s">
        <v>69</v>
      </c>
      <c r="E103" s="37" t="s">
        <v>1997</v>
      </c>
    </row>
    <row r="104" spans="1:5" ht="12.75">
      <c r="A104" s="38" t="s">
        <v>71</v>
      </c>
      <c r="E104" s="39" t="s">
        <v>448</v>
      </c>
    </row>
    <row r="105" spans="1:5" ht="25.5">
      <c r="A105" t="s">
        <v>73</v>
      </c>
      <c r="E105" s="37" t="s">
        <v>1977</v>
      </c>
    </row>
    <row r="106" spans="1:16" ht="12.75">
      <c r="A106" s="26" t="s">
        <v>63</v>
      </c>
      <c r="B106" s="31" t="s">
        <v>169</v>
      </c>
      <c r="C106" s="31" t="s">
        <v>1998</v>
      </c>
      <c r="D106" s="26" t="s">
        <v>83</v>
      </c>
      <c r="E106" s="32" t="s">
        <v>1999</v>
      </c>
      <c r="F106" s="33" t="s">
        <v>1957</v>
      </c>
      <c r="G106" s="34">
        <v>122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51">
      <c r="A107" s="36" t="s">
        <v>69</v>
      </c>
      <c r="E107" s="37" t="s">
        <v>2000</v>
      </c>
    </row>
    <row r="108" spans="1:5" ht="12.75">
      <c r="A108" s="38" t="s">
        <v>71</v>
      </c>
      <c r="E108" s="39" t="s">
        <v>1981</v>
      </c>
    </row>
    <row r="109" spans="1:5" ht="25.5">
      <c r="A109" t="s">
        <v>73</v>
      </c>
      <c r="E109" s="37" t="s">
        <v>1982</v>
      </c>
    </row>
    <row r="110" spans="1:16" ht="12.75">
      <c r="A110" s="26" t="s">
        <v>63</v>
      </c>
      <c r="B110" s="31" t="s">
        <v>174</v>
      </c>
      <c r="C110" s="31" t="s">
        <v>2001</v>
      </c>
      <c r="D110" s="26" t="s">
        <v>83</v>
      </c>
      <c r="E110" s="32" t="s">
        <v>2002</v>
      </c>
      <c r="F110" s="33" t="s">
        <v>234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76.5">
      <c r="A111" s="36" t="s">
        <v>69</v>
      </c>
      <c r="E111" s="37" t="s">
        <v>2003</v>
      </c>
    </row>
    <row r="112" spans="1:5" ht="12.75">
      <c r="A112" s="38" t="s">
        <v>71</v>
      </c>
      <c r="E112" s="39" t="s">
        <v>448</v>
      </c>
    </row>
    <row r="113" spans="1:5" ht="63.75">
      <c r="A113" t="s">
        <v>73</v>
      </c>
      <c r="E113" s="37" t="s">
        <v>2004</v>
      </c>
    </row>
    <row r="114" spans="1:16" ht="12.75">
      <c r="A114" s="26" t="s">
        <v>63</v>
      </c>
      <c r="B114" s="31" t="s">
        <v>180</v>
      </c>
      <c r="C114" s="31" t="s">
        <v>2005</v>
      </c>
      <c r="D114" s="26" t="s">
        <v>83</v>
      </c>
      <c r="E114" s="32" t="s">
        <v>2006</v>
      </c>
      <c r="F114" s="33" t="s">
        <v>234</v>
      </c>
      <c r="G114" s="34">
        <v>2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63.75">
      <c r="A115" s="36" t="s">
        <v>69</v>
      </c>
      <c r="E115" s="37" t="s">
        <v>2007</v>
      </c>
    </row>
    <row r="116" spans="1:5" ht="12.75">
      <c r="A116" s="38" t="s">
        <v>71</v>
      </c>
      <c r="E116" s="39" t="s">
        <v>448</v>
      </c>
    </row>
    <row r="117" spans="1:5" ht="25.5">
      <c r="A117" t="s">
        <v>73</v>
      </c>
      <c r="E117" s="37" t="s">
        <v>1977</v>
      </c>
    </row>
    <row r="118" spans="1:16" ht="12.75">
      <c r="A118" s="26" t="s">
        <v>63</v>
      </c>
      <c r="B118" s="31" t="s">
        <v>187</v>
      </c>
      <c r="C118" s="31" t="s">
        <v>2008</v>
      </c>
      <c r="D118" s="26" t="s">
        <v>83</v>
      </c>
      <c r="E118" s="32" t="s">
        <v>2009</v>
      </c>
      <c r="F118" s="33" t="s">
        <v>1957</v>
      </c>
      <c r="G118" s="34">
        <v>122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63.75">
      <c r="A119" s="36" t="s">
        <v>69</v>
      </c>
      <c r="E119" s="37" t="s">
        <v>2010</v>
      </c>
    </row>
    <row r="120" spans="1:5" ht="12.75">
      <c r="A120" s="38" t="s">
        <v>71</v>
      </c>
      <c r="E120" s="39" t="s">
        <v>1981</v>
      </c>
    </row>
    <row r="121" spans="1:5" ht="25.5">
      <c r="A121" t="s">
        <v>73</v>
      </c>
      <c r="E121" s="37" t="s">
        <v>1982</v>
      </c>
    </row>
    <row r="122" spans="1:16" ht="12.75">
      <c r="A122" s="26" t="s">
        <v>63</v>
      </c>
      <c r="B122" s="31" t="s">
        <v>189</v>
      </c>
      <c r="C122" s="31" t="s">
        <v>2011</v>
      </c>
      <c r="D122" s="26" t="s">
        <v>83</v>
      </c>
      <c r="E122" s="32" t="s">
        <v>2012</v>
      </c>
      <c r="F122" s="33" t="s">
        <v>234</v>
      </c>
      <c r="G122" s="34">
        <v>75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76.5">
      <c r="A123" s="36" t="s">
        <v>69</v>
      </c>
      <c r="E123" s="37" t="s">
        <v>2013</v>
      </c>
    </row>
    <row r="124" spans="1:5" ht="12.75">
      <c r="A124" s="38" t="s">
        <v>71</v>
      </c>
      <c r="E124" s="39" t="s">
        <v>2014</v>
      </c>
    </row>
    <row r="125" spans="1:5" ht="63.75">
      <c r="A125" t="s">
        <v>73</v>
      </c>
      <c r="E125" s="37" t="s">
        <v>2004</v>
      </c>
    </row>
    <row r="126" spans="1:16" ht="12.75">
      <c r="A126" s="26" t="s">
        <v>63</v>
      </c>
      <c r="B126" s="31" t="s">
        <v>191</v>
      </c>
      <c r="C126" s="31" t="s">
        <v>2015</v>
      </c>
      <c r="D126" s="26" t="s">
        <v>83</v>
      </c>
      <c r="E126" s="32" t="s">
        <v>2016</v>
      </c>
      <c r="F126" s="33" t="s">
        <v>234</v>
      </c>
      <c r="G126" s="34">
        <v>75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63.75">
      <c r="A127" s="36" t="s">
        <v>69</v>
      </c>
      <c r="E127" s="37" t="s">
        <v>2017</v>
      </c>
    </row>
    <row r="128" spans="1:5" ht="12.75">
      <c r="A128" s="38" t="s">
        <v>71</v>
      </c>
      <c r="E128" s="39" t="s">
        <v>2014</v>
      </c>
    </row>
    <row r="129" spans="1:5" ht="25.5">
      <c r="A129" t="s">
        <v>73</v>
      </c>
      <c r="E129" s="37" t="s">
        <v>1977</v>
      </c>
    </row>
    <row r="130" spans="1:16" ht="12.75">
      <c r="A130" s="26" t="s">
        <v>63</v>
      </c>
      <c r="B130" s="31" t="s">
        <v>194</v>
      </c>
      <c r="C130" s="31" t="s">
        <v>2018</v>
      </c>
      <c r="D130" s="26" t="s">
        <v>83</v>
      </c>
      <c r="E130" s="32" t="s">
        <v>2019</v>
      </c>
      <c r="F130" s="33" t="s">
        <v>1957</v>
      </c>
      <c r="G130" s="34">
        <v>4575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63.75">
      <c r="A131" s="36" t="s">
        <v>69</v>
      </c>
      <c r="E131" s="37" t="s">
        <v>2020</v>
      </c>
    </row>
    <row r="132" spans="1:5" ht="12.75">
      <c r="A132" s="38" t="s">
        <v>71</v>
      </c>
      <c r="E132" s="39" t="s">
        <v>2021</v>
      </c>
    </row>
    <row r="133" spans="1:5" ht="25.5">
      <c r="A133" t="s">
        <v>73</v>
      </c>
      <c r="E133" s="37" t="s">
        <v>1982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1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0+O14+O19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2022</v>
      </c>
      <c r="I3" s="43">
        <f>0+I14+I19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1908</v>
      </c>
      <c r="D9" s="1"/>
      <c r="E9" s="14" t="s">
        <v>1909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2022</v>
      </c>
      <c r="D10" s="6"/>
      <c r="E10" s="18" t="s">
        <v>2023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40</v>
      </c>
      <c r="D14" s="27"/>
      <c r="E14" s="29" t="s">
        <v>62</v>
      </c>
      <c r="F14" s="27"/>
      <c r="G14" s="27"/>
      <c r="H14" s="27"/>
      <c r="I14" s="30">
        <f>0+Q14</f>
      </c>
      <c r="J14" s="27"/>
      <c r="O14">
        <f>0+R14</f>
      </c>
      <c r="Q14">
        <f>0+I15</f>
      </c>
      <c r="R14">
        <f>0+O15</f>
      </c>
    </row>
    <row r="15" spans="1:16" ht="12.75">
      <c r="A15" s="26" t="s">
        <v>63</v>
      </c>
      <c r="B15" s="31" t="s">
        <v>19</v>
      </c>
      <c r="C15" s="31" t="s">
        <v>1918</v>
      </c>
      <c r="D15" s="26" t="s">
        <v>83</v>
      </c>
      <c r="E15" s="32" t="s">
        <v>1919</v>
      </c>
      <c r="F15" s="33" t="s">
        <v>1920</v>
      </c>
      <c r="G15" s="34">
        <v>1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25.5">
      <c r="A16" s="36" t="s">
        <v>69</v>
      </c>
      <c r="E16" s="37" t="s">
        <v>1921</v>
      </c>
    </row>
    <row r="17" spans="1:5" ht="12.75">
      <c r="A17" s="38" t="s">
        <v>71</v>
      </c>
      <c r="E17" s="39" t="s">
        <v>686</v>
      </c>
    </row>
    <row r="18" spans="1:5" ht="12.75">
      <c r="A18" t="s">
        <v>73</v>
      </c>
      <c r="E18" s="37" t="s">
        <v>1922</v>
      </c>
    </row>
    <row r="19" spans="1:18" ht="12.75" customHeight="1">
      <c r="A19" s="6" t="s">
        <v>61</v>
      </c>
      <c r="B19" s="6"/>
      <c r="C19" s="41" t="s">
        <v>52</v>
      </c>
      <c r="D19" s="6"/>
      <c r="E19" s="29" t="s">
        <v>460</v>
      </c>
      <c r="F19" s="6"/>
      <c r="G19" s="6"/>
      <c r="H19" s="6"/>
      <c r="I19" s="42">
        <f>0+Q19</f>
      </c>
      <c r="J19" s="6"/>
      <c r="O19">
        <f>0+R19</f>
      </c>
      <c r="Q19">
        <f>0+I20+I24+I28+I32+I36+I40+I44+I48+I52+I56+I60+I64+I68+I72+I76+I80+I84+I88+I92+I96+I100+I104+I108</f>
      </c>
      <c r="R19">
        <f>0+O20+O24+O28+O32+O36+O40+O44+O48+O52+O56+O60+O64+O68+O72+O76+O80+O84+O88+O92+O96+O100+O104+O108</f>
      </c>
    </row>
    <row r="20" spans="1:16" ht="25.5">
      <c r="A20" s="26" t="s">
        <v>63</v>
      </c>
      <c r="B20" s="31" t="s">
        <v>36</v>
      </c>
      <c r="C20" s="31" t="s">
        <v>1946</v>
      </c>
      <c r="D20" s="26" t="s">
        <v>83</v>
      </c>
      <c r="E20" s="32" t="s">
        <v>1947</v>
      </c>
      <c r="F20" s="33" t="s">
        <v>234</v>
      </c>
      <c r="G20" s="34">
        <v>8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127.5">
      <c r="A21" s="36" t="s">
        <v>69</v>
      </c>
      <c r="E21" s="37" t="s">
        <v>2025</v>
      </c>
    </row>
    <row r="22" spans="1:5" ht="12.75">
      <c r="A22" s="38" t="s">
        <v>71</v>
      </c>
      <c r="E22" s="39" t="s">
        <v>2026</v>
      </c>
    </row>
    <row r="23" spans="1:5" ht="63.75">
      <c r="A23" t="s">
        <v>73</v>
      </c>
      <c r="E23" s="37" t="s">
        <v>2027</v>
      </c>
    </row>
    <row r="24" spans="1:16" ht="25.5">
      <c r="A24" s="26" t="s">
        <v>63</v>
      </c>
      <c r="B24" s="31" t="s">
        <v>35</v>
      </c>
      <c r="C24" s="31" t="s">
        <v>1951</v>
      </c>
      <c r="D24" s="26" t="s">
        <v>83</v>
      </c>
      <c r="E24" s="32" t="s">
        <v>1952</v>
      </c>
      <c r="F24" s="33" t="s">
        <v>234</v>
      </c>
      <c r="G24" s="34">
        <v>8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114.75">
      <c r="A25" s="36" t="s">
        <v>69</v>
      </c>
      <c r="E25" s="37" t="s">
        <v>2028</v>
      </c>
    </row>
    <row r="26" spans="1:5" ht="12.75">
      <c r="A26" s="38" t="s">
        <v>71</v>
      </c>
      <c r="E26" s="39" t="s">
        <v>2026</v>
      </c>
    </row>
    <row r="27" spans="1:5" ht="25.5">
      <c r="A27" t="s">
        <v>73</v>
      </c>
      <c r="E27" s="37" t="s">
        <v>505</v>
      </c>
    </row>
    <row r="28" spans="1:16" ht="12.75">
      <c r="A28" s="26" t="s">
        <v>63</v>
      </c>
      <c r="B28" s="31" t="s">
        <v>45</v>
      </c>
      <c r="C28" s="31" t="s">
        <v>1955</v>
      </c>
      <c r="D28" s="26" t="s">
        <v>83</v>
      </c>
      <c r="E28" s="32" t="s">
        <v>1956</v>
      </c>
      <c r="F28" s="33" t="s">
        <v>1957</v>
      </c>
      <c r="G28" s="34">
        <v>488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153">
      <c r="A29" s="36" t="s">
        <v>69</v>
      </c>
      <c r="E29" s="37" t="s">
        <v>2029</v>
      </c>
    </row>
    <row r="30" spans="1:5" ht="12.75">
      <c r="A30" s="38" t="s">
        <v>71</v>
      </c>
      <c r="E30" s="39" t="s">
        <v>2030</v>
      </c>
    </row>
    <row r="31" spans="1:5" ht="25.5">
      <c r="A31" t="s">
        <v>73</v>
      </c>
      <c r="E31" s="37" t="s">
        <v>1960</v>
      </c>
    </row>
    <row r="32" spans="1:16" ht="12.75">
      <c r="A32" s="26" t="s">
        <v>63</v>
      </c>
      <c r="B32" s="31" t="s">
        <v>47</v>
      </c>
      <c r="C32" s="31" t="s">
        <v>2031</v>
      </c>
      <c r="D32" s="26" t="s">
        <v>83</v>
      </c>
      <c r="E32" s="32" t="s">
        <v>2032</v>
      </c>
      <c r="F32" s="33" t="s">
        <v>234</v>
      </c>
      <c r="G32" s="34">
        <v>2</v>
      </c>
      <c r="H32" s="35">
        <v>0</v>
      </c>
      <c r="I32" s="35">
        <f>ROUND(ROUND(H32,2)*ROUND(G32,3),2)</f>
      </c>
      <c r="J32" s="33" t="s">
        <v>68</v>
      </c>
      <c r="O32">
        <f>(I32*21)/100</f>
      </c>
      <c r="P32" t="s">
        <v>36</v>
      </c>
    </row>
    <row r="33" spans="1:5" ht="76.5">
      <c r="A33" s="36" t="s">
        <v>69</v>
      </c>
      <c r="E33" s="37" t="s">
        <v>2033</v>
      </c>
    </row>
    <row r="34" spans="1:5" ht="12.75">
      <c r="A34" s="38" t="s">
        <v>71</v>
      </c>
      <c r="E34" s="39" t="s">
        <v>448</v>
      </c>
    </row>
    <row r="35" spans="1:5" ht="63.75">
      <c r="A35" t="s">
        <v>73</v>
      </c>
      <c r="E35" s="37" t="s">
        <v>2034</v>
      </c>
    </row>
    <row r="36" spans="1:16" ht="12.75">
      <c r="A36" s="26" t="s">
        <v>63</v>
      </c>
      <c r="B36" s="31" t="s">
        <v>49</v>
      </c>
      <c r="C36" s="31" t="s">
        <v>2035</v>
      </c>
      <c r="D36" s="26" t="s">
        <v>83</v>
      </c>
      <c r="E36" s="32" t="s">
        <v>2036</v>
      </c>
      <c r="F36" s="33" t="s">
        <v>234</v>
      </c>
      <c r="G36" s="34">
        <v>2</v>
      </c>
      <c r="H36" s="35">
        <v>0</v>
      </c>
      <c r="I36" s="35">
        <f>ROUND(ROUND(H36,2)*ROUND(G36,3),2)</f>
      </c>
      <c r="J36" s="33" t="s">
        <v>68</v>
      </c>
      <c r="O36">
        <f>(I36*21)/100</f>
      </c>
      <c r="P36" t="s">
        <v>36</v>
      </c>
    </row>
    <row r="37" spans="1:5" ht="63.75">
      <c r="A37" s="36" t="s">
        <v>69</v>
      </c>
      <c r="E37" s="37" t="s">
        <v>2037</v>
      </c>
    </row>
    <row r="38" spans="1:5" ht="12.75">
      <c r="A38" s="38" t="s">
        <v>71</v>
      </c>
      <c r="E38" s="39" t="s">
        <v>448</v>
      </c>
    </row>
    <row r="39" spans="1:5" ht="25.5">
      <c r="A39" t="s">
        <v>73</v>
      </c>
      <c r="E39" s="37" t="s">
        <v>505</v>
      </c>
    </row>
    <row r="40" spans="1:16" ht="12.75">
      <c r="A40" s="26" t="s">
        <v>63</v>
      </c>
      <c r="B40" s="31" t="s">
        <v>97</v>
      </c>
      <c r="C40" s="31" t="s">
        <v>2038</v>
      </c>
      <c r="D40" s="26" t="s">
        <v>83</v>
      </c>
      <c r="E40" s="32" t="s">
        <v>2039</v>
      </c>
      <c r="F40" s="33" t="s">
        <v>1957</v>
      </c>
      <c r="G40" s="34">
        <v>122</v>
      </c>
      <c r="H40" s="35">
        <v>0</v>
      </c>
      <c r="I40" s="35">
        <f>ROUND(ROUND(H40,2)*ROUND(G40,3),2)</f>
      </c>
      <c r="J40" s="33" t="s">
        <v>68</v>
      </c>
      <c r="O40">
        <f>(I40*21)/100</f>
      </c>
      <c r="P40" t="s">
        <v>36</v>
      </c>
    </row>
    <row r="41" spans="1:5" ht="63.75">
      <c r="A41" s="36" t="s">
        <v>69</v>
      </c>
      <c r="E41" s="37" t="s">
        <v>2040</v>
      </c>
    </row>
    <row r="42" spans="1:5" ht="12.75">
      <c r="A42" s="38" t="s">
        <v>71</v>
      </c>
      <c r="E42" s="39" t="s">
        <v>1981</v>
      </c>
    </row>
    <row r="43" spans="1:5" ht="25.5">
      <c r="A43" t="s">
        <v>73</v>
      </c>
      <c r="E43" s="37" t="s">
        <v>1960</v>
      </c>
    </row>
    <row r="44" spans="1:16" ht="12.75">
      <c r="A44" s="26" t="s">
        <v>63</v>
      </c>
      <c r="B44" s="31" t="s">
        <v>104</v>
      </c>
      <c r="C44" s="31" t="s">
        <v>1961</v>
      </c>
      <c r="D44" s="26" t="s">
        <v>83</v>
      </c>
      <c r="E44" s="32" t="s">
        <v>1962</v>
      </c>
      <c r="F44" s="33" t="s">
        <v>183</v>
      </c>
      <c r="G44" s="34">
        <v>6</v>
      </c>
      <c r="H44" s="35">
        <v>0</v>
      </c>
      <c r="I44" s="35">
        <f>ROUND(ROUND(H44,2)*ROUND(G44,3),2)</f>
      </c>
      <c r="J44" s="33" t="s">
        <v>68</v>
      </c>
      <c r="O44">
        <f>(I44*21)/100</f>
      </c>
      <c r="P44" t="s">
        <v>36</v>
      </c>
    </row>
    <row r="45" spans="1:5" ht="38.25">
      <c r="A45" s="36" t="s">
        <v>69</v>
      </c>
      <c r="E45" s="37" t="s">
        <v>1963</v>
      </c>
    </row>
    <row r="46" spans="1:5" ht="12.75">
      <c r="A46" s="38" t="s">
        <v>71</v>
      </c>
      <c r="E46" s="39" t="s">
        <v>1964</v>
      </c>
    </row>
    <row r="47" spans="1:5" ht="38.25">
      <c r="A47" t="s">
        <v>73</v>
      </c>
      <c r="E47" s="37" t="s">
        <v>1965</v>
      </c>
    </row>
    <row r="48" spans="1:16" ht="12.75">
      <c r="A48" s="26" t="s">
        <v>63</v>
      </c>
      <c r="B48" s="31" t="s">
        <v>52</v>
      </c>
      <c r="C48" s="31" t="s">
        <v>1966</v>
      </c>
      <c r="D48" s="26" t="s">
        <v>83</v>
      </c>
      <c r="E48" s="32" t="s">
        <v>1967</v>
      </c>
      <c r="F48" s="33" t="s">
        <v>183</v>
      </c>
      <c r="G48" s="34">
        <v>6</v>
      </c>
      <c r="H48" s="35">
        <v>0</v>
      </c>
      <c r="I48" s="35">
        <f>ROUND(ROUND(H48,2)*ROUND(G48,3),2)</f>
      </c>
      <c r="J48" s="33" t="s">
        <v>68</v>
      </c>
      <c r="O48">
        <f>(I48*21)/100</f>
      </c>
      <c r="P48" t="s">
        <v>36</v>
      </c>
    </row>
    <row r="49" spans="1:5" ht="25.5">
      <c r="A49" s="36" t="s">
        <v>69</v>
      </c>
      <c r="E49" s="37" t="s">
        <v>1968</v>
      </c>
    </row>
    <row r="50" spans="1:5" ht="12.75">
      <c r="A50" s="38" t="s">
        <v>71</v>
      </c>
      <c r="E50" s="39" t="s">
        <v>1964</v>
      </c>
    </row>
    <row r="51" spans="1:5" ht="25.5">
      <c r="A51" t="s">
        <v>73</v>
      </c>
      <c r="E51" s="37" t="s">
        <v>2041</v>
      </c>
    </row>
    <row r="52" spans="1:16" ht="12.75">
      <c r="A52" s="26" t="s">
        <v>63</v>
      </c>
      <c r="B52" s="31" t="s">
        <v>54</v>
      </c>
      <c r="C52" s="31" t="s">
        <v>1970</v>
      </c>
      <c r="D52" s="26" t="s">
        <v>83</v>
      </c>
      <c r="E52" s="32" t="s">
        <v>1971</v>
      </c>
      <c r="F52" s="33" t="s">
        <v>234</v>
      </c>
      <c r="G52" s="34">
        <v>2</v>
      </c>
      <c r="H52" s="35">
        <v>0</v>
      </c>
      <c r="I52" s="35">
        <f>ROUND(ROUND(H52,2)*ROUND(G52,3),2)</f>
      </c>
      <c r="J52" s="33" t="s">
        <v>68</v>
      </c>
      <c r="O52">
        <f>(I52*21)/100</f>
      </c>
      <c r="P52" t="s">
        <v>36</v>
      </c>
    </row>
    <row r="53" spans="1:5" ht="63.75">
      <c r="A53" s="36" t="s">
        <v>69</v>
      </c>
      <c r="E53" s="37" t="s">
        <v>1972</v>
      </c>
    </row>
    <row r="54" spans="1:5" ht="12.75">
      <c r="A54" s="38" t="s">
        <v>71</v>
      </c>
      <c r="E54" s="39" t="s">
        <v>448</v>
      </c>
    </row>
    <row r="55" spans="1:5" ht="76.5">
      <c r="A55" t="s">
        <v>73</v>
      </c>
      <c r="E55" s="37" t="s">
        <v>1973</v>
      </c>
    </row>
    <row r="56" spans="1:16" ht="12.75">
      <c r="A56" s="26" t="s">
        <v>63</v>
      </c>
      <c r="B56" s="31" t="s">
        <v>56</v>
      </c>
      <c r="C56" s="31" t="s">
        <v>1974</v>
      </c>
      <c r="D56" s="26" t="s">
        <v>83</v>
      </c>
      <c r="E56" s="32" t="s">
        <v>1975</v>
      </c>
      <c r="F56" s="33" t="s">
        <v>234</v>
      </c>
      <c r="G56" s="34">
        <v>2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51">
      <c r="A57" s="36" t="s">
        <v>69</v>
      </c>
      <c r="E57" s="37" t="s">
        <v>1976</v>
      </c>
    </row>
    <row r="58" spans="1:5" ht="12.75">
      <c r="A58" s="38" t="s">
        <v>71</v>
      </c>
      <c r="E58" s="39" t="s">
        <v>448</v>
      </c>
    </row>
    <row r="59" spans="1:5" ht="25.5">
      <c r="A59" t="s">
        <v>73</v>
      </c>
      <c r="E59" s="37" t="s">
        <v>1977</v>
      </c>
    </row>
    <row r="60" spans="1:16" ht="12.75">
      <c r="A60" s="26" t="s">
        <v>63</v>
      </c>
      <c r="B60" s="31" t="s">
        <v>118</v>
      </c>
      <c r="C60" s="31" t="s">
        <v>1978</v>
      </c>
      <c r="D60" s="26" t="s">
        <v>83</v>
      </c>
      <c r="E60" s="32" t="s">
        <v>1979</v>
      </c>
      <c r="F60" s="33" t="s">
        <v>1957</v>
      </c>
      <c r="G60" s="34">
        <v>122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51">
      <c r="A61" s="36" t="s">
        <v>69</v>
      </c>
      <c r="E61" s="37" t="s">
        <v>1980</v>
      </c>
    </row>
    <row r="62" spans="1:5" ht="12.75">
      <c r="A62" s="38" t="s">
        <v>71</v>
      </c>
      <c r="E62" s="39" t="s">
        <v>1981</v>
      </c>
    </row>
    <row r="63" spans="1:5" ht="25.5">
      <c r="A63" t="s">
        <v>73</v>
      </c>
      <c r="E63" s="37" t="s">
        <v>1982</v>
      </c>
    </row>
    <row r="64" spans="1:16" ht="12.75">
      <c r="A64" s="26" t="s">
        <v>63</v>
      </c>
      <c r="B64" s="31" t="s">
        <v>123</v>
      </c>
      <c r="C64" s="31" t="s">
        <v>1983</v>
      </c>
      <c r="D64" s="26" t="s">
        <v>83</v>
      </c>
      <c r="E64" s="32" t="s">
        <v>1984</v>
      </c>
      <c r="F64" s="33" t="s">
        <v>234</v>
      </c>
      <c r="G64" s="34">
        <v>2</v>
      </c>
      <c r="H64" s="35">
        <v>0</v>
      </c>
      <c r="I64" s="35">
        <f>ROUND(ROUND(H64,2)*ROUND(G64,3),2)</f>
      </c>
      <c r="J64" s="33" t="s">
        <v>68</v>
      </c>
      <c r="O64">
        <f>(I64*21)/100</f>
      </c>
      <c r="P64" t="s">
        <v>36</v>
      </c>
    </row>
    <row r="65" spans="1:5" ht="63.75">
      <c r="A65" s="36" t="s">
        <v>69</v>
      </c>
      <c r="E65" s="37" t="s">
        <v>1985</v>
      </c>
    </row>
    <row r="66" spans="1:5" ht="12.75">
      <c r="A66" s="38" t="s">
        <v>71</v>
      </c>
      <c r="E66" s="39" t="s">
        <v>448</v>
      </c>
    </row>
    <row r="67" spans="1:5" ht="76.5">
      <c r="A67" t="s">
        <v>73</v>
      </c>
      <c r="E67" s="37" t="s">
        <v>1973</v>
      </c>
    </row>
    <row r="68" spans="1:16" ht="12.75">
      <c r="A68" s="26" t="s">
        <v>63</v>
      </c>
      <c r="B68" s="31" t="s">
        <v>126</v>
      </c>
      <c r="C68" s="31" t="s">
        <v>1986</v>
      </c>
      <c r="D68" s="26" t="s">
        <v>83</v>
      </c>
      <c r="E68" s="32" t="s">
        <v>1987</v>
      </c>
      <c r="F68" s="33" t="s">
        <v>234</v>
      </c>
      <c r="G68" s="34">
        <v>2</v>
      </c>
      <c r="H68" s="35">
        <v>0</v>
      </c>
      <c r="I68" s="35">
        <f>ROUND(ROUND(H68,2)*ROUND(G68,3),2)</f>
      </c>
      <c r="J68" s="33" t="s">
        <v>68</v>
      </c>
      <c r="O68">
        <f>(I68*21)/100</f>
      </c>
      <c r="P68" t="s">
        <v>36</v>
      </c>
    </row>
    <row r="69" spans="1:5" ht="51">
      <c r="A69" s="36" t="s">
        <v>69</v>
      </c>
      <c r="E69" s="37" t="s">
        <v>1988</v>
      </c>
    </row>
    <row r="70" spans="1:5" ht="12.75">
      <c r="A70" s="38" t="s">
        <v>71</v>
      </c>
      <c r="E70" s="39" t="s">
        <v>448</v>
      </c>
    </row>
    <row r="71" spans="1:5" ht="25.5">
      <c r="A71" t="s">
        <v>73</v>
      </c>
      <c r="E71" s="37" t="s">
        <v>1977</v>
      </c>
    </row>
    <row r="72" spans="1:16" ht="12.75">
      <c r="A72" s="26" t="s">
        <v>63</v>
      </c>
      <c r="B72" s="31" t="s">
        <v>131</v>
      </c>
      <c r="C72" s="31" t="s">
        <v>1989</v>
      </c>
      <c r="D72" s="26" t="s">
        <v>83</v>
      </c>
      <c r="E72" s="32" t="s">
        <v>1990</v>
      </c>
      <c r="F72" s="33" t="s">
        <v>1957</v>
      </c>
      <c r="G72" s="34">
        <v>122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51">
      <c r="A73" s="36" t="s">
        <v>69</v>
      </c>
      <c r="E73" s="37" t="s">
        <v>1991</v>
      </c>
    </row>
    <row r="74" spans="1:5" ht="12.75">
      <c r="A74" s="38" t="s">
        <v>71</v>
      </c>
      <c r="E74" s="39" t="s">
        <v>1981</v>
      </c>
    </row>
    <row r="75" spans="1:5" ht="25.5">
      <c r="A75" t="s">
        <v>73</v>
      </c>
      <c r="E75" s="37" t="s">
        <v>1982</v>
      </c>
    </row>
    <row r="76" spans="1:16" ht="12.75">
      <c r="A76" s="26" t="s">
        <v>63</v>
      </c>
      <c r="B76" s="31" t="s">
        <v>137</v>
      </c>
      <c r="C76" s="31" t="s">
        <v>1992</v>
      </c>
      <c r="D76" s="26" t="s">
        <v>83</v>
      </c>
      <c r="E76" s="32" t="s">
        <v>1993</v>
      </c>
      <c r="F76" s="33" t="s">
        <v>234</v>
      </c>
      <c r="G76" s="34">
        <v>2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63.75">
      <c r="A77" s="36" t="s">
        <v>69</v>
      </c>
      <c r="E77" s="37" t="s">
        <v>1994</v>
      </c>
    </row>
    <row r="78" spans="1:5" ht="12.75">
      <c r="A78" s="38" t="s">
        <v>71</v>
      </c>
      <c r="E78" s="39" t="s">
        <v>448</v>
      </c>
    </row>
    <row r="79" spans="1:5" ht="76.5">
      <c r="A79" t="s">
        <v>73</v>
      </c>
      <c r="E79" s="37" t="s">
        <v>1973</v>
      </c>
    </row>
    <row r="80" spans="1:16" ht="12.75">
      <c r="A80" s="26" t="s">
        <v>63</v>
      </c>
      <c r="B80" s="31" t="s">
        <v>140</v>
      </c>
      <c r="C80" s="31" t="s">
        <v>1995</v>
      </c>
      <c r="D80" s="26" t="s">
        <v>83</v>
      </c>
      <c r="E80" s="32" t="s">
        <v>1996</v>
      </c>
      <c r="F80" s="33" t="s">
        <v>234</v>
      </c>
      <c r="G80" s="34">
        <v>2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1997</v>
      </c>
    </row>
    <row r="82" spans="1:5" ht="12.75">
      <c r="A82" s="38" t="s">
        <v>71</v>
      </c>
      <c r="E82" s="39" t="s">
        <v>448</v>
      </c>
    </row>
    <row r="83" spans="1:5" ht="25.5">
      <c r="A83" t="s">
        <v>73</v>
      </c>
      <c r="E83" s="37" t="s">
        <v>1977</v>
      </c>
    </row>
    <row r="84" spans="1:16" ht="12.75">
      <c r="A84" s="26" t="s">
        <v>63</v>
      </c>
      <c r="B84" s="31" t="s">
        <v>146</v>
      </c>
      <c r="C84" s="31" t="s">
        <v>1998</v>
      </c>
      <c r="D84" s="26" t="s">
        <v>83</v>
      </c>
      <c r="E84" s="32" t="s">
        <v>1999</v>
      </c>
      <c r="F84" s="33" t="s">
        <v>1957</v>
      </c>
      <c r="G84" s="34">
        <v>122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51">
      <c r="A85" s="36" t="s">
        <v>69</v>
      </c>
      <c r="E85" s="37" t="s">
        <v>2000</v>
      </c>
    </row>
    <row r="86" spans="1:5" ht="12.75">
      <c r="A86" s="38" t="s">
        <v>71</v>
      </c>
      <c r="E86" s="39" t="s">
        <v>1981</v>
      </c>
    </row>
    <row r="87" spans="1:5" ht="25.5">
      <c r="A87" t="s">
        <v>73</v>
      </c>
      <c r="E87" s="37" t="s">
        <v>1982</v>
      </c>
    </row>
    <row r="88" spans="1:16" ht="12.75">
      <c r="A88" s="26" t="s">
        <v>63</v>
      </c>
      <c r="B88" s="31" t="s">
        <v>151</v>
      </c>
      <c r="C88" s="31" t="s">
        <v>2001</v>
      </c>
      <c r="D88" s="26" t="s">
        <v>83</v>
      </c>
      <c r="E88" s="32" t="s">
        <v>2002</v>
      </c>
      <c r="F88" s="33" t="s">
        <v>234</v>
      </c>
      <c r="G88" s="34">
        <v>2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76.5">
      <c r="A89" s="36" t="s">
        <v>69</v>
      </c>
      <c r="E89" s="37" t="s">
        <v>2003</v>
      </c>
    </row>
    <row r="90" spans="1:5" ht="12.75">
      <c r="A90" s="38" t="s">
        <v>71</v>
      </c>
      <c r="E90" s="39" t="s">
        <v>448</v>
      </c>
    </row>
    <row r="91" spans="1:5" ht="63.75">
      <c r="A91" t="s">
        <v>73</v>
      </c>
      <c r="E91" s="37" t="s">
        <v>2004</v>
      </c>
    </row>
    <row r="92" spans="1:16" ht="12.75">
      <c r="A92" s="26" t="s">
        <v>63</v>
      </c>
      <c r="B92" s="31" t="s">
        <v>156</v>
      </c>
      <c r="C92" s="31" t="s">
        <v>2005</v>
      </c>
      <c r="D92" s="26" t="s">
        <v>83</v>
      </c>
      <c r="E92" s="32" t="s">
        <v>2006</v>
      </c>
      <c r="F92" s="33" t="s">
        <v>234</v>
      </c>
      <c r="G92" s="34">
        <v>2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63.75">
      <c r="A93" s="36" t="s">
        <v>69</v>
      </c>
      <c r="E93" s="37" t="s">
        <v>2007</v>
      </c>
    </row>
    <row r="94" spans="1:5" ht="12.75">
      <c r="A94" s="38" t="s">
        <v>71</v>
      </c>
      <c r="E94" s="39" t="s">
        <v>448</v>
      </c>
    </row>
    <row r="95" spans="1:5" ht="25.5">
      <c r="A95" t="s">
        <v>73</v>
      </c>
      <c r="E95" s="37" t="s">
        <v>1977</v>
      </c>
    </row>
    <row r="96" spans="1:16" ht="12.75">
      <c r="A96" s="26" t="s">
        <v>63</v>
      </c>
      <c r="B96" s="31" t="s">
        <v>161</v>
      </c>
      <c r="C96" s="31" t="s">
        <v>2008</v>
      </c>
      <c r="D96" s="26" t="s">
        <v>83</v>
      </c>
      <c r="E96" s="32" t="s">
        <v>2009</v>
      </c>
      <c r="F96" s="33" t="s">
        <v>1957</v>
      </c>
      <c r="G96" s="34">
        <v>122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63.75">
      <c r="A97" s="36" t="s">
        <v>69</v>
      </c>
      <c r="E97" s="37" t="s">
        <v>2010</v>
      </c>
    </row>
    <row r="98" spans="1:5" ht="12.75">
      <c r="A98" s="38" t="s">
        <v>71</v>
      </c>
      <c r="E98" s="39" t="s">
        <v>1981</v>
      </c>
    </row>
    <row r="99" spans="1:5" ht="25.5">
      <c r="A99" t="s">
        <v>73</v>
      </c>
      <c r="E99" s="37" t="s">
        <v>1982</v>
      </c>
    </row>
    <row r="100" spans="1:16" ht="12.75">
      <c r="A100" s="26" t="s">
        <v>63</v>
      </c>
      <c r="B100" s="31" t="s">
        <v>166</v>
      </c>
      <c r="C100" s="31" t="s">
        <v>2011</v>
      </c>
      <c r="D100" s="26" t="s">
        <v>83</v>
      </c>
      <c r="E100" s="32" t="s">
        <v>2012</v>
      </c>
      <c r="F100" s="33" t="s">
        <v>234</v>
      </c>
      <c r="G100" s="34">
        <v>125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76.5">
      <c r="A101" s="36" t="s">
        <v>69</v>
      </c>
      <c r="E101" s="37" t="s">
        <v>2042</v>
      </c>
    </row>
    <row r="102" spans="1:5" ht="12.75">
      <c r="A102" s="38" t="s">
        <v>71</v>
      </c>
      <c r="E102" s="39" t="s">
        <v>2043</v>
      </c>
    </row>
    <row r="103" spans="1:5" ht="63.75">
      <c r="A103" t="s">
        <v>73</v>
      </c>
      <c r="E103" s="37" t="s">
        <v>2004</v>
      </c>
    </row>
    <row r="104" spans="1:16" ht="12.75">
      <c r="A104" s="26" t="s">
        <v>63</v>
      </c>
      <c r="B104" s="31" t="s">
        <v>169</v>
      </c>
      <c r="C104" s="31" t="s">
        <v>2015</v>
      </c>
      <c r="D104" s="26" t="s">
        <v>83</v>
      </c>
      <c r="E104" s="32" t="s">
        <v>2016</v>
      </c>
      <c r="F104" s="33" t="s">
        <v>234</v>
      </c>
      <c r="G104" s="34">
        <v>125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63.75">
      <c r="A105" s="36" t="s">
        <v>69</v>
      </c>
      <c r="E105" s="37" t="s">
        <v>2044</v>
      </c>
    </row>
    <row r="106" spans="1:5" ht="12.75">
      <c r="A106" s="38" t="s">
        <v>71</v>
      </c>
      <c r="E106" s="39" t="s">
        <v>2043</v>
      </c>
    </row>
    <row r="107" spans="1:5" ht="25.5">
      <c r="A107" t="s">
        <v>73</v>
      </c>
      <c r="E107" s="37" t="s">
        <v>1977</v>
      </c>
    </row>
    <row r="108" spans="1:16" ht="12.75">
      <c r="A108" s="26" t="s">
        <v>63</v>
      </c>
      <c r="B108" s="31" t="s">
        <v>174</v>
      </c>
      <c r="C108" s="31" t="s">
        <v>2018</v>
      </c>
      <c r="D108" s="26" t="s">
        <v>83</v>
      </c>
      <c r="E108" s="32" t="s">
        <v>2019</v>
      </c>
      <c r="F108" s="33" t="s">
        <v>1957</v>
      </c>
      <c r="G108" s="34">
        <v>7625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63.75">
      <c r="A109" s="36" t="s">
        <v>69</v>
      </c>
      <c r="E109" s="37" t="s">
        <v>2045</v>
      </c>
    </row>
    <row r="110" spans="1:5" ht="12.75">
      <c r="A110" s="38" t="s">
        <v>71</v>
      </c>
      <c r="E110" s="39" t="s">
        <v>2046</v>
      </c>
    </row>
    <row r="111" spans="1:5" ht="25.5">
      <c r="A111" t="s">
        <v>73</v>
      </c>
      <c r="E111" s="37" t="s">
        <v>1982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2047</v>
      </c>
      <c r="I3" s="43">
        <f>0+I14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1908</v>
      </c>
      <c r="D9" s="1"/>
      <c r="E9" s="14" t="s">
        <v>1909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2047</v>
      </c>
      <c r="D10" s="6"/>
      <c r="E10" s="18" t="s">
        <v>2048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52</v>
      </c>
      <c r="D14" s="27"/>
      <c r="E14" s="29" t="s">
        <v>460</v>
      </c>
      <c r="F14" s="27"/>
      <c r="G14" s="27"/>
      <c r="H14" s="27"/>
      <c r="I14" s="30">
        <f>0+Q14</f>
      </c>
      <c r="J14" s="27"/>
      <c r="O14">
        <f>0+R14</f>
      </c>
      <c r="Q14">
        <f>0+I15+I19+I23+I27+I31+I35+I39+I43+I47+I51+I55+I59</f>
      </c>
      <c r="R14">
        <f>0+O15+O19+O23+O27+O31+O35+O39+O43+O47+O51+O55+O59</f>
      </c>
    </row>
    <row r="15" spans="1:16" ht="25.5">
      <c r="A15" s="26" t="s">
        <v>63</v>
      </c>
      <c r="B15" s="31" t="s">
        <v>19</v>
      </c>
      <c r="C15" s="31" t="s">
        <v>1946</v>
      </c>
      <c r="D15" s="26" t="s">
        <v>83</v>
      </c>
      <c r="E15" s="32" t="s">
        <v>1947</v>
      </c>
      <c r="F15" s="33" t="s">
        <v>234</v>
      </c>
      <c r="G15" s="34">
        <v>18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178.5">
      <c r="A16" s="36" t="s">
        <v>69</v>
      </c>
      <c r="E16" s="37" t="s">
        <v>2050</v>
      </c>
    </row>
    <row r="17" spans="1:5" ht="12.75">
      <c r="A17" s="38" t="s">
        <v>71</v>
      </c>
      <c r="E17" s="39" t="s">
        <v>2051</v>
      </c>
    </row>
    <row r="18" spans="1:5" ht="63.75">
      <c r="A18" t="s">
        <v>73</v>
      </c>
      <c r="E18" s="37" t="s">
        <v>2027</v>
      </c>
    </row>
    <row r="19" spans="1:16" ht="25.5">
      <c r="A19" s="26" t="s">
        <v>63</v>
      </c>
      <c r="B19" s="31" t="s">
        <v>36</v>
      </c>
      <c r="C19" s="31" t="s">
        <v>1951</v>
      </c>
      <c r="D19" s="26" t="s">
        <v>83</v>
      </c>
      <c r="E19" s="32" t="s">
        <v>1952</v>
      </c>
      <c r="F19" s="33" t="s">
        <v>234</v>
      </c>
      <c r="G19" s="34">
        <v>18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165.75">
      <c r="A20" s="36" t="s">
        <v>69</v>
      </c>
      <c r="E20" s="37" t="s">
        <v>2052</v>
      </c>
    </row>
    <row r="21" spans="1:5" ht="12.75">
      <c r="A21" s="38" t="s">
        <v>71</v>
      </c>
      <c r="E21" s="39" t="s">
        <v>2051</v>
      </c>
    </row>
    <row r="22" spans="1:5" ht="25.5">
      <c r="A22" t="s">
        <v>73</v>
      </c>
      <c r="E22" s="37" t="s">
        <v>505</v>
      </c>
    </row>
    <row r="23" spans="1:16" ht="12.75">
      <c r="A23" s="26" t="s">
        <v>63</v>
      </c>
      <c r="B23" s="31" t="s">
        <v>35</v>
      </c>
      <c r="C23" s="31" t="s">
        <v>1955</v>
      </c>
      <c r="D23" s="26" t="s">
        <v>83</v>
      </c>
      <c r="E23" s="32" t="s">
        <v>1956</v>
      </c>
      <c r="F23" s="33" t="s">
        <v>1957</v>
      </c>
      <c r="G23" s="34">
        <v>2214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204">
      <c r="A24" s="36" t="s">
        <v>69</v>
      </c>
      <c r="E24" s="37" t="s">
        <v>2053</v>
      </c>
    </row>
    <row r="25" spans="1:5" ht="12.75">
      <c r="A25" s="38" t="s">
        <v>71</v>
      </c>
      <c r="E25" s="39" t="s">
        <v>2054</v>
      </c>
    </row>
    <row r="26" spans="1:5" ht="25.5">
      <c r="A26" t="s">
        <v>73</v>
      </c>
      <c r="E26" s="37" t="s">
        <v>1960</v>
      </c>
    </row>
    <row r="27" spans="1:16" ht="12.75">
      <c r="A27" s="26" t="s">
        <v>63</v>
      </c>
      <c r="B27" s="31" t="s">
        <v>45</v>
      </c>
      <c r="C27" s="31" t="s">
        <v>1970</v>
      </c>
      <c r="D27" s="26" t="s">
        <v>83</v>
      </c>
      <c r="E27" s="32" t="s">
        <v>1971</v>
      </c>
      <c r="F27" s="33" t="s">
        <v>234</v>
      </c>
      <c r="G27" s="34">
        <v>2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63.75">
      <c r="A28" s="36" t="s">
        <v>69</v>
      </c>
      <c r="E28" s="37" t="s">
        <v>1972</v>
      </c>
    </row>
    <row r="29" spans="1:5" ht="12.75">
      <c r="A29" s="38" t="s">
        <v>71</v>
      </c>
      <c r="E29" s="39" t="s">
        <v>448</v>
      </c>
    </row>
    <row r="30" spans="1:5" ht="76.5">
      <c r="A30" t="s">
        <v>73</v>
      </c>
      <c r="E30" s="37" t="s">
        <v>1973</v>
      </c>
    </row>
    <row r="31" spans="1:16" ht="12.75">
      <c r="A31" s="26" t="s">
        <v>63</v>
      </c>
      <c r="B31" s="31" t="s">
        <v>47</v>
      </c>
      <c r="C31" s="31" t="s">
        <v>1974</v>
      </c>
      <c r="D31" s="26" t="s">
        <v>83</v>
      </c>
      <c r="E31" s="32" t="s">
        <v>1975</v>
      </c>
      <c r="F31" s="33" t="s">
        <v>234</v>
      </c>
      <c r="G31" s="34">
        <v>2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51">
      <c r="A32" s="36" t="s">
        <v>69</v>
      </c>
      <c r="E32" s="37" t="s">
        <v>1976</v>
      </c>
    </row>
    <row r="33" spans="1:5" ht="12.75">
      <c r="A33" s="38" t="s">
        <v>71</v>
      </c>
      <c r="E33" s="39" t="s">
        <v>448</v>
      </c>
    </row>
    <row r="34" spans="1:5" ht="25.5">
      <c r="A34" t="s">
        <v>73</v>
      </c>
      <c r="E34" s="37" t="s">
        <v>1977</v>
      </c>
    </row>
    <row r="35" spans="1:16" ht="12.75">
      <c r="A35" s="26" t="s">
        <v>63</v>
      </c>
      <c r="B35" s="31" t="s">
        <v>49</v>
      </c>
      <c r="C35" s="31" t="s">
        <v>1978</v>
      </c>
      <c r="D35" s="26" t="s">
        <v>83</v>
      </c>
      <c r="E35" s="32" t="s">
        <v>1979</v>
      </c>
      <c r="F35" s="33" t="s">
        <v>1957</v>
      </c>
      <c r="G35" s="34">
        <v>246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51">
      <c r="A36" s="36" t="s">
        <v>69</v>
      </c>
      <c r="E36" s="37" t="s">
        <v>1980</v>
      </c>
    </row>
    <row r="37" spans="1:5" ht="12.75">
      <c r="A37" s="38" t="s">
        <v>71</v>
      </c>
      <c r="E37" s="39" t="s">
        <v>2055</v>
      </c>
    </row>
    <row r="38" spans="1:5" ht="25.5">
      <c r="A38" t="s">
        <v>73</v>
      </c>
      <c r="E38" s="37" t="s">
        <v>1982</v>
      </c>
    </row>
    <row r="39" spans="1:16" ht="12.75">
      <c r="A39" s="26" t="s">
        <v>63</v>
      </c>
      <c r="B39" s="31" t="s">
        <v>97</v>
      </c>
      <c r="C39" s="31" t="s">
        <v>2056</v>
      </c>
      <c r="D39" s="26" t="s">
        <v>83</v>
      </c>
      <c r="E39" s="32" t="s">
        <v>2057</v>
      </c>
      <c r="F39" s="33" t="s">
        <v>234</v>
      </c>
      <c r="G39" s="34">
        <v>2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63.75">
      <c r="A40" s="36" t="s">
        <v>69</v>
      </c>
      <c r="E40" s="37" t="s">
        <v>2058</v>
      </c>
    </row>
    <row r="41" spans="1:5" ht="12.75">
      <c r="A41" s="38" t="s">
        <v>71</v>
      </c>
      <c r="E41" s="39" t="s">
        <v>448</v>
      </c>
    </row>
    <row r="42" spans="1:5" ht="76.5">
      <c r="A42" t="s">
        <v>73</v>
      </c>
      <c r="E42" s="37" t="s">
        <v>1973</v>
      </c>
    </row>
    <row r="43" spans="1:16" ht="12.75">
      <c r="A43" s="26" t="s">
        <v>63</v>
      </c>
      <c r="B43" s="31" t="s">
        <v>104</v>
      </c>
      <c r="C43" s="31" t="s">
        <v>2059</v>
      </c>
      <c r="D43" s="26" t="s">
        <v>83</v>
      </c>
      <c r="E43" s="32" t="s">
        <v>2060</v>
      </c>
      <c r="F43" s="33" t="s">
        <v>234</v>
      </c>
      <c r="G43" s="34">
        <v>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2061</v>
      </c>
    </row>
    <row r="45" spans="1:5" ht="12.75">
      <c r="A45" s="38" t="s">
        <v>71</v>
      </c>
      <c r="E45" s="39" t="s">
        <v>448</v>
      </c>
    </row>
    <row r="46" spans="1:5" ht="25.5">
      <c r="A46" t="s">
        <v>73</v>
      </c>
      <c r="E46" s="37" t="s">
        <v>1977</v>
      </c>
    </row>
    <row r="47" spans="1:16" ht="12.75">
      <c r="A47" s="26" t="s">
        <v>63</v>
      </c>
      <c r="B47" s="31" t="s">
        <v>52</v>
      </c>
      <c r="C47" s="31" t="s">
        <v>2062</v>
      </c>
      <c r="D47" s="26" t="s">
        <v>83</v>
      </c>
      <c r="E47" s="32" t="s">
        <v>2063</v>
      </c>
      <c r="F47" s="33" t="s">
        <v>1957</v>
      </c>
      <c r="G47" s="34">
        <v>246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2064</v>
      </c>
    </row>
    <row r="49" spans="1:5" ht="12.75">
      <c r="A49" s="38" t="s">
        <v>71</v>
      </c>
      <c r="E49" s="39" t="s">
        <v>2055</v>
      </c>
    </row>
    <row r="50" spans="1:5" ht="25.5">
      <c r="A50" t="s">
        <v>73</v>
      </c>
      <c r="E50" s="37" t="s">
        <v>1982</v>
      </c>
    </row>
    <row r="51" spans="1:16" ht="12.75">
      <c r="A51" s="26" t="s">
        <v>63</v>
      </c>
      <c r="B51" s="31" t="s">
        <v>54</v>
      </c>
      <c r="C51" s="31" t="s">
        <v>2001</v>
      </c>
      <c r="D51" s="26" t="s">
        <v>83</v>
      </c>
      <c r="E51" s="32" t="s">
        <v>2002</v>
      </c>
      <c r="F51" s="33" t="s">
        <v>234</v>
      </c>
      <c r="G51" s="34">
        <v>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2065</v>
      </c>
    </row>
    <row r="53" spans="1:5" ht="12.75">
      <c r="A53" s="38" t="s">
        <v>71</v>
      </c>
      <c r="E53" s="39" t="s">
        <v>727</v>
      </c>
    </row>
    <row r="54" spans="1:5" ht="63.75">
      <c r="A54" t="s">
        <v>73</v>
      </c>
      <c r="E54" s="37" t="s">
        <v>2004</v>
      </c>
    </row>
    <row r="55" spans="1:16" ht="12.75">
      <c r="A55" s="26" t="s">
        <v>63</v>
      </c>
      <c r="B55" s="31" t="s">
        <v>56</v>
      </c>
      <c r="C55" s="31" t="s">
        <v>2005</v>
      </c>
      <c r="D55" s="26" t="s">
        <v>83</v>
      </c>
      <c r="E55" s="32" t="s">
        <v>2006</v>
      </c>
      <c r="F55" s="33" t="s">
        <v>234</v>
      </c>
      <c r="G55" s="34">
        <v>4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63.75">
      <c r="A56" s="36" t="s">
        <v>69</v>
      </c>
      <c r="E56" s="37" t="s">
        <v>2066</v>
      </c>
    </row>
    <row r="57" spans="1:5" ht="12.75">
      <c r="A57" s="38" t="s">
        <v>71</v>
      </c>
      <c r="E57" s="39" t="s">
        <v>727</v>
      </c>
    </row>
    <row r="58" spans="1:5" ht="25.5">
      <c r="A58" t="s">
        <v>73</v>
      </c>
      <c r="E58" s="37" t="s">
        <v>1977</v>
      </c>
    </row>
    <row r="59" spans="1:16" ht="12.75">
      <c r="A59" s="26" t="s">
        <v>63</v>
      </c>
      <c r="B59" s="31" t="s">
        <v>118</v>
      </c>
      <c r="C59" s="31" t="s">
        <v>2008</v>
      </c>
      <c r="D59" s="26" t="s">
        <v>83</v>
      </c>
      <c r="E59" s="32" t="s">
        <v>2009</v>
      </c>
      <c r="F59" s="33" t="s">
        <v>1957</v>
      </c>
      <c r="G59" s="34">
        <v>492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63.75">
      <c r="A60" s="36" t="s">
        <v>69</v>
      </c>
      <c r="E60" s="37" t="s">
        <v>2067</v>
      </c>
    </row>
    <row r="61" spans="1:5" ht="12.75">
      <c r="A61" s="38" t="s">
        <v>71</v>
      </c>
      <c r="E61" s="39" t="s">
        <v>2068</v>
      </c>
    </row>
    <row r="62" spans="1:5" ht="25.5">
      <c r="A62" t="s">
        <v>73</v>
      </c>
      <c r="E62" s="37" t="s">
        <v>1982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2069</v>
      </c>
      <c r="I3" s="43">
        <f>0+I14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1908</v>
      </c>
      <c r="D9" s="1"/>
      <c r="E9" s="14" t="s">
        <v>1909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2069</v>
      </c>
      <c r="D10" s="6"/>
      <c r="E10" s="18" t="s">
        <v>2070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52</v>
      </c>
      <c r="D14" s="27"/>
      <c r="E14" s="29" t="s">
        <v>460</v>
      </c>
      <c r="F14" s="27"/>
      <c r="G14" s="27"/>
      <c r="H14" s="27"/>
      <c r="I14" s="30">
        <f>0+Q14</f>
      </c>
      <c r="J14" s="27"/>
      <c r="O14">
        <f>0+R14</f>
      </c>
      <c r="Q14">
        <f>0+I15+I19+I23+I27+I31+I35</f>
      </c>
      <c r="R14">
        <f>0+O15+O19+O23+O27+O31+O35</f>
      </c>
    </row>
    <row r="15" spans="1:16" ht="25.5">
      <c r="A15" s="26" t="s">
        <v>63</v>
      </c>
      <c r="B15" s="31" t="s">
        <v>19</v>
      </c>
      <c r="C15" s="31" t="s">
        <v>1946</v>
      </c>
      <c r="D15" s="26" t="s">
        <v>83</v>
      </c>
      <c r="E15" s="32" t="s">
        <v>1947</v>
      </c>
      <c r="F15" s="33" t="s">
        <v>234</v>
      </c>
      <c r="G15" s="34">
        <v>14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114.75">
      <c r="A16" s="36" t="s">
        <v>69</v>
      </c>
      <c r="E16" s="37" t="s">
        <v>2072</v>
      </c>
    </row>
    <row r="17" spans="1:5" ht="12.75">
      <c r="A17" s="38" t="s">
        <v>71</v>
      </c>
      <c r="E17" s="39" t="s">
        <v>2073</v>
      </c>
    </row>
    <row r="18" spans="1:5" ht="63.75">
      <c r="A18" t="s">
        <v>73</v>
      </c>
      <c r="E18" s="37" t="s">
        <v>2027</v>
      </c>
    </row>
    <row r="19" spans="1:16" ht="25.5">
      <c r="A19" s="26" t="s">
        <v>63</v>
      </c>
      <c r="B19" s="31" t="s">
        <v>36</v>
      </c>
      <c r="C19" s="31" t="s">
        <v>1951</v>
      </c>
      <c r="D19" s="26" t="s">
        <v>83</v>
      </c>
      <c r="E19" s="32" t="s">
        <v>1952</v>
      </c>
      <c r="F19" s="33" t="s">
        <v>234</v>
      </c>
      <c r="G19" s="34">
        <v>14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102">
      <c r="A20" s="36" t="s">
        <v>69</v>
      </c>
      <c r="E20" s="37" t="s">
        <v>2074</v>
      </c>
    </row>
    <row r="21" spans="1:5" ht="12.75">
      <c r="A21" s="38" t="s">
        <v>71</v>
      </c>
      <c r="E21" s="39" t="s">
        <v>2073</v>
      </c>
    </row>
    <row r="22" spans="1:5" ht="25.5">
      <c r="A22" t="s">
        <v>73</v>
      </c>
      <c r="E22" s="37" t="s">
        <v>505</v>
      </c>
    </row>
    <row r="23" spans="1:16" ht="12.75">
      <c r="A23" s="26" t="s">
        <v>63</v>
      </c>
      <c r="B23" s="31" t="s">
        <v>35</v>
      </c>
      <c r="C23" s="31" t="s">
        <v>1955</v>
      </c>
      <c r="D23" s="26" t="s">
        <v>83</v>
      </c>
      <c r="E23" s="32" t="s">
        <v>1956</v>
      </c>
      <c r="F23" s="33" t="s">
        <v>1957</v>
      </c>
      <c r="G23" s="34">
        <v>3184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140.25">
      <c r="A24" s="36" t="s">
        <v>69</v>
      </c>
      <c r="E24" s="37" t="s">
        <v>2075</v>
      </c>
    </row>
    <row r="25" spans="1:5" ht="12.75">
      <c r="A25" s="38" t="s">
        <v>71</v>
      </c>
      <c r="E25" s="39" t="s">
        <v>2076</v>
      </c>
    </row>
    <row r="26" spans="1:5" ht="25.5">
      <c r="A26" t="s">
        <v>73</v>
      </c>
      <c r="E26" s="37" t="s">
        <v>1960</v>
      </c>
    </row>
    <row r="27" spans="1:16" ht="12.75">
      <c r="A27" s="26" t="s">
        <v>63</v>
      </c>
      <c r="B27" s="31" t="s">
        <v>45</v>
      </c>
      <c r="C27" s="31" t="s">
        <v>2031</v>
      </c>
      <c r="D27" s="26" t="s">
        <v>83</v>
      </c>
      <c r="E27" s="32" t="s">
        <v>2032</v>
      </c>
      <c r="F27" s="33" t="s">
        <v>234</v>
      </c>
      <c r="G27" s="34">
        <v>4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102">
      <c r="A28" s="36" t="s">
        <v>69</v>
      </c>
      <c r="E28" s="37" t="s">
        <v>2077</v>
      </c>
    </row>
    <row r="29" spans="1:5" ht="12.75">
      <c r="A29" s="38" t="s">
        <v>71</v>
      </c>
      <c r="E29" s="39" t="s">
        <v>2078</v>
      </c>
    </row>
    <row r="30" spans="1:5" ht="63.75">
      <c r="A30" t="s">
        <v>73</v>
      </c>
      <c r="E30" s="37" t="s">
        <v>2034</v>
      </c>
    </row>
    <row r="31" spans="1:16" ht="12.75">
      <c r="A31" s="26" t="s">
        <v>63</v>
      </c>
      <c r="B31" s="31" t="s">
        <v>47</v>
      </c>
      <c r="C31" s="31" t="s">
        <v>2035</v>
      </c>
      <c r="D31" s="26" t="s">
        <v>83</v>
      </c>
      <c r="E31" s="32" t="s">
        <v>2036</v>
      </c>
      <c r="F31" s="33" t="s">
        <v>234</v>
      </c>
      <c r="G31" s="34">
        <v>4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89.25">
      <c r="A32" s="36" t="s">
        <v>69</v>
      </c>
      <c r="E32" s="37" t="s">
        <v>2079</v>
      </c>
    </row>
    <row r="33" spans="1:5" ht="12.75">
      <c r="A33" s="38" t="s">
        <v>71</v>
      </c>
      <c r="E33" s="39" t="s">
        <v>2078</v>
      </c>
    </row>
    <row r="34" spans="1:5" ht="25.5">
      <c r="A34" t="s">
        <v>73</v>
      </c>
      <c r="E34" s="37" t="s">
        <v>505</v>
      </c>
    </row>
    <row r="35" spans="1:16" ht="12.75">
      <c r="A35" s="26" t="s">
        <v>63</v>
      </c>
      <c r="B35" s="31" t="s">
        <v>49</v>
      </c>
      <c r="C35" s="31" t="s">
        <v>2038</v>
      </c>
      <c r="D35" s="26" t="s">
        <v>83</v>
      </c>
      <c r="E35" s="32" t="s">
        <v>2039</v>
      </c>
      <c r="F35" s="33" t="s">
        <v>1957</v>
      </c>
      <c r="G35" s="34">
        <v>980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89.25">
      <c r="A36" s="36" t="s">
        <v>69</v>
      </c>
      <c r="E36" s="37" t="s">
        <v>2080</v>
      </c>
    </row>
    <row r="37" spans="1:5" ht="12.75">
      <c r="A37" s="38" t="s">
        <v>71</v>
      </c>
      <c r="E37" s="39" t="s">
        <v>2081</v>
      </c>
    </row>
    <row r="38" spans="1:5" ht="25.5">
      <c r="A38" t="s">
        <v>73</v>
      </c>
      <c r="E38" s="37" t="s">
        <v>1960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5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0+O14+O19+O44+O53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2084</v>
      </c>
      <c r="I3" s="43">
        <f>0+I14+I19+I44+I53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2082</v>
      </c>
      <c r="D9" s="1"/>
      <c r="E9" s="14" t="s">
        <v>2083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2084</v>
      </c>
      <c r="D10" s="6"/>
      <c r="E10" s="18" t="s">
        <v>2085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40</v>
      </c>
      <c r="D14" s="27"/>
      <c r="E14" s="29" t="s">
        <v>62</v>
      </c>
      <c r="F14" s="27"/>
      <c r="G14" s="27"/>
      <c r="H14" s="27"/>
      <c r="I14" s="30">
        <f>0+Q14</f>
      </c>
      <c r="J14" s="27"/>
      <c r="O14">
        <f>0+R14</f>
      </c>
      <c r="Q14">
        <f>0+I15</f>
      </c>
      <c r="R14">
        <f>0+O15</f>
      </c>
    </row>
    <row r="15" spans="1:16" ht="12.75">
      <c r="A15" s="26" t="s">
        <v>63</v>
      </c>
      <c r="B15" s="31" t="s">
        <v>19</v>
      </c>
      <c r="C15" s="31" t="s">
        <v>1918</v>
      </c>
      <c r="D15" s="26" t="s">
        <v>83</v>
      </c>
      <c r="E15" s="32" t="s">
        <v>1919</v>
      </c>
      <c r="F15" s="33" t="s">
        <v>1920</v>
      </c>
      <c r="G15" s="34">
        <v>1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25.5">
      <c r="A16" s="36" t="s">
        <v>69</v>
      </c>
      <c r="E16" s="37" t="s">
        <v>1921</v>
      </c>
    </row>
    <row r="17" spans="1:5" ht="12.75">
      <c r="A17" s="38" t="s">
        <v>71</v>
      </c>
      <c r="E17" s="39" t="s">
        <v>686</v>
      </c>
    </row>
    <row r="18" spans="1:5" ht="12.75">
      <c r="A18" t="s">
        <v>73</v>
      </c>
      <c r="E18" s="37" t="s">
        <v>1922</v>
      </c>
    </row>
    <row r="19" spans="1:18" ht="12.75" customHeight="1">
      <c r="A19" s="6" t="s">
        <v>61</v>
      </c>
      <c r="B19" s="6"/>
      <c r="C19" s="41" t="s">
        <v>19</v>
      </c>
      <c r="D19" s="6"/>
      <c r="E19" s="29" t="s">
        <v>81</v>
      </c>
      <c r="F19" s="6"/>
      <c r="G19" s="6"/>
      <c r="H19" s="6"/>
      <c r="I19" s="42">
        <f>0+Q19</f>
      </c>
      <c r="J19" s="6"/>
      <c r="O19">
        <f>0+R19</f>
      </c>
      <c r="Q19">
        <f>0+I20+I24+I28+I32+I36+I40</f>
      </c>
      <c r="R19">
        <f>0+O20+O24+O28+O32+O36+O40</f>
      </c>
    </row>
    <row r="20" spans="1:16" ht="25.5">
      <c r="A20" s="26" t="s">
        <v>63</v>
      </c>
      <c r="B20" s="31" t="s">
        <v>36</v>
      </c>
      <c r="C20" s="31" t="s">
        <v>1923</v>
      </c>
      <c r="D20" s="26" t="s">
        <v>83</v>
      </c>
      <c r="E20" s="32" t="s">
        <v>2088</v>
      </c>
      <c r="F20" s="33" t="s">
        <v>85</v>
      </c>
      <c r="G20" s="34">
        <v>4.5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38.25">
      <c r="A21" s="36" t="s">
        <v>69</v>
      </c>
      <c r="E21" s="37" t="s">
        <v>1925</v>
      </c>
    </row>
    <row r="22" spans="1:5" ht="12.75">
      <c r="A22" s="38" t="s">
        <v>71</v>
      </c>
      <c r="E22" s="39" t="s">
        <v>1926</v>
      </c>
    </row>
    <row r="23" spans="1:5" ht="63.75">
      <c r="A23" t="s">
        <v>73</v>
      </c>
      <c r="E23" s="37" t="s">
        <v>88</v>
      </c>
    </row>
    <row r="24" spans="1:16" ht="12.75">
      <c r="A24" s="26" t="s">
        <v>63</v>
      </c>
      <c r="B24" s="31" t="s">
        <v>35</v>
      </c>
      <c r="C24" s="31" t="s">
        <v>1927</v>
      </c>
      <c r="D24" s="26" t="s">
        <v>83</v>
      </c>
      <c r="E24" s="32" t="s">
        <v>1928</v>
      </c>
      <c r="F24" s="33" t="s">
        <v>85</v>
      </c>
      <c r="G24" s="34">
        <v>4.5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63.75">
      <c r="A25" s="36" t="s">
        <v>69</v>
      </c>
      <c r="E25" s="37" t="s">
        <v>1929</v>
      </c>
    </row>
    <row r="26" spans="1:5" ht="12.75">
      <c r="A26" s="38" t="s">
        <v>71</v>
      </c>
      <c r="E26" s="39" t="s">
        <v>1926</v>
      </c>
    </row>
    <row r="27" spans="1:5" ht="38.25">
      <c r="A27" t="s">
        <v>73</v>
      </c>
      <c r="E27" s="37" t="s">
        <v>136</v>
      </c>
    </row>
    <row r="28" spans="1:16" ht="12.75">
      <c r="A28" s="26" t="s">
        <v>63</v>
      </c>
      <c r="B28" s="31" t="s">
        <v>45</v>
      </c>
      <c r="C28" s="31" t="s">
        <v>1931</v>
      </c>
      <c r="D28" s="26" t="s">
        <v>83</v>
      </c>
      <c r="E28" s="32" t="s">
        <v>1932</v>
      </c>
      <c r="F28" s="33" t="s">
        <v>85</v>
      </c>
      <c r="G28" s="34">
        <v>4.5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51">
      <c r="A29" s="36" t="s">
        <v>69</v>
      </c>
      <c r="E29" s="37" t="s">
        <v>1933</v>
      </c>
    </row>
    <row r="30" spans="1:5" ht="12.75">
      <c r="A30" s="38" t="s">
        <v>71</v>
      </c>
      <c r="E30" s="39" t="s">
        <v>1926</v>
      </c>
    </row>
    <row r="31" spans="1:5" ht="306">
      <c r="A31" t="s">
        <v>73</v>
      </c>
      <c r="E31" s="37" t="s">
        <v>145</v>
      </c>
    </row>
    <row r="32" spans="1:16" ht="12.75">
      <c r="A32" s="26" t="s">
        <v>63</v>
      </c>
      <c r="B32" s="31" t="s">
        <v>47</v>
      </c>
      <c r="C32" s="31" t="s">
        <v>147</v>
      </c>
      <c r="D32" s="26" t="s">
        <v>83</v>
      </c>
      <c r="E32" s="32" t="s">
        <v>148</v>
      </c>
      <c r="F32" s="33" t="s">
        <v>85</v>
      </c>
      <c r="G32" s="34">
        <v>4.5</v>
      </c>
      <c r="H32" s="35">
        <v>0</v>
      </c>
      <c r="I32" s="35">
        <f>ROUND(ROUND(H32,2)*ROUND(G32,3),2)</f>
      </c>
      <c r="J32" s="33" t="s">
        <v>68</v>
      </c>
      <c r="O32">
        <f>(I32*21)/100</f>
      </c>
      <c r="P32" t="s">
        <v>36</v>
      </c>
    </row>
    <row r="33" spans="1:5" ht="38.25">
      <c r="A33" s="36" t="s">
        <v>69</v>
      </c>
      <c r="E33" s="37" t="s">
        <v>2089</v>
      </c>
    </row>
    <row r="34" spans="1:5" ht="12.75">
      <c r="A34" s="38" t="s">
        <v>71</v>
      </c>
      <c r="E34" s="39" t="s">
        <v>1926</v>
      </c>
    </row>
    <row r="35" spans="1:5" ht="318.75">
      <c r="A35" t="s">
        <v>73</v>
      </c>
      <c r="E35" s="37" t="s">
        <v>150</v>
      </c>
    </row>
    <row r="36" spans="1:16" ht="12.75">
      <c r="A36" s="26" t="s">
        <v>63</v>
      </c>
      <c r="B36" s="31" t="s">
        <v>49</v>
      </c>
      <c r="C36" s="31" t="s">
        <v>181</v>
      </c>
      <c r="D36" s="26" t="s">
        <v>83</v>
      </c>
      <c r="E36" s="32" t="s">
        <v>182</v>
      </c>
      <c r="F36" s="33" t="s">
        <v>183</v>
      </c>
      <c r="G36" s="34">
        <v>30</v>
      </c>
      <c r="H36" s="35">
        <v>0</v>
      </c>
      <c r="I36" s="35">
        <f>ROUND(ROUND(H36,2)*ROUND(G36,3),2)</f>
      </c>
      <c r="J36" s="33" t="s">
        <v>68</v>
      </c>
      <c r="O36">
        <f>(I36*21)/100</f>
      </c>
      <c r="P36" t="s">
        <v>36</v>
      </c>
    </row>
    <row r="37" spans="1:5" ht="25.5">
      <c r="A37" s="36" t="s">
        <v>69</v>
      </c>
      <c r="E37" s="37" t="s">
        <v>1935</v>
      </c>
    </row>
    <row r="38" spans="1:5" ht="12.75">
      <c r="A38" s="38" t="s">
        <v>71</v>
      </c>
      <c r="E38" s="39" t="s">
        <v>1936</v>
      </c>
    </row>
    <row r="39" spans="1:5" ht="25.5">
      <c r="A39" t="s">
        <v>73</v>
      </c>
      <c r="E39" s="37" t="s">
        <v>186</v>
      </c>
    </row>
    <row r="40" spans="1:16" ht="12.75">
      <c r="A40" s="26" t="s">
        <v>63</v>
      </c>
      <c r="B40" s="31" t="s">
        <v>97</v>
      </c>
      <c r="C40" s="31" t="s">
        <v>623</v>
      </c>
      <c r="D40" s="26" t="s">
        <v>83</v>
      </c>
      <c r="E40" s="32" t="s">
        <v>624</v>
      </c>
      <c r="F40" s="33" t="s">
        <v>183</v>
      </c>
      <c r="G40" s="34">
        <v>30</v>
      </c>
      <c r="H40" s="35">
        <v>0</v>
      </c>
      <c r="I40" s="35">
        <f>ROUND(ROUND(H40,2)*ROUND(G40,3),2)</f>
      </c>
      <c r="J40" s="33" t="s">
        <v>68</v>
      </c>
      <c r="O40">
        <f>(I40*21)/100</f>
      </c>
      <c r="P40" t="s">
        <v>36</v>
      </c>
    </row>
    <row r="41" spans="1:5" ht="38.25">
      <c r="A41" s="36" t="s">
        <v>69</v>
      </c>
      <c r="E41" s="37" t="s">
        <v>1937</v>
      </c>
    </row>
    <row r="42" spans="1:5" ht="12.75">
      <c r="A42" s="38" t="s">
        <v>71</v>
      </c>
      <c r="E42" s="39" t="s">
        <v>1936</v>
      </c>
    </row>
    <row r="43" spans="1:5" ht="38.25">
      <c r="A43" t="s">
        <v>73</v>
      </c>
      <c r="E43" s="37" t="s">
        <v>215</v>
      </c>
    </row>
    <row r="44" spans="1:18" ht="12.75" customHeight="1">
      <c r="A44" s="6" t="s">
        <v>61</v>
      </c>
      <c r="B44" s="6"/>
      <c r="C44" s="41" t="s">
        <v>47</v>
      </c>
      <c r="D44" s="6"/>
      <c r="E44" s="29" t="s">
        <v>304</v>
      </c>
      <c r="F44" s="6"/>
      <c r="G44" s="6"/>
      <c r="H44" s="6"/>
      <c r="I44" s="42">
        <f>0+Q44</f>
      </c>
      <c r="J44" s="6"/>
      <c r="O44">
        <f>0+R44</f>
      </c>
      <c r="Q44">
        <f>0+I45+I49</f>
      </c>
      <c r="R44">
        <f>0+O45+O49</f>
      </c>
    </row>
    <row r="45" spans="1:16" ht="12.75">
      <c r="A45" s="26" t="s">
        <v>63</v>
      </c>
      <c r="B45" s="31" t="s">
        <v>104</v>
      </c>
      <c r="C45" s="31" t="s">
        <v>1939</v>
      </c>
      <c r="D45" s="26" t="s">
        <v>83</v>
      </c>
      <c r="E45" s="32" t="s">
        <v>1940</v>
      </c>
      <c r="F45" s="33" t="s">
        <v>85</v>
      </c>
      <c r="G45" s="34">
        <v>4.5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38.25">
      <c r="A46" s="36" t="s">
        <v>69</v>
      </c>
      <c r="E46" s="37" t="s">
        <v>1941</v>
      </c>
    </row>
    <row r="47" spans="1:5" ht="12.75">
      <c r="A47" s="38" t="s">
        <v>71</v>
      </c>
      <c r="E47" s="39" t="s">
        <v>1926</v>
      </c>
    </row>
    <row r="48" spans="1:5" ht="51">
      <c r="A48" t="s">
        <v>73</v>
      </c>
      <c r="E48" s="37" t="s">
        <v>323</v>
      </c>
    </row>
    <row r="49" spans="1:16" ht="12.75">
      <c r="A49" s="26" t="s">
        <v>63</v>
      </c>
      <c r="B49" s="31" t="s">
        <v>52</v>
      </c>
      <c r="C49" s="31" t="s">
        <v>1942</v>
      </c>
      <c r="D49" s="26" t="s">
        <v>83</v>
      </c>
      <c r="E49" s="32" t="s">
        <v>1943</v>
      </c>
      <c r="F49" s="33" t="s">
        <v>183</v>
      </c>
      <c r="G49" s="34">
        <v>30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25.5">
      <c r="A50" s="36" t="s">
        <v>69</v>
      </c>
      <c r="E50" s="37" t="s">
        <v>2090</v>
      </c>
    </row>
    <row r="51" spans="1:5" ht="12.75">
      <c r="A51" s="38" t="s">
        <v>71</v>
      </c>
      <c r="E51" s="39" t="s">
        <v>1936</v>
      </c>
    </row>
    <row r="52" spans="1:5" ht="153">
      <c r="A52" t="s">
        <v>73</v>
      </c>
      <c r="E52" s="37" t="s">
        <v>410</v>
      </c>
    </row>
    <row r="53" spans="1:18" ht="12.75" customHeight="1">
      <c r="A53" s="6" t="s">
        <v>61</v>
      </c>
      <c r="B53" s="6"/>
      <c r="C53" s="41" t="s">
        <v>52</v>
      </c>
      <c r="D53" s="6"/>
      <c r="E53" s="29" t="s">
        <v>460</v>
      </c>
      <c r="F53" s="6"/>
      <c r="G53" s="6"/>
      <c r="H53" s="6"/>
      <c r="I53" s="42">
        <f>0+Q53</f>
      </c>
      <c r="J53" s="6"/>
      <c r="O53">
        <f>0+R53</f>
      </c>
      <c r="Q53">
        <f>0+I54+I58+I62+I66+I70+I74+I78+I82+I86+I90+I94+I98+I102+I106+I110+I114+I118+I122+I126+I130+I134+I138+I142</f>
      </c>
      <c r="R53">
        <f>0+O54+O58+O62+O66+O70+O74+O78+O82+O86+O90+O94+O98+O102+O106+O110+O114+O118+O122+O126+O130+O134+O138+O142</f>
      </c>
    </row>
    <row r="54" spans="1:16" ht="25.5">
      <c r="A54" s="26" t="s">
        <v>63</v>
      </c>
      <c r="B54" s="31" t="s">
        <v>54</v>
      </c>
      <c r="C54" s="31" t="s">
        <v>1946</v>
      </c>
      <c r="D54" s="26" t="s">
        <v>83</v>
      </c>
      <c r="E54" s="32" t="s">
        <v>1947</v>
      </c>
      <c r="F54" s="33" t="s">
        <v>234</v>
      </c>
      <c r="G54" s="34">
        <v>30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178.5">
      <c r="A55" s="36" t="s">
        <v>69</v>
      </c>
      <c r="E55" s="37" t="s">
        <v>2091</v>
      </c>
    </row>
    <row r="56" spans="1:5" ht="12.75">
      <c r="A56" s="38" t="s">
        <v>71</v>
      </c>
      <c r="E56" s="39" t="s">
        <v>2092</v>
      </c>
    </row>
    <row r="57" spans="1:5" ht="63.75">
      <c r="A57" t="s">
        <v>73</v>
      </c>
      <c r="E57" s="37" t="s">
        <v>2027</v>
      </c>
    </row>
    <row r="58" spans="1:16" ht="25.5">
      <c r="A58" s="26" t="s">
        <v>63</v>
      </c>
      <c r="B58" s="31" t="s">
        <v>56</v>
      </c>
      <c r="C58" s="31" t="s">
        <v>1951</v>
      </c>
      <c r="D58" s="26" t="s">
        <v>83</v>
      </c>
      <c r="E58" s="32" t="s">
        <v>1952</v>
      </c>
      <c r="F58" s="33" t="s">
        <v>234</v>
      </c>
      <c r="G58" s="34">
        <v>30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165.75">
      <c r="A59" s="36" t="s">
        <v>69</v>
      </c>
      <c r="E59" s="37" t="s">
        <v>2093</v>
      </c>
    </row>
    <row r="60" spans="1:5" ht="12.75">
      <c r="A60" s="38" t="s">
        <v>71</v>
      </c>
      <c r="E60" s="39" t="s">
        <v>2092</v>
      </c>
    </row>
    <row r="61" spans="1:5" ht="25.5">
      <c r="A61" t="s">
        <v>73</v>
      </c>
      <c r="E61" s="37" t="s">
        <v>505</v>
      </c>
    </row>
    <row r="62" spans="1:16" ht="12.75">
      <c r="A62" s="26" t="s">
        <v>63</v>
      </c>
      <c r="B62" s="31" t="s">
        <v>118</v>
      </c>
      <c r="C62" s="31" t="s">
        <v>1955</v>
      </c>
      <c r="D62" s="26" t="s">
        <v>83</v>
      </c>
      <c r="E62" s="32" t="s">
        <v>1956</v>
      </c>
      <c r="F62" s="33" t="s">
        <v>1957</v>
      </c>
      <c r="G62" s="34">
        <v>2448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204">
      <c r="A63" s="36" t="s">
        <v>69</v>
      </c>
      <c r="E63" s="37" t="s">
        <v>2094</v>
      </c>
    </row>
    <row r="64" spans="1:5" ht="12.75">
      <c r="A64" s="38" t="s">
        <v>71</v>
      </c>
      <c r="E64" s="39" t="s">
        <v>2095</v>
      </c>
    </row>
    <row r="65" spans="1:5" ht="25.5">
      <c r="A65" t="s">
        <v>73</v>
      </c>
      <c r="E65" s="37" t="s">
        <v>1960</v>
      </c>
    </row>
    <row r="66" spans="1:16" ht="12.75">
      <c r="A66" s="26" t="s">
        <v>63</v>
      </c>
      <c r="B66" s="31" t="s">
        <v>123</v>
      </c>
      <c r="C66" s="31" t="s">
        <v>2031</v>
      </c>
      <c r="D66" s="26" t="s">
        <v>83</v>
      </c>
      <c r="E66" s="32" t="s">
        <v>2032</v>
      </c>
      <c r="F66" s="33" t="s">
        <v>234</v>
      </c>
      <c r="G66" s="34">
        <v>1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76.5">
      <c r="A67" s="36" t="s">
        <v>69</v>
      </c>
      <c r="E67" s="37" t="s">
        <v>2096</v>
      </c>
    </row>
    <row r="68" spans="1:5" ht="12.75">
      <c r="A68" s="38" t="s">
        <v>71</v>
      </c>
      <c r="E68" s="39" t="s">
        <v>686</v>
      </c>
    </row>
    <row r="69" spans="1:5" ht="63.75">
      <c r="A69" t="s">
        <v>73</v>
      </c>
      <c r="E69" s="37" t="s">
        <v>2034</v>
      </c>
    </row>
    <row r="70" spans="1:16" ht="12.75">
      <c r="A70" s="26" t="s">
        <v>63</v>
      </c>
      <c r="B70" s="31" t="s">
        <v>126</v>
      </c>
      <c r="C70" s="31" t="s">
        <v>2035</v>
      </c>
      <c r="D70" s="26" t="s">
        <v>83</v>
      </c>
      <c r="E70" s="32" t="s">
        <v>2036</v>
      </c>
      <c r="F70" s="33" t="s">
        <v>234</v>
      </c>
      <c r="G70" s="34">
        <v>1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63.75">
      <c r="A71" s="36" t="s">
        <v>69</v>
      </c>
      <c r="E71" s="37" t="s">
        <v>2097</v>
      </c>
    </row>
    <row r="72" spans="1:5" ht="12.75">
      <c r="A72" s="38" t="s">
        <v>71</v>
      </c>
      <c r="E72" s="39" t="s">
        <v>686</v>
      </c>
    </row>
    <row r="73" spans="1:5" ht="25.5">
      <c r="A73" t="s">
        <v>73</v>
      </c>
      <c r="E73" s="37" t="s">
        <v>505</v>
      </c>
    </row>
    <row r="74" spans="1:16" ht="12.75">
      <c r="A74" s="26" t="s">
        <v>63</v>
      </c>
      <c r="B74" s="31" t="s">
        <v>131</v>
      </c>
      <c r="C74" s="31" t="s">
        <v>2038</v>
      </c>
      <c r="D74" s="26" t="s">
        <v>83</v>
      </c>
      <c r="E74" s="32" t="s">
        <v>2039</v>
      </c>
      <c r="F74" s="33" t="s">
        <v>1957</v>
      </c>
      <c r="G74" s="34">
        <v>92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63.75">
      <c r="A75" s="36" t="s">
        <v>69</v>
      </c>
      <c r="E75" s="37" t="s">
        <v>2098</v>
      </c>
    </row>
    <row r="76" spans="1:5" ht="12.75">
      <c r="A76" s="38" t="s">
        <v>71</v>
      </c>
      <c r="E76" s="39" t="s">
        <v>2099</v>
      </c>
    </row>
    <row r="77" spans="1:5" ht="25.5">
      <c r="A77" t="s">
        <v>73</v>
      </c>
      <c r="E77" s="37" t="s">
        <v>1960</v>
      </c>
    </row>
    <row r="78" spans="1:16" ht="12.75">
      <c r="A78" s="26" t="s">
        <v>63</v>
      </c>
      <c r="B78" s="31" t="s">
        <v>137</v>
      </c>
      <c r="C78" s="31" t="s">
        <v>1961</v>
      </c>
      <c r="D78" s="26" t="s">
        <v>83</v>
      </c>
      <c r="E78" s="32" t="s">
        <v>1962</v>
      </c>
      <c r="F78" s="33" t="s">
        <v>183</v>
      </c>
      <c r="G78" s="34">
        <v>18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38.25">
      <c r="A79" s="36" t="s">
        <v>69</v>
      </c>
      <c r="E79" s="37" t="s">
        <v>1963</v>
      </c>
    </row>
    <row r="80" spans="1:5" ht="12.75">
      <c r="A80" s="38" t="s">
        <v>71</v>
      </c>
      <c r="E80" s="39" t="s">
        <v>2100</v>
      </c>
    </row>
    <row r="81" spans="1:5" ht="38.25">
      <c r="A81" t="s">
        <v>73</v>
      </c>
      <c r="E81" s="37" t="s">
        <v>1965</v>
      </c>
    </row>
    <row r="82" spans="1:16" ht="12.75">
      <c r="A82" s="26" t="s">
        <v>63</v>
      </c>
      <c r="B82" s="31" t="s">
        <v>140</v>
      </c>
      <c r="C82" s="31" t="s">
        <v>1966</v>
      </c>
      <c r="D82" s="26" t="s">
        <v>83</v>
      </c>
      <c r="E82" s="32" t="s">
        <v>1967</v>
      </c>
      <c r="F82" s="33" t="s">
        <v>183</v>
      </c>
      <c r="G82" s="34">
        <v>18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25.5">
      <c r="A83" s="36" t="s">
        <v>69</v>
      </c>
      <c r="E83" s="37" t="s">
        <v>1968</v>
      </c>
    </row>
    <row r="84" spans="1:5" ht="12.75">
      <c r="A84" s="38" t="s">
        <v>71</v>
      </c>
      <c r="E84" s="39" t="s">
        <v>2100</v>
      </c>
    </row>
    <row r="85" spans="1:5" ht="25.5">
      <c r="A85" t="s">
        <v>73</v>
      </c>
      <c r="E85" s="37" t="s">
        <v>2041</v>
      </c>
    </row>
    <row r="86" spans="1:16" ht="12.75">
      <c r="A86" s="26" t="s">
        <v>63</v>
      </c>
      <c r="B86" s="31" t="s">
        <v>146</v>
      </c>
      <c r="C86" s="31" t="s">
        <v>1970</v>
      </c>
      <c r="D86" s="26" t="s">
        <v>83</v>
      </c>
      <c r="E86" s="32" t="s">
        <v>1971</v>
      </c>
      <c r="F86" s="33" t="s">
        <v>234</v>
      </c>
      <c r="G86" s="34">
        <v>6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63.75">
      <c r="A87" s="36" t="s">
        <v>69</v>
      </c>
      <c r="E87" s="37" t="s">
        <v>1972</v>
      </c>
    </row>
    <row r="88" spans="1:5" ht="12.75">
      <c r="A88" s="38" t="s">
        <v>71</v>
      </c>
      <c r="E88" s="39" t="s">
        <v>2101</v>
      </c>
    </row>
    <row r="89" spans="1:5" ht="76.5">
      <c r="A89" t="s">
        <v>73</v>
      </c>
      <c r="E89" s="37" t="s">
        <v>1973</v>
      </c>
    </row>
    <row r="90" spans="1:16" ht="12.75">
      <c r="A90" s="26" t="s">
        <v>63</v>
      </c>
      <c r="B90" s="31" t="s">
        <v>151</v>
      </c>
      <c r="C90" s="31" t="s">
        <v>1974</v>
      </c>
      <c r="D90" s="26" t="s">
        <v>83</v>
      </c>
      <c r="E90" s="32" t="s">
        <v>1975</v>
      </c>
      <c r="F90" s="33" t="s">
        <v>234</v>
      </c>
      <c r="G90" s="34">
        <v>6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1976</v>
      </c>
    </row>
    <row r="92" spans="1:5" ht="12.75">
      <c r="A92" s="38" t="s">
        <v>71</v>
      </c>
      <c r="E92" s="39" t="s">
        <v>2101</v>
      </c>
    </row>
    <row r="93" spans="1:5" ht="25.5">
      <c r="A93" t="s">
        <v>73</v>
      </c>
      <c r="E93" s="37" t="s">
        <v>1977</v>
      </c>
    </row>
    <row r="94" spans="1:16" ht="12.75">
      <c r="A94" s="26" t="s">
        <v>63</v>
      </c>
      <c r="B94" s="31" t="s">
        <v>156</v>
      </c>
      <c r="C94" s="31" t="s">
        <v>1978</v>
      </c>
      <c r="D94" s="26" t="s">
        <v>83</v>
      </c>
      <c r="E94" s="32" t="s">
        <v>1979</v>
      </c>
      <c r="F94" s="33" t="s">
        <v>1957</v>
      </c>
      <c r="G94" s="34">
        <v>428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51">
      <c r="A95" s="36" t="s">
        <v>69</v>
      </c>
      <c r="E95" s="37" t="s">
        <v>1980</v>
      </c>
    </row>
    <row r="96" spans="1:5" ht="12.75">
      <c r="A96" s="38" t="s">
        <v>71</v>
      </c>
      <c r="E96" s="39" t="s">
        <v>2102</v>
      </c>
    </row>
    <row r="97" spans="1:5" ht="25.5">
      <c r="A97" t="s">
        <v>73</v>
      </c>
      <c r="E97" s="37" t="s">
        <v>1982</v>
      </c>
    </row>
    <row r="98" spans="1:16" ht="12.75">
      <c r="A98" s="26" t="s">
        <v>63</v>
      </c>
      <c r="B98" s="31" t="s">
        <v>161</v>
      </c>
      <c r="C98" s="31" t="s">
        <v>1983</v>
      </c>
      <c r="D98" s="26" t="s">
        <v>83</v>
      </c>
      <c r="E98" s="32" t="s">
        <v>1984</v>
      </c>
      <c r="F98" s="33" t="s">
        <v>234</v>
      </c>
      <c r="G98" s="34">
        <v>6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63.75">
      <c r="A99" s="36" t="s">
        <v>69</v>
      </c>
      <c r="E99" s="37" t="s">
        <v>1985</v>
      </c>
    </row>
    <row r="100" spans="1:5" ht="12.75">
      <c r="A100" s="38" t="s">
        <v>71</v>
      </c>
      <c r="E100" s="39" t="s">
        <v>2101</v>
      </c>
    </row>
    <row r="101" spans="1:5" ht="76.5">
      <c r="A101" t="s">
        <v>73</v>
      </c>
      <c r="E101" s="37" t="s">
        <v>1973</v>
      </c>
    </row>
    <row r="102" spans="1:16" ht="12.75">
      <c r="A102" s="26" t="s">
        <v>63</v>
      </c>
      <c r="B102" s="31" t="s">
        <v>166</v>
      </c>
      <c r="C102" s="31" t="s">
        <v>1986</v>
      </c>
      <c r="D102" s="26" t="s">
        <v>83</v>
      </c>
      <c r="E102" s="32" t="s">
        <v>1987</v>
      </c>
      <c r="F102" s="33" t="s">
        <v>234</v>
      </c>
      <c r="G102" s="34">
        <v>6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51">
      <c r="A103" s="36" t="s">
        <v>69</v>
      </c>
      <c r="E103" s="37" t="s">
        <v>1988</v>
      </c>
    </row>
    <row r="104" spans="1:5" ht="12.75">
      <c r="A104" s="38" t="s">
        <v>71</v>
      </c>
      <c r="E104" s="39" t="s">
        <v>2101</v>
      </c>
    </row>
    <row r="105" spans="1:5" ht="25.5">
      <c r="A105" t="s">
        <v>73</v>
      </c>
      <c r="E105" s="37" t="s">
        <v>1977</v>
      </c>
    </row>
    <row r="106" spans="1:16" ht="12.75">
      <c r="A106" s="26" t="s">
        <v>63</v>
      </c>
      <c r="B106" s="31" t="s">
        <v>169</v>
      </c>
      <c r="C106" s="31" t="s">
        <v>1989</v>
      </c>
      <c r="D106" s="26" t="s">
        <v>83</v>
      </c>
      <c r="E106" s="32" t="s">
        <v>1990</v>
      </c>
      <c r="F106" s="33" t="s">
        <v>1957</v>
      </c>
      <c r="G106" s="34">
        <v>428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51">
      <c r="A107" s="36" t="s">
        <v>69</v>
      </c>
      <c r="E107" s="37" t="s">
        <v>1991</v>
      </c>
    </row>
    <row r="108" spans="1:5" ht="12.75">
      <c r="A108" s="38" t="s">
        <v>71</v>
      </c>
      <c r="E108" s="39" t="s">
        <v>2102</v>
      </c>
    </row>
    <row r="109" spans="1:5" ht="25.5">
      <c r="A109" t="s">
        <v>73</v>
      </c>
      <c r="E109" s="37" t="s">
        <v>1982</v>
      </c>
    </row>
    <row r="110" spans="1:16" ht="12.75">
      <c r="A110" s="26" t="s">
        <v>63</v>
      </c>
      <c r="B110" s="31" t="s">
        <v>174</v>
      </c>
      <c r="C110" s="31" t="s">
        <v>1992</v>
      </c>
      <c r="D110" s="26" t="s">
        <v>83</v>
      </c>
      <c r="E110" s="32" t="s">
        <v>1993</v>
      </c>
      <c r="F110" s="33" t="s">
        <v>234</v>
      </c>
      <c r="G110" s="34">
        <v>6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63.75">
      <c r="A111" s="36" t="s">
        <v>69</v>
      </c>
      <c r="E111" s="37" t="s">
        <v>1994</v>
      </c>
    </row>
    <row r="112" spans="1:5" ht="12.75">
      <c r="A112" s="38" t="s">
        <v>71</v>
      </c>
      <c r="E112" s="39" t="s">
        <v>2101</v>
      </c>
    </row>
    <row r="113" spans="1:5" ht="76.5">
      <c r="A113" t="s">
        <v>73</v>
      </c>
      <c r="E113" s="37" t="s">
        <v>1973</v>
      </c>
    </row>
    <row r="114" spans="1:16" ht="12.75">
      <c r="A114" s="26" t="s">
        <v>63</v>
      </c>
      <c r="B114" s="31" t="s">
        <v>180</v>
      </c>
      <c r="C114" s="31" t="s">
        <v>1995</v>
      </c>
      <c r="D114" s="26" t="s">
        <v>83</v>
      </c>
      <c r="E114" s="32" t="s">
        <v>1996</v>
      </c>
      <c r="F114" s="33" t="s">
        <v>234</v>
      </c>
      <c r="G114" s="34">
        <v>6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51">
      <c r="A115" s="36" t="s">
        <v>69</v>
      </c>
      <c r="E115" s="37" t="s">
        <v>1997</v>
      </c>
    </row>
    <row r="116" spans="1:5" ht="12.75">
      <c r="A116" s="38" t="s">
        <v>71</v>
      </c>
      <c r="E116" s="39" t="s">
        <v>2101</v>
      </c>
    </row>
    <row r="117" spans="1:5" ht="25.5">
      <c r="A117" t="s">
        <v>73</v>
      </c>
      <c r="E117" s="37" t="s">
        <v>1977</v>
      </c>
    </row>
    <row r="118" spans="1:16" ht="12.75">
      <c r="A118" s="26" t="s">
        <v>63</v>
      </c>
      <c r="B118" s="31" t="s">
        <v>187</v>
      </c>
      <c r="C118" s="31" t="s">
        <v>1998</v>
      </c>
      <c r="D118" s="26" t="s">
        <v>83</v>
      </c>
      <c r="E118" s="32" t="s">
        <v>1999</v>
      </c>
      <c r="F118" s="33" t="s">
        <v>1957</v>
      </c>
      <c r="G118" s="34">
        <v>428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51">
      <c r="A119" s="36" t="s">
        <v>69</v>
      </c>
      <c r="E119" s="37" t="s">
        <v>2000</v>
      </c>
    </row>
    <row r="120" spans="1:5" ht="12.75">
      <c r="A120" s="38" t="s">
        <v>71</v>
      </c>
      <c r="E120" s="39" t="s">
        <v>2102</v>
      </c>
    </row>
    <row r="121" spans="1:5" ht="25.5">
      <c r="A121" t="s">
        <v>73</v>
      </c>
      <c r="E121" s="37" t="s">
        <v>1982</v>
      </c>
    </row>
    <row r="122" spans="1:16" ht="12.75">
      <c r="A122" s="26" t="s">
        <v>63</v>
      </c>
      <c r="B122" s="31" t="s">
        <v>189</v>
      </c>
      <c r="C122" s="31" t="s">
        <v>2001</v>
      </c>
      <c r="D122" s="26" t="s">
        <v>83</v>
      </c>
      <c r="E122" s="32" t="s">
        <v>2002</v>
      </c>
      <c r="F122" s="33" t="s">
        <v>234</v>
      </c>
      <c r="G122" s="34">
        <v>6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76.5">
      <c r="A123" s="36" t="s">
        <v>69</v>
      </c>
      <c r="E123" s="37" t="s">
        <v>2103</v>
      </c>
    </row>
    <row r="124" spans="1:5" ht="12.75">
      <c r="A124" s="38" t="s">
        <v>71</v>
      </c>
      <c r="E124" s="39" t="s">
        <v>2101</v>
      </c>
    </row>
    <row r="125" spans="1:5" ht="63.75">
      <c r="A125" t="s">
        <v>73</v>
      </c>
      <c r="E125" s="37" t="s">
        <v>2004</v>
      </c>
    </row>
    <row r="126" spans="1:16" ht="12.75">
      <c r="A126" s="26" t="s">
        <v>63</v>
      </c>
      <c r="B126" s="31" t="s">
        <v>191</v>
      </c>
      <c r="C126" s="31" t="s">
        <v>2005</v>
      </c>
      <c r="D126" s="26" t="s">
        <v>83</v>
      </c>
      <c r="E126" s="32" t="s">
        <v>2006</v>
      </c>
      <c r="F126" s="33" t="s">
        <v>234</v>
      </c>
      <c r="G126" s="34">
        <v>6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63.75">
      <c r="A127" s="36" t="s">
        <v>69</v>
      </c>
      <c r="E127" s="37" t="s">
        <v>2104</v>
      </c>
    </row>
    <row r="128" spans="1:5" ht="12.75">
      <c r="A128" s="38" t="s">
        <v>71</v>
      </c>
      <c r="E128" s="39" t="s">
        <v>2101</v>
      </c>
    </row>
    <row r="129" spans="1:5" ht="25.5">
      <c r="A129" t="s">
        <v>73</v>
      </c>
      <c r="E129" s="37" t="s">
        <v>1977</v>
      </c>
    </row>
    <row r="130" spans="1:16" ht="12.75">
      <c r="A130" s="26" t="s">
        <v>63</v>
      </c>
      <c r="B130" s="31" t="s">
        <v>194</v>
      </c>
      <c r="C130" s="31" t="s">
        <v>2008</v>
      </c>
      <c r="D130" s="26" t="s">
        <v>83</v>
      </c>
      <c r="E130" s="32" t="s">
        <v>2009</v>
      </c>
      <c r="F130" s="33" t="s">
        <v>1957</v>
      </c>
      <c r="G130" s="34">
        <v>428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63.75">
      <c r="A131" s="36" t="s">
        <v>69</v>
      </c>
      <c r="E131" s="37" t="s">
        <v>2105</v>
      </c>
    </row>
    <row r="132" spans="1:5" ht="12.75">
      <c r="A132" s="38" t="s">
        <v>71</v>
      </c>
      <c r="E132" s="39" t="s">
        <v>2102</v>
      </c>
    </row>
    <row r="133" spans="1:5" ht="25.5">
      <c r="A133" t="s">
        <v>73</v>
      </c>
      <c r="E133" s="37" t="s">
        <v>1982</v>
      </c>
    </row>
    <row r="134" spans="1:16" ht="12.75">
      <c r="A134" s="26" t="s">
        <v>63</v>
      </c>
      <c r="B134" s="31" t="s">
        <v>197</v>
      </c>
      <c r="C134" s="31" t="s">
        <v>2011</v>
      </c>
      <c r="D134" s="26" t="s">
        <v>83</v>
      </c>
      <c r="E134" s="32" t="s">
        <v>2012</v>
      </c>
      <c r="F134" s="33" t="s">
        <v>234</v>
      </c>
      <c r="G134" s="34">
        <v>230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76.5">
      <c r="A135" s="36" t="s">
        <v>69</v>
      </c>
      <c r="E135" s="37" t="s">
        <v>2106</v>
      </c>
    </row>
    <row r="136" spans="1:5" ht="12.75">
      <c r="A136" s="38" t="s">
        <v>71</v>
      </c>
      <c r="E136" s="39" t="s">
        <v>2107</v>
      </c>
    </row>
    <row r="137" spans="1:5" ht="63.75">
      <c r="A137" t="s">
        <v>73</v>
      </c>
      <c r="E137" s="37" t="s">
        <v>2004</v>
      </c>
    </row>
    <row r="138" spans="1:16" ht="12.75">
      <c r="A138" s="26" t="s">
        <v>63</v>
      </c>
      <c r="B138" s="31" t="s">
        <v>200</v>
      </c>
      <c r="C138" s="31" t="s">
        <v>2015</v>
      </c>
      <c r="D138" s="26" t="s">
        <v>83</v>
      </c>
      <c r="E138" s="32" t="s">
        <v>2016</v>
      </c>
      <c r="F138" s="33" t="s">
        <v>234</v>
      </c>
      <c r="G138" s="34">
        <v>230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63.75">
      <c r="A139" s="36" t="s">
        <v>69</v>
      </c>
      <c r="E139" s="37" t="s">
        <v>2108</v>
      </c>
    </row>
    <row r="140" spans="1:5" ht="12.75">
      <c r="A140" s="38" t="s">
        <v>71</v>
      </c>
      <c r="E140" s="39" t="s">
        <v>2107</v>
      </c>
    </row>
    <row r="141" spans="1:5" ht="25.5">
      <c r="A141" t="s">
        <v>73</v>
      </c>
      <c r="E141" s="37" t="s">
        <v>1977</v>
      </c>
    </row>
    <row r="142" spans="1:16" ht="12.75">
      <c r="A142" s="26" t="s">
        <v>63</v>
      </c>
      <c r="B142" s="31" t="s">
        <v>203</v>
      </c>
      <c r="C142" s="31" t="s">
        <v>2018</v>
      </c>
      <c r="D142" s="26" t="s">
        <v>83</v>
      </c>
      <c r="E142" s="32" t="s">
        <v>2019</v>
      </c>
      <c r="F142" s="33" t="s">
        <v>1957</v>
      </c>
      <c r="G142" s="34">
        <v>18680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63.75">
      <c r="A143" s="36" t="s">
        <v>69</v>
      </c>
      <c r="E143" s="37" t="s">
        <v>2109</v>
      </c>
    </row>
    <row r="144" spans="1:5" ht="12.75">
      <c r="A144" s="38" t="s">
        <v>71</v>
      </c>
      <c r="E144" s="39" t="s">
        <v>2110</v>
      </c>
    </row>
    <row r="145" spans="1:5" ht="25.5">
      <c r="A145" t="s">
        <v>73</v>
      </c>
      <c r="E145" s="37" t="s">
        <v>1982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2111</v>
      </c>
      <c r="I3" s="43">
        <f>0+I14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2082</v>
      </c>
      <c r="D9" s="1"/>
      <c r="E9" s="14" t="s">
        <v>2083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2111</v>
      </c>
      <c r="D10" s="6"/>
      <c r="E10" s="18" t="s">
        <v>2112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52</v>
      </c>
      <c r="D14" s="27"/>
      <c r="E14" s="29" t="s">
        <v>460</v>
      </c>
      <c r="F14" s="27"/>
      <c r="G14" s="27"/>
      <c r="H14" s="27"/>
      <c r="I14" s="30">
        <f>0+Q14</f>
      </c>
      <c r="J14" s="27"/>
      <c r="O14">
        <f>0+R14</f>
      </c>
      <c r="Q14">
        <f>0+I15+I19+I23+I27+I31+I35+I39+I43+I47+I51+I55+I59</f>
      </c>
      <c r="R14">
        <f>0+O15+O19+O23+O27+O31+O35+O39+O43+O47+O51+O55+O59</f>
      </c>
    </row>
    <row r="15" spans="1:16" ht="25.5">
      <c r="A15" s="26" t="s">
        <v>63</v>
      </c>
      <c r="B15" s="31" t="s">
        <v>19</v>
      </c>
      <c r="C15" s="31" t="s">
        <v>1946</v>
      </c>
      <c r="D15" s="26" t="s">
        <v>83</v>
      </c>
      <c r="E15" s="32" t="s">
        <v>1947</v>
      </c>
      <c r="F15" s="33" t="s">
        <v>234</v>
      </c>
      <c r="G15" s="34">
        <v>12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140.25">
      <c r="A16" s="36" t="s">
        <v>69</v>
      </c>
      <c r="E16" s="37" t="s">
        <v>2114</v>
      </c>
    </row>
    <row r="17" spans="1:5" ht="12.75">
      <c r="A17" s="38" t="s">
        <v>71</v>
      </c>
      <c r="E17" s="39" t="s">
        <v>2115</v>
      </c>
    </row>
    <row r="18" spans="1:5" ht="63.75">
      <c r="A18" t="s">
        <v>73</v>
      </c>
      <c r="E18" s="37" t="s">
        <v>2027</v>
      </c>
    </row>
    <row r="19" spans="1:16" ht="25.5">
      <c r="A19" s="26" t="s">
        <v>63</v>
      </c>
      <c r="B19" s="31" t="s">
        <v>36</v>
      </c>
      <c r="C19" s="31" t="s">
        <v>1951</v>
      </c>
      <c r="D19" s="26" t="s">
        <v>83</v>
      </c>
      <c r="E19" s="32" t="s">
        <v>1952</v>
      </c>
      <c r="F19" s="33" t="s">
        <v>234</v>
      </c>
      <c r="G19" s="34">
        <v>12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127.5">
      <c r="A20" s="36" t="s">
        <v>69</v>
      </c>
      <c r="E20" s="37" t="s">
        <v>2116</v>
      </c>
    </row>
    <row r="21" spans="1:5" ht="12.75">
      <c r="A21" s="38" t="s">
        <v>71</v>
      </c>
      <c r="E21" s="39" t="s">
        <v>2115</v>
      </c>
    </row>
    <row r="22" spans="1:5" ht="25.5">
      <c r="A22" t="s">
        <v>73</v>
      </c>
      <c r="E22" s="37" t="s">
        <v>505</v>
      </c>
    </row>
    <row r="23" spans="1:16" ht="12.75">
      <c r="A23" s="26" t="s">
        <v>63</v>
      </c>
      <c r="B23" s="31" t="s">
        <v>35</v>
      </c>
      <c r="C23" s="31" t="s">
        <v>1955</v>
      </c>
      <c r="D23" s="26" t="s">
        <v>83</v>
      </c>
      <c r="E23" s="32" t="s">
        <v>1956</v>
      </c>
      <c r="F23" s="33" t="s">
        <v>1957</v>
      </c>
      <c r="G23" s="34">
        <v>732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153">
      <c r="A24" s="36" t="s">
        <v>69</v>
      </c>
      <c r="E24" s="37" t="s">
        <v>2117</v>
      </c>
    </row>
    <row r="25" spans="1:5" ht="12.75">
      <c r="A25" s="38" t="s">
        <v>71</v>
      </c>
      <c r="E25" s="39" t="s">
        <v>2118</v>
      </c>
    </row>
    <row r="26" spans="1:5" ht="25.5">
      <c r="A26" t="s">
        <v>73</v>
      </c>
      <c r="E26" s="37" t="s">
        <v>1960</v>
      </c>
    </row>
    <row r="27" spans="1:16" ht="12.75">
      <c r="A27" s="26" t="s">
        <v>63</v>
      </c>
      <c r="B27" s="31" t="s">
        <v>45</v>
      </c>
      <c r="C27" s="31" t="s">
        <v>1970</v>
      </c>
      <c r="D27" s="26" t="s">
        <v>83</v>
      </c>
      <c r="E27" s="32" t="s">
        <v>1971</v>
      </c>
      <c r="F27" s="33" t="s">
        <v>234</v>
      </c>
      <c r="G27" s="34">
        <v>2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63.75">
      <c r="A28" s="36" t="s">
        <v>69</v>
      </c>
      <c r="E28" s="37" t="s">
        <v>1972</v>
      </c>
    </row>
    <row r="29" spans="1:5" ht="12.75">
      <c r="A29" s="38" t="s">
        <v>71</v>
      </c>
      <c r="E29" s="39" t="s">
        <v>448</v>
      </c>
    </row>
    <row r="30" spans="1:5" ht="76.5">
      <c r="A30" t="s">
        <v>73</v>
      </c>
      <c r="E30" s="37" t="s">
        <v>1973</v>
      </c>
    </row>
    <row r="31" spans="1:16" ht="12.75">
      <c r="A31" s="26" t="s">
        <v>63</v>
      </c>
      <c r="B31" s="31" t="s">
        <v>47</v>
      </c>
      <c r="C31" s="31" t="s">
        <v>1974</v>
      </c>
      <c r="D31" s="26" t="s">
        <v>83</v>
      </c>
      <c r="E31" s="32" t="s">
        <v>1975</v>
      </c>
      <c r="F31" s="33" t="s">
        <v>234</v>
      </c>
      <c r="G31" s="34">
        <v>2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51">
      <c r="A32" s="36" t="s">
        <v>69</v>
      </c>
      <c r="E32" s="37" t="s">
        <v>1976</v>
      </c>
    </row>
    <row r="33" spans="1:5" ht="12.75">
      <c r="A33" s="38" t="s">
        <v>71</v>
      </c>
      <c r="E33" s="39" t="s">
        <v>448</v>
      </c>
    </row>
    <row r="34" spans="1:5" ht="25.5">
      <c r="A34" t="s">
        <v>73</v>
      </c>
      <c r="E34" s="37" t="s">
        <v>1977</v>
      </c>
    </row>
    <row r="35" spans="1:16" ht="12.75">
      <c r="A35" s="26" t="s">
        <v>63</v>
      </c>
      <c r="B35" s="31" t="s">
        <v>49</v>
      </c>
      <c r="C35" s="31" t="s">
        <v>1978</v>
      </c>
      <c r="D35" s="26" t="s">
        <v>83</v>
      </c>
      <c r="E35" s="32" t="s">
        <v>1979</v>
      </c>
      <c r="F35" s="33" t="s">
        <v>1957</v>
      </c>
      <c r="G35" s="34">
        <v>122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51">
      <c r="A36" s="36" t="s">
        <v>69</v>
      </c>
      <c r="E36" s="37" t="s">
        <v>1980</v>
      </c>
    </row>
    <row r="37" spans="1:5" ht="12.75">
      <c r="A37" s="38" t="s">
        <v>71</v>
      </c>
      <c r="E37" s="39" t="s">
        <v>1981</v>
      </c>
    </row>
    <row r="38" spans="1:5" ht="25.5">
      <c r="A38" t="s">
        <v>73</v>
      </c>
      <c r="E38" s="37" t="s">
        <v>1982</v>
      </c>
    </row>
    <row r="39" spans="1:16" ht="12.75">
      <c r="A39" s="26" t="s">
        <v>63</v>
      </c>
      <c r="B39" s="31" t="s">
        <v>97</v>
      </c>
      <c r="C39" s="31" t="s">
        <v>2056</v>
      </c>
      <c r="D39" s="26" t="s">
        <v>83</v>
      </c>
      <c r="E39" s="32" t="s">
        <v>2057</v>
      </c>
      <c r="F39" s="33" t="s">
        <v>234</v>
      </c>
      <c r="G39" s="34">
        <v>2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63.75">
      <c r="A40" s="36" t="s">
        <v>69</v>
      </c>
      <c r="E40" s="37" t="s">
        <v>2058</v>
      </c>
    </row>
    <row r="41" spans="1:5" ht="12.75">
      <c r="A41" s="38" t="s">
        <v>71</v>
      </c>
      <c r="E41" s="39" t="s">
        <v>448</v>
      </c>
    </row>
    <row r="42" spans="1:5" ht="76.5">
      <c r="A42" t="s">
        <v>73</v>
      </c>
      <c r="E42" s="37" t="s">
        <v>1973</v>
      </c>
    </row>
    <row r="43" spans="1:16" ht="12.75">
      <c r="A43" s="26" t="s">
        <v>63</v>
      </c>
      <c r="B43" s="31" t="s">
        <v>104</v>
      </c>
      <c r="C43" s="31" t="s">
        <v>2059</v>
      </c>
      <c r="D43" s="26" t="s">
        <v>83</v>
      </c>
      <c r="E43" s="32" t="s">
        <v>2060</v>
      </c>
      <c r="F43" s="33" t="s">
        <v>234</v>
      </c>
      <c r="G43" s="34">
        <v>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2061</v>
      </c>
    </row>
    <row r="45" spans="1:5" ht="12.75">
      <c r="A45" s="38" t="s">
        <v>71</v>
      </c>
      <c r="E45" s="39" t="s">
        <v>448</v>
      </c>
    </row>
    <row r="46" spans="1:5" ht="25.5">
      <c r="A46" t="s">
        <v>73</v>
      </c>
      <c r="E46" s="37" t="s">
        <v>1977</v>
      </c>
    </row>
    <row r="47" spans="1:16" ht="12.75">
      <c r="A47" s="26" t="s">
        <v>63</v>
      </c>
      <c r="B47" s="31" t="s">
        <v>52</v>
      </c>
      <c r="C47" s="31" t="s">
        <v>2062</v>
      </c>
      <c r="D47" s="26" t="s">
        <v>83</v>
      </c>
      <c r="E47" s="32" t="s">
        <v>2063</v>
      </c>
      <c r="F47" s="33" t="s">
        <v>1957</v>
      </c>
      <c r="G47" s="34">
        <v>122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2064</v>
      </c>
    </row>
    <row r="49" spans="1:5" ht="12.75">
      <c r="A49" s="38" t="s">
        <v>71</v>
      </c>
      <c r="E49" s="39" t="s">
        <v>1981</v>
      </c>
    </row>
    <row r="50" spans="1:5" ht="25.5">
      <c r="A50" t="s">
        <v>73</v>
      </c>
      <c r="E50" s="37" t="s">
        <v>1982</v>
      </c>
    </row>
    <row r="51" spans="1:16" ht="12.75">
      <c r="A51" s="26" t="s">
        <v>63</v>
      </c>
      <c r="B51" s="31" t="s">
        <v>54</v>
      </c>
      <c r="C51" s="31" t="s">
        <v>2001</v>
      </c>
      <c r="D51" s="26" t="s">
        <v>83</v>
      </c>
      <c r="E51" s="32" t="s">
        <v>2002</v>
      </c>
      <c r="F51" s="33" t="s">
        <v>234</v>
      </c>
      <c r="G51" s="34">
        <v>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2065</v>
      </c>
    </row>
    <row r="53" spans="1:5" ht="12.75">
      <c r="A53" s="38" t="s">
        <v>71</v>
      </c>
      <c r="E53" s="39" t="s">
        <v>727</v>
      </c>
    </row>
    <row r="54" spans="1:5" ht="63.75">
      <c r="A54" t="s">
        <v>73</v>
      </c>
      <c r="E54" s="37" t="s">
        <v>2004</v>
      </c>
    </row>
    <row r="55" spans="1:16" ht="12.75">
      <c r="A55" s="26" t="s">
        <v>63</v>
      </c>
      <c r="B55" s="31" t="s">
        <v>56</v>
      </c>
      <c r="C55" s="31" t="s">
        <v>2005</v>
      </c>
      <c r="D55" s="26" t="s">
        <v>83</v>
      </c>
      <c r="E55" s="32" t="s">
        <v>2006</v>
      </c>
      <c r="F55" s="33" t="s">
        <v>234</v>
      </c>
      <c r="G55" s="34">
        <v>4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63.75">
      <c r="A56" s="36" t="s">
        <v>69</v>
      </c>
      <c r="E56" s="37" t="s">
        <v>2066</v>
      </c>
    </row>
    <row r="57" spans="1:5" ht="12.75">
      <c r="A57" s="38" t="s">
        <v>71</v>
      </c>
      <c r="E57" s="39" t="s">
        <v>727</v>
      </c>
    </row>
    <row r="58" spans="1:5" ht="25.5">
      <c r="A58" t="s">
        <v>73</v>
      </c>
      <c r="E58" s="37" t="s">
        <v>1977</v>
      </c>
    </row>
    <row r="59" spans="1:16" ht="12.75">
      <c r="A59" s="26" t="s">
        <v>63</v>
      </c>
      <c r="B59" s="31" t="s">
        <v>118</v>
      </c>
      <c r="C59" s="31" t="s">
        <v>2008</v>
      </c>
      <c r="D59" s="26" t="s">
        <v>83</v>
      </c>
      <c r="E59" s="32" t="s">
        <v>2009</v>
      </c>
      <c r="F59" s="33" t="s">
        <v>1957</v>
      </c>
      <c r="G59" s="34">
        <v>244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63.75">
      <c r="A60" s="36" t="s">
        <v>69</v>
      </c>
      <c r="E60" s="37" t="s">
        <v>2067</v>
      </c>
    </row>
    <row r="61" spans="1:5" ht="12.75">
      <c r="A61" s="38" t="s">
        <v>71</v>
      </c>
      <c r="E61" s="39" t="s">
        <v>2119</v>
      </c>
    </row>
    <row r="62" spans="1:5" ht="25.5">
      <c r="A62" t="s">
        <v>73</v>
      </c>
      <c r="E62" s="37" t="s">
        <v>1982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648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</v>
      </c>
      <c r="D7" s="1"/>
      <c r="E7" s="14" t="s">
        <v>29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648</v>
      </c>
      <c r="D8" s="6"/>
      <c r="E8" s="18" t="s">
        <v>649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52</v>
      </c>
      <c r="D12" s="27"/>
      <c r="E12" s="29" t="s">
        <v>460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651</v>
      </c>
      <c r="D13" s="26" t="s">
        <v>83</v>
      </c>
      <c r="E13" s="32" t="s">
        <v>652</v>
      </c>
      <c r="F13" s="33" t="s">
        <v>67</v>
      </c>
      <c r="G13" s="34">
        <v>0.06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63.75">
      <c r="A14" s="36" t="s">
        <v>69</v>
      </c>
      <c r="E14" s="37" t="s">
        <v>653</v>
      </c>
    </row>
    <row r="15" spans="1:5" ht="12.75">
      <c r="A15" s="38" t="s">
        <v>71</v>
      </c>
      <c r="E15" s="39" t="s">
        <v>83</v>
      </c>
    </row>
    <row r="16" spans="1:5" ht="102">
      <c r="A16" t="s">
        <v>73</v>
      </c>
      <c r="E16" s="37" t="s">
        <v>654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0+O14+O19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2120</v>
      </c>
      <c r="I3" s="43">
        <f>0+I14+I19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2082</v>
      </c>
      <c r="D9" s="1"/>
      <c r="E9" s="14" t="s">
        <v>2083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2120</v>
      </c>
      <c r="D10" s="6"/>
      <c r="E10" s="18" t="s">
        <v>2121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40</v>
      </c>
      <c r="D14" s="27"/>
      <c r="E14" s="29" t="s">
        <v>62</v>
      </c>
      <c r="F14" s="27"/>
      <c r="G14" s="27"/>
      <c r="H14" s="27"/>
      <c r="I14" s="30">
        <f>0+Q14</f>
      </c>
      <c r="J14" s="27"/>
      <c r="O14">
        <f>0+R14</f>
      </c>
      <c r="Q14">
        <f>0+I15</f>
      </c>
      <c r="R14">
        <f>0+O15</f>
      </c>
    </row>
    <row r="15" spans="1:16" ht="12.75">
      <c r="A15" s="26" t="s">
        <v>63</v>
      </c>
      <c r="B15" s="31" t="s">
        <v>19</v>
      </c>
      <c r="C15" s="31" t="s">
        <v>1918</v>
      </c>
      <c r="D15" s="26" t="s">
        <v>83</v>
      </c>
      <c r="E15" s="32" t="s">
        <v>1919</v>
      </c>
      <c r="F15" s="33" t="s">
        <v>1920</v>
      </c>
      <c r="G15" s="34">
        <v>1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25.5">
      <c r="A16" s="36" t="s">
        <v>69</v>
      </c>
      <c r="E16" s="37" t="s">
        <v>1921</v>
      </c>
    </row>
    <row r="17" spans="1:5" ht="12.75">
      <c r="A17" s="38" t="s">
        <v>71</v>
      </c>
      <c r="E17" s="39" t="s">
        <v>686</v>
      </c>
    </row>
    <row r="18" spans="1:5" ht="12.75">
      <c r="A18" t="s">
        <v>73</v>
      </c>
      <c r="E18" s="37" t="s">
        <v>1922</v>
      </c>
    </row>
    <row r="19" spans="1:18" ht="12.75" customHeight="1">
      <c r="A19" s="6" t="s">
        <v>61</v>
      </c>
      <c r="B19" s="6"/>
      <c r="C19" s="41" t="s">
        <v>52</v>
      </c>
      <c r="D19" s="6"/>
      <c r="E19" s="29" t="s">
        <v>460</v>
      </c>
      <c r="F19" s="6"/>
      <c r="G19" s="6"/>
      <c r="H19" s="6"/>
      <c r="I19" s="42">
        <f>0+Q19</f>
      </c>
      <c r="J19" s="6"/>
      <c r="O19">
        <f>0+R19</f>
      </c>
      <c r="Q19">
        <f>0+I20+I24+I28+I32+I36+I40+I44+I48+I52+I56+I60+I64+I68+I72+I76+I80+I84+I88+I92+I96</f>
      </c>
      <c r="R19">
        <f>0+O20+O24+O28+O32+O36+O40+O44+O48+O52+O56+O60+O64+O68+O72+O76+O80+O84+O88+O92+O96</f>
      </c>
    </row>
    <row r="20" spans="1:16" ht="25.5">
      <c r="A20" s="26" t="s">
        <v>63</v>
      </c>
      <c r="B20" s="31" t="s">
        <v>36</v>
      </c>
      <c r="C20" s="31" t="s">
        <v>1946</v>
      </c>
      <c r="D20" s="26" t="s">
        <v>83</v>
      </c>
      <c r="E20" s="32" t="s">
        <v>1947</v>
      </c>
      <c r="F20" s="33" t="s">
        <v>234</v>
      </c>
      <c r="G20" s="34">
        <v>8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127.5">
      <c r="A21" s="36" t="s">
        <v>69</v>
      </c>
      <c r="E21" s="37" t="s">
        <v>2025</v>
      </c>
    </row>
    <row r="22" spans="1:5" ht="12.75">
      <c r="A22" s="38" t="s">
        <v>71</v>
      </c>
      <c r="E22" s="39" t="s">
        <v>2026</v>
      </c>
    </row>
    <row r="23" spans="1:5" ht="63.75">
      <c r="A23" t="s">
        <v>73</v>
      </c>
      <c r="E23" s="37" t="s">
        <v>2027</v>
      </c>
    </row>
    <row r="24" spans="1:16" ht="25.5">
      <c r="A24" s="26" t="s">
        <v>63</v>
      </c>
      <c r="B24" s="31" t="s">
        <v>35</v>
      </c>
      <c r="C24" s="31" t="s">
        <v>1951</v>
      </c>
      <c r="D24" s="26" t="s">
        <v>83</v>
      </c>
      <c r="E24" s="32" t="s">
        <v>1952</v>
      </c>
      <c r="F24" s="33" t="s">
        <v>234</v>
      </c>
      <c r="G24" s="34">
        <v>8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114.75">
      <c r="A25" s="36" t="s">
        <v>69</v>
      </c>
      <c r="E25" s="37" t="s">
        <v>2028</v>
      </c>
    </row>
    <row r="26" spans="1:5" ht="12.75">
      <c r="A26" s="38" t="s">
        <v>71</v>
      </c>
      <c r="E26" s="39" t="s">
        <v>2026</v>
      </c>
    </row>
    <row r="27" spans="1:5" ht="25.5">
      <c r="A27" t="s">
        <v>73</v>
      </c>
      <c r="E27" s="37" t="s">
        <v>505</v>
      </c>
    </row>
    <row r="28" spans="1:16" ht="12.75">
      <c r="A28" s="26" t="s">
        <v>63</v>
      </c>
      <c r="B28" s="31" t="s">
        <v>45</v>
      </c>
      <c r="C28" s="31" t="s">
        <v>1955</v>
      </c>
      <c r="D28" s="26" t="s">
        <v>83</v>
      </c>
      <c r="E28" s="32" t="s">
        <v>1956</v>
      </c>
      <c r="F28" s="33" t="s">
        <v>1957</v>
      </c>
      <c r="G28" s="34">
        <v>248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153">
      <c r="A29" s="36" t="s">
        <v>69</v>
      </c>
      <c r="E29" s="37" t="s">
        <v>2029</v>
      </c>
    </row>
    <row r="30" spans="1:5" ht="12.75">
      <c r="A30" s="38" t="s">
        <v>71</v>
      </c>
      <c r="E30" s="39" t="s">
        <v>2123</v>
      </c>
    </row>
    <row r="31" spans="1:5" ht="25.5">
      <c r="A31" t="s">
        <v>73</v>
      </c>
      <c r="E31" s="37" t="s">
        <v>1960</v>
      </c>
    </row>
    <row r="32" spans="1:16" ht="12.75">
      <c r="A32" s="26" t="s">
        <v>63</v>
      </c>
      <c r="B32" s="31" t="s">
        <v>47</v>
      </c>
      <c r="C32" s="31" t="s">
        <v>1961</v>
      </c>
      <c r="D32" s="26" t="s">
        <v>83</v>
      </c>
      <c r="E32" s="32" t="s">
        <v>1962</v>
      </c>
      <c r="F32" s="33" t="s">
        <v>183</v>
      </c>
      <c r="G32" s="34">
        <v>6</v>
      </c>
      <c r="H32" s="35">
        <v>0</v>
      </c>
      <c r="I32" s="35">
        <f>ROUND(ROUND(H32,2)*ROUND(G32,3),2)</f>
      </c>
      <c r="J32" s="33" t="s">
        <v>68</v>
      </c>
      <c r="O32">
        <f>(I32*21)/100</f>
      </c>
      <c r="P32" t="s">
        <v>36</v>
      </c>
    </row>
    <row r="33" spans="1:5" ht="38.25">
      <c r="A33" s="36" t="s">
        <v>69</v>
      </c>
      <c r="E33" s="37" t="s">
        <v>1963</v>
      </c>
    </row>
    <row r="34" spans="1:5" ht="12.75">
      <c r="A34" s="38" t="s">
        <v>71</v>
      </c>
      <c r="E34" s="39" t="s">
        <v>1964</v>
      </c>
    </row>
    <row r="35" spans="1:5" ht="38.25">
      <c r="A35" t="s">
        <v>73</v>
      </c>
      <c r="E35" s="37" t="s">
        <v>1965</v>
      </c>
    </row>
    <row r="36" spans="1:16" ht="12.75">
      <c r="A36" s="26" t="s">
        <v>63</v>
      </c>
      <c r="B36" s="31" t="s">
        <v>49</v>
      </c>
      <c r="C36" s="31" t="s">
        <v>1966</v>
      </c>
      <c r="D36" s="26" t="s">
        <v>83</v>
      </c>
      <c r="E36" s="32" t="s">
        <v>1967</v>
      </c>
      <c r="F36" s="33" t="s">
        <v>183</v>
      </c>
      <c r="G36" s="34">
        <v>6</v>
      </c>
      <c r="H36" s="35">
        <v>0</v>
      </c>
      <c r="I36" s="35">
        <f>ROUND(ROUND(H36,2)*ROUND(G36,3),2)</f>
      </c>
      <c r="J36" s="33" t="s">
        <v>68</v>
      </c>
      <c r="O36">
        <f>(I36*21)/100</f>
      </c>
      <c r="P36" t="s">
        <v>36</v>
      </c>
    </row>
    <row r="37" spans="1:5" ht="25.5">
      <c r="A37" s="36" t="s">
        <v>69</v>
      </c>
      <c r="E37" s="37" t="s">
        <v>1968</v>
      </c>
    </row>
    <row r="38" spans="1:5" ht="12.75">
      <c r="A38" s="38" t="s">
        <v>71</v>
      </c>
      <c r="E38" s="39" t="s">
        <v>1964</v>
      </c>
    </row>
    <row r="39" spans="1:5" ht="25.5">
      <c r="A39" t="s">
        <v>73</v>
      </c>
      <c r="E39" s="37" t="s">
        <v>2041</v>
      </c>
    </row>
    <row r="40" spans="1:16" ht="12.75">
      <c r="A40" s="26" t="s">
        <v>63</v>
      </c>
      <c r="B40" s="31" t="s">
        <v>97</v>
      </c>
      <c r="C40" s="31" t="s">
        <v>1970</v>
      </c>
      <c r="D40" s="26" t="s">
        <v>83</v>
      </c>
      <c r="E40" s="32" t="s">
        <v>1971</v>
      </c>
      <c r="F40" s="33" t="s">
        <v>234</v>
      </c>
      <c r="G40" s="34">
        <v>2</v>
      </c>
      <c r="H40" s="35">
        <v>0</v>
      </c>
      <c r="I40" s="35">
        <f>ROUND(ROUND(H40,2)*ROUND(G40,3),2)</f>
      </c>
      <c r="J40" s="33" t="s">
        <v>68</v>
      </c>
      <c r="O40">
        <f>(I40*21)/100</f>
      </c>
      <c r="P40" t="s">
        <v>36</v>
      </c>
    </row>
    <row r="41" spans="1:5" ht="63.75">
      <c r="A41" s="36" t="s">
        <v>69</v>
      </c>
      <c r="E41" s="37" t="s">
        <v>1972</v>
      </c>
    </row>
    <row r="42" spans="1:5" ht="12.75">
      <c r="A42" s="38" t="s">
        <v>71</v>
      </c>
      <c r="E42" s="39" t="s">
        <v>448</v>
      </c>
    </row>
    <row r="43" spans="1:5" ht="76.5">
      <c r="A43" t="s">
        <v>73</v>
      </c>
      <c r="E43" s="37" t="s">
        <v>1973</v>
      </c>
    </row>
    <row r="44" spans="1:16" ht="12.75">
      <c r="A44" s="26" t="s">
        <v>63</v>
      </c>
      <c r="B44" s="31" t="s">
        <v>104</v>
      </c>
      <c r="C44" s="31" t="s">
        <v>1974</v>
      </c>
      <c r="D44" s="26" t="s">
        <v>83</v>
      </c>
      <c r="E44" s="32" t="s">
        <v>1975</v>
      </c>
      <c r="F44" s="33" t="s">
        <v>234</v>
      </c>
      <c r="G44" s="34">
        <v>2</v>
      </c>
      <c r="H44" s="35">
        <v>0</v>
      </c>
      <c r="I44" s="35">
        <f>ROUND(ROUND(H44,2)*ROUND(G44,3),2)</f>
      </c>
      <c r="J44" s="33" t="s">
        <v>68</v>
      </c>
      <c r="O44">
        <f>(I44*21)/100</f>
      </c>
      <c r="P44" t="s">
        <v>36</v>
      </c>
    </row>
    <row r="45" spans="1:5" ht="51">
      <c r="A45" s="36" t="s">
        <v>69</v>
      </c>
      <c r="E45" s="37" t="s">
        <v>1976</v>
      </c>
    </row>
    <row r="46" spans="1:5" ht="12.75">
      <c r="A46" s="38" t="s">
        <v>71</v>
      </c>
      <c r="E46" s="39" t="s">
        <v>448</v>
      </c>
    </row>
    <row r="47" spans="1:5" ht="25.5">
      <c r="A47" t="s">
        <v>73</v>
      </c>
      <c r="E47" s="37" t="s">
        <v>1977</v>
      </c>
    </row>
    <row r="48" spans="1:16" ht="12.75">
      <c r="A48" s="26" t="s">
        <v>63</v>
      </c>
      <c r="B48" s="31" t="s">
        <v>52</v>
      </c>
      <c r="C48" s="31" t="s">
        <v>1978</v>
      </c>
      <c r="D48" s="26" t="s">
        <v>83</v>
      </c>
      <c r="E48" s="32" t="s">
        <v>1979</v>
      </c>
      <c r="F48" s="33" t="s">
        <v>1957</v>
      </c>
      <c r="G48" s="34">
        <v>62</v>
      </c>
      <c r="H48" s="35">
        <v>0</v>
      </c>
      <c r="I48" s="35">
        <f>ROUND(ROUND(H48,2)*ROUND(G48,3),2)</f>
      </c>
      <c r="J48" s="33" t="s">
        <v>68</v>
      </c>
      <c r="O48">
        <f>(I48*21)/100</f>
      </c>
      <c r="P48" t="s">
        <v>36</v>
      </c>
    </row>
    <row r="49" spans="1:5" ht="51">
      <c r="A49" s="36" t="s">
        <v>69</v>
      </c>
      <c r="E49" s="37" t="s">
        <v>1980</v>
      </c>
    </row>
    <row r="50" spans="1:5" ht="12.75">
      <c r="A50" s="38" t="s">
        <v>71</v>
      </c>
      <c r="E50" s="39" t="s">
        <v>2124</v>
      </c>
    </row>
    <row r="51" spans="1:5" ht="25.5">
      <c r="A51" t="s">
        <v>73</v>
      </c>
      <c r="E51" s="37" t="s">
        <v>1982</v>
      </c>
    </row>
    <row r="52" spans="1:16" ht="12.75">
      <c r="A52" s="26" t="s">
        <v>63</v>
      </c>
      <c r="B52" s="31" t="s">
        <v>54</v>
      </c>
      <c r="C52" s="31" t="s">
        <v>1983</v>
      </c>
      <c r="D52" s="26" t="s">
        <v>83</v>
      </c>
      <c r="E52" s="32" t="s">
        <v>1984</v>
      </c>
      <c r="F52" s="33" t="s">
        <v>234</v>
      </c>
      <c r="G52" s="34">
        <v>2</v>
      </c>
      <c r="H52" s="35">
        <v>0</v>
      </c>
      <c r="I52" s="35">
        <f>ROUND(ROUND(H52,2)*ROUND(G52,3),2)</f>
      </c>
      <c r="J52" s="33" t="s">
        <v>68</v>
      </c>
      <c r="O52">
        <f>(I52*21)/100</f>
      </c>
      <c r="P52" t="s">
        <v>36</v>
      </c>
    </row>
    <row r="53" spans="1:5" ht="63.75">
      <c r="A53" s="36" t="s">
        <v>69</v>
      </c>
      <c r="E53" s="37" t="s">
        <v>1985</v>
      </c>
    </row>
    <row r="54" spans="1:5" ht="12.75">
      <c r="A54" s="38" t="s">
        <v>71</v>
      </c>
      <c r="E54" s="39" t="s">
        <v>448</v>
      </c>
    </row>
    <row r="55" spans="1:5" ht="76.5">
      <c r="A55" t="s">
        <v>73</v>
      </c>
      <c r="E55" s="37" t="s">
        <v>1973</v>
      </c>
    </row>
    <row r="56" spans="1:16" ht="12.75">
      <c r="A56" s="26" t="s">
        <v>63</v>
      </c>
      <c r="B56" s="31" t="s">
        <v>56</v>
      </c>
      <c r="C56" s="31" t="s">
        <v>1986</v>
      </c>
      <c r="D56" s="26" t="s">
        <v>83</v>
      </c>
      <c r="E56" s="32" t="s">
        <v>1987</v>
      </c>
      <c r="F56" s="33" t="s">
        <v>234</v>
      </c>
      <c r="G56" s="34">
        <v>2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51">
      <c r="A57" s="36" t="s">
        <v>69</v>
      </c>
      <c r="E57" s="37" t="s">
        <v>1988</v>
      </c>
    </row>
    <row r="58" spans="1:5" ht="12.75">
      <c r="A58" s="38" t="s">
        <v>71</v>
      </c>
      <c r="E58" s="39" t="s">
        <v>448</v>
      </c>
    </row>
    <row r="59" spans="1:5" ht="25.5">
      <c r="A59" t="s">
        <v>73</v>
      </c>
      <c r="E59" s="37" t="s">
        <v>1977</v>
      </c>
    </row>
    <row r="60" spans="1:16" ht="12.75">
      <c r="A60" s="26" t="s">
        <v>63</v>
      </c>
      <c r="B60" s="31" t="s">
        <v>118</v>
      </c>
      <c r="C60" s="31" t="s">
        <v>1989</v>
      </c>
      <c r="D60" s="26" t="s">
        <v>83</v>
      </c>
      <c r="E60" s="32" t="s">
        <v>1990</v>
      </c>
      <c r="F60" s="33" t="s">
        <v>1957</v>
      </c>
      <c r="G60" s="34">
        <v>62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51">
      <c r="A61" s="36" t="s">
        <v>69</v>
      </c>
      <c r="E61" s="37" t="s">
        <v>1991</v>
      </c>
    </row>
    <row r="62" spans="1:5" ht="12.75">
      <c r="A62" s="38" t="s">
        <v>71</v>
      </c>
      <c r="E62" s="39" t="s">
        <v>2124</v>
      </c>
    </row>
    <row r="63" spans="1:5" ht="25.5">
      <c r="A63" t="s">
        <v>73</v>
      </c>
      <c r="E63" s="37" t="s">
        <v>1982</v>
      </c>
    </row>
    <row r="64" spans="1:16" ht="12.75">
      <c r="A64" s="26" t="s">
        <v>63</v>
      </c>
      <c r="B64" s="31" t="s">
        <v>123</v>
      </c>
      <c r="C64" s="31" t="s">
        <v>1992</v>
      </c>
      <c r="D64" s="26" t="s">
        <v>83</v>
      </c>
      <c r="E64" s="32" t="s">
        <v>1993</v>
      </c>
      <c r="F64" s="33" t="s">
        <v>234</v>
      </c>
      <c r="G64" s="34">
        <v>2</v>
      </c>
      <c r="H64" s="35">
        <v>0</v>
      </c>
      <c r="I64" s="35">
        <f>ROUND(ROUND(H64,2)*ROUND(G64,3),2)</f>
      </c>
      <c r="J64" s="33" t="s">
        <v>68</v>
      </c>
      <c r="O64">
        <f>(I64*21)/100</f>
      </c>
      <c r="P64" t="s">
        <v>36</v>
      </c>
    </row>
    <row r="65" spans="1:5" ht="63.75">
      <c r="A65" s="36" t="s">
        <v>69</v>
      </c>
      <c r="E65" s="37" t="s">
        <v>1994</v>
      </c>
    </row>
    <row r="66" spans="1:5" ht="12.75">
      <c r="A66" s="38" t="s">
        <v>71</v>
      </c>
      <c r="E66" s="39" t="s">
        <v>448</v>
      </c>
    </row>
    <row r="67" spans="1:5" ht="76.5">
      <c r="A67" t="s">
        <v>73</v>
      </c>
      <c r="E67" s="37" t="s">
        <v>1973</v>
      </c>
    </row>
    <row r="68" spans="1:16" ht="12.75">
      <c r="A68" s="26" t="s">
        <v>63</v>
      </c>
      <c r="B68" s="31" t="s">
        <v>126</v>
      </c>
      <c r="C68" s="31" t="s">
        <v>1995</v>
      </c>
      <c r="D68" s="26" t="s">
        <v>83</v>
      </c>
      <c r="E68" s="32" t="s">
        <v>1996</v>
      </c>
      <c r="F68" s="33" t="s">
        <v>234</v>
      </c>
      <c r="G68" s="34">
        <v>2</v>
      </c>
      <c r="H68" s="35">
        <v>0</v>
      </c>
      <c r="I68" s="35">
        <f>ROUND(ROUND(H68,2)*ROUND(G68,3),2)</f>
      </c>
      <c r="J68" s="33" t="s">
        <v>68</v>
      </c>
      <c r="O68">
        <f>(I68*21)/100</f>
      </c>
      <c r="P68" t="s">
        <v>36</v>
      </c>
    </row>
    <row r="69" spans="1:5" ht="51">
      <c r="A69" s="36" t="s">
        <v>69</v>
      </c>
      <c r="E69" s="37" t="s">
        <v>1997</v>
      </c>
    </row>
    <row r="70" spans="1:5" ht="12.75">
      <c r="A70" s="38" t="s">
        <v>71</v>
      </c>
      <c r="E70" s="39" t="s">
        <v>448</v>
      </c>
    </row>
    <row r="71" spans="1:5" ht="25.5">
      <c r="A71" t="s">
        <v>73</v>
      </c>
      <c r="E71" s="37" t="s">
        <v>1977</v>
      </c>
    </row>
    <row r="72" spans="1:16" ht="12.75">
      <c r="A72" s="26" t="s">
        <v>63</v>
      </c>
      <c r="B72" s="31" t="s">
        <v>131</v>
      </c>
      <c r="C72" s="31" t="s">
        <v>1998</v>
      </c>
      <c r="D72" s="26" t="s">
        <v>83</v>
      </c>
      <c r="E72" s="32" t="s">
        <v>1999</v>
      </c>
      <c r="F72" s="33" t="s">
        <v>1957</v>
      </c>
      <c r="G72" s="34">
        <v>62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51">
      <c r="A73" s="36" t="s">
        <v>69</v>
      </c>
      <c r="E73" s="37" t="s">
        <v>2000</v>
      </c>
    </row>
    <row r="74" spans="1:5" ht="12.75">
      <c r="A74" s="38" t="s">
        <v>71</v>
      </c>
      <c r="E74" s="39" t="s">
        <v>2124</v>
      </c>
    </row>
    <row r="75" spans="1:5" ht="25.5">
      <c r="A75" t="s">
        <v>73</v>
      </c>
      <c r="E75" s="37" t="s">
        <v>1982</v>
      </c>
    </row>
    <row r="76" spans="1:16" ht="12.75">
      <c r="A76" s="26" t="s">
        <v>63</v>
      </c>
      <c r="B76" s="31" t="s">
        <v>137</v>
      </c>
      <c r="C76" s="31" t="s">
        <v>2001</v>
      </c>
      <c r="D76" s="26" t="s">
        <v>83</v>
      </c>
      <c r="E76" s="32" t="s">
        <v>2002</v>
      </c>
      <c r="F76" s="33" t="s">
        <v>234</v>
      </c>
      <c r="G76" s="34">
        <v>2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76.5">
      <c r="A77" s="36" t="s">
        <v>69</v>
      </c>
      <c r="E77" s="37" t="s">
        <v>2003</v>
      </c>
    </row>
    <row r="78" spans="1:5" ht="12.75">
      <c r="A78" s="38" t="s">
        <v>71</v>
      </c>
      <c r="E78" s="39" t="s">
        <v>448</v>
      </c>
    </row>
    <row r="79" spans="1:5" ht="63.75">
      <c r="A79" t="s">
        <v>73</v>
      </c>
      <c r="E79" s="37" t="s">
        <v>2004</v>
      </c>
    </row>
    <row r="80" spans="1:16" ht="12.75">
      <c r="A80" s="26" t="s">
        <v>63</v>
      </c>
      <c r="B80" s="31" t="s">
        <v>140</v>
      </c>
      <c r="C80" s="31" t="s">
        <v>2005</v>
      </c>
      <c r="D80" s="26" t="s">
        <v>83</v>
      </c>
      <c r="E80" s="32" t="s">
        <v>2006</v>
      </c>
      <c r="F80" s="33" t="s">
        <v>234</v>
      </c>
      <c r="G80" s="34">
        <v>2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63.75">
      <c r="A81" s="36" t="s">
        <v>69</v>
      </c>
      <c r="E81" s="37" t="s">
        <v>2007</v>
      </c>
    </row>
    <row r="82" spans="1:5" ht="12.75">
      <c r="A82" s="38" t="s">
        <v>71</v>
      </c>
      <c r="E82" s="39" t="s">
        <v>448</v>
      </c>
    </row>
    <row r="83" spans="1:5" ht="25.5">
      <c r="A83" t="s">
        <v>73</v>
      </c>
      <c r="E83" s="37" t="s">
        <v>1977</v>
      </c>
    </row>
    <row r="84" spans="1:16" ht="12.75">
      <c r="A84" s="26" t="s">
        <v>63</v>
      </c>
      <c r="B84" s="31" t="s">
        <v>146</v>
      </c>
      <c r="C84" s="31" t="s">
        <v>2008</v>
      </c>
      <c r="D84" s="26" t="s">
        <v>83</v>
      </c>
      <c r="E84" s="32" t="s">
        <v>2009</v>
      </c>
      <c r="F84" s="33" t="s">
        <v>1957</v>
      </c>
      <c r="G84" s="34">
        <v>62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63.75">
      <c r="A85" s="36" t="s">
        <v>69</v>
      </c>
      <c r="E85" s="37" t="s">
        <v>2010</v>
      </c>
    </row>
    <row r="86" spans="1:5" ht="12.75">
      <c r="A86" s="38" t="s">
        <v>71</v>
      </c>
      <c r="E86" s="39" t="s">
        <v>2124</v>
      </c>
    </row>
    <row r="87" spans="1:5" ht="25.5">
      <c r="A87" t="s">
        <v>73</v>
      </c>
      <c r="E87" s="37" t="s">
        <v>1982</v>
      </c>
    </row>
    <row r="88" spans="1:16" ht="12.75">
      <c r="A88" s="26" t="s">
        <v>63</v>
      </c>
      <c r="B88" s="31" t="s">
        <v>151</v>
      </c>
      <c r="C88" s="31" t="s">
        <v>2011</v>
      </c>
      <c r="D88" s="26" t="s">
        <v>83</v>
      </c>
      <c r="E88" s="32" t="s">
        <v>2012</v>
      </c>
      <c r="F88" s="33" t="s">
        <v>234</v>
      </c>
      <c r="G88" s="34">
        <v>75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76.5">
      <c r="A89" s="36" t="s">
        <v>69</v>
      </c>
      <c r="E89" s="37" t="s">
        <v>2013</v>
      </c>
    </row>
    <row r="90" spans="1:5" ht="12.75">
      <c r="A90" s="38" t="s">
        <v>71</v>
      </c>
      <c r="E90" s="39" t="s">
        <v>2014</v>
      </c>
    </row>
    <row r="91" spans="1:5" ht="63.75">
      <c r="A91" t="s">
        <v>73</v>
      </c>
      <c r="E91" s="37" t="s">
        <v>2004</v>
      </c>
    </row>
    <row r="92" spans="1:16" ht="12.75">
      <c r="A92" s="26" t="s">
        <v>63</v>
      </c>
      <c r="B92" s="31" t="s">
        <v>156</v>
      </c>
      <c r="C92" s="31" t="s">
        <v>2015</v>
      </c>
      <c r="D92" s="26" t="s">
        <v>83</v>
      </c>
      <c r="E92" s="32" t="s">
        <v>2016</v>
      </c>
      <c r="F92" s="33" t="s">
        <v>234</v>
      </c>
      <c r="G92" s="34">
        <v>75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63.75">
      <c r="A93" s="36" t="s">
        <v>69</v>
      </c>
      <c r="E93" s="37" t="s">
        <v>2017</v>
      </c>
    </row>
    <row r="94" spans="1:5" ht="12.75">
      <c r="A94" s="38" t="s">
        <v>71</v>
      </c>
      <c r="E94" s="39" t="s">
        <v>2014</v>
      </c>
    </row>
    <row r="95" spans="1:5" ht="25.5">
      <c r="A95" t="s">
        <v>73</v>
      </c>
      <c r="E95" s="37" t="s">
        <v>1977</v>
      </c>
    </row>
    <row r="96" spans="1:16" ht="12.75">
      <c r="A96" s="26" t="s">
        <v>63</v>
      </c>
      <c r="B96" s="31" t="s">
        <v>161</v>
      </c>
      <c r="C96" s="31" t="s">
        <v>2018</v>
      </c>
      <c r="D96" s="26" t="s">
        <v>83</v>
      </c>
      <c r="E96" s="32" t="s">
        <v>2019</v>
      </c>
      <c r="F96" s="33" t="s">
        <v>1957</v>
      </c>
      <c r="G96" s="34">
        <v>2325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63.75">
      <c r="A97" s="36" t="s">
        <v>69</v>
      </c>
      <c r="E97" s="37" t="s">
        <v>2020</v>
      </c>
    </row>
    <row r="98" spans="1:5" ht="12.75">
      <c r="A98" s="38" t="s">
        <v>71</v>
      </c>
      <c r="E98" s="39" t="s">
        <v>2125</v>
      </c>
    </row>
    <row r="99" spans="1:5" ht="25.5">
      <c r="A99" t="s">
        <v>73</v>
      </c>
      <c r="E99" s="37" t="s">
        <v>1982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2126</v>
      </c>
      <c r="I3" s="43">
        <f>0+I14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1903</v>
      </c>
      <c r="D7" s="1"/>
      <c r="E7" s="14" t="s">
        <v>1904</v>
      </c>
      <c r="F7" s="1"/>
      <c r="G7" s="1"/>
      <c r="H7" s="1"/>
      <c r="I7" s="1"/>
      <c r="J7" s="1"/>
    </row>
    <row r="8" spans="1:10" ht="12.75" customHeight="1">
      <c r="A8" t="s">
        <v>30</v>
      </c>
      <c r="B8" s="12" t="s">
        <v>18</v>
      </c>
      <c r="C8" s="13" t="s">
        <v>1905</v>
      </c>
      <c r="D8" s="1"/>
      <c r="E8" s="14" t="s">
        <v>1906</v>
      </c>
      <c r="F8" s="1"/>
      <c r="G8" s="1"/>
      <c r="H8" s="1"/>
      <c r="I8" s="1"/>
      <c r="J8" s="1"/>
    </row>
    <row r="9" spans="1:10" ht="12.75" customHeight="1">
      <c r="A9" t="s">
        <v>1907</v>
      </c>
      <c r="B9" s="12" t="s">
        <v>18</v>
      </c>
      <c r="C9" s="13" t="s">
        <v>2082</v>
      </c>
      <c r="D9" s="1"/>
      <c r="E9" s="14" t="s">
        <v>2083</v>
      </c>
      <c r="F9" s="1"/>
      <c r="G9" s="1"/>
      <c r="H9" s="1"/>
      <c r="I9" s="1"/>
      <c r="J9" s="1"/>
    </row>
    <row r="10" spans="1:10" ht="12.75" customHeight="1">
      <c r="A10" t="s">
        <v>1910</v>
      </c>
      <c r="B10" s="16" t="s">
        <v>31</v>
      </c>
      <c r="C10" s="17" t="s">
        <v>2126</v>
      </c>
      <c r="D10" s="6"/>
      <c r="E10" s="18" t="s">
        <v>2070</v>
      </c>
      <c r="F10" s="6"/>
      <c r="G10" s="6"/>
      <c r="H10" s="6"/>
      <c r="I10" s="6"/>
      <c r="J10" s="6"/>
    </row>
    <row r="11" spans="1:10" ht="12.75" customHeight="1">
      <c r="A11" s="15" t="s">
        <v>39</v>
      </c>
      <c r="B11" s="15" t="s">
        <v>41</v>
      </c>
      <c r="C11" s="15" t="s">
        <v>42</v>
      </c>
      <c r="D11" s="15" t="s">
        <v>43</v>
      </c>
      <c r="E11" s="15" t="s">
        <v>44</v>
      </c>
      <c r="F11" s="15" t="s">
        <v>46</v>
      </c>
      <c r="G11" s="15" t="s">
        <v>48</v>
      </c>
      <c r="H11" s="15" t="s">
        <v>50</v>
      </c>
      <c r="I11" s="15"/>
      <c r="J11" s="15" t="s">
        <v>55</v>
      </c>
    </row>
    <row r="12" spans="1:10" ht="12.75" customHeight="1">
      <c r="A12" s="15"/>
      <c r="B12" s="15"/>
      <c r="C12" s="15"/>
      <c r="D12" s="15"/>
      <c r="E12" s="15"/>
      <c r="F12" s="15"/>
      <c r="G12" s="15"/>
      <c r="H12" s="15" t="s">
        <v>51</v>
      </c>
      <c r="I12" s="15" t="s">
        <v>53</v>
      </c>
      <c r="J12" s="15"/>
    </row>
    <row r="13" spans="1:10" ht="12.75" customHeight="1">
      <c r="A13" s="15" t="s">
        <v>40</v>
      </c>
      <c r="B13" s="15" t="s">
        <v>19</v>
      </c>
      <c r="C13" s="15" t="s">
        <v>36</v>
      </c>
      <c r="D13" s="15" t="s">
        <v>35</v>
      </c>
      <c r="E13" s="15" t="s">
        <v>45</v>
      </c>
      <c r="F13" s="15" t="s">
        <v>47</v>
      </c>
      <c r="G13" s="15" t="s">
        <v>49</v>
      </c>
      <c r="H13" s="15" t="s">
        <v>52</v>
      </c>
      <c r="I13" s="15" t="s">
        <v>54</v>
      </c>
      <c r="J13" s="15" t="s">
        <v>56</v>
      </c>
    </row>
    <row r="14" spans="1:18" ht="12.75" customHeight="1">
      <c r="A14" s="27" t="s">
        <v>61</v>
      </c>
      <c r="B14" s="27"/>
      <c r="C14" s="28" t="s">
        <v>52</v>
      </c>
      <c r="D14" s="27"/>
      <c r="E14" s="29" t="s">
        <v>460</v>
      </c>
      <c r="F14" s="27"/>
      <c r="G14" s="27"/>
      <c r="H14" s="27"/>
      <c r="I14" s="30">
        <f>0+Q14</f>
      </c>
      <c r="J14" s="27"/>
      <c r="O14">
        <f>0+R14</f>
      </c>
      <c r="Q14">
        <f>0+I15+I19+I23+I27+I31+I35</f>
      </c>
      <c r="R14">
        <f>0+O15+O19+O23+O27+O31+O35</f>
      </c>
    </row>
    <row r="15" spans="1:16" ht="25.5">
      <c r="A15" s="26" t="s">
        <v>63</v>
      </c>
      <c r="B15" s="31" t="s">
        <v>19</v>
      </c>
      <c r="C15" s="31" t="s">
        <v>1946</v>
      </c>
      <c r="D15" s="26" t="s">
        <v>83</v>
      </c>
      <c r="E15" s="32" t="s">
        <v>1947</v>
      </c>
      <c r="F15" s="33" t="s">
        <v>234</v>
      </c>
      <c r="G15" s="34">
        <v>9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114.75">
      <c r="A16" s="36" t="s">
        <v>69</v>
      </c>
      <c r="E16" s="37" t="s">
        <v>2128</v>
      </c>
    </row>
    <row r="17" spans="1:5" ht="12.75">
      <c r="A17" s="38" t="s">
        <v>71</v>
      </c>
      <c r="E17" s="39" t="s">
        <v>2129</v>
      </c>
    </row>
    <row r="18" spans="1:5" ht="63.75">
      <c r="A18" t="s">
        <v>73</v>
      </c>
      <c r="E18" s="37" t="s">
        <v>2027</v>
      </c>
    </row>
    <row r="19" spans="1:16" ht="25.5">
      <c r="A19" s="26" t="s">
        <v>63</v>
      </c>
      <c r="B19" s="31" t="s">
        <v>36</v>
      </c>
      <c r="C19" s="31" t="s">
        <v>1951</v>
      </c>
      <c r="D19" s="26" t="s">
        <v>83</v>
      </c>
      <c r="E19" s="32" t="s">
        <v>1952</v>
      </c>
      <c r="F19" s="33" t="s">
        <v>234</v>
      </c>
      <c r="G19" s="34">
        <v>9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102">
      <c r="A20" s="36" t="s">
        <v>69</v>
      </c>
      <c r="E20" s="37" t="s">
        <v>2130</v>
      </c>
    </row>
    <row r="21" spans="1:5" ht="12.75">
      <c r="A21" s="38" t="s">
        <v>71</v>
      </c>
      <c r="E21" s="39" t="s">
        <v>2129</v>
      </c>
    </row>
    <row r="22" spans="1:5" ht="25.5">
      <c r="A22" t="s">
        <v>73</v>
      </c>
      <c r="E22" s="37" t="s">
        <v>505</v>
      </c>
    </row>
    <row r="23" spans="1:16" ht="12.75">
      <c r="A23" s="26" t="s">
        <v>63</v>
      </c>
      <c r="B23" s="31" t="s">
        <v>35</v>
      </c>
      <c r="C23" s="31" t="s">
        <v>1955</v>
      </c>
      <c r="D23" s="26" t="s">
        <v>83</v>
      </c>
      <c r="E23" s="32" t="s">
        <v>1956</v>
      </c>
      <c r="F23" s="33" t="s">
        <v>1957</v>
      </c>
      <c r="G23" s="34">
        <v>2083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140.25">
      <c r="A24" s="36" t="s">
        <v>69</v>
      </c>
      <c r="E24" s="37" t="s">
        <v>2131</v>
      </c>
    </row>
    <row r="25" spans="1:5" ht="12.75">
      <c r="A25" s="38" t="s">
        <v>71</v>
      </c>
      <c r="E25" s="39" t="s">
        <v>2132</v>
      </c>
    </row>
    <row r="26" spans="1:5" ht="25.5">
      <c r="A26" t="s">
        <v>73</v>
      </c>
      <c r="E26" s="37" t="s">
        <v>1960</v>
      </c>
    </row>
    <row r="27" spans="1:16" ht="12.75">
      <c r="A27" s="26" t="s">
        <v>63</v>
      </c>
      <c r="B27" s="31" t="s">
        <v>45</v>
      </c>
      <c r="C27" s="31" t="s">
        <v>2031</v>
      </c>
      <c r="D27" s="26" t="s">
        <v>83</v>
      </c>
      <c r="E27" s="32" t="s">
        <v>2032</v>
      </c>
      <c r="F27" s="33" t="s">
        <v>234</v>
      </c>
      <c r="G27" s="34">
        <v>4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102">
      <c r="A28" s="36" t="s">
        <v>69</v>
      </c>
      <c r="E28" s="37" t="s">
        <v>2077</v>
      </c>
    </row>
    <row r="29" spans="1:5" ht="12.75">
      <c r="A29" s="38" t="s">
        <v>71</v>
      </c>
      <c r="E29" s="39" t="s">
        <v>2078</v>
      </c>
    </row>
    <row r="30" spans="1:5" ht="63.75">
      <c r="A30" t="s">
        <v>73</v>
      </c>
      <c r="E30" s="37" t="s">
        <v>2034</v>
      </c>
    </row>
    <row r="31" spans="1:16" ht="12.75">
      <c r="A31" s="26" t="s">
        <v>63</v>
      </c>
      <c r="B31" s="31" t="s">
        <v>47</v>
      </c>
      <c r="C31" s="31" t="s">
        <v>2035</v>
      </c>
      <c r="D31" s="26" t="s">
        <v>83</v>
      </c>
      <c r="E31" s="32" t="s">
        <v>2036</v>
      </c>
      <c r="F31" s="33" t="s">
        <v>234</v>
      </c>
      <c r="G31" s="34">
        <v>4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89.25">
      <c r="A32" s="36" t="s">
        <v>69</v>
      </c>
      <c r="E32" s="37" t="s">
        <v>2079</v>
      </c>
    </row>
    <row r="33" spans="1:5" ht="12.75">
      <c r="A33" s="38" t="s">
        <v>71</v>
      </c>
      <c r="E33" s="39" t="s">
        <v>2078</v>
      </c>
    </row>
    <row r="34" spans="1:5" ht="25.5">
      <c r="A34" t="s">
        <v>73</v>
      </c>
      <c r="E34" s="37" t="s">
        <v>505</v>
      </c>
    </row>
    <row r="35" spans="1:16" ht="12.75">
      <c r="A35" s="26" t="s">
        <v>63</v>
      </c>
      <c r="B35" s="31" t="s">
        <v>49</v>
      </c>
      <c r="C35" s="31" t="s">
        <v>2038</v>
      </c>
      <c r="D35" s="26" t="s">
        <v>83</v>
      </c>
      <c r="E35" s="32" t="s">
        <v>2039</v>
      </c>
      <c r="F35" s="33" t="s">
        <v>1957</v>
      </c>
      <c r="G35" s="34">
        <v>980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89.25">
      <c r="A36" s="36" t="s">
        <v>69</v>
      </c>
      <c r="E36" s="37" t="s">
        <v>2080</v>
      </c>
    </row>
    <row r="37" spans="1:5" ht="12.75">
      <c r="A37" s="38" t="s">
        <v>71</v>
      </c>
      <c r="E37" s="39" t="s">
        <v>2081</v>
      </c>
    </row>
    <row r="38" spans="1:5" ht="25.5">
      <c r="A38" t="s">
        <v>73</v>
      </c>
      <c r="E38" s="37" t="s">
        <v>1960</v>
      </c>
    </row>
  </sheetData>
  <mergeCells count="17">
    <mergeCell ref="C3:D3"/>
    <mergeCell ref="C4:D4"/>
    <mergeCell ref="C5:D5"/>
    <mergeCell ref="C6:D6"/>
    <mergeCell ref="C7:D7"/>
    <mergeCell ref="C8:D8"/>
    <mergeCell ref="C9:D9"/>
    <mergeCell ref="C10:D10"/>
    <mergeCell ref="A11:A12"/>
    <mergeCell ref="B11:B12"/>
    <mergeCell ref="C11:C12"/>
    <mergeCell ref="D11:D12"/>
    <mergeCell ref="E11:E12"/>
    <mergeCell ref="F11:F12"/>
    <mergeCell ref="G11:G12"/>
    <mergeCell ref="H11:I11"/>
    <mergeCell ref="J11:J12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0+O11+O24+O129+O138+O159+O196+O217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2133</v>
      </c>
      <c r="I3" s="43">
        <f>0+I11+I24+I129+I138+I159+I196+I217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2133</v>
      </c>
      <c r="D7" s="6"/>
      <c r="E7" s="18" t="s">
        <v>2134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0+I12+I16+I20</f>
      </c>
      <c r="R11">
        <f>0+O12+O16+O20</f>
      </c>
    </row>
    <row r="12" spans="1:16" ht="12.75">
      <c r="A12" s="26" t="s">
        <v>63</v>
      </c>
      <c r="B12" s="31" t="s">
        <v>19</v>
      </c>
      <c r="C12" s="31" t="s">
        <v>64</v>
      </c>
      <c r="D12" s="26" t="s">
        <v>65</v>
      </c>
      <c r="E12" s="32" t="s">
        <v>66</v>
      </c>
      <c r="F12" s="33" t="s">
        <v>67</v>
      </c>
      <c r="G12" s="34">
        <v>222.277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38.25">
      <c r="A13" s="36" t="s">
        <v>69</v>
      </c>
      <c r="E13" s="37" t="s">
        <v>2136</v>
      </c>
    </row>
    <row r="14" spans="1:5" ht="12.75">
      <c r="A14" s="38" t="s">
        <v>71</v>
      </c>
      <c r="E14" s="39" t="s">
        <v>83</v>
      </c>
    </row>
    <row r="15" spans="1:5" ht="25.5">
      <c r="A15" t="s">
        <v>73</v>
      </c>
      <c r="E15" s="37" t="s">
        <v>74</v>
      </c>
    </row>
    <row r="16" spans="1:16" ht="12.75">
      <c r="A16" s="26" t="s">
        <v>63</v>
      </c>
      <c r="B16" s="31" t="s">
        <v>36</v>
      </c>
      <c r="C16" s="31" t="s">
        <v>64</v>
      </c>
      <c r="D16" s="26" t="s">
        <v>75</v>
      </c>
      <c r="E16" s="32" t="s">
        <v>66</v>
      </c>
      <c r="F16" s="33" t="s">
        <v>67</v>
      </c>
      <c r="G16" s="34">
        <v>12.979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38.25">
      <c r="A17" s="36" t="s">
        <v>69</v>
      </c>
      <c r="E17" s="37" t="s">
        <v>2137</v>
      </c>
    </row>
    <row r="18" spans="1:5" ht="12.75">
      <c r="A18" s="38" t="s">
        <v>71</v>
      </c>
      <c r="E18" s="39" t="s">
        <v>2138</v>
      </c>
    </row>
    <row r="19" spans="1:5" ht="25.5">
      <c r="A19" t="s">
        <v>73</v>
      </c>
      <c r="E19" s="37" t="s">
        <v>74</v>
      </c>
    </row>
    <row r="20" spans="1:16" ht="12.75">
      <c r="A20" s="26" t="s">
        <v>63</v>
      </c>
      <c r="B20" s="31" t="s">
        <v>35</v>
      </c>
      <c r="C20" s="31" t="s">
        <v>64</v>
      </c>
      <c r="D20" s="26" t="s">
        <v>78</v>
      </c>
      <c r="E20" s="32" t="s">
        <v>66</v>
      </c>
      <c r="F20" s="33" t="s">
        <v>67</v>
      </c>
      <c r="G20" s="34">
        <v>423.944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38.25">
      <c r="A21" s="36" t="s">
        <v>69</v>
      </c>
      <c r="E21" s="37" t="s">
        <v>2139</v>
      </c>
    </row>
    <row r="22" spans="1:5" ht="12.75">
      <c r="A22" s="38" t="s">
        <v>71</v>
      </c>
      <c r="E22" s="39" t="s">
        <v>2140</v>
      </c>
    </row>
    <row r="23" spans="1:5" ht="25.5">
      <c r="A23" t="s">
        <v>73</v>
      </c>
      <c r="E23" s="37" t="s">
        <v>74</v>
      </c>
    </row>
    <row r="24" spans="1:18" ht="12.75" customHeight="1">
      <c r="A24" s="6" t="s">
        <v>61</v>
      </c>
      <c r="B24" s="6"/>
      <c r="C24" s="41" t="s">
        <v>19</v>
      </c>
      <c r="D24" s="6"/>
      <c r="E24" s="29" t="s">
        <v>81</v>
      </c>
      <c r="F24" s="6"/>
      <c r="G24" s="6"/>
      <c r="H24" s="6"/>
      <c r="I24" s="42">
        <f>0+Q24</f>
      </c>
      <c r="J24" s="6"/>
      <c r="O24">
        <f>0+R24</f>
      </c>
      <c r="Q24">
        <f>0+I25+I29+I33+I37+I41+I45+I49+I53+I57+I61+I65+I69+I73+I77+I81+I85+I89+I93+I97+I101+I105+I109+I113+I117+I121+I125</f>
      </c>
      <c r="R24">
        <f>0+O25+O29+O33+O37+O41+O45+O49+O53+O57+O61+O65+O69+O73+O77+O81+O85+O89+O93+O97+O101+O105+O109+O113+O117+O121+O125</f>
      </c>
    </row>
    <row r="25" spans="1:16" ht="25.5">
      <c r="A25" s="26" t="s">
        <v>63</v>
      </c>
      <c r="B25" s="31" t="s">
        <v>45</v>
      </c>
      <c r="C25" s="31" t="s">
        <v>93</v>
      </c>
      <c r="D25" s="26" t="s">
        <v>83</v>
      </c>
      <c r="E25" s="32" t="s">
        <v>94</v>
      </c>
      <c r="F25" s="33" t="s">
        <v>95</v>
      </c>
      <c r="G25" s="34">
        <v>27.95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63.75">
      <c r="A26" s="36" t="s">
        <v>69</v>
      </c>
      <c r="E26" s="37" t="s">
        <v>2141</v>
      </c>
    </row>
    <row r="27" spans="1:5" ht="12.75">
      <c r="A27" s="38" t="s">
        <v>71</v>
      </c>
      <c r="E27" s="39" t="s">
        <v>83</v>
      </c>
    </row>
    <row r="28" spans="1:5" ht="63.75">
      <c r="A28" t="s">
        <v>73</v>
      </c>
      <c r="E28" s="37" t="s">
        <v>88</v>
      </c>
    </row>
    <row r="29" spans="1:16" ht="25.5">
      <c r="A29" s="26" t="s">
        <v>63</v>
      </c>
      <c r="B29" s="31" t="s">
        <v>47</v>
      </c>
      <c r="C29" s="31" t="s">
        <v>98</v>
      </c>
      <c r="D29" s="26" t="s">
        <v>83</v>
      </c>
      <c r="E29" s="32" t="s">
        <v>99</v>
      </c>
      <c r="F29" s="33" t="s">
        <v>100</v>
      </c>
      <c r="G29" s="34">
        <v>36.642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51">
      <c r="A30" s="36" t="s">
        <v>69</v>
      </c>
      <c r="E30" s="37" t="s">
        <v>2142</v>
      </c>
    </row>
    <row r="31" spans="1:5" ht="12.75">
      <c r="A31" s="38" t="s">
        <v>71</v>
      </c>
      <c r="E31" s="39" t="s">
        <v>2143</v>
      </c>
    </row>
    <row r="32" spans="1:5" ht="25.5">
      <c r="A32" t="s">
        <v>73</v>
      </c>
      <c r="E32" s="37" t="s">
        <v>103</v>
      </c>
    </row>
    <row r="33" spans="1:16" ht="12.75">
      <c r="A33" s="26" t="s">
        <v>63</v>
      </c>
      <c r="B33" s="31" t="s">
        <v>49</v>
      </c>
      <c r="C33" s="31" t="s">
        <v>105</v>
      </c>
      <c r="D33" s="26" t="s">
        <v>83</v>
      </c>
      <c r="E33" s="32" t="s">
        <v>106</v>
      </c>
      <c r="F33" s="33" t="s">
        <v>95</v>
      </c>
      <c r="G33" s="34">
        <v>27.95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63.75">
      <c r="A34" s="36" t="s">
        <v>69</v>
      </c>
      <c r="E34" s="37" t="s">
        <v>2144</v>
      </c>
    </row>
    <row r="35" spans="1:5" ht="12.75">
      <c r="A35" s="38" t="s">
        <v>71</v>
      </c>
      <c r="E35" s="39" t="s">
        <v>83</v>
      </c>
    </row>
    <row r="36" spans="1:5" ht="63.75">
      <c r="A36" t="s">
        <v>73</v>
      </c>
      <c r="E36" s="37" t="s">
        <v>88</v>
      </c>
    </row>
    <row r="37" spans="1:16" ht="12.75">
      <c r="A37" s="26" t="s">
        <v>63</v>
      </c>
      <c r="B37" s="31" t="s">
        <v>97</v>
      </c>
      <c r="C37" s="31" t="s">
        <v>108</v>
      </c>
      <c r="D37" s="26" t="s">
        <v>83</v>
      </c>
      <c r="E37" s="32" t="s">
        <v>109</v>
      </c>
      <c r="F37" s="33" t="s">
        <v>100</v>
      </c>
      <c r="G37" s="34">
        <v>24.107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51">
      <c r="A38" s="36" t="s">
        <v>69</v>
      </c>
      <c r="E38" s="37" t="s">
        <v>2145</v>
      </c>
    </row>
    <row r="39" spans="1:5" ht="12.75">
      <c r="A39" s="38" t="s">
        <v>71</v>
      </c>
      <c r="E39" s="39" t="s">
        <v>2146</v>
      </c>
    </row>
    <row r="40" spans="1:5" ht="25.5">
      <c r="A40" t="s">
        <v>73</v>
      </c>
      <c r="E40" s="37" t="s">
        <v>103</v>
      </c>
    </row>
    <row r="41" spans="1:16" ht="12.75">
      <c r="A41" s="26" t="s">
        <v>63</v>
      </c>
      <c r="B41" s="31" t="s">
        <v>104</v>
      </c>
      <c r="C41" s="31" t="s">
        <v>112</v>
      </c>
      <c r="D41" s="26" t="s">
        <v>83</v>
      </c>
      <c r="E41" s="32" t="s">
        <v>113</v>
      </c>
      <c r="F41" s="33" t="s">
        <v>85</v>
      </c>
      <c r="G41" s="34">
        <v>10.291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76.5">
      <c r="A42" s="36" t="s">
        <v>69</v>
      </c>
      <c r="E42" s="37" t="s">
        <v>2147</v>
      </c>
    </row>
    <row r="43" spans="1:5" ht="12.75">
      <c r="A43" s="38" t="s">
        <v>71</v>
      </c>
      <c r="E43" s="39" t="s">
        <v>2148</v>
      </c>
    </row>
    <row r="44" spans="1:5" ht="63.75">
      <c r="A44" t="s">
        <v>73</v>
      </c>
      <c r="E44" s="37" t="s">
        <v>88</v>
      </c>
    </row>
    <row r="45" spans="1:16" ht="12.75">
      <c r="A45" s="26" t="s">
        <v>63</v>
      </c>
      <c r="B45" s="31" t="s">
        <v>52</v>
      </c>
      <c r="C45" s="31" t="s">
        <v>119</v>
      </c>
      <c r="D45" s="26" t="s">
        <v>83</v>
      </c>
      <c r="E45" s="32" t="s">
        <v>120</v>
      </c>
      <c r="F45" s="33" t="s">
        <v>85</v>
      </c>
      <c r="G45" s="34">
        <v>92.615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76.5">
      <c r="A46" s="36" t="s">
        <v>69</v>
      </c>
      <c r="E46" s="37" t="s">
        <v>2149</v>
      </c>
    </row>
    <row r="47" spans="1:5" ht="12.75">
      <c r="A47" s="38" t="s">
        <v>71</v>
      </c>
      <c r="E47" s="39" t="s">
        <v>2150</v>
      </c>
    </row>
    <row r="48" spans="1:5" ht="63.75">
      <c r="A48" t="s">
        <v>73</v>
      </c>
      <c r="E48" s="37" t="s">
        <v>88</v>
      </c>
    </row>
    <row r="49" spans="1:16" ht="12.75">
      <c r="A49" s="26" t="s">
        <v>63</v>
      </c>
      <c r="B49" s="31" t="s">
        <v>54</v>
      </c>
      <c r="C49" s="31" t="s">
        <v>127</v>
      </c>
      <c r="D49" s="26" t="s">
        <v>83</v>
      </c>
      <c r="E49" s="32" t="s">
        <v>128</v>
      </c>
      <c r="F49" s="33" t="s">
        <v>95</v>
      </c>
      <c r="G49" s="34">
        <v>13.4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38.25">
      <c r="A50" s="36" t="s">
        <v>69</v>
      </c>
      <c r="E50" s="37" t="s">
        <v>2151</v>
      </c>
    </row>
    <row r="51" spans="1:5" ht="12.75">
      <c r="A51" s="38" t="s">
        <v>71</v>
      </c>
      <c r="E51" s="39" t="s">
        <v>83</v>
      </c>
    </row>
    <row r="52" spans="1:5" ht="25.5">
      <c r="A52" t="s">
        <v>73</v>
      </c>
      <c r="E52" s="37" t="s">
        <v>130</v>
      </c>
    </row>
    <row r="53" spans="1:16" ht="12.75">
      <c r="A53" s="26" t="s">
        <v>63</v>
      </c>
      <c r="B53" s="31" t="s">
        <v>56</v>
      </c>
      <c r="C53" s="31" t="s">
        <v>132</v>
      </c>
      <c r="D53" s="26" t="s">
        <v>65</v>
      </c>
      <c r="E53" s="32" t="s">
        <v>133</v>
      </c>
      <c r="F53" s="33" t="s">
        <v>85</v>
      </c>
      <c r="G53" s="34">
        <v>12.833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89.25">
      <c r="A54" s="36" t="s">
        <v>69</v>
      </c>
      <c r="E54" s="37" t="s">
        <v>2152</v>
      </c>
    </row>
    <row r="55" spans="1:5" ht="12.75">
      <c r="A55" s="38" t="s">
        <v>71</v>
      </c>
      <c r="E55" s="39" t="s">
        <v>2153</v>
      </c>
    </row>
    <row r="56" spans="1:5" ht="38.25">
      <c r="A56" t="s">
        <v>73</v>
      </c>
      <c r="E56" s="37" t="s">
        <v>136</v>
      </c>
    </row>
    <row r="57" spans="1:16" ht="12.75">
      <c r="A57" s="26" t="s">
        <v>63</v>
      </c>
      <c r="B57" s="31" t="s">
        <v>118</v>
      </c>
      <c r="C57" s="31" t="s">
        <v>132</v>
      </c>
      <c r="D57" s="26" t="s">
        <v>75</v>
      </c>
      <c r="E57" s="32" t="s">
        <v>133</v>
      </c>
      <c r="F57" s="33" t="s">
        <v>85</v>
      </c>
      <c r="G57" s="34">
        <v>3.537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89.25">
      <c r="A58" s="36" t="s">
        <v>69</v>
      </c>
      <c r="E58" s="37" t="s">
        <v>2154</v>
      </c>
    </row>
    <row r="59" spans="1:5" ht="12.75">
      <c r="A59" s="38" t="s">
        <v>71</v>
      </c>
      <c r="E59" s="39" t="s">
        <v>2155</v>
      </c>
    </row>
    <row r="60" spans="1:5" ht="38.25">
      <c r="A60" t="s">
        <v>73</v>
      </c>
      <c r="E60" s="37" t="s">
        <v>136</v>
      </c>
    </row>
    <row r="61" spans="1:16" ht="12.75">
      <c r="A61" s="26" t="s">
        <v>63</v>
      </c>
      <c r="B61" s="31" t="s">
        <v>123</v>
      </c>
      <c r="C61" s="31" t="s">
        <v>141</v>
      </c>
      <c r="D61" s="26" t="s">
        <v>83</v>
      </c>
      <c r="E61" s="32" t="s">
        <v>142</v>
      </c>
      <c r="F61" s="33" t="s">
        <v>85</v>
      </c>
      <c r="G61" s="34">
        <v>10.145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76.5">
      <c r="A62" s="36" t="s">
        <v>69</v>
      </c>
      <c r="E62" s="37" t="s">
        <v>2156</v>
      </c>
    </row>
    <row r="63" spans="1:5" ht="12.75">
      <c r="A63" s="38" t="s">
        <v>71</v>
      </c>
      <c r="E63" s="39" t="s">
        <v>2157</v>
      </c>
    </row>
    <row r="64" spans="1:5" ht="306">
      <c r="A64" t="s">
        <v>73</v>
      </c>
      <c r="E64" s="37" t="s">
        <v>145</v>
      </c>
    </row>
    <row r="65" spans="1:16" ht="12.75">
      <c r="A65" s="26" t="s">
        <v>63</v>
      </c>
      <c r="B65" s="31" t="s">
        <v>126</v>
      </c>
      <c r="C65" s="31" t="s">
        <v>147</v>
      </c>
      <c r="D65" s="26" t="s">
        <v>65</v>
      </c>
      <c r="E65" s="32" t="s">
        <v>148</v>
      </c>
      <c r="F65" s="33" t="s">
        <v>85</v>
      </c>
      <c r="G65" s="34">
        <v>173.9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76.5">
      <c r="A66" s="36" t="s">
        <v>69</v>
      </c>
      <c r="E66" s="37" t="s">
        <v>2158</v>
      </c>
    </row>
    <row r="67" spans="1:5" ht="12.75">
      <c r="A67" s="38" t="s">
        <v>71</v>
      </c>
      <c r="E67" s="39" t="s">
        <v>83</v>
      </c>
    </row>
    <row r="68" spans="1:5" ht="318.75">
      <c r="A68" t="s">
        <v>73</v>
      </c>
      <c r="E68" s="37" t="s">
        <v>150</v>
      </c>
    </row>
    <row r="69" spans="1:16" ht="12.75">
      <c r="A69" s="26" t="s">
        <v>63</v>
      </c>
      <c r="B69" s="31" t="s">
        <v>131</v>
      </c>
      <c r="C69" s="31" t="s">
        <v>147</v>
      </c>
      <c r="D69" s="26" t="s">
        <v>75</v>
      </c>
      <c r="E69" s="32" t="s">
        <v>148</v>
      </c>
      <c r="F69" s="33" t="s">
        <v>85</v>
      </c>
      <c r="G69" s="34">
        <v>2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76.5">
      <c r="A70" s="36" t="s">
        <v>69</v>
      </c>
      <c r="E70" s="37" t="s">
        <v>2159</v>
      </c>
    </row>
    <row r="71" spans="1:5" ht="12.75">
      <c r="A71" s="38" t="s">
        <v>71</v>
      </c>
      <c r="E71" s="39" t="s">
        <v>2160</v>
      </c>
    </row>
    <row r="72" spans="1:5" ht="318.75">
      <c r="A72" t="s">
        <v>73</v>
      </c>
      <c r="E72" s="37" t="s">
        <v>150</v>
      </c>
    </row>
    <row r="73" spans="1:16" ht="12.75">
      <c r="A73" s="26" t="s">
        <v>63</v>
      </c>
      <c r="B73" s="31" t="s">
        <v>137</v>
      </c>
      <c r="C73" s="31" t="s">
        <v>152</v>
      </c>
      <c r="D73" s="26" t="s">
        <v>83</v>
      </c>
      <c r="E73" s="32" t="s">
        <v>153</v>
      </c>
      <c r="F73" s="33" t="s">
        <v>85</v>
      </c>
      <c r="G73" s="34">
        <v>34.822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76.5">
      <c r="A74" s="36" t="s">
        <v>69</v>
      </c>
      <c r="E74" s="37" t="s">
        <v>2161</v>
      </c>
    </row>
    <row r="75" spans="1:5" ht="12.75">
      <c r="A75" s="38" t="s">
        <v>71</v>
      </c>
      <c r="E75" s="39" t="s">
        <v>83</v>
      </c>
    </row>
    <row r="76" spans="1:5" ht="318.75">
      <c r="A76" t="s">
        <v>73</v>
      </c>
      <c r="E76" s="37" t="s">
        <v>155</v>
      </c>
    </row>
    <row r="77" spans="1:16" ht="12.75">
      <c r="A77" s="26" t="s">
        <v>63</v>
      </c>
      <c r="B77" s="31" t="s">
        <v>140</v>
      </c>
      <c r="C77" s="31" t="s">
        <v>157</v>
      </c>
      <c r="D77" s="26" t="s">
        <v>83</v>
      </c>
      <c r="E77" s="32" t="s">
        <v>158</v>
      </c>
      <c r="F77" s="33" t="s">
        <v>85</v>
      </c>
      <c r="G77" s="34">
        <v>1.25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63.75">
      <c r="A78" s="36" t="s">
        <v>69</v>
      </c>
      <c r="E78" s="37" t="s">
        <v>2162</v>
      </c>
    </row>
    <row r="79" spans="1:5" ht="12.75">
      <c r="A79" s="38" t="s">
        <v>71</v>
      </c>
      <c r="E79" s="39" t="s">
        <v>2163</v>
      </c>
    </row>
    <row r="80" spans="1:5" ht="318.75">
      <c r="A80" t="s">
        <v>73</v>
      </c>
      <c r="E80" s="37" t="s">
        <v>150</v>
      </c>
    </row>
    <row r="81" spans="1:16" ht="12.75">
      <c r="A81" s="26" t="s">
        <v>63</v>
      </c>
      <c r="B81" s="31" t="s">
        <v>146</v>
      </c>
      <c r="C81" s="31" t="s">
        <v>162</v>
      </c>
      <c r="D81" s="26" t="s">
        <v>65</v>
      </c>
      <c r="E81" s="32" t="s">
        <v>163</v>
      </c>
      <c r="F81" s="33" t="s">
        <v>85</v>
      </c>
      <c r="G81" s="34">
        <v>4.372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51">
      <c r="A82" s="36" t="s">
        <v>69</v>
      </c>
      <c r="E82" s="37" t="s">
        <v>2164</v>
      </c>
    </row>
    <row r="83" spans="1:5" ht="12.75">
      <c r="A83" s="38" t="s">
        <v>71</v>
      </c>
      <c r="E83" s="39" t="s">
        <v>83</v>
      </c>
    </row>
    <row r="84" spans="1:5" ht="242.25">
      <c r="A84" t="s">
        <v>73</v>
      </c>
      <c r="E84" s="37" t="s">
        <v>165</v>
      </c>
    </row>
    <row r="85" spans="1:16" ht="12.75">
      <c r="A85" s="26" t="s">
        <v>63</v>
      </c>
      <c r="B85" s="31" t="s">
        <v>151</v>
      </c>
      <c r="C85" s="31" t="s">
        <v>162</v>
      </c>
      <c r="D85" s="26" t="s">
        <v>75</v>
      </c>
      <c r="E85" s="32" t="s">
        <v>163</v>
      </c>
      <c r="F85" s="33" t="s">
        <v>85</v>
      </c>
      <c r="G85" s="34">
        <v>6.33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51">
      <c r="A86" s="36" t="s">
        <v>69</v>
      </c>
      <c r="E86" s="37" t="s">
        <v>2165</v>
      </c>
    </row>
    <row r="87" spans="1:5" ht="12.75">
      <c r="A87" s="38" t="s">
        <v>71</v>
      </c>
      <c r="E87" s="39" t="s">
        <v>2166</v>
      </c>
    </row>
    <row r="88" spans="1:5" ht="242.25">
      <c r="A88" t="s">
        <v>73</v>
      </c>
      <c r="E88" s="37" t="s">
        <v>165</v>
      </c>
    </row>
    <row r="89" spans="1:16" ht="12.75">
      <c r="A89" s="26" t="s">
        <v>63</v>
      </c>
      <c r="B89" s="31" t="s">
        <v>156</v>
      </c>
      <c r="C89" s="31" t="s">
        <v>170</v>
      </c>
      <c r="D89" s="26" t="s">
        <v>83</v>
      </c>
      <c r="E89" s="32" t="s">
        <v>171</v>
      </c>
      <c r="F89" s="33" t="s">
        <v>85</v>
      </c>
      <c r="G89" s="34">
        <v>1.846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63.75">
      <c r="A90" s="36" t="s">
        <v>69</v>
      </c>
      <c r="E90" s="37" t="s">
        <v>2167</v>
      </c>
    </row>
    <row r="91" spans="1:5" ht="12.75">
      <c r="A91" s="38" t="s">
        <v>71</v>
      </c>
      <c r="E91" s="39" t="s">
        <v>83</v>
      </c>
    </row>
    <row r="92" spans="1:5" ht="229.5">
      <c r="A92" t="s">
        <v>73</v>
      </c>
      <c r="E92" s="37" t="s">
        <v>173</v>
      </c>
    </row>
    <row r="93" spans="1:16" ht="12.75">
      <c r="A93" s="26" t="s">
        <v>63</v>
      </c>
      <c r="B93" s="31" t="s">
        <v>161</v>
      </c>
      <c r="C93" s="31" t="s">
        <v>175</v>
      </c>
      <c r="D93" s="26" t="s">
        <v>83</v>
      </c>
      <c r="E93" s="32" t="s">
        <v>176</v>
      </c>
      <c r="F93" s="33" t="s">
        <v>85</v>
      </c>
      <c r="G93" s="34">
        <v>3.75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63.75">
      <c r="A94" s="36" t="s">
        <v>69</v>
      </c>
      <c r="E94" s="37" t="s">
        <v>2168</v>
      </c>
    </row>
    <row r="95" spans="1:5" ht="12.75">
      <c r="A95" s="38" t="s">
        <v>71</v>
      </c>
      <c r="E95" s="39" t="s">
        <v>2169</v>
      </c>
    </row>
    <row r="96" spans="1:5" ht="280.5">
      <c r="A96" t="s">
        <v>73</v>
      </c>
      <c r="E96" s="37" t="s">
        <v>179</v>
      </c>
    </row>
    <row r="97" spans="1:16" ht="12.75">
      <c r="A97" s="26" t="s">
        <v>63</v>
      </c>
      <c r="B97" s="31" t="s">
        <v>166</v>
      </c>
      <c r="C97" s="31" t="s">
        <v>181</v>
      </c>
      <c r="D97" s="26" t="s">
        <v>83</v>
      </c>
      <c r="E97" s="32" t="s">
        <v>182</v>
      </c>
      <c r="F97" s="33" t="s">
        <v>183</v>
      </c>
      <c r="G97" s="34">
        <v>87.054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38.25">
      <c r="A98" s="36" t="s">
        <v>69</v>
      </c>
      <c r="E98" s="37" t="s">
        <v>2170</v>
      </c>
    </row>
    <row r="99" spans="1:5" ht="12.75">
      <c r="A99" s="38" t="s">
        <v>71</v>
      </c>
      <c r="E99" s="39" t="s">
        <v>83</v>
      </c>
    </row>
    <row r="100" spans="1:5" ht="25.5">
      <c r="A100" t="s">
        <v>73</v>
      </c>
      <c r="E100" s="37" t="s">
        <v>186</v>
      </c>
    </row>
    <row r="101" spans="1:16" ht="12.75">
      <c r="A101" s="26" t="s">
        <v>63</v>
      </c>
      <c r="B101" s="31" t="s">
        <v>169</v>
      </c>
      <c r="C101" s="31" t="s">
        <v>181</v>
      </c>
      <c r="D101" s="26" t="s">
        <v>65</v>
      </c>
      <c r="E101" s="32" t="s">
        <v>182</v>
      </c>
      <c r="F101" s="33" t="s">
        <v>183</v>
      </c>
      <c r="G101" s="34">
        <v>1.5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38.25">
      <c r="A102" s="36" t="s">
        <v>69</v>
      </c>
      <c r="E102" s="37" t="s">
        <v>2171</v>
      </c>
    </row>
    <row r="103" spans="1:5" ht="12.75">
      <c r="A103" s="38" t="s">
        <v>71</v>
      </c>
      <c r="E103" s="39" t="s">
        <v>83</v>
      </c>
    </row>
    <row r="104" spans="1:5" ht="25.5">
      <c r="A104" t="s">
        <v>73</v>
      </c>
      <c r="E104" s="37" t="s">
        <v>186</v>
      </c>
    </row>
    <row r="105" spans="1:16" ht="12.75">
      <c r="A105" s="26" t="s">
        <v>63</v>
      </c>
      <c r="B105" s="31" t="s">
        <v>174</v>
      </c>
      <c r="C105" s="31" t="s">
        <v>181</v>
      </c>
      <c r="D105" s="26" t="s">
        <v>75</v>
      </c>
      <c r="E105" s="32" t="s">
        <v>182</v>
      </c>
      <c r="F105" s="33" t="s">
        <v>183</v>
      </c>
      <c r="G105" s="34">
        <v>8.63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51">
      <c r="A106" s="36" t="s">
        <v>69</v>
      </c>
      <c r="E106" s="37" t="s">
        <v>2172</v>
      </c>
    </row>
    <row r="107" spans="1:5" ht="12.75">
      <c r="A107" s="38" t="s">
        <v>71</v>
      </c>
      <c r="E107" s="39" t="s">
        <v>2173</v>
      </c>
    </row>
    <row r="108" spans="1:5" ht="25.5">
      <c r="A108" t="s">
        <v>73</v>
      </c>
      <c r="E108" s="37" t="s">
        <v>186</v>
      </c>
    </row>
    <row r="109" spans="1:16" ht="12.75">
      <c r="A109" s="26" t="s">
        <v>63</v>
      </c>
      <c r="B109" s="31" t="s">
        <v>180</v>
      </c>
      <c r="C109" s="31" t="s">
        <v>181</v>
      </c>
      <c r="D109" s="26" t="s">
        <v>192</v>
      </c>
      <c r="E109" s="32" t="s">
        <v>182</v>
      </c>
      <c r="F109" s="33" t="s">
        <v>183</v>
      </c>
      <c r="G109" s="34">
        <v>435.271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38.25">
      <c r="A110" s="36" t="s">
        <v>69</v>
      </c>
      <c r="E110" s="37" t="s">
        <v>2174</v>
      </c>
    </row>
    <row r="111" spans="1:5" ht="12.75">
      <c r="A111" s="38" t="s">
        <v>71</v>
      </c>
      <c r="E111" s="39" t="s">
        <v>83</v>
      </c>
    </row>
    <row r="112" spans="1:5" ht="25.5">
      <c r="A112" t="s">
        <v>73</v>
      </c>
      <c r="E112" s="37" t="s">
        <v>186</v>
      </c>
    </row>
    <row r="113" spans="1:16" ht="12.75">
      <c r="A113" s="26" t="s">
        <v>63</v>
      </c>
      <c r="B113" s="31" t="s">
        <v>187</v>
      </c>
      <c r="C113" s="31" t="s">
        <v>620</v>
      </c>
      <c r="D113" s="26" t="s">
        <v>83</v>
      </c>
      <c r="E113" s="32" t="s">
        <v>621</v>
      </c>
      <c r="F113" s="33" t="s">
        <v>183</v>
      </c>
      <c r="G113" s="34">
        <v>101.45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38.25">
      <c r="A114" s="36" t="s">
        <v>69</v>
      </c>
      <c r="E114" s="37" t="s">
        <v>2175</v>
      </c>
    </row>
    <row r="115" spans="1:5" ht="12.75">
      <c r="A115" s="38" t="s">
        <v>71</v>
      </c>
      <c r="E115" s="39" t="s">
        <v>83</v>
      </c>
    </row>
    <row r="116" spans="1:5" ht="12.75">
      <c r="A116" t="s">
        <v>73</v>
      </c>
      <c r="E116" s="37" t="s">
        <v>210</v>
      </c>
    </row>
    <row r="117" spans="1:16" ht="12.75">
      <c r="A117" s="26" t="s">
        <v>63</v>
      </c>
      <c r="B117" s="31" t="s">
        <v>189</v>
      </c>
      <c r="C117" s="31" t="s">
        <v>623</v>
      </c>
      <c r="D117" s="26" t="s">
        <v>83</v>
      </c>
      <c r="E117" s="32" t="s">
        <v>624</v>
      </c>
      <c r="F117" s="33" t="s">
        <v>183</v>
      </c>
      <c r="G117" s="34">
        <v>101.45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51">
      <c r="A118" s="36" t="s">
        <v>69</v>
      </c>
      <c r="E118" s="37" t="s">
        <v>2176</v>
      </c>
    </row>
    <row r="119" spans="1:5" ht="12.75">
      <c r="A119" s="38" t="s">
        <v>71</v>
      </c>
      <c r="E119" s="39" t="s">
        <v>83</v>
      </c>
    </row>
    <row r="120" spans="1:5" ht="38.25">
      <c r="A120" t="s">
        <v>73</v>
      </c>
      <c r="E120" s="37" t="s">
        <v>215</v>
      </c>
    </row>
    <row r="121" spans="1:16" ht="12.75">
      <c r="A121" s="26" t="s">
        <v>63</v>
      </c>
      <c r="B121" s="31" t="s">
        <v>191</v>
      </c>
      <c r="C121" s="31" t="s">
        <v>217</v>
      </c>
      <c r="D121" s="26" t="s">
        <v>83</v>
      </c>
      <c r="E121" s="32" t="s">
        <v>218</v>
      </c>
      <c r="F121" s="33" t="s">
        <v>183</v>
      </c>
      <c r="G121" s="34">
        <v>101.45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38.25">
      <c r="A122" s="36" t="s">
        <v>69</v>
      </c>
      <c r="E122" s="37" t="s">
        <v>2177</v>
      </c>
    </row>
    <row r="123" spans="1:5" ht="12.75">
      <c r="A123" s="38" t="s">
        <v>71</v>
      </c>
      <c r="E123" s="39" t="s">
        <v>83</v>
      </c>
    </row>
    <row r="124" spans="1:5" ht="25.5">
      <c r="A124" t="s">
        <v>73</v>
      </c>
      <c r="E124" s="37" t="s">
        <v>220</v>
      </c>
    </row>
    <row r="125" spans="1:16" ht="12.75">
      <c r="A125" s="26" t="s">
        <v>63</v>
      </c>
      <c r="B125" s="31" t="s">
        <v>194</v>
      </c>
      <c r="C125" s="31" t="s">
        <v>222</v>
      </c>
      <c r="D125" s="26" t="s">
        <v>83</v>
      </c>
      <c r="E125" s="32" t="s">
        <v>223</v>
      </c>
      <c r="F125" s="33" t="s">
        <v>183</v>
      </c>
      <c r="G125" s="34">
        <v>101.45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38.25">
      <c r="A126" s="36" t="s">
        <v>69</v>
      </c>
      <c r="E126" s="37" t="s">
        <v>2178</v>
      </c>
    </row>
    <row r="127" spans="1:5" ht="12.75">
      <c r="A127" s="38" t="s">
        <v>71</v>
      </c>
      <c r="E127" s="39" t="s">
        <v>83</v>
      </c>
    </row>
    <row r="128" spans="1:5" ht="38.25">
      <c r="A128" t="s">
        <v>73</v>
      </c>
      <c r="E128" s="37" t="s">
        <v>225</v>
      </c>
    </row>
    <row r="129" spans="1:18" ht="12.75" customHeight="1">
      <c r="A129" s="6" t="s">
        <v>61</v>
      </c>
      <c r="B129" s="6"/>
      <c r="C129" s="41" t="s">
        <v>36</v>
      </c>
      <c r="D129" s="6"/>
      <c r="E129" s="29" t="s">
        <v>247</v>
      </c>
      <c r="F129" s="6"/>
      <c r="G129" s="6"/>
      <c r="H129" s="6"/>
      <c r="I129" s="42">
        <f>0+Q129</f>
      </c>
      <c r="J129" s="6"/>
      <c r="O129">
        <f>0+R129</f>
      </c>
      <c r="Q129">
        <f>0+I130+I134</f>
      </c>
      <c r="R129">
        <f>0+O130+O134</f>
      </c>
    </row>
    <row r="130" spans="1:16" ht="12.75">
      <c r="A130" s="26" t="s">
        <v>63</v>
      </c>
      <c r="B130" s="31" t="s">
        <v>200</v>
      </c>
      <c r="C130" s="31" t="s">
        <v>255</v>
      </c>
      <c r="D130" s="26" t="s">
        <v>83</v>
      </c>
      <c r="E130" s="32" t="s">
        <v>256</v>
      </c>
      <c r="F130" s="33" t="s">
        <v>85</v>
      </c>
      <c r="G130" s="34">
        <v>34.822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63.75">
      <c r="A131" s="36" t="s">
        <v>69</v>
      </c>
      <c r="E131" s="37" t="s">
        <v>2179</v>
      </c>
    </row>
    <row r="132" spans="1:5" ht="12.75">
      <c r="A132" s="38" t="s">
        <v>71</v>
      </c>
      <c r="E132" s="39" t="s">
        <v>2180</v>
      </c>
    </row>
    <row r="133" spans="1:5" ht="38.25">
      <c r="A133" t="s">
        <v>73</v>
      </c>
      <c r="E133" s="37" t="s">
        <v>259</v>
      </c>
    </row>
    <row r="134" spans="1:16" ht="12.75">
      <c r="A134" s="26" t="s">
        <v>63</v>
      </c>
      <c r="B134" s="31" t="s">
        <v>203</v>
      </c>
      <c r="C134" s="31" t="s">
        <v>261</v>
      </c>
      <c r="D134" s="26" t="s">
        <v>83</v>
      </c>
      <c r="E134" s="32" t="s">
        <v>262</v>
      </c>
      <c r="F134" s="33" t="s">
        <v>183</v>
      </c>
      <c r="G134" s="34">
        <v>87.054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51">
      <c r="A135" s="36" t="s">
        <v>69</v>
      </c>
      <c r="E135" s="37" t="s">
        <v>2181</v>
      </c>
    </row>
    <row r="136" spans="1:5" ht="12.75">
      <c r="A136" s="38" t="s">
        <v>71</v>
      </c>
      <c r="E136" s="39" t="s">
        <v>83</v>
      </c>
    </row>
    <row r="137" spans="1:5" ht="102">
      <c r="A137" t="s">
        <v>73</v>
      </c>
      <c r="E137" s="37" t="s">
        <v>264</v>
      </c>
    </row>
    <row r="138" spans="1:18" ht="12.75" customHeight="1">
      <c r="A138" s="6" t="s">
        <v>61</v>
      </c>
      <c r="B138" s="6"/>
      <c r="C138" s="41" t="s">
        <v>45</v>
      </c>
      <c r="D138" s="6"/>
      <c r="E138" s="29" t="s">
        <v>265</v>
      </c>
      <c r="F138" s="6"/>
      <c r="G138" s="6"/>
      <c r="H138" s="6"/>
      <c r="I138" s="42">
        <f>0+Q138</f>
      </c>
      <c r="J138" s="6"/>
      <c r="O138">
        <f>0+R138</f>
      </c>
      <c r="Q138">
        <f>0+I139+I143+I147+I151+I155</f>
      </c>
      <c r="R138">
        <f>0+O139+O143+O147+O151+O155</f>
      </c>
    </row>
    <row r="139" spans="1:16" ht="12.75">
      <c r="A139" s="26" t="s">
        <v>63</v>
      </c>
      <c r="B139" s="31" t="s">
        <v>197</v>
      </c>
      <c r="C139" s="31" t="s">
        <v>249</v>
      </c>
      <c r="D139" s="26" t="s">
        <v>83</v>
      </c>
      <c r="E139" s="32" t="s">
        <v>250</v>
      </c>
      <c r="F139" s="33" t="s">
        <v>183</v>
      </c>
      <c r="G139" s="34">
        <v>81.985</v>
      </c>
      <c r="H139" s="35">
        <v>0</v>
      </c>
      <c r="I139" s="35">
        <f>ROUND(ROUND(H139,2)*ROUND(G139,3),2)</f>
      </c>
      <c r="J139" s="33" t="s">
        <v>68</v>
      </c>
      <c r="O139">
        <f>(I139*21)/100</f>
      </c>
      <c r="P139" t="s">
        <v>36</v>
      </c>
    </row>
    <row r="140" spans="1:5" ht="38.25">
      <c r="A140" s="36" t="s">
        <v>69</v>
      </c>
      <c r="E140" s="37" t="s">
        <v>2182</v>
      </c>
    </row>
    <row r="141" spans="1:5" ht="12.75">
      <c r="A141" s="38" t="s">
        <v>71</v>
      </c>
      <c r="E141" s="39" t="s">
        <v>2183</v>
      </c>
    </row>
    <row r="142" spans="1:5" ht="51">
      <c r="A142" t="s">
        <v>73</v>
      </c>
      <c r="E142" s="37" t="s">
        <v>253</v>
      </c>
    </row>
    <row r="143" spans="1:16" ht="12.75">
      <c r="A143" s="26" t="s">
        <v>63</v>
      </c>
      <c r="B143" s="31" t="s">
        <v>206</v>
      </c>
      <c r="C143" s="31" t="s">
        <v>970</v>
      </c>
      <c r="D143" s="26" t="s">
        <v>83</v>
      </c>
      <c r="E143" s="32" t="s">
        <v>971</v>
      </c>
      <c r="F143" s="33" t="s">
        <v>85</v>
      </c>
      <c r="G143" s="34">
        <v>0.09</v>
      </c>
      <c r="H143" s="35">
        <v>0</v>
      </c>
      <c r="I143" s="35">
        <f>ROUND(ROUND(H143,2)*ROUND(G143,3),2)</f>
      </c>
      <c r="J143" s="33" t="s">
        <v>68</v>
      </c>
      <c r="O143">
        <f>(I143*21)/100</f>
      </c>
      <c r="P143" t="s">
        <v>36</v>
      </c>
    </row>
    <row r="144" spans="1:5" ht="51">
      <c r="A144" s="36" t="s">
        <v>69</v>
      </c>
      <c r="E144" s="37" t="s">
        <v>2184</v>
      </c>
    </row>
    <row r="145" spans="1:5" ht="12.75">
      <c r="A145" s="38" t="s">
        <v>71</v>
      </c>
      <c r="E145" s="39" t="s">
        <v>2185</v>
      </c>
    </row>
    <row r="146" spans="1:5" ht="369.75">
      <c r="A146" t="s">
        <v>73</v>
      </c>
      <c r="E146" s="37" t="s">
        <v>271</v>
      </c>
    </row>
    <row r="147" spans="1:16" ht="12.75">
      <c r="A147" s="26" t="s">
        <v>63</v>
      </c>
      <c r="B147" s="31" t="s">
        <v>211</v>
      </c>
      <c r="C147" s="31" t="s">
        <v>287</v>
      </c>
      <c r="D147" s="26" t="s">
        <v>65</v>
      </c>
      <c r="E147" s="32" t="s">
        <v>288</v>
      </c>
      <c r="F147" s="33" t="s">
        <v>85</v>
      </c>
      <c r="G147" s="34">
        <v>0.75</v>
      </c>
      <c r="H147" s="35">
        <v>0</v>
      </c>
      <c r="I147" s="35">
        <f>ROUND(ROUND(H147,2)*ROUND(G147,3),2)</f>
      </c>
      <c r="J147" s="33" t="s">
        <v>68</v>
      </c>
      <c r="O147">
        <f>(I147*21)/100</f>
      </c>
      <c r="P147" t="s">
        <v>36</v>
      </c>
    </row>
    <row r="148" spans="1:5" ht="63.75">
      <c r="A148" s="36" t="s">
        <v>69</v>
      </c>
      <c r="E148" s="37" t="s">
        <v>2186</v>
      </c>
    </row>
    <row r="149" spans="1:5" ht="12.75">
      <c r="A149" s="38" t="s">
        <v>71</v>
      </c>
      <c r="E149" s="39" t="s">
        <v>2187</v>
      </c>
    </row>
    <row r="150" spans="1:5" ht="38.25">
      <c r="A150" t="s">
        <v>73</v>
      </c>
      <c r="E150" s="37" t="s">
        <v>259</v>
      </c>
    </row>
    <row r="151" spans="1:16" ht="12.75">
      <c r="A151" s="26" t="s">
        <v>63</v>
      </c>
      <c r="B151" s="31" t="s">
        <v>216</v>
      </c>
      <c r="C151" s="31" t="s">
        <v>287</v>
      </c>
      <c r="D151" s="26" t="s">
        <v>75</v>
      </c>
      <c r="E151" s="32" t="s">
        <v>288</v>
      </c>
      <c r="F151" s="33" t="s">
        <v>85</v>
      </c>
      <c r="G151" s="34">
        <v>2.158</v>
      </c>
      <c r="H151" s="35">
        <v>0</v>
      </c>
      <c r="I151" s="35">
        <f>ROUND(ROUND(H151,2)*ROUND(G151,3),2)</f>
      </c>
      <c r="J151" s="33" t="s">
        <v>68</v>
      </c>
      <c r="O151">
        <f>(I151*21)/100</f>
      </c>
      <c r="P151" t="s">
        <v>36</v>
      </c>
    </row>
    <row r="152" spans="1:5" ht="51">
      <c r="A152" s="36" t="s">
        <v>69</v>
      </c>
      <c r="E152" s="37" t="s">
        <v>2188</v>
      </c>
    </row>
    <row r="153" spans="1:5" ht="12.75">
      <c r="A153" s="38" t="s">
        <v>71</v>
      </c>
      <c r="E153" s="39" t="s">
        <v>2189</v>
      </c>
    </row>
    <row r="154" spans="1:5" ht="38.25">
      <c r="A154" t="s">
        <v>73</v>
      </c>
      <c r="E154" s="37" t="s">
        <v>259</v>
      </c>
    </row>
    <row r="155" spans="1:16" ht="12.75">
      <c r="A155" s="26" t="s">
        <v>63</v>
      </c>
      <c r="B155" s="31" t="s">
        <v>221</v>
      </c>
      <c r="C155" s="31" t="s">
        <v>292</v>
      </c>
      <c r="D155" s="26" t="s">
        <v>83</v>
      </c>
      <c r="E155" s="32" t="s">
        <v>293</v>
      </c>
      <c r="F155" s="33" t="s">
        <v>85</v>
      </c>
      <c r="G155" s="34">
        <v>6.473</v>
      </c>
      <c r="H155" s="35">
        <v>0</v>
      </c>
      <c r="I155" s="35">
        <f>ROUND(ROUND(H155,2)*ROUND(G155,3),2)</f>
      </c>
      <c r="J155" s="33" t="s">
        <v>68</v>
      </c>
      <c r="O155">
        <f>(I155*21)/100</f>
      </c>
      <c r="P155" t="s">
        <v>36</v>
      </c>
    </row>
    <row r="156" spans="1:5" ht="51">
      <c r="A156" s="36" t="s">
        <v>69</v>
      </c>
      <c r="E156" s="37" t="s">
        <v>2190</v>
      </c>
    </row>
    <row r="157" spans="1:5" ht="12.75">
      <c r="A157" s="38" t="s">
        <v>71</v>
      </c>
      <c r="E157" s="39" t="s">
        <v>2191</v>
      </c>
    </row>
    <row r="158" spans="1:5" ht="38.25">
      <c r="A158" t="s">
        <v>73</v>
      </c>
      <c r="E158" s="37" t="s">
        <v>259</v>
      </c>
    </row>
    <row r="159" spans="1:18" ht="12.75" customHeight="1">
      <c r="A159" s="6" t="s">
        <v>61</v>
      </c>
      <c r="B159" s="6"/>
      <c r="C159" s="41" t="s">
        <v>47</v>
      </c>
      <c r="D159" s="6"/>
      <c r="E159" s="29" t="s">
        <v>304</v>
      </c>
      <c r="F159" s="6"/>
      <c r="G159" s="6"/>
      <c r="H159" s="6"/>
      <c r="I159" s="42">
        <f>0+Q159</f>
      </c>
      <c r="J159" s="6"/>
      <c r="O159">
        <f>0+R159</f>
      </c>
      <c r="Q159">
        <f>0+I160+I164+I168+I172+I176+I180+I184+I188+I192</f>
      </c>
      <c r="R159">
        <f>0+O160+O164+O168+O172+O176+O180+O184+O188+O192</f>
      </c>
    </row>
    <row r="160" spans="1:16" ht="12.75">
      <c r="A160" s="26" t="s">
        <v>63</v>
      </c>
      <c r="B160" s="31" t="s">
        <v>226</v>
      </c>
      <c r="C160" s="31" t="s">
        <v>306</v>
      </c>
      <c r="D160" s="26" t="s">
        <v>83</v>
      </c>
      <c r="E160" s="32" t="s">
        <v>307</v>
      </c>
      <c r="F160" s="33" t="s">
        <v>183</v>
      </c>
      <c r="G160" s="34">
        <v>383.038</v>
      </c>
      <c r="H160" s="35">
        <v>0</v>
      </c>
      <c r="I160" s="35">
        <f>ROUND(ROUND(H160,2)*ROUND(G160,3),2)</f>
      </c>
      <c r="J160" s="33" t="s">
        <v>68</v>
      </c>
      <c r="O160">
        <f>(I160*21)/100</f>
      </c>
      <c r="P160" t="s">
        <v>36</v>
      </c>
    </row>
    <row r="161" spans="1:5" ht="51">
      <c r="A161" s="36" t="s">
        <v>69</v>
      </c>
      <c r="E161" s="37" t="s">
        <v>2192</v>
      </c>
    </row>
    <row r="162" spans="1:5" ht="12.75">
      <c r="A162" s="38" t="s">
        <v>71</v>
      </c>
      <c r="E162" s="39" t="s">
        <v>83</v>
      </c>
    </row>
    <row r="163" spans="1:5" ht="127.5">
      <c r="A163" t="s">
        <v>73</v>
      </c>
      <c r="E163" s="37" t="s">
        <v>309</v>
      </c>
    </row>
    <row r="164" spans="1:16" ht="12.75">
      <c r="A164" s="26" t="s">
        <v>63</v>
      </c>
      <c r="B164" s="31" t="s">
        <v>231</v>
      </c>
      <c r="C164" s="31" t="s">
        <v>320</v>
      </c>
      <c r="D164" s="26" t="s">
        <v>83</v>
      </c>
      <c r="E164" s="32" t="s">
        <v>321</v>
      </c>
      <c r="F164" s="33" t="s">
        <v>183</v>
      </c>
      <c r="G164" s="34">
        <v>435.271</v>
      </c>
      <c r="H164" s="35">
        <v>0</v>
      </c>
      <c r="I164" s="35">
        <f>ROUND(ROUND(H164,2)*ROUND(G164,3),2)</f>
      </c>
      <c r="J164" s="33" t="s">
        <v>68</v>
      </c>
      <c r="O164">
        <f>(I164*21)/100</f>
      </c>
      <c r="P164" t="s">
        <v>36</v>
      </c>
    </row>
    <row r="165" spans="1:5" ht="38.25">
      <c r="A165" s="36" t="s">
        <v>69</v>
      </c>
      <c r="E165" s="37" t="s">
        <v>2193</v>
      </c>
    </row>
    <row r="166" spans="1:5" ht="12.75">
      <c r="A166" s="38" t="s">
        <v>71</v>
      </c>
      <c r="E166" s="39" t="s">
        <v>83</v>
      </c>
    </row>
    <row r="167" spans="1:5" ht="51">
      <c r="A167" t="s">
        <v>73</v>
      </c>
      <c r="E167" s="37" t="s">
        <v>323</v>
      </c>
    </row>
    <row r="168" spans="1:16" ht="12.75">
      <c r="A168" s="26" t="s">
        <v>63</v>
      </c>
      <c r="B168" s="31" t="s">
        <v>237</v>
      </c>
      <c r="C168" s="31" t="s">
        <v>337</v>
      </c>
      <c r="D168" s="26" t="s">
        <v>83</v>
      </c>
      <c r="E168" s="32" t="s">
        <v>338</v>
      </c>
      <c r="F168" s="33" t="s">
        <v>183</v>
      </c>
      <c r="G168" s="34">
        <v>379.556</v>
      </c>
      <c r="H168" s="35">
        <v>0</v>
      </c>
      <c r="I168" s="35">
        <f>ROUND(ROUND(H168,2)*ROUND(G168,3),2)</f>
      </c>
      <c r="J168" s="33" t="s">
        <v>68</v>
      </c>
      <c r="O168">
        <f>(I168*21)/100</f>
      </c>
      <c r="P168" t="s">
        <v>36</v>
      </c>
    </row>
    <row r="169" spans="1:5" ht="51">
      <c r="A169" s="36" t="s">
        <v>69</v>
      </c>
      <c r="E169" s="37" t="s">
        <v>2194</v>
      </c>
    </row>
    <row r="170" spans="1:5" ht="12.75">
      <c r="A170" s="38" t="s">
        <v>71</v>
      </c>
      <c r="E170" s="39" t="s">
        <v>83</v>
      </c>
    </row>
    <row r="171" spans="1:5" ht="51">
      <c r="A171" t="s">
        <v>73</v>
      </c>
      <c r="E171" s="37" t="s">
        <v>340</v>
      </c>
    </row>
    <row r="172" spans="1:16" ht="12.75">
      <c r="A172" s="26" t="s">
        <v>63</v>
      </c>
      <c r="B172" s="31" t="s">
        <v>242</v>
      </c>
      <c r="C172" s="31" t="s">
        <v>346</v>
      </c>
      <c r="D172" s="26" t="s">
        <v>65</v>
      </c>
      <c r="E172" s="32" t="s">
        <v>347</v>
      </c>
      <c r="F172" s="33" t="s">
        <v>183</v>
      </c>
      <c r="G172" s="34">
        <v>369.109</v>
      </c>
      <c r="H172" s="35">
        <v>0</v>
      </c>
      <c r="I172" s="35">
        <f>ROUND(ROUND(H172,2)*ROUND(G172,3),2)</f>
      </c>
      <c r="J172" s="33" t="s">
        <v>68</v>
      </c>
      <c r="O172">
        <f>(I172*21)/100</f>
      </c>
      <c r="P172" t="s">
        <v>36</v>
      </c>
    </row>
    <row r="173" spans="1:5" ht="51">
      <c r="A173" s="36" t="s">
        <v>69</v>
      </c>
      <c r="E173" s="37" t="s">
        <v>2195</v>
      </c>
    </row>
    <row r="174" spans="1:5" ht="12.75">
      <c r="A174" s="38" t="s">
        <v>71</v>
      </c>
      <c r="E174" s="39" t="s">
        <v>83</v>
      </c>
    </row>
    <row r="175" spans="1:5" ht="51">
      <c r="A175" t="s">
        <v>73</v>
      </c>
      <c r="E175" s="37" t="s">
        <v>340</v>
      </c>
    </row>
    <row r="176" spans="1:16" ht="12.75">
      <c r="A176" s="26" t="s">
        <v>63</v>
      </c>
      <c r="B176" s="31" t="s">
        <v>248</v>
      </c>
      <c r="C176" s="31" t="s">
        <v>346</v>
      </c>
      <c r="D176" s="26" t="s">
        <v>75</v>
      </c>
      <c r="E176" s="32" t="s">
        <v>347</v>
      </c>
      <c r="F176" s="33" t="s">
        <v>183</v>
      </c>
      <c r="G176" s="34">
        <v>355.181</v>
      </c>
      <c r="H176" s="35">
        <v>0</v>
      </c>
      <c r="I176" s="35">
        <f>ROUND(ROUND(H176,2)*ROUND(G176,3),2)</f>
      </c>
      <c r="J176" s="33" t="s">
        <v>68</v>
      </c>
      <c r="O176">
        <f>(I176*21)/100</f>
      </c>
      <c r="P176" t="s">
        <v>36</v>
      </c>
    </row>
    <row r="177" spans="1:5" ht="51">
      <c r="A177" s="36" t="s">
        <v>69</v>
      </c>
      <c r="E177" s="37" t="s">
        <v>2196</v>
      </c>
    </row>
    <row r="178" spans="1:5" ht="12.75">
      <c r="A178" s="38" t="s">
        <v>71</v>
      </c>
      <c r="E178" s="39" t="s">
        <v>83</v>
      </c>
    </row>
    <row r="179" spans="1:5" ht="51">
      <c r="A179" t="s">
        <v>73</v>
      </c>
      <c r="E179" s="37" t="s">
        <v>340</v>
      </c>
    </row>
    <row r="180" spans="1:16" ht="12.75">
      <c r="A180" s="26" t="s">
        <v>63</v>
      </c>
      <c r="B180" s="31" t="s">
        <v>254</v>
      </c>
      <c r="C180" s="31" t="s">
        <v>369</v>
      </c>
      <c r="D180" s="26" t="s">
        <v>83</v>
      </c>
      <c r="E180" s="32" t="s">
        <v>370</v>
      </c>
      <c r="F180" s="33" t="s">
        <v>183</v>
      </c>
      <c r="G180" s="34">
        <v>348.217</v>
      </c>
      <c r="H180" s="35">
        <v>0</v>
      </c>
      <c r="I180" s="35">
        <f>ROUND(ROUND(H180,2)*ROUND(G180,3),2)</f>
      </c>
      <c r="J180" s="33" t="s">
        <v>68</v>
      </c>
      <c r="O180">
        <f>(I180*21)/100</f>
      </c>
      <c r="P180" t="s">
        <v>36</v>
      </c>
    </row>
    <row r="181" spans="1:5" ht="51">
      <c r="A181" s="36" t="s">
        <v>69</v>
      </c>
      <c r="E181" s="37" t="s">
        <v>2197</v>
      </c>
    </row>
    <row r="182" spans="1:5" ht="12.75">
      <c r="A182" s="38" t="s">
        <v>71</v>
      </c>
      <c r="E182" s="39" t="s">
        <v>83</v>
      </c>
    </row>
    <row r="183" spans="1:5" ht="140.25">
      <c r="A183" t="s">
        <v>73</v>
      </c>
      <c r="E183" s="37" t="s">
        <v>367</v>
      </c>
    </row>
    <row r="184" spans="1:16" ht="12.75">
      <c r="A184" s="26" t="s">
        <v>63</v>
      </c>
      <c r="B184" s="31" t="s">
        <v>260</v>
      </c>
      <c r="C184" s="31" t="s">
        <v>381</v>
      </c>
      <c r="D184" s="26" t="s">
        <v>83</v>
      </c>
      <c r="E184" s="32" t="s">
        <v>382</v>
      </c>
      <c r="F184" s="33" t="s">
        <v>183</v>
      </c>
      <c r="G184" s="34">
        <v>362.145</v>
      </c>
      <c r="H184" s="35">
        <v>0</v>
      </c>
      <c r="I184" s="35">
        <f>ROUND(ROUND(H184,2)*ROUND(G184,3),2)</f>
      </c>
      <c r="J184" s="33" t="s">
        <v>68</v>
      </c>
      <c r="O184">
        <f>(I184*21)/100</f>
      </c>
      <c r="P184" t="s">
        <v>36</v>
      </c>
    </row>
    <row r="185" spans="1:5" ht="38.25">
      <c r="A185" s="36" t="s">
        <v>69</v>
      </c>
      <c r="E185" s="37" t="s">
        <v>2198</v>
      </c>
    </row>
    <row r="186" spans="1:5" ht="12.75">
      <c r="A186" s="38" t="s">
        <v>71</v>
      </c>
      <c r="E186" s="39" t="s">
        <v>83</v>
      </c>
    </row>
    <row r="187" spans="1:5" ht="140.25">
      <c r="A187" t="s">
        <v>73</v>
      </c>
      <c r="E187" s="37" t="s">
        <v>367</v>
      </c>
    </row>
    <row r="188" spans="1:16" ht="12.75">
      <c r="A188" s="26" t="s">
        <v>63</v>
      </c>
      <c r="B188" s="31" t="s">
        <v>266</v>
      </c>
      <c r="C188" s="31" t="s">
        <v>389</v>
      </c>
      <c r="D188" s="26" t="s">
        <v>83</v>
      </c>
      <c r="E188" s="32" t="s">
        <v>390</v>
      </c>
      <c r="F188" s="33" t="s">
        <v>183</v>
      </c>
      <c r="G188" s="34">
        <v>374.333</v>
      </c>
      <c r="H188" s="35">
        <v>0</v>
      </c>
      <c r="I188" s="35">
        <f>ROUND(ROUND(H188,2)*ROUND(G188,3),2)</f>
      </c>
      <c r="J188" s="33" t="s">
        <v>68</v>
      </c>
      <c r="O188">
        <f>(I188*21)/100</f>
      </c>
      <c r="P188" t="s">
        <v>36</v>
      </c>
    </row>
    <row r="189" spans="1:5" ht="51">
      <c r="A189" s="36" t="s">
        <v>69</v>
      </c>
      <c r="E189" s="37" t="s">
        <v>2199</v>
      </c>
    </row>
    <row r="190" spans="1:5" ht="12.75">
      <c r="A190" s="38" t="s">
        <v>71</v>
      </c>
      <c r="E190" s="39" t="s">
        <v>83</v>
      </c>
    </row>
    <row r="191" spans="1:5" ht="140.25">
      <c r="A191" t="s">
        <v>73</v>
      </c>
      <c r="E191" s="37" t="s">
        <v>367</v>
      </c>
    </row>
    <row r="192" spans="1:16" ht="12.75">
      <c r="A192" s="26" t="s">
        <v>63</v>
      </c>
      <c r="B192" s="31" t="s">
        <v>272</v>
      </c>
      <c r="C192" s="31" t="s">
        <v>412</v>
      </c>
      <c r="D192" s="26" t="s">
        <v>83</v>
      </c>
      <c r="E192" s="32" t="s">
        <v>413</v>
      </c>
      <c r="F192" s="33" t="s">
        <v>95</v>
      </c>
      <c r="G192" s="34">
        <v>13.4</v>
      </c>
      <c r="H192" s="35">
        <v>0</v>
      </c>
      <c r="I192" s="35">
        <f>ROUND(ROUND(H192,2)*ROUND(G192,3),2)</f>
      </c>
      <c r="J192" s="33" t="s">
        <v>68</v>
      </c>
      <c r="O192">
        <f>(I192*21)/100</f>
      </c>
      <c r="P192" t="s">
        <v>36</v>
      </c>
    </row>
    <row r="193" spans="1:5" ht="38.25">
      <c r="A193" s="36" t="s">
        <v>69</v>
      </c>
      <c r="E193" s="37" t="s">
        <v>2200</v>
      </c>
    </row>
    <row r="194" spans="1:5" ht="12.75">
      <c r="A194" s="38" t="s">
        <v>71</v>
      </c>
      <c r="E194" s="39" t="s">
        <v>83</v>
      </c>
    </row>
    <row r="195" spans="1:5" ht="38.25">
      <c r="A195" t="s">
        <v>73</v>
      </c>
      <c r="E195" s="37" t="s">
        <v>415</v>
      </c>
    </row>
    <row r="196" spans="1:18" ht="12.75" customHeight="1">
      <c r="A196" s="6" t="s">
        <v>61</v>
      </c>
      <c r="B196" s="6"/>
      <c r="C196" s="41" t="s">
        <v>104</v>
      </c>
      <c r="D196" s="6"/>
      <c r="E196" s="29" t="s">
        <v>416</v>
      </c>
      <c r="F196" s="6"/>
      <c r="G196" s="6"/>
      <c r="H196" s="6"/>
      <c r="I196" s="42">
        <f>0+Q196</f>
      </c>
      <c r="J196" s="6"/>
      <c r="O196">
        <f>0+R196</f>
      </c>
      <c r="Q196">
        <f>0+I197+I201+I205+I209+I213</f>
      </c>
      <c r="R196">
        <f>0+O197+O201+O205+O209+O213</f>
      </c>
    </row>
    <row r="197" spans="1:16" ht="12.75">
      <c r="A197" s="26" t="s">
        <v>63</v>
      </c>
      <c r="B197" s="31" t="s">
        <v>275</v>
      </c>
      <c r="C197" s="31" t="s">
        <v>1252</v>
      </c>
      <c r="D197" s="26" t="s">
        <v>83</v>
      </c>
      <c r="E197" s="32" t="s">
        <v>1253</v>
      </c>
      <c r="F197" s="33" t="s">
        <v>95</v>
      </c>
      <c r="G197" s="34">
        <v>2</v>
      </c>
      <c r="H197" s="35">
        <v>0</v>
      </c>
      <c r="I197" s="35">
        <f>ROUND(ROUND(H197,2)*ROUND(G197,3),2)</f>
      </c>
      <c r="J197" s="33" t="s">
        <v>68</v>
      </c>
      <c r="O197">
        <f>(I197*21)/100</f>
      </c>
      <c r="P197" t="s">
        <v>36</v>
      </c>
    </row>
    <row r="198" spans="1:5" ht="51">
      <c r="A198" s="36" t="s">
        <v>69</v>
      </c>
      <c r="E198" s="37" t="s">
        <v>2201</v>
      </c>
    </row>
    <row r="199" spans="1:5" ht="12.75">
      <c r="A199" s="38" t="s">
        <v>71</v>
      </c>
      <c r="E199" s="39" t="s">
        <v>83</v>
      </c>
    </row>
    <row r="200" spans="1:5" ht="255">
      <c r="A200" t="s">
        <v>73</v>
      </c>
      <c r="E200" s="37" t="s">
        <v>421</v>
      </c>
    </row>
    <row r="201" spans="1:16" ht="12.75">
      <c r="A201" s="26" t="s">
        <v>63</v>
      </c>
      <c r="B201" s="31" t="s">
        <v>280</v>
      </c>
      <c r="C201" s="31" t="s">
        <v>418</v>
      </c>
      <c r="D201" s="26" t="s">
        <v>83</v>
      </c>
      <c r="E201" s="32" t="s">
        <v>419</v>
      </c>
      <c r="F201" s="33" t="s">
        <v>95</v>
      </c>
      <c r="G201" s="34">
        <v>2.5</v>
      </c>
      <c r="H201" s="35">
        <v>0</v>
      </c>
      <c r="I201" s="35">
        <f>ROUND(ROUND(H201,2)*ROUND(G201,3),2)</f>
      </c>
      <c r="J201" s="33" t="s">
        <v>68</v>
      </c>
      <c r="O201">
        <f>(I201*21)/100</f>
      </c>
      <c r="P201" t="s">
        <v>36</v>
      </c>
    </row>
    <row r="202" spans="1:5" ht="51">
      <c r="A202" s="36" t="s">
        <v>69</v>
      </c>
      <c r="E202" s="37" t="s">
        <v>2202</v>
      </c>
    </row>
    <row r="203" spans="1:5" ht="12.75">
      <c r="A203" s="38" t="s">
        <v>71</v>
      </c>
      <c r="E203" s="39" t="s">
        <v>83</v>
      </c>
    </row>
    <row r="204" spans="1:5" ht="255">
      <c r="A204" t="s">
        <v>73</v>
      </c>
      <c r="E204" s="37" t="s">
        <v>421</v>
      </c>
    </row>
    <row r="205" spans="1:16" ht="12.75">
      <c r="A205" s="26" t="s">
        <v>63</v>
      </c>
      <c r="B205" s="31" t="s">
        <v>283</v>
      </c>
      <c r="C205" s="31" t="s">
        <v>423</v>
      </c>
      <c r="D205" s="26" t="s">
        <v>83</v>
      </c>
      <c r="E205" s="32" t="s">
        <v>424</v>
      </c>
      <c r="F205" s="33" t="s">
        <v>95</v>
      </c>
      <c r="G205" s="34">
        <v>43.15</v>
      </c>
      <c r="H205" s="35">
        <v>0</v>
      </c>
      <c r="I205" s="35">
        <f>ROUND(ROUND(H205,2)*ROUND(G205,3),2)</f>
      </c>
      <c r="J205" s="33" t="s">
        <v>68</v>
      </c>
      <c r="O205">
        <f>(I205*21)/100</f>
      </c>
      <c r="P205" t="s">
        <v>36</v>
      </c>
    </row>
    <row r="206" spans="1:5" ht="51">
      <c r="A206" s="36" t="s">
        <v>69</v>
      </c>
      <c r="E206" s="37" t="s">
        <v>2203</v>
      </c>
    </row>
    <row r="207" spans="1:5" ht="12.75">
      <c r="A207" s="38" t="s">
        <v>71</v>
      </c>
      <c r="E207" s="39" t="s">
        <v>83</v>
      </c>
    </row>
    <row r="208" spans="1:5" ht="242.25">
      <c r="A208" t="s">
        <v>73</v>
      </c>
      <c r="E208" s="37" t="s">
        <v>426</v>
      </c>
    </row>
    <row r="209" spans="1:16" ht="12.75">
      <c r="A209" s="26" t="s">
        <v>63</v>
      </c>
      <c r="B209" s="31" t="s">
        <v>286</v>
      </c>
      <c r="C209" s="31" t="s">
        <v>434</v>
      </c>
      <c r="D209" s="26" t="s">
        <v>83</v>
      </c>
      <c r="E209" s="32" t="s">
        <v>435</v>
      </c>
      <c r="F209" s="33" t="s">
        <v>234</v>
      </c>
      <c r="G209" s="34">
        <v>2</v>
      </c>
      <c r="H209" s="35">
        <v>0</v>
      </c>
      <c r="I209" s="35">
        <f>ROUND(ROUND(H209,2)*ROUND(G209,3),2)</f>
      </c>
      <c r="J209" s="33" t="s">
        <v>68</v>
      </c>
      <c r="O209">
        <f>(I209*21)/100</f>
      </c>
      <c r="P209" t="s">
        <v>36</v>
      </c>
    </row>
    <row r="210" spans="1:5" ht="76.5">
      <c r="A210" s="36" t="s">
        <v>69</v>
      </c>
      <c r="E210" s="37" t="s">
        <v>1257</v>
      </c>
    </row>
    <row r="211" spans="1:5" ht="12.75">
      <c r="A211" s="38" t="s">
        <v>71</v>
      </c>
      <c r="E211" s="39" t="s">
        <v>83</v>
      </c>
    </row>
    <row r="212" spans="1:5" ht="89.25">
      <c r="A212" t="s">
        <v>73</v>
      </c>
      <c r="E212" s="37" t="s">
        <v>437</v>
      </c>
    </row>
    <row r="213" spans="1:16" ht="12.75">
      <c r="A213" s="26" t="s">
        <v>63</v>
      </c>
      <c r="B213" s="31" t="s">
        <v>291</v>
      </c>
      <c r="C213" s="31" t="s">
        <v>1258</v>
      </c>
      <c r="D213" s="26" t="s">
        <v>83</v>
      </c>
      <c r="E213" s="32" t="s">
        <v>1259</v>
      </c>
      <c r="F213" s="33" t="s">
        <v>234</v>
      </c>
      <c r="G213" s="34">
        <v>1</v>
      </c>
      <c r="H213" s="35">
        <v>0</v>
      </c>
      <c r="I213" s="35">
        <f>ROUND(ROUND(H213,2)*ROUND(G213,3),2)</f>
      </c>
      <c r="J213" s="33" t="s">
        <v>68</v>
      </c>
      <c r="O213">
        <f>(I213*21)/100</f>
      </c>
      <c r="P213" t="s">
        <v>36</v>
      </c>
    </row>
    <row r="214" spans="1:5" ht="51">
      <c r="A214" s="36" t="s">
        <v>69</v>
      </c>
      <c r="E214" s="37" t="s">
        <v>2204</v>
      </c>
    </row>
    <row r="215" spans="1:5" ht="12.75">
      <c r="A215" s="38" t="s">
        <v>71</v>
      </c>
      <c r="E215" s="39" t="s">
        <v>83</v>
      </c>
    </row>
    <row r="216" spans="1:5" ht="76.5">
      <c r="A216" t="s">
        <v>73</v>
      </c>
      <c r="E216" s="37" t="s">
        <v>1261</v>
      </c>
    </row>
    <row r="217" spans="1:18" ht="12.75" customHeight="1">
      <c r="A217" s="6" t="s">
        <v>61</v>
      </c>
      <c r="B217" s="6"/>
      <c r="C217" s="41" t="s">
        <v>52</v>
      </c>
      <c r="D217" s="6"/>
      <c r="E217" s="29" t="s">
        <v>460</v>
      </c>
      <c r="F217" s="6"/>
      <c r="G217" s="6"/>
      <c r="H217" s="6"/>
      <c r="I217" s="42">
        <f>0+Q217</f>
      </c>
      <c r="J217" s="6"/>
      <c r="O217">
        <f>0+R217</f>
      </c>
      <c r="Q217">
        <f>0+I218+I222+I226+I230+I234+I238+I242+I246+I250</f>
      </c>
      <c r="R217">
        <f>0+O218+O222+O226+O230+O234+O238+O242+O246+O250</f>
      </c>
    </row>
    <row r="218" spans="1:16" ht="12.75">
      <c r="A218" s="26" t="s">
        <v>63</v>
      </c>
      <c r="B218" s="31" t="s">
        <v>296</v>
      </c>
      <c r="C218" s="31" t="s">
        <v>473</v>
      </c>
      <c r="D218" s="26" t="s">
        <v>83</v>
      </c>
      <c r="E218" s="32" t="s">
        <v>474</v>
      </c>
      <c r="F218" s="33" t="s">
        <v>234</v>
      </c>
      <c r="G218" s="34">
        <v>3</v>
      </c>
      <c r="H218" s="35">
        <v>0</v>
      </c>
      <c r="I218" s="35">
        <f>ROUND(ROUND(H218,2)*ROUND(G218,3),2)</f>
      </c>
      <c r="J218" s="33" t="s">
        <v>68</v>
      </c>
      <c r="O218">
        <f>(I218*21)/100</f>
      </c>
      <c r="P218" t="s">
        <v>36</v>
      </c>
    </row>
    <row r="219" spans="1:5" ht="38.25">
      <c r="A219" s="36" t="s">
        <v>69</v>
      </c>
      <c r="E219" s="37" t="s">
        <v>2205</v>
      </c>
    </row>
    <row r="220" spans="1:5" ht="12.75">
      <c r="A220" s="38" t="s">
        <v>71</v>
      </c>
      <c r="E220" s="39" t="s">
        <v>83</v>
      </c>
    </row>
    <row r="221" spans="1:5" ht="51">
      <c r="A221" t="s">
        <v>73</v>
      </c>
      <c r="E221" s="37" t="s">
        <v>476</v>
      </c>
    </row>
    <row r="222" spans="1:16" ht="25.5">
      <c r="A222" s="26" t="s">
        <v>63</v>
      </c>
      <c r="B222" s="31" t="s">
        <v>305</v>
      </c>
      <c r="C222" s="31" t="s">
        <v>512</v>
      </c>
      <c r="D222" s="26" t="s">
        <v>83</v>
      </c>
      <c r="E222" s="32" t="s">
        <v>513</v>
      </c>
      <c r="F222" s="33" t="s">
        <v>183</v>
      </c>
      <c r="G222" s="34">
        <v>29.013</v>
      </c>
      <c r="H222" s="35">
        <v>0</v>
      </c>
      <c r="I222" s="35">
        <f>ROUND(ROUND(H222,2)*ROUND(G222,3),2)</f>
      </c>
      <c r="J222" s="33" t="s">
        <v>68</v>
      </c>
      <c r="O222">
        <f>(I222*21)/100</f>
      </c>
      <c r="P222" t="s">
        <v>36</v>
      </c>
    </row>
    <row r="223" spans="1:5" ht="25.5">
      <c r="A223" s="36" t="s">
        <v>69</v>
      </c>
      <c r="E223" s="37" t="s">
        <v>514</v>
      </c>
    </row>
    <row r="224" spans="1:5" ht="102">
      <c r="A224" s="38" t="s">
        <v>71</v>
      </c>
      <c r="E224" s="39" t="s">
        <v>2206</v>
      </c>
    </row>
    <row r="225" spans="1:5" ht="38.25">
      <c r="A225" t="s">
        <v>73</v>
      </c>
      <c r="E225" s="37" t="s">
        <v>516</v>
      </c>
    </row>
    <row r="226" spans="1:16" ht="25.5">
      <c r="A226" s="26" t="s">
        <v>63</v>
      </c>
      <c r="B226" s="31" t="s">
        <v>310</v>
      </c>
      <c r="C226" s="31" t="s">
        <v>518</v>
      </c>
      <c r="D226" s="26" t="s">
        <v>83</v>
      </c>
      <c r="E226" s="32" t="s">
        <v>519</v>
      </c>
      <c r="F226" s="33" t="s">
        <v>183</v>
      </c>
      <c r="G226" s="34">
        <v>29.013</v>
      </c>
      <c r="H226" s="35">
        <v>0</v>
      </c>
      <c r="I226" s="35">
        <f>ROUND(ROUND(H226,2)*ROUND(G226,3),2)</f>
      </c>
      <c r="J226" s="33" t="s">
        <v>68</v>
      </c>
      <c r="O226">
        <f>(I226*21)/100</f>
      </c>
      <c r="P226" t="s">
        <v>36</v>
      </c>
    </row>
    <row r="227" spans="1:5" ht="38.25">
      <c r="A227" s="36" t="s">
        <v>69</v>
      </c>
      <c r="E227" s="37" t="s">
        <v>520</v>
      </c>
    </row>
    <row r="228" spans="1:5" ht="102">
      <c r="A228" s="38" t="s">
        <v>71</v>
      </c>
      <c r="E228" s="39" t="s">
        <v>2206</v>
      </c>
    </row>
    <row r="229" spans="1:5" ht="38.25">
      <c r="A229" t="s">
        <v>73</v>
      </c>
      <c r="E229" s="37" t="s">
        <v>516</v>
      </c>
    </row>
    <row r="230" spans="1:16" ht="12.75">
      <c r="A230" s="26" t="s">
        <v>63</v>
      </c>
      <c r="B230" s="31" t="s">
        <v>312</v>
      </c>
      <c r="C230" s="31" t="s">
        <v>528</v>
      </c>
      <c r="D230" s="26" t="s">
        <v>65</v>
      </c>
      <c r="E230" s="32" t="s">
        <v>529</v>
      </c>
      <c r="F230" s="33" t="s">
        <v>95</v>
      </c>
      <c r="G230" s="34">
        <v>43.15</v>
      </c>
      <c r="H230" s="35">
        <v>0</v>
      </c>
      <c r="I230" s="35">
        <f>ROUND(ROUND(H230,2)*ROUND(G230,3),2)</f>
      </c>
      <c r="J230" s="33" t="s">
        <v>68</v>
      </c>
      <c r="O230">
        <f>(I230*21)/100</f>
      </c>
      <c r="P230" t="s">
        <v>36</v>
      </c>
    </row>
    <row r="231" spans="1:5" ht="76.5">
      <c r="A231" s="36" t="s">
        <v>69</v>
      </c>
      <c r="E231" s="37" t="s">
        <v>2207</v>
      </c>
    </row>
    <row r="232" spans="1:5" ht="12.75">
      <c r="A232" s="38" t="s">
        <v>71</v>
      </c>
      <c r="E232" s="39" t="s">
        <v>83</v>
      </c>
    </row>
    <row r="233" spans="1:5" ht="51">
      <c r="A233" t="s">
        <v>73</v>
      </c>
      <c r="E233" s="37" t="s">
        <v>531</v>
      </c>
    </row>
    <row r="234" spans="1:16" ht="12.75">
      <c r="A234" s="26" t="s">
        <v>63</v>
      </c>
      <c r="B234" s="31" t="s">
        <v>314</v>
      </c>
      <c r="C234" s="31" t="s">
        <v>528</v>
      </c>
      <c r="D234" s="26" t="s">
        <v>75</v>
      </c>
      <c r="E234" s="32" t="s">
        <v>529</v>
      </c>
      <c r="F234" s="33" t="s">
        <v>95</v>
      </c>
      <c r="G234" s="34">
        <v>119.75</v>
      </c>
      <c r="H234" s="35">
        <v>0</v>
      </c>
      <c r="I234" s="35">
        <f>ROUND(ROUND(H234,2)*ROUND(G234,3),2)</f>
      </c>
      <c r="J234" s="33" t="s">
        <v>68</v>
      </c>
      <c r="O234">
        <f>(I234*21)/100</f>
      </c>
      <c r="P234" t="s">
        <v>36</v>
      </c>
    </row>
    <row r="235" spans="1:5" ht="76.5">
      <c r="A235" s="36" t="s">
        <v>69</v>
      </c>
      <c r="E235" s="37" t="s">
        <v>2208</v>
      </c>
    </row>
    <row r="236" spans="1:5" ht="12.75">
      <c r="A236" s="38" t="s">
        <v>71</v>
      </c>
      <c r="E236" s="39" t="s">
        <v>83</v>
      </c>
    </row>
    <row r="237" spans="1:5" ht="51">
      <c r="A237" t="s">
        <v>73</v>
      </c>
      <c r="E237" s="37" t="s">
        <v>531</v>
      </c>
    </row>
    <row r="238" spans="1:16" ht="12.75">
      <c r="A238" s="26" t="s">
        <v>63</v>
      </c>
      <c r="B238" s="31" t="s">
        <v>319</v>
      </c>
      <c r="C238" s="31" t="s">
        <v>537</v>
      </c>
      <c r="D238" s="26" t="s">
        <v>83</v>
      </c>
      <c r="E238" s="32" t="s">
        <v>538</v>
      </c>
      <c r="F238" s="33" t="s">
        <v>95</v>
      </c>
      <c r="G238" s="34">
        <v>43.15</v>
      </c>
      <c r="H238" s="35">
        <v>0</v>
      </c>
      <c r="I238" s="35">
        <f>ROUND(ROUND(H238,2)*ROUND(G238,3),2)</f>
      </c>
      <c r="J238" s="33" t="s">
        <v>68</v>
      </c>
      <c r="O238">
        <f>(I238*21)/100</f>
      </c>
      <c r="P238" t="s">
        <v>36</v>
      </c>
    </row>
    <row r="239" spans="1:5" ht="63.75">
      <c r="A239" s="36" t="s">
        <v>69</v>
      </c>
      <c r="E239" s="37" t="s">
        <v>2209</v>
      </c>
    </row>
    <row r="240" spans="1:5" ht="12.75">
      <c r="A240" s="38" t="s">
        <v>71</v>
      </c>
      <c r="E240" s="39" t="s">
        <v>83</v>
      </c>
    </row>
    <row r="241" spans="1:5" ht="51">
      <c r="A241" t="s">
        <v>73</v>
      </c>
      <c r="E241" s="37" t="s">
        <v>540</v>
      </c>
    </row>
    <row r="242" spans="1:16" ht="12.75">
      <c r="A242" s="26" t="s">
        <v>63</v>
      </c>
      <c r="B242" s="31" t="s">
        <v>324</v>
      </c>
      <c r="C242" s="31" t="s">
        <v>1295</v>
      </c>
      <c r="D242" s="26" t="s">
        <v>83</v>
      </c>
      <c r="E242" s="32" t="s">
        <v>1296</v>
      </c>
      <c r="F242" s="33" t="s">
        <v>95</v>
      </c>
      <c r="G242" s="34">
        <v>13.349</v>
      </c>
      <c r="H242" s="35">
        <v>0</v>
      </c>
      <c r="I242" s="35">
        <f>ROUND(ROUND(H242,2)*ROUND(G242,3),2)</f>
      </c>
      <c r="J242" s="33" t="s">
        <v>68</v>
      </c>
      <c r="O242">
        <f>(I242*21)/100</f>
      </c>
      <c r="P242" t="s">
        <v>36</v>
      </c>
    </row>
    <row r="243" spans="1:5" ht="51">
      <c r="A243" s="36" t="s">
        <v>69</v>
      </c>
      <c r="E243" s="37" t="s">
        <v>2210</v>
      </c>
    </row>
    <row r="244" spans="1:5" ht="12.75">
      <c r="A244" s="38" t="s">
        <v>71</v>
      </c>
      <c r="E244" s="39" t="s">
        <v>83</v>
      </c>
    </row>
    <row r="245" spans="1:5" ht="25.5">
      <c r="A245" t="s">
        <v>73</v>
      </c>
      <c r="E245" s="37" t="s">
        <v>549</v>
      </c>
    </row>
    <row r="246" spans="1:16" ht="12.75">
      <c r="A246" s="26" t="s">
        <v>63</v>
      </c>
      <c r="B246" s="31" t="s">
        <v>326</v>
      </c>
      <c r="C246" s="31" t="s">
        <v>588</v>
      </c>
      <c r="D246" s="26" t="s">
        <v>83</v>
      </c>
      <c r="E246" s="32" t="s">
        <v>589</v>
      </c>
      <c r="F246" s="33" t="s">
        <v>85</v>
      </c>
      <c r="G246" s="34">
        <v>2.795</v>
      </c>
      <c r="H246" s="35">
        <v>0</v>
      </c>
      <c r="I246" s="35">
        <f>ROUND(ROUND(H246,2)*ROUND(G246,3),2)</f>
      </c>
      <c r="J246" s="33" t="s">
        <v>68</v>
      </c>
      <c r="O246">
        <f>(I246*21)/100</f>
      </c>
      <c r="P246" t="s">
        <v>36</v>
      </c>
    </row>
    <row r="247" spans="1:5" ht="76.5">
      <c r="A247" s="36" t="s">
        <v>69</v>
      </c>
      <c r="E247" s="37" t="s">
        <v>2211</v>
      </c>
    </row>
    <row r="248" spans="1:5" ht="12.75">
      <c r="A248" s="38" t="s">
        <v>71</v>
      </c>
      <c r="E248" s="39" t="s">
        <v>2212</v>
      </c>
    </row>
    <row r="249" spans="1:5" ht="102">
      <c r="A249" t="s">
        <v>73</v>
      </c>
      <c r="E249" s="37" t="s">
        <v>583</v>
      </c>
    </row>
    <row r="250" spans="1:16" ht="12.75">
      <c r="A250" s="26" t="s">
        <v>63</v>
      </c>
      <c r="B250" s="31" t="s">
        <v>328</v>
      </c>
      <c r="C250" s="31" t="s">
        <v>599</v>
      </c>
      <c r="D250" s="26" t="s">
        <v>83</v>
      </c>
      <c r="E250" s="32" t="s">
        <v>600</v>
      </c>
      <c r="F250" s="33" t="s">
        <v>234</v>
      </c>
      <c r="G250" s="34">
        <v>1</v>
      </c>
      <c r="H250" s="35">
        <v>0</v>
      </c>
      <c r="I250" s="35">
        <f>ROUND(ROUND(H250,2)*ROUND(G250,3),2)</f>
      </c>
      <c r="J250" s="33" t="s">
        <v>68</v>
      </c>
      <c r="O250">
        <f>(I250*21)/100</f>
      </c>
      <c r="P250" t="s">
        <v>36</v>
      </c>
    </row>
    <row r="251" spans="1:5" ht="63.75">
      <c r="A251" s="36" t="s">
        <v>69</v>
      </c>
      <c r="E251" s="37" t="s">
        <v>2213</v>
      </c>
    </row>
    <row r="252" spans="1:5" ht="12.75">
      <c r="A252" s="38" t="s">
        <v>71</v>
      </c>
      <c r="E252" s="39" t="s">
        <v>83</v>
      </c>
    </row>
    <row r="253" spans="1:5" ht="89.25">
      <c r="A253" t="s">
        <v>73</v>
      </c>
      <c r="E253" s="37" t="s">
        <v>602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0+O12+O25+O98+O103+O112+O137+O142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2216</v>
      </c>
      <c r="I3" s="43">
        <f>0+I12+I25+I98+I103+I112+I137+I142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2214</v>
      </c>
      <c r="D7" s="1"/>
      <c r="E7" s="14" t="s">
        <v>2215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2216</v>
      </c>
      <c r="D8" s="6"/>
      <c r="E8" s="18" t="s">
        <v>2215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36.257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2219</v>
      </c>
    </row>
    <row r="15" spans="1:5" ht="12.75">
      <c r="A15" s="38" t="s">
        <v>71</v>
      </c>
      <c r="E15" s="39" t="s">
        <v>83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93.192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2220</v>
      </c>
    </row>
    <row r="19" spans="1:5" ht="12.75">
      <c r="A19" s="38" t="s">
        <v>71</v>
      </c>
      <c r="E19" s="39" t="s">
        <v>2221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375.401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2222</v>
      </c>
    </row>
    <row r="23" spans="1:5" ht="12.75">
      <c r="A23" s="38" t="s">
        <v>71</v>
      </c>
      <c r="E23" s="39" t="s">
        <v>2223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</f>
      </c>
      <c r="R25">
        <f>0+O26+O30+O34+O38+O42+O46+O50+O54+O58+O62+O66+O70+O74+O78+O82+O86+O90+O94</f>
      </c>
    </row>
    <row r="26" spans="1:16" ht="25.5">
      <c r="A26" s="26" t="s">
        <v>63</v>
      </c>
      <c r="B26" s="31" t="s">
        <v>45</v>
      </c>
      <c r="C26" s="31" t="s">
        <v>89</v>
      </c>
      <c r="D26" s="26" t="s">
        <v>65</v>
      </c>
      <c r="E26" s="32" t="s">
        <v>90</v>
      </c>
      <c r="F26" s="33" t="s">
        <v>85</v>
      </c>
      <c r="G26" s="34">
        <v>9.806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2224</v>
      </c>
    </row>
    <row r="28" spans="1:5" ht="12.75">
      <c r="A28" s="38" t="s">
        <v>71</v>
      </c>
      <c r="E28" s="39" t="s">
        <v>2225</v>
      </c>
    </row>
    <row r="29" spans="1:5" ht="63.75">
      <c r="A29" t="s">
        <v>73</v>
      </c>
      <c r="E29" s="37" t="s">
        <v>88</v>
      </c>
    </row>
    <row r="30" spans="1:16" ht="25.5">
      <c r="A30" s="26" t="s">
        <v>63</v>
      </c>
      <c r="B30" s="31" t="s">
        <v>47</v>
      </c>
      <c r="C30" s="31" t="s">
        <v>89</v>
      </c>
      <c r="D30" s="26" t="s">
        <v>75</v>
      </c>
      <c r="E30" s="32" t="s">
        <v>90</v>
      </c>
      <c r="F30" s="33" t="s">
        <v>85</v>
      </c>
      <c r="G30" s="34">
        <v>4.655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2226</v>
      </c>
    </row>
    <row r="32" spans="1:5" ht="12.75">
      <c r="A32" s="38" t="s">
        <v>71</v>
      </c>
      <c r="E32" s="39" t="s">
        <v>2227</v>
      </c>
    </row>
    <row r="33" spans="1:5" ht="63.75">
      <c r="A33" t="s">
        <v>73</v>
      </c>
      <c r="E33" s="37" t="s">
        <v>88</v>
      </c>
    </row>
    <row r="34" spans="1:16" ht="25.5">
      <c r="A34" s="26" t="s">
        <v>63</v>
      </c>
      <c r="B34" s="31" t="s">
        <v>49</v>
      </c>
      <c r="C34" s="31" t="s">
        <v>93</v>
      </c>
      <c r="D34" s="26" t="s">
        <v>83</v>
      </c>
      <c r="E34" s="32" t="s">
        <v>94</v>
      </c>
      <c r="F34" s="33" t="s">
        <v>95</v>
      </c>
      <c r="G34" s="34">
        <v>47.952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2228</v>
      </c>
    </row>
    <row r="36" spans="1:5" ht="12.75">
      <c r="A36" s="38" t="s">
        <v>71</v>
      </c>
      <c r="E36" s="39" t="s">
        <v>83</v>
      </c>
    </row>
    <row r="37" spans="1:5" ht="63.75">
      <c r="A37" t="s">
        <v>73</v>
      </c>
      <c r="E37" s="37" t="s">
        <v>88</v>
      </c>
    </row>
    <row r="38" spans="1:16" ht="25.5">
      <c r="A38" s="26" t="s">
        <v>63</v>
      </c>
      <c r="B38" s="31" t="s">
        <v>97</v>
      </c>
      <c r="C38" s="31" t="s">
        <v>98</v>
      </c>
      <c r="D38" s="26" t="s">
        <v>83</v>
      </c>
      <c r="E38" s="32" t="s">
        <v>99</v>
      </c>
      <c r="F38" s="33" t="s">
        <v>100</v>
      </c>
      <c r="G38" s="34">
        <v>41.359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2229</v>
      </c>
    </row>
    <row r="40" spans="1:5" ht="12.75">
      <c r="A40" s="38" t="s">
        <v>71</v>
      </c>
      <c r="E40" s="39" t="s">
        <v>2230</v>
      </c>
    </row>
    <row r="41" spans="1:5" ht="25.5">
      <c r="A41" t="s">
        <v>73</v>
      </c>
      <c r="E41" s="37" t="s">
        <v>103</v>
      </c>
    </row>
    <row r="42" spans="1:16" ht="12.75">
      <c r="A42" s="26" t="s">
        <v>63</v>
      </c>
      <c r="B42" s="31" t="s">
        <v>104</v>
      </c>
      <c r="C42" s="31" t="s">
        <v>112</v>
      </c>
      <c r="D42" s="26" t="s">
        <v>83</v>
      </c>
      <c r="E42" s="32" t="s">
        <v>113</v>
      </c>
      <c r="F42" s="33" t="s">
        <v>85</v>
      </c>
      <c r="G42" s="34">
        <v>1.679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89.25">
      <c r="A43" s="36" t="s">
        <v>69</v>
      </c>
      <c r="E43" s="37" t="s">
        <v>2231</v>
      </c>
    </row>
    <row r="44" spans="1:5" ht="12.75">
      <c r="A44" s="38" t="s">
        <v>71</v>
      </c>
      <c r="E44" s="39" t="s">
        <v>2232</v>
      </c>
    </row>
    <row r="45" spans="1:5" ht="63.75">
      <c r="A45" t="s">
        <v>73</v>
      </c>
      <c r="E45" s="37" t="s">
        <v>88</v>
      </c>
    </row>
    <row r="46" spans="1:16" ht="12.75">
      <c r="A46" s="26" t="s">
        <v>63</v>
      </c>
      <c r="B46" s="31" t="s">
        <v>52</v>
      </c>
      <c r="C46" s="31" t="s">
        <v>119</v>
      </c>
      <c r="D46" s="26" t="s">
        <v>83</v>
      </c>
      <c r="E46" s="32" t="s">
        <v>120</v>
      </c>
      <c r="F46" s="33" t="s">
        <v>85</v>
      </c>
      <c r="G46" s="34">
        <v>15.107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89.25">
      <c r="A47" s="36" t="s">
        <v>69</v>
      </c>
      <c r="E47" s="37" t="s">
        <v>2233</v>
      </c>
    </row>
    <row r="48" spans="1:5" ht="12.75">
      <c r="A48" s="38" t="s">
        <v>71</v>
      </c>
      <c r="E48" s="39" t="s">
        <v>2234</v>
      </c>
    </row>
    <row r="49" spans="1:5" ht="63.75">
      <c r="A49" t="s">
        <v>73</v>
      </c>
      <c r="E49" s="37" t="s">
        <v>88</v>
      </c>
    </row>
    <row r="50" spans="1:16" ht="12.75">
      <c r="A50" s="26" t="s">
        <v>63</v>
      </c>
      <c r="B50" s="31" t="s">
        <v>54</v>
      </c>
      <c r="C50" s="31" t="s">
        <v>132</v>
      </c>
      <c r="D50" s="26" t="s">
        <v>65</v>
      </c>
      <c r="E50" s="32" t="s">
        <v>133</v>
      </c>
      <c r="F50" s="33" t="s">
        <v>85</v>
      </c>
      <c r="G50" s="34">
        <v>4.54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89.25">
      <c r="A51" s="36" t="s">
        <v>69</v>
      </c>
      <c r="E51" s="37" t="s">
        <v>2235</v>
      </c>
    </row>
    <row r="52" spans="1:5" ht="12.75">
      <c r="A52" s="38" t="s">
        <v>71</v>
      </c>
      <c r="E52" s="39" t="s">
        <v>2236</v>
      </c>
    </row>
    <row r="53" spans="1:5" ht="38.25">
      <c r="A53" t="s">
        <v>73</v>
      </c>
      <c r="E53" s="37" t="s">
        <v>136</v>
      </c>
    </row>
    <row r="54" spans="1:16" ht="12.75">
      <c r="A54" s="26" t="s">
        <v>63</v>
      </c>
      <c r="B54" s="31" t="s">
        <v>56</v>
      </c>
      <c r="C54" s="31" t="s">
        <v>132</v>
      </c>
      <c r="D54" s="26" t="s">
        <v>75</v>
      </c>
      <c r="E54" s="32" t="s">
        <v>133</v>
      </c>
      <c r="F54" s="33" t="s">
        <v>85</v>
      </c>
      <c r="G54" s="34">
        <v>5.331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89.25">
      <c r="A55" s="36" t="s">
        <v>69</v>
      </c>
      <c r="E55" s="37" t="s">
        <v>2237</v>
      </c>
    </row>
    <row r="56" spans="1:5" ht="12.75">
      <c r="A56" s="38" t="s">
        <v>71</v>
      </c>
      <c r="E56" s="39" t="s">
        <v>2238</v>
      </c>
    </row>
    <row r="57" spans="1:5" ht="38.25">
      <c r="A57" t="s">
        <v>73</v>
      </c>
      <c r="E57" s="37" t="s">
        <v>136</v>
      </c>
    </row>
    <row r="58" spans="1:16" ht="12.75">
      <c r="A58" s="26" t="s">
        <v>63</v>
      </c>
      <c r="B58" s="31" t="s">
        <v>118</v>
      </c>
      <c r="C58" s="31" t="s">
        <v>141</v>
      </c>
      <c r="D58" s="26" t="s">
        <v>83</v>
      </c>
      <c r="E58" s="32" t="s">
        <v>142</v>
      </c>
      <c r="F58" s="33" t="s">
        <v>85</v>
      </c>
      <c r="G58" s="34">
        <v>4.54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76.5">
      <c r="A59" s="36" t="s">
        <v>69</v>
      </c>
      <c r="E59" s="37" t="s">
        <v>2239</v>
      </c>
    </row>
    <row r="60" spans="1:5" ht="12.75">
      <c r="A60" s="38" t="s">
        <v>71</v>
      </c>
      <c r="E60" s="39" t="s">
        <v>2236</v>
      </c>
    </row>
    <row r="61" spans="1:5" ht="306">
      <c r="A61" t="s">
        <v>73</v>
      </c>
      <c r="E61" s="37" t="s">
        <v>145</v>
      </c>
    </row>
    <row r="62" spans="1:16" ht="12.75">
      <c r="A62" s="26" t="s">
        <v>63</v>
      </c>
      <c r="B62" s="31" t="s">
        <v>123</v>
      </c>
      <c r="C62" s="31" t="s">
        <v>147</v>
      </c>
      <c r="D62" s="26" t="s">
        <v>83</v>
      </c>
      <c r="E62" s="32" t="s">
        <v>148</v>
      </c>
      <c r="F62" s="33" t="s">
        <v>85</v>
      </c>
      <c r="G62" s="34">
        <v>182.37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76.5">
      <c r="A63" s="36" t="s">
        <v>69</v>
      </c>
      <c r="E63" s="37" t="s">
        <v>2240</v>
      </c>
    </row>
    <row r="64" spans="1:5" ht="12.75">
      <c r="A64" s="38" t="s">
        <v>71</v>
      </c>
      <c r="E64" s="39" t="s">
        <v>83</v>
      </c>
    </row>
    <row r="65" spans="1:5" ht="318.75">
      <c r="A65" t="s">
        <v>73</v>
      </c>
      <c r="E65" s="37" t="s">
        <v>150</v>
      </c>
    </row>
    <row r="66" spans="1:16" ht="12.75">
      <c r="A66" s="26" t="s">
        <v>63</v>
      </c>
      <c r="B66" s="31" t="s">
        <v>126</v>
      </c>
      <c r="C66" s="31" t="s">
        <v>170</v>
      </c>
      <c r="D66" s="26" t="s">
        <v>83</v>
      </c>
      <c r="E66" s="32" t="s">
        <v>171</v>
      </c>
      <c r="F66" s="33" t="s">
        <v>85</v>
      </c>
      <c r="G66" s="34">
        <v>45.855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63.75">
      <c r="A67" s="36" t="s">
        <v>69</v>
      </c>
      <c r="E67" s="37" t="s">
        <v>2241</v>
      </c>
    </row>
    <row r="68" spans="1:5" ht="12.75">
      <c r="A68" s="38" t="s">
        <v>71</v>
      </c>
      <c r="E68" s="39" t="s">
        <v>83</v>
      </c>
    </row>
    <row r="69" spans="1:5" ht="229.5">
      <c r="A69" t="s">
        <v>73</v>
      </c>
      <c r="E69" s="37" t="s">
        <v>173</v>
      </c>
    </row>
    <row r="70" spans="1:16" ht="12.75">
      <c r="A70" s="26" t="s">
        <v>63</v>
      </c>
      <c r="B70" s="31" t="s">
        <v>131</v>
      </c>
      <c r="C70" s="31" t="s">
        <v>175</v>
      </c>
      <c r="D70" s="26" t="s">
        <v>83</v>
      </c>
      <c r="E70" s="32" t="s">
        <v>176</v>
      </c>
      <c r="F70" s="33" t="s">
        <v>85</v>
      </c>
      <c r="G70" s="34">
        <v>30.09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63.75">
      <c r="A71" s="36" t="s">
        <v>69</v>
      </c>
      <c r="E71" s="37" t="s">
        <v>2242</v>
      </c>
    </row>
    <row r="72" spans="1:5" ht="12.75">
      <c r="A72" s="38" t="s">
        <v>71</v>
      </c>
      <c r="E72" s="39" t="s">
        <v>2243</v>
      </c>
    </row>
    <row r="73" spans="1:5" ht="280.5">
      <c r="A73" t="s">
        <v>73</v>
      </c>
      <c r="E73" s="37" t="s">
        <v>179</v>
      </c>
    </row>
    <row r="74" spans="1:16" ht="12.75">
      <c r="A74" s="26" t="s">
        <v>63</v>
      </c>
      <c r="B74" s="31" t="s">
        <v>137</v>
      </c>
      <c r="C74" s="31" t="s">
        <v>181</v>
      </c>
      <c r="D74" s="26" t="s">
        <v>78</v>
      </c>
      <c r="E74" s="32" t="s">
        <v>182</v>
      </c>
      <c r="F74" s="33" t="s">
        <v>183</v>
      </c>
      <c r="G74" s="34">
        <v>33.524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38.25">
      <c r="A75" s="36" t="s">
        <v>69</v>
      </c>
      <c r="E75" s="37" t="s">
        <v>2244</v>
      </c>
    </row>
    <row r="76" spans="1:5" ht="12.75">
      <c r="A76" s="38" t="s">
        <v>71</v>
      </c>
      <c r="E76" s="39" t="s">
        <v>83</v>
      </c>
    </row>
    <row r="77" spans="1:5" ht="25.5">
      <c r="A77" t="s">
        <v>73</v>
      </c>
      <c r="E77" s="37" t="s">
        <v>186</v>
      </c>
    </row>
    <row r="78" spans="1:16" ht="12.75">
      <c r="A78" s="26" t="s">
        <v>63</v>
      </c>
      <c r="B78" s="31" t="s">
        <v>140</v>
      </c>
      <c r="C78" s="31" t="s">
        <v>181</v>
      </c>
      <c r="D78" s="26" t="s">
        <v>192</v>
      </c>
      <c r="E78" s="32" t="s">
        <v>182</v>
      </c>
      <c r="F78" s="33" t="s">
        <v>183</v>
      </c>
      <c r="G78" s="34">
        <v>380.71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38.25">
      <c r="A79" s="36" t="s">
        <v>69</v>
      </c>
      <c r="E79" s="37" t="s">
        <v>2245</v>
      </c>
    </row>
    <row r="80" spans="1:5" ht="12.75">
      <c r="A80" s="38" t="s">
        <v>71</v>
      </c>
      <c r="E80" s="39" t="s">
        <v>83</v>
      </c>
    </row>
    <row r="81" spans="1:5" ht="25.5">
      <c r="A81" t="s">
        <v>73</v>
      </c>
      <c r="E81" s="37" t="s">
        <v>186</v>
      </c>
    </row>
    <row r="82" spans="1:16" ht="12.75">
      <c r="A82" s="26" t="s">
        <v>63</v>
      </c>
      <c r="B82" s="31" t="s">
        <v>146</v>
      </c>
      <c r="C82" s="31" t="s">
        <v>620</v>
      </c>
      <c r="D82" s="26" t="s">
        <v>83</v>
      </c>
      <c r="E82" s="32" t="s">
        <v>621</v>
      </c>
      <c r="F82" s="33" t="s">
        <v>183</v>
      </c>
      <c r="G82" s="34">
        <v>45.396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38.25">
      <c r="A83" s="36" t="s">
        <v>69</v>
      </c>
      <c r="E83" s="37" t="s">
        <v>2246</v>
      </c>
    </row>
    <row r="84" spans="1:5" ht="12.75">
      <c r="A84" s="38" t="s">
        <v>71</v>
      </c>
      <c r="E84" s="39" t="s">
        <v>83</v>
      </c>
    </row>
    <row r="85" spans="1:5" ht="12.75">
      <c r="A85" t="s">
        <v>73</v>
      </c>
      <c r="E85" s="37" t="s">
        <v>210</v>
      </c>
    </row>
    <row r="86" spans="1:16" ht="12.75">
      <c r="A86" s="26" t="s">
        <v>63</v>
      </c>
      <c r="B86" s="31" t="s">
        <v>151</v>
      </c>
      <c r="C86" s="31" t="s">
        <v>623</v>
      </c>
      <c r="D86" s="26" t="s">
        <v>83</v>
      </c>
      <c r="E86" s="32" t="s">
        <v>624</v>
      </c>
      <c r="F86" s="33" t="s">
        <v>183</v>
      </c>
      <c r="G86" s="34">
        <v>45.396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51">
      <c r="A87" s="36" t="s">
        <v>69</v>
      </c>
      <c r="E87" s="37" t="s">
        <v>2247</v>
      </c>
    </row>
    <row r="88" spans="1:5" ht="12.75">
      <c r="A88" s="38" t="s">
        <v>71</v>
      </c>
      <c r="E88" s="39" t="s">
        <v>83</v>
      </c>
    </row>
    <row r="89" spans="1:5" ht="38.25">
      <c r="A89" t="s">
        <v>73</v>
      </c>
      <c r="E89" s="37" t="s">
        <v>215</v>
      </c>
    </row>
    <row r="90" spans="1:16" ht="12.75">
      <c r="A90" s="26" t="s">
        <v>63</v>
      </c>
      <c r="B90" s="31" t="s">
        <v>156</v>
      </c>
      <c r="C90" s="31" t="s">
        <v>217</v>
      </c>
      <c r="D90" s="26" t="s">
        <v>83</v>
      </c>
      <c r="E90" s="32" t="s">
        <v>218</v>
      </c>
      <c r="F90" s="33" t="s">
        <v>183</v>
      </c>
      <c r="G90" s="34">
        <v>45.396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38.25">
      <c r="A91" s="36" t="s">
        <v>69</v>
      </c>
      <c r="E91" s="37" t="s">
        <v>2248</v>
      </c>
    </row>
    <row r="92" spans="1:5" ht="12.75">
      <c r="A92" s="38" t="s">
        <v>71</v>
      </c>
      <c r="E92" s="39" t="s">
        <v>83</v>
      </c>
    </row>
    <row r="93" spans="1:5" ht="25.5">
      <c r="A93" t="s">
        <v>73</v>
      </c>
      <c r="E93" s="37" t="s">
        <v>220</v>
      </c>
    </row>
    <row r="94" spans="1:16" ht="12.75">
      <c r="A94" s="26" t="s">
        <v>63</v>
      </c>
      <c r="B94" s="31" t="s">
        <v>161</v>
      </c>
      <c r="C94" s="31" t="s">
        <v>222</v>
      </c>
      <c r="D94" s="26" t="s">
        <v>83</v>
      </c>
      <c r="E94" s="32" t="s">
        <v>223</v>
      </c>
      <c r="F94" s="33" t="s">
        <v>183</v>
      </c>
      <c r="G94" s="34">
        <v>45.396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38.25">
      <c r="A95" s="36" t="s">
        <v>69</v>
      </c>
      <c r="E95" s="37" t="s">
        <v>2249</v>
      </c>
    </row>
    <row r="96" spans="1:5" ht="12.75">
      <c r="A96" s="38" t="s">
        <v>71</v>
      </c>
      <c r="E96" s="39" t="s">
        <v>83</v>
      </c>
    </row>
    <row r="97" spans="1:5" ht="38.25">
      <c r="A97" t="s">
        <v>73</v>
      </c>
      <c r="E97" s="37" t="s">
        <v>225</v>
      </c>
    </row>
    <row r="98" spans="1:18" ht="12.75" customHeight="1">
      <c r="A98" s="6" t="s">
        <v>61</v>
      </c>
      <c r="B98" s="6"/>
      <c r="C98" s="41" t="s">
        <v>35</v>
      </c>
      <c r="D98" s="6"/>
      <c r="E98" s="29" t="s">
        <v>638</v>
      </c>
      <c r="F98" s="6"/>
      <c r="G98" s="6"/>
      <c r="H98" s="6"/>
      <c r="I98" s="42">
        <f>0+Q98</f>
      </c>
      <c r="J98" s="6"/>
      <c r="O98">
        <f>0+R98</f>
      </c>
      <c r="Q98">
        <f>0+I99</f>
      </c>
      <c r="R98">
        <f>0+O99</f>
      </c>
    </row>
    <row r="99" spans="1:16" ht="12.75">
      <c r="A99" s="26" t="s">
        <v>63</v>
      </c>
      <c r="B99" s="31" t="s">
        <v>166</v>
      </c>
      <c r="C99" s="31" t="s">
        <v>2250</v>
      </c>
      <c r="D99" s="26" t="s">
        <v>83</v>
      </c>
      <c r="E99" s="32" t="s">
        <v>2251</v>
      </c>
      <c r="F99" s="33" t="s">
        <v>966</v>
      </c>
      <c r="G99" s="34">
        <v>573.84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63.75">
      <c r="A100" s="36" t="s">
        <v>69</v>
      </c>
      <c r="E100" s="37" t="s">
        <v>2252</v>
      </c>
    </row>
    <row r="101" spans="1:5" ht="12.75">
      <c r="A101" s="38" t="s">
        <v>71</v>
      </c>
      <c r="E101" s="39" t="s">
        <v>2253</v>
      </c>
    </row>
    <row r="102" spans="1:5" ht="293.25">
      <c r="A102" t="s">
        <v>73</v>
      </c>
      <c r="E102" s="37" t="s">
        <v>2254</v>
      </c>
    </row>
    <row r="103" spans="1:18" ht="12.75" customHeight="1">
      <c r="A103" s="6" t="s">
        <v>61</v>
      </c>
      <c r="B103" s="6"/>
      <c r="C103" s="41" t="s">
        <v>45</v>
      </c>
      <c r="D103" s="6"/>
      <c r="E103" s="29" t="s">
        <v>265</v>
      </c>
      <c r="F103" s="6"/>
      <c r="G103" s="6"/>
      <c r="H103" s="6"/>
      <c r="I103" s="42">
        <f>0+Q103</f>
      </c>
      <c r="J103" s="6"/>
      <c r="O103">
        <f>0+R103</f>
      </c>
      <c r="Q103">
        <f>0+I104+I108</f>
      </c>
      <c r="R103">
        <f>0+O104+O108</f>
      </c>
    </row>
    <row r="104" spans="1:16" ht="12.75">
      <c r="A104" s="26" t="s">
        <v>63</v>
      </c>
      <c r="B104" s="31" t="s">
        <v>169</v>
      </c>
      <c r="C104" s="31" t="s">
        <v>276</v>
      </c>
      <c r="D104" s="26" t="s">
        <v>83</v>
      </c>
      <c r="E104" s="32" t="s">
        <v>277</v>
      </c>
      <c r="F104" s="33" t="s">
        <v>85</v>
      </c>
      <c r="G104" s="34">
        <v>5.86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2255</v>
      </c>
    </row>
    <row r="106" spans="1:5" ht="12.75">
      <c r="A106" s="38" t="s">
        <v>71</v>
      </c>
      <c r="E106" s="39" t="s">
        <v>2256</v>
      </c>
    </row>
    <row r="107" spans="1:5" ht="369.75">
      <c r="A107" t="s">
        <v>73</v>
      </c>
      <c r="E107" s="37" t="s">
        <v>271</v>
      </c>
    </row>
    <row r="108" spans="1:16" ht="12.75">
      <c r="A108" s="26" t="s">
        <v>63</v>
      </c>
      <c r="B108" s="31" t="s">
        <v>174</v>
      </c>
      <c r="C108" s="31" t="s">
        <v>287</v>
      </c>
      <c r="D108" s="26" t="s">
        <v>83</v>
      </c>
      <c r="E108" s="32" t="s">
        <v>288</v>
      </c>
      <c r="F108" s="33" t="s">
        <v>85</v>
      </c>
      <c r="G108" s="34">
        <v>6.018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63.75">
      <c r="A109" s="36" t="s">
        <v>69</v>
      </c>
      <c r="E109" s="37" t="s">
        <v>2257</v>
      </c>
    </row>
    <row r="110" spans="1:5" ht="12.75">
      <c r="A110" s="38" t="s">
        <v>71</v>
      </c>
      <c r="E110" s="39" t="s">
        <v>2258</v>
      </c>
    </row>
    <row r="111" spans="1:5" ht="38.25">
      <c r="A111" t="s">
        <v>73</v>
      </c>
      <c r="E111" s="37" t="s">
        <v>259</v>
      </c>
    </row>
    <row r="112" spans="1:18" ht="12.75" customHeight="1">
      <c r="A112" s="6" t="s">
        <v>61</v>
      </c>
      <c r="B112" s="6"/>
      <c r="C112" s="41" t="s">
        <v>47</v>
      </c>
      <c r="D112" s="6"/>
      <c r="E112" s="29" t="s">
        <v>304</v>
      </c>
      <c r="F112" s="6"/>
      <c r="G112" s="6"/>
      <c r="H112" s="6"/>
      <c r="I112" s="42">
        <f>0+Q112</f>
      </c>
      <c r="J112" s="6"/>
      <c r="O112">
        <f>0+R112</f>
      </c>
      <c r="Q112">
        <f>0+I113+I117+I121+I125+I129+I133</f>
      </c>
      <c r="R112">
        <f>0+O113+O117+O121+O125+O129+O133</f>
      </c>
    </row>
    <row r="113" spans="1:16" ht="12.75">
      <c r="A113" s="26" t="s">
        <v>63</v>
      </c>
      <c r="B113" s="31" t="s">
        <v>180</v>
      </c>
      <c r="C113" s="31" t="s">
        <v>320</v>
      </c>
      <c r="D113" s="26" t="s">
        <v>65</v>
      </c>
      <c r="E113" s="32" t="s">
        <v>321</v>
      </c>
      <c r="F113" s="33" t="s">
        <v>183</v>
      </c>
      <c r="G113" s="34">
        <v>353.022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38.25">
      <c r="A114" s="36" t="s">
        <v>69</v>
      </c>
      <c r="E114" s="37" t="s">
        <v>2259</v>
      </c>
    </row>
    <row r="115" spans="1:5" ht="12.75">
      <c r="A115" s="38" t="s">
        <v>71</v>
      </c>
      <c r="E115" s="39" t="s">
        <v>83</v>
      </c>
    </row>
    <row r="116" spans="1:5" ht="51">
      <c r="A116" t="s">
        <v>73</v>
      </c>
      <c r="E116" s="37" t="s">
        <v>323</v>
      </c>
    </row>
    <row r="117" spans="1:16" ht="12.75">
      <c r="A117" s="26" t="s">
        <v>63</v>
      </c>
      <c r="B117" s="31" t="s">
        <v>187</v>
      </c>
      <c r="C117" s="31" t="s">
        <v>320</v>
      </c>
      <c r="D117" s="26" t="s">
        <v>75</v>
      </c>
      <c r="E117" s="32" t="s">
        <v>321</v>
      </c>
      <c r="F117" s="33" t="s">
        <v>183</v>
      </c>
      <c r="G117" s="34">
        <v>353.022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38.25">
      <c r="A118" s="36" t="s">
        <v>69</v>
      </c>
      <c r="E118" s="37" t="s">
        <v>2259</v>
      </c>
    </row>
    <row r="119" spans="1:5" ht="12.75">
      <c r="A119" s="38" t="s">
        <v>71</v>
      </c>
      <c r="E119" s="39" t="s">
        <v>83</v>
      </c>
    </row>
    <row r="120" spans="1:5" ht="51">
      <c r="A120" t="s">
        <v>73</v>
      </c>
      <c r="E120" s="37" t="s">
        <v>323</v>
      </c>
    </row>
    <row r="121" spans="1:16" ht="12.75">
      <c r="A121" s="26" t="s">
        <v>63</v>
      </c>
      <c r="B121" s="31" t="s">
        <v>189</v>
      </c>
      <c r="C121" s="31" t="s">
        <v>331</v>
      </c>
      <c r="D121" s="26" t="s">
        <v>83</v>
      </c>
      <c r="E121" s="32" t="s">
        <v>332</v>
      </c>
      <c r="F121" s="33" t="s">
        <v>183</v>
      </c>
      <c r="G121" s="34">
        <v>31.086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38.25">
      <c r="A122" s="36" t="s">
        <v>69</v>
      </c>
      <c r="E122" s="37" t="s">
        <v>2260</v>
      </c>
    </row>
    <row r="123" spans="1:5" ht="12.75">
      <c r="A123" s="38" t="s">
        <v>71</v>
      </c>
      <c r="E123" s="39" t="s">
        <v>83</v>
      </c>
    </row>
    <row r="124" spans="1:5" ht="51">
      <c r="A124" t="s">
        <v>73</v>
      </c>
      <c r="E124" s="37" t="s">
        <v>323</v>
      </c>
    </row>
    <row r="125" spans="1:16" ht="12.75">
      <c r="A125" s="26" t="s">
        <v>63</v>
      </c>
      <c r="B125" s="31" t="s">
        <v>191</v>
      </c>
      <c r="C125" s="31" t="s">
        <v>397</v>
      </c>
      <c r="D125" s="26" t="s">
        <v>83</v>
      </c>
      <c r="E125" s="32" t="s">
        <v>398</v>
      </c>
      <c r="F125" s="33" t="s">
        <v>183</v>
      </c>
      <c r="G125" s="34">
        <v>31.086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63.75">
      <c r="A126" s="36" t="s">
        <v>69</v>
      </c>
      <c r="E126" s="37" t="s">
        <v>2261</v>
      </c>
    </row>
    <row r="127" spans="1:5" ht="12.75">
      <c r="A127" s="38" t="s">
        <v>71</v>
      </c>
      <c r="E127" s="39" t="s">
        <v>83</v>
      </c>
    </row>
    <row r="128" spans="1:5" ht="153">
      <c r="A128" t="s">
        <v>73</v>
      </c>
      <c r="E128" s="37" t="s">
        <v>400</v>
      </c>
    </row>
    <row r="129" spans="1:16" ht="12.75">
      <c r="A129" s="26" t="s">
        <v>63</v>
      </c>
      <c r="B129" s="31" t="s">
        <v>194</v>
      </c>
      <c r="C129" s="31" t="s">
        <v>1240</v>
      </c>
      <c r="D129" s="26" t="s">
        <v>83</v>
      </c>
      <c r="E129" s="32" t="s">
        <v>1241</v>
      </c>
      <c r="F129" s="33" t="s">
        <v>183</v>
      </c>
      <c r="G129" s="34">
        <v>333.958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63.75">
      <c r="A130" s="36" t="s">
        <v>69</v>
      </c>
      <c r="E130" s="37" t="s">
        <v>2262</v>
      </c>
    </row>
    <row r="131" spans="1:5" ht="12.75">
      <c r="A131" s="38" t="s">
        <v>71</v>
      </c>
      <c r="E131" s="39" t="s">
        <v>83</v>
      </c>
    </row>
    <row r="132" spans="1:5" ht="153">
      <c r="A132" t="s">
        <v>73</v>
      </c>
      <c r="E132" s="37" t="s">
        <v>400</v>
      </c>
    </row>
    <row r="133" spans="1:16" ht="25.5">
      <c r="A133" s="26" t="s">
        <v>63</v>
      </c>
      <c r="B133" s="31" t="s">
        <v>197</v>
      </c>
      <c r="C133" s="31" t="s">
        <v>1802</v>
      </c>
      <c r="D133" s="26" t="s">
        <v>83</v>
      </c>
      <c r="E133" s="32" t="s">
        <v>1803</v>
      </c>
      <c r="F133" s="33" t="s">
        <v>183</v>
      </c>
      <c r="G133" s="34">
        <v>19.064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63.75">
      <c r="A134" s="36" t="s">
        <v>69</v>
      </c>
      <c r="E134" s="37" t="s">
        <v>2263</v>
      </c>
    </row>
    <row r="135" spans="1:5" ht="12.75">
      <c r="A135" s="38" t="s">
        <v>71</v>
      </c>
      <c r="E135" s="39" t="s">
        <v>83</v>
      </c>
    </row>
    <row r="136" spans="1:5" ht="153">
      <c r="A136" t="s">
        <v>73</v>
      </c>
      <c r="E136" s="37" t="s">
        <v>400</v>
      </c>
    </row>
    <row r="137" spans="1:18" ht="12.75" customHeight="1">
      <c r="A137" s="6" t="s">
        <v>61</v>
      </c>
      <c r="B137" s="6"/>
      <c r="C137" s="41" t="s">
        <v>104</v>
      </c>
      <c r="D137" s="6"/>
      <c r="E137" s="29" t="s">
        <v>416</v>
      </c>
      <c r="F137" s="6"/>
      <c r="G137" s="6"/>
      <c r="H137" s="6"/>
      <c r="I137" s="42">
        <f>0+Q137</f>
      </c>
      <c r="J137" s="6"/>
      <c r="O137">
        <f>0+R137</f>
      </c>
      <c r="Q137">
        <f>0+I138</f>
      </c>
      <c r="R137">
        <f>0+O138</f>
      </c>
    </row>
    <row r="138" spans="1:16" ht="12.75">
      <c r="A138" s="26" t="s">
        <v>63</v>
      </c>
      <c r="B138" s="31" t="s">
        <v>200</v>
      </c>
      <c r="C138" s="31" t="s">
        <v>418</v>
      </c>
      <c r="D138" s="26" t="s">
        <v>83</v>
      </c>
      <c r="E138" s="32" t="s">
        <v>419</v>
      </c>
      <c r="F138" s="33" t="s">
        <v>95</v>
      </c>
      <c r="G138" s="34">
        <v>20.06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51">
      <c r="A139" s="36" t="s">
        <v>69</v>
      </c>
      <c r="E139" s="37" t="s">
        <v>2264</v>
      </c>
    </row>
    <row r="140" spans="1:5" ht="12.75">
      <c r="A140" s="38" t="s">
        <v>71</v>
      </c>
      <c r="E140" s="39" t="s">
        <v>83</v>
      </c>
    </row>
    <row r="141" spans="1:5" ht="255">
      <c r="A141" t="s">
        <v>73</v>
      </c>
      <c r="E141" s="37" t="s">
        <v>421</v>
      </c>
    </row>
    <row r="142" spans="1:18" ht="12.75" customHeight="1">
      <c r="A142" s="6" t="s">
        <v>61</v>
      </c>
      <c r="B142" s="6"/>
      <c r="C142" s="41" t="s">
        <v>52</v>
      </c>
      <c r="D142" s="6"/>
      <c r="E142" s="29" t="s">
        <v>460</v>
      </c>
      <c r="F142" s="6"/>
      <c r="G142" s="6"/>
      <c r="H142" s="6"/>
      <c r="I142" s="42">
        <f>0+Q142</f>
      </c>
      <c r="J142" s="6"/>
      <c r="O142">
        <f>0+R142</f>
      </c>
      <c r="Q142">
        <f>0+I143+I147+I151+I155+I159+I163</f>
      </c>
      <c r="R142">
        <f>0+O143+O147+O151+O155+O159+O163</f>
      </c>
    </row>
    <row r="143" spans="1:16" ht="12.75">
      <c r="A143" s="26" t="s">
        <v>63</v>
      </c>
      <c r="B143" s="31" t="s">
        <v>203</v>
      </c>
      <c r="C143" s="31" t="s">
        <v>1283</v>
      </c>
      <c r="D143" s="26" t="s">
        <v>83</v>
      </c>
      <c r="E143" s="32" t="s">
        <v>1284</v>
      </c>
      <c r="F143" s="33" t="s">
        <v>95</v>
      </c>
      <c r="G143" s="34">
        <v>124.15</v>
      </c>
      <c r="H143" s="35">
        <v>0</v>
      </c>
      <c r="I143" s="35">
        <f>ROUND(ROUND(H143,2)*ROUND(G143,3),2)</f>
      </c>
      <c r="J143" s="33" t="s">
        <v>68</v>
      </c>
      <c r="O143">
        <f>(I143*21)/100</f>
      </c>
      <c r="P143" t="s">
        <v>36</v>
      </c>
    </row>
    <row r="144" spans="1:5" ht="63.75">
      <c r="A144" s="36" t="s">
        <v>69</v>
      </c>
      <c r="E144" s="37" t="s">
        <v>2265</v>
      </c>
    </row>
    <row r="145" spans="1:5" ht="12.75">
      <c r="A145" s="38" t="s">
        <v>71</v>
      </c>
      <c r="E145" s="39" t="s">
        <v>83</v>
      </c>
    </row>
    <row r="146" spans="1:5" ht="51">
      <c r="A146" t="s">
        <v>73</v>
      </c>
      <c r="E146" s="37" t="s">
        <v>531</v>
      </c>
    </row>
    <row r="147" spans="1:16" ht="12.75">
      <c r="A147" s="26" t="s">
        <v>63</v>
      </c>
      <c r="B147" s="31" t="s">
        <v>206</v>
      </c>
      <c r="C147" s="31" t="s">
        <v>2266</v>
      </c>
      <c r="D147" s="26" t="s">
        <v>83</v>
      </c>
      <c r="E147" s="32" t="s">
        <v>1829</v>
      </c>
      <c r="F147" s="33" t="s">
        <v>95</v>
      </c>
      <c r="G147" s="34">
        <v>29.3</v>
      </c>
      <c r="H147" s="35">
        <v>0</v>
      </c>
      <c r="I147" s="35">
        <f>ROUND(ROUND(H147,2)*ROUND(G147,3),2)</f>
      </c>
      <c r="J147" s="33" t="s">
        <v>68</v>
      </c>
      <c r="O147">
        <f>(I147*21)/100</f>
      </c>
      <c r="P147" t="s">
        <v>36</v>
      </c>
    </row>
    <row r="148" spans="1:5" ht="38.25">
      <c r="A148" s="36" t="s">
        <v>69</v>
      </c>
      <c r="E148" s="37" t="s">
        <v>2267</v>
      </c>
    </row>
    <row r="149" spans="1:5" ht="12.75">
      <c r="A149" s="38" t="s">
        <v>71</v>
      </c>
      <c r="E149" s="39" t="s">
        <v>83</v>
      </c>
    </row>
    <row r="150" spans="1:5" ht="76.5">
      <c r="A150" t="s">
        <v>73</v>
      </c>
      <c r="E150" s="37" t="s">
        <v>566</v>
      </c>
    </row>
    <row r="151" spans="1:16" ht="12.75">
      <c r="A151" s="26" t="s">
        <v>63</v>
      </c>
      <c r="B151" s="31" t="s">
        <v>211</v>
      </c>
      <c r="C151" s="31" t="s">
        <v>579</v>
      </c>
      <c r="D151" s="26" t="s">
        <v>83</v>
      </c>
      <c r="E151" s="32" t="s">
        <v>580</v>
      </c>
      <c r="F151" s="33" t="s">
        <v>85</v>
      </c>
      <c r="G151" s="34">
        <v>1.4</v>
      </c>
      <c r="H151" s="35">
        <v>0</v>
      </c>
      <c r="I151" s="35">
        <f>ROUND(ROUND(H151,2)*ROUND(G151,3),2)</f>
      </c>
      <c r="J151" s="33" t="s">
        <v>68</v>
      </c>
      <c r="O151">
        <f>(I151*21)/100</f>
      </c>
      <c r="P151" t="s">
        <v>36</v>
      </c>
    </row>
    <row r="152" spans="1:5" ht="76.5">
      <c r="A152" s="36" t="s">
        <v>69</v>
      </c>
      <c r="E152" s="37" t="s">
        <v>2268</v>
      </c>
    </row>
    <row r="153" spans="1:5" ht="12.75">
      <c r="A153" s="38" t="s">
        <v>71</v>
      </c>
      <c r="E153" s="39" t="s">
        <v>83</v>
      </c>
    </row>
    <row r="154" spans="1:5" ht="102">
      <c r="A154" t="s">
        <v>73</v>
      </c>
      <c r="E154" s="37" t="s">
        <v>583</v>
      </c>
    </row>
    <row r="155" spans="1:16" ht="12.75">
      <c r="A155" s="26" t="s">
        <v>63</v>
      </c>
      <c r="B155" s="31" t="s">
        <v>216</v>
      </c>
      <c r="C155" s="31" t="s">
        <v>1025</v>
      </c>
      <c r="D155" s="26" t="s">
        <v>83</v>
      </c>
      <c r="E155" s="32" t="s">
        <v>1026</v>
      </c>
      <c r="F155" s="33" t="s">
        <v>85</v>
      </c>
      <c r="G155" s="34">
        <v>3.36</v>
      </c>
      <c r="H155" s="35">
        <v>0</v>
      </c>
      <c r="I155" s="35">
        <f>ROUND(ROUND(H155,2)*ROUND(G155,3),2)</f>
      </c>
      <c r="J155" s="33" t="s">
        <v>68</v>
      </c>
      <c r="O155">
        <f>(I155*21)/100</f>
      </c>
      <c r="P155" t="s">
        <v>36</v>
      </c>
    </row>
    <row r="156" spans="1:5" ht="76.5">
      <c r="A156" s="36" t="s">
        <v>69</v>
      </c>
      <c r="E156" s="37" t="s">
        <v>2269</v>
      </c>
    </row>
    <row r="157" spans="1:5" ht="12.75">
      <c r="A157" s="38" t="s">
        <v>71</v>
      </c>
      <c r="E157" s="39" t="s">
        <v>83</v>
      </c>
    </row>
    <row r="158" spans="1:5" ht="102">
      <c r="A158" t="s">
        <v>73</v>
      </c>
      <c r="E158" s="37" t="s">
        <v>583</v>
      </c>
    </row>
    <row r="159" spans="1:16" ht="12.75">
      <c r="A159" s="26" t="s">
        <v>63</v>
      </c>
      <c r="B159" s="31" t="s">
        <v>221</v>
      </c>
      <c r="C159" s="31" t="s">
        <v>588</v>
      </c>
      <c r="D159" s="26" t="s">
        <v>83</v>
      </c>
      <c r="E159" s="32" t="s">
        <v>589</v>
      </c>
      <c r="F159" s="33" t="s">
        <v>85</v>
      </c>
      <c r="G159" s="34">
        <v>4.795</v>
      </c>
      <c r="H159" s="35">
        <v>0</v>
      </c>
      <c r="I159" s="35">
        <f>ROUND(ROUND(H159,2)*ROUND(G159,3),2)</f>
      </c>
      <c r="J159" s="33" t="s">
        <v>68</v>
      </c>
      <c r="O159">
        <f>(I159*21)/100</f>
      </c>
      <c r="P159" t="s">
        <v>36</v>
      </c>
    </row>
    <row r="160" spans="1:5" ht="76.5">
      <c r="A160" s="36" t="s">
        <v>69</v>
      </c>
      <c r="E160" s="37" t="s">
        <v>2270</v>
      </c>
    </row>
    <row r="161" spans="1:5" ht="12.75">
      <c r="A161" s="38" t="s">
        <v>71</v>
      </c>
      <c r="E161" s="39" t="s">
        <v>2271</v>
      </c>
    </row>
    <row r="162" spans="1:5" ht="102">
      <c r="A162" t="s">
        <v>73</v>
      </c>
      <c r="E162" s="37" t="s">
        <v>583</v>
      </c>
    </row>
    <row r="163" spans="1:16" ht="12.75">
      <c r="A163" s="26" t="s">
        <v>63</v>
      </c>
      <c r="B163" s="31" t="s">
        <v>226</v>
      </c>
      <c r="C163" s="31" t="s">
        <v>593</v>
      </c>
      <c r="D163" s="26" t="s">
        <v>83</v>
      </c>
      <c r="E163" s="32" t="s">
        <v>594</v>
      </c>
      <c r="F163" s="33" t="s">
        <v>95</v>
      </c>
      <c r="G163" s="34">
        <v>8.75</v>
      </c>
      <c r="H163" s="35">
        <v>0</v>
      </c>
      <c r="I163" s="35">
        <f>ROUND(ROUND(H163,2)*ROUND(G163,3),2)</f>
      </c>
      <c r="J163" s="33" t="s">
        <v>68</v>
      </c>
      <c r="O163">
        <f>(I163*21)/100</f>
      </c>
      <c r="P163" t="s">
        <v>36</v>
      </c>
    </row>
    <row r="164" spans="1:5" ht="76.5">
      <c r="A164" s="36" t="s">
        <v>69</v>
      </c>
      <c r="E164" s="37" t="s">
        <v>2272</v>
      </c>
    </row>
    <row r="165" spans="1:5" ht="12.75">
      <c r="A165" s="38" t="s">
        <v>71</v>
      </c>
      <c r="E165" s="39" t="s">
        <v>83</v>
      </c>
    </row>
    <row r="166" spans="1:5" ht="114.75">
      <c r="A166" t="s">
        <v>73</v>
      </c>
      <c r="E166" s="37" t="s">
        <v>597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0+O12+O21+O42+O71+O80+O85+O94+O107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2273</v>
      </c>
      <c r="I3" s="43">
        <f>0+I12+I21+I42+I71+I80+I85+I94+I107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2214</v>
      </c>
      <c r="D7" s="1"/>
      <c r="E7" s="14" t="s">
        <v>2215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2273</v>
      </c>
      <c r="D8" s="6"/>
      <c r="E8" s="18" t="s">
        <v>2274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56.118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2276</v>
      </c>
    </row>
    <row r="15" spans="1:5" ht="12.75">
      <c r="A15" s="38" t="s">
        <v>71</v>
      </c>
      <c r="E15" s="39" t="s">
        <v>2277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75.8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2278</v>
      </c>
    </row>
    <row r="19" spans="1:5" ht="12.75">
      <c r="A19" s="38" t="s">
        <v>71</v>
      </c>
      <c r="E19" s="39" t="s">
        <v>2279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25.5">
      <c r="A22" s="26" t="s">
        <v>63</v>
      </c>
      <c r="B22" s="31" t="s">
        <v>35</v>
      </c>
      <c r="C22" s="31" t="s">
        <v>2280</v>
      </c>
      <c r="D22" s="26" t="s">
        <v>83</v>
      </c>
      <c r="E22" s="32" t="s">
        <v>2281</v>
      </c>
      <c r="F22" s="33" t="s">
        <v>85</v>
      </c>
      <c r="G22" s="34">
        <v>1.508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2282</v>
      </c>
    </row>
    <row r="24" spans="1:5" ht="12.75">
      <c r="A24" s="38" t="s">
        <v>71</v>
      </c>
      <c r="E24" s="39" t="s">
        <v>2283</v>
      </c>
    </row>
    <row r="25" spans="1:5" ht="63.75">
      <c r="A25" t="s">
        <v>73</v>
      </c>
      <c r="E25" s="37" t="s">
        <v>88</v>
      </c>
    </row>
    <row r="26" spans="1:16" ht="12.75">
      <c r="A26" s="26" t="s">
        <v>63</v>
      </c>
      <c r="B26" s="31" t="s">
        <v>45</v>
      </c>
      <c r="C26" s="31" t="s">
        <v>850</v>
      </c>
      <c r="D26" s="26" t="s">
        <v>83</v>
      </c>
      <c r="E26" s="32" t="s">
        <v>851</v>
      </c>
      <c r="F26" s="33" t="s">
        <v>725</v>
      </c>
      <c r="G26" s="34">
        <v>140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25.5">
      <c r="A27" s="36" t="s">
        <v>69</v>
      </c>
      <c r="E27" s="37" t="s">
        <v>2284</v>
      </c>
    </row>
    <row r="28" spans="1:5" ht="12.75">
      <c r="A28" s="38" t="s">
        <v>71</v>
      </c>
      <c r="E28" s="39" t="s">
        <v>2285</v>
      </c>
    </row>
    <row r="29" spans="1:5" ht="38.25">
      <c r="A29" t="s">
        <v>73</v>
      </c>
      <c r="E29" s="37" t="s">
        <v>854</v>
      </c>
    </row>
    <row r="30" spans="1:16" ht="12.75">
      <c r="A30" s="26" t="s">
        <v>63</v>
      </c>
      <c r="B30" s="31" t="s">
        <v>47</v>
      </c>
      <c r="C30" s="31" t="s">
        <v>147</v>
      </c>
      <c r="D30" s="26" t="s">
        <v>83</v>
      </c>
      <c r="E30" s="32" t="s">
        <v>148</v>
      </c>
      <c r="F30" s="33" t="s">
        <v>85</v>
      </c>
      <c r="G30" s="34">
        <v>37.9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2286</v>
      </c>
    </row>
    <row r="32" spans="1:5" ht="12.75">
      <c r="A32" s="38" t="s">
        <v>71</v>
      </c>
      <c r="E32" s="39" t="s">
        <v>2287</v>
      </c>
    </row>
    <row r="33" spans="1:5" ht="318.75">
      <c r="A33" t="s">
        <v>73</v>
      </c>
      <c r="E33" s="37" t="s">
        <v>150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15.58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2288</v>
      </c>
    </row>
    <row r="36" spans="1:5" ht="12.75">
      <c r="A36" s="38" t="s">
        <v>71</v>
      </c>
      <c r="E36" s="39" t="s">
        <v>2289</v>
      </c>
    </row>
    <row r="37" spans="1:5" ht="293.25">
      <c r="A37" t="s">
        <v>73</v>
      </c>
      <c r="E37" s="37" t="s">
        <v>1451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60.759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2290</v>
      </c>
    </row>
    <row r="40" spans="1:5" ht="38.25">
      <c r="A40" s="38" t="s">
        <v>71</v>
      </c>
      <c r="E40" s="39" t="s">
        <v>2291</v>
      </c>
    </row>
    <row r="41" spans="1:5" ht="25.5">
      <c r="A41" t="s">
        <v>73</v>
      </c>
      <c r="E41" s="37" t="s">
        <v>186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0.34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2293</v>
      </c>
    </row>
    <row r="45" spans="1:5" ht="12.75">
      <c r="A45" s="38" t="s">
        <v>71</v>
      </c>
      <c r="E45" s="39" t="s">
        <v>2294</v>
      </c>
    </row>
    <row r="46" spans="1:5" ht="229.5">
      <c r="A46" t="s">
        <v>73</v>
      </c>
      <c r="E46" s="37" t="s">
        <v>2295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3.109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2296</v>
      </c>
    </row>
    <row r="49" spans="1:5" ht="12.75">
      <c r="A49" s="38" t="s">
        <v>71</v>
      </c>
      <c r="E49" s="39" t="s">
        <v>2297</v>
      </c>
    </row>
    <row r="50" spans="1:5" ht="369.75">
      <c r="A50" t="s">
        <v>73</v>
      </c>
      <c r="E50" s="37" t="s">
        <v>271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3.596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2298</v>
      </c>
    </row>
    <row r="53" spans="1:5" ht="12.75">
      <c r="A53" s="38" t="s">
        <v>71</v>
      </c>
      <c r="E53" s="39" t="s">
        <v>2299</v>
      </c>
    </row>
    <row r="54" spans="1:5" ht="369.75">
      <c r="A54" t="s">
        <v>73</v>
      </c>
      <c r="E54" s="37" t="s">
        <v>271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0.282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2300</v>
      </c>
    </row>
    <row r="57" spans="1:5" ht="12.75">
      <c r="A57" s="38" t="s">
        <v>71</v>
      </c>
      <c r="E57" s="39" t="s">
        <v>2301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6.444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2302</v>
      </c>
    </row>
    <row r="61" spans="1:5" ht="12.75">
      <c r="A61" s="38" t="s">
        <v>71</v>
      </c>
      <c r="E61" s="39" t="s">
        <v>2303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5.181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2304</v>
      </c>
    </row>
    <row r="65" spans="1:5" ht="12.75">
      <c r="A65" s="38" t="s">
        <v>71</v>
      </c>
      <c r="E65" s="39" t="s">
        <v>2305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0.655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2308</v>
      </c>
    </row>
    <row r="69" spans="1:5" ht="12.75">
      <c r="A69" s="38" t="s">
        <v>71</v>
      </c>
      <c r="E69" s="39" t="s">
        <v>2309</v>
      </c>
    </row>
    <row r="70" spans="1:5" ht="357">
      <c r="A70" t="s">
        <v>73</v>
      </c>
      <c r="E70" s="37" t="s">
        <v>2310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</f>
      </c>
      <c r="R71">
        <f>0+O72+O76</f>
      </c>
    </row>
    <row r="72" spans="1:16" ht="12.75">
      <c r="A72" s="26" t="s">
        <v>63</v>
      </c>
      <c r="B72" s="31" t="s">
        <v>131</v>
      </c>
      <c r="C72" s="31" t="s">
        <v>320</v>
      </c>
      <c r="D72" s="26" t="s">
        <v>83</v>
      </c>
      <c r="E72" s="32" t="s">
        <v>321</v>
      </c>
      <c r="F72" s="33" t="s">
        <v>183</v>
      </c>
      <c r="G72" s="34">
        <v>56.1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76.5">
      <c r="A73" s="36" t="s">
        <v>69</v>
      </c>
      <c r="E73" s="37" t="s">
        <v>2311</v>
      </c>
    </row>
    <row r="74" spans="1:5" ht="38.25">
      <c r="A74" s="38" t="s">
        <v>71</v>
      </c>
      <c r="E74" s="39" t="s">
        <v>2312</v>
      </c>
    </row>
    <row r="75" spans="1:5" ht="51">
      <c r="A75" t="s">
        <v>73</v>
      </c>
      <c r="E75" s="37" t="s">
        <v>323</v>
      </c>
    </row>
    <row r="76" spans="1:16" ht="12.75">
      <c r="A76" s="26" t="s">
        <v>63</v>
      </c>
      <c r="B76" s="31" t="s">
        <v>137</v>
      </c>
      <c r="C76" s="31" t="s">
        <v>1240</v>
      </c>
      <c r="D76" s="26" t="s">
        <v>83</v>
      </c>
      <c r="E76" s="32" t="s">
        <v>1241</v>
      </c>
      <c r="F76" s="33" t="s">
        <v>183</v>
      </c>
      <c r="G76" s="34">
        <v>28.05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63.75">
      <c r="A77" s="36" t="s">
        <v>69</v>
      </c>
      <c r="E77" s="37" t="s">
        <v>2313</v>
      </c>
    </row>
    <row r="78" spans="1:5" ht="12.75">
      <c r="A78" s="38" t="s">
        <v>71</v>
      </c>
      <c r="E78" s="39" t="s">
        <v>2314</v>
      </c>
    </row>
    <row r="79" spans="1:5" ht="153">
      <c r="A79" t="s">
        <v>73</v>
      </c>
      <c r="E79" s="37" t="s">
        <v>400</v>
      </c>
    </row>
    <row r="80" spans="1:18" ht="12.75" customHeight="1">
      <c r="A80" s="6" t="s">
        <v>61</v>
      </c>
      <c r="B80" s="6"/>
      <c r="C80" s="41" t="s">
        <v>49</v>
      </c>
      <c r="D80" s="6"/>
      <c r="E80" s="29" t="s">
        <v>890</v>
      </c>
      <c r="F80" s="6"/>
      <c r="G80" s="6"/>
      <c r="H80" s="6"/>
      <c r="I80" s="42">
        <f>0+Q80</f>
      </c>
      <c r="J80" s="6"/>
      <c r="O80">
        <f>0+R80</f>
      </c>
      <c r="Q80">
        <f>0+I81</f>
      </c>
      <c r="R80">
        <f>0+O81</f>
      </c>
    </row>
    <row r="81" spans="1:16" ht="25.5">
      <c r="A81" s="26" t="s">
        <v>63</v>
      </c>
      <c r="B81" s="31" t="s">
        <v>140</v>
      </c>
      <c r="C81" s="31" t="s">
        <v>891</v>
      </c>
      <c r="D81" s="26" t="s">
        <v>83</v>
      </c>
      <c r="E81" s="32" t="s">
        <v>892</v>
      </c>
      <c r="F81" s="33" t="s">
        <v>183</v>
      </c>
      <c r="G81" s="34">
        <v>0.574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51">
      <c r="A82" s="36" t="s">
        <v>69</v>
      </c>
      <c r="E82" s="37" t="s">
        <v>2315</v>
      </c>
    </row>
    <row r="83" spans="1:5" ht="12.75">
      <c r="A83" s="38" t="s">
        <v>71</v>
      </c>
      <c r="E83" s="39" t="s">
        <v>2316</v>
      </c>
    </row>
    <row r="84" spans="1:5" ht="76.5">
      <c r="A84" t="s">
        <v>73</v>
      </c>
      <c r="E84" s="37" t="s">
        <v>1483</v>
      </c>
    </row>
    <row r="85" spans="1:18" ht="12.75" customHeight="1">
      <c r="A85" s="6" t="s">
        <v>61</v>
      </c>
      <c r="B85" s="6"/>
      <c r="C85" s="41" t="s">
        <v>97</v>
      </c>
      <c r="D85" s="6"/>
      <c r="E85" s="29" t="s">
        <v>896</v>
      </c>
      <c r="F85" s="6"/>
      <c r="G85" s="6"/>
      <c r="H85" s="6"/>
      <c r="I85" s="42">
        <f>0+Q85</f>
      </c>
      <c r="J85" s="6"/>
      <c r="O85">
        <f>0+R85</f>
      </c>
      <c r="Q85">
        <f>0+I86+I90</f>
      </c>
      <c r="R85">
        <f>0+O86+O90</f>
      </c>
    </row>
    <row r="86" spans="1:16" ht="25.5">
      <c r="A86" s="26" t="s">
        <v>63</v>
      </c>
      <c r="B86" s="31" t="s">
        <v>146</v>
      </c>
      <c r="C86" s="31" t="s">
        <v>897</v>
      </c>
      <c r="D86" s="26" t="s">
        <v>83</v>
      </c>
      <c r="E86" s="32" t="s">
        <v>898</v>
      </c>
      <c r="F86" s="33" t="s">
        <v>183</v>
      </c>
      <c r="G86" s="34">
        <v>27.14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76.5">
      <c r="A87" s="36" t="s">
        <v>69</v>
      </c>
      <c r="E87" s="37" t="s">
        <v>2317</v>
      </c>
    </row>
    <row r="88" spans="1:5" ht="38.25">
      <c r="A88" s="38" t="s">
        <v>71</v>
      </c>
      <c r="E88" s="39" t="s">
        <v>2318</v>
      </c>
    </row>
    <row r="89" spans="1:5" ht="191.25">
      <c r="A89" t="s">
        <v>73</v>
      </c>
      <c r="E89" s="37" t="s">
        <v>1488</v>
      </c>
    </row>
    <row r="90" spans="1:16" ht="12.75">
      <c r="A90" s="26" t="s">
        <v>63</v>
      </c>
      <c r="B90" s="31" t="s">
        <v>151</v>
      </c>
      <c r="C90" s="31" t="s">
        <v>2319</v>
      </c>
      <c r="D90" s="26" t="s">
        <v>83</v>
      </c>
      <c r="E90" s="32" t="s">
        <v>2320</v>
      </c>
      <c r="F90" s="33" t="s">
        <v>183</v>
      </c>
      <c r="G90" s="34">
        <v>0.574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38.25">
      <c r="A91" s="36" t="s">
        <v>69</v>
      </c>
      <c r="E91" s="37" t="s">
        <v>2321</v>
      </c>
    </row>
    <row r="92" spans="1:5" ht="12.75">
      <c r="A92" s="38" t="s">
        <v>71</v>
      </c>
      <c r="E92" s="39" t="s">
        <v>2316</v>
      </c>
    </row>
    <row r="93" spans="1:5" ht="51">
      <c r="A93" t="s">
        <v>73</v>
      </c>
      <c r="E93" s="37" t="s">
        <v>2322</v>
      </c>
    </row>
    <row r="94" spans="1:18" ht="12.75" customHeight="1">
      <c r="A94" s="6" t="s">
        <v>61</v>
      </c>
      <c r="B94" s="6"/>
      <c r="C94" s="41" t="s">
        <v>104</v>
      </c>
      <c r="D94" s="6"/>
      <c r="E94" s="29" t="s">
        <v>416</v>
      </c>
      <c r="F94" s="6"/>
      <c r="G94" s="6"/>
      <c r="H94" s="6"/>
      <c r="I94" s="42">
        <f>0+Q94</f>
      </c>
      <c r="J94" s="6"/>
      <c r="O94">
        <f>0+R94</f>
      </c>
      <c r="Q94">
        <f>0+I95+I99+I103</f>
      </c>
      <c r="R94">
        <f>0+O95+O99+O103</f>
      </c>
    </row>
    <row r="95" spans="1:16" ht="12.75">
      <c r="A95" s="26" t="s">
        <v>63</v>
      </c>
      <c r="B95" s="31" t="s">
        <v>156</v>
      </c>
      <c r="C95" s="31" t="s">
        <v>904</v>
      </c>
      <c r="D95" s="26" t="s">
        <v>83</v>
      </c>
      <c r="E95" s="32" t="s">
        <v>905</v>
      </c>
      <c r="F95" s="33" t="s">
        <v>95</v>
      </c>
      <c r="G95" s="34">
        <v>8.5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51">
      <c r="A96" s="36" t="s">
        <v>69</v>
      </c>
      <c r="E96" s="37" t="s">
        <v>2323</v>
      </c>
    </row>
    <row r="97" spans="1:5" ht="12.75">
      <c r="A97" s="38" t="s">
        <v>71</v>
      </c>
      <c r="E97" s="39" t="s">
        <v>2324</v>
      </c>
    </row>
    <row r="98" spans="1:5" ht="255">
      <c r="A98" t="s">
        <v>73</v>
      </c>
      <c r="E98" s="37" t="s">
        <v>421</v>
      </c>
    </row>
    <row r="99" spans="1:16" ht="12.75">
      <c r="A99" s="26" t="s">
        <v>63</v>
      </c>
      <c r="B99" s="31" t="s">
        <v>161</v>
      </c>
      <c r="C99" s="31" t="s">
        <v>2325</v>
      </c>
      <c r="D99" s="26" t="s">
        <v>83</v>
      </c>
      <c r="E99" s="32" t="s">
        <v>2326</v>
      </c>
      <c r="F99" s="33" t="s">
        <v>234</v>
      </c>
      <c r="G99" s="34">
        <v>1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51">
      <c r="A100" s="36" t="s">
        <v>69</v>
      </c>
      <c r="E100" s="37" t="s">
        <v>2327</v>
      </c>
    </row>
    <row r="101" spans="1:5" ht="12.75">
      <c r="A101" s="38" t="s">
        <v>71</v>
      </c>
      <c r="E101" s="39" t="s">
        <v>686</v>
      </c>
    </row>
    <row r="102" spans="1:5" ht="38.25">
      <c r="A102" t="s">
        <v>73</v>
      </c>
      <c r="E102" s="37" t="s">
        <v>2328</v>
      </c>
    </row>
    <row r="103" spans="1:16" ht="12.75">
      <c r="A103" s="26" t="s">
        <v>63</v>
      </c>
      <c r="B103" s="31" t="s">
        <v>166</v>
      </c>
      <c r="C103" s="31" t="s">
        <v>909</v>
      </c>
      <c r="D103" s="26" t="s">
        <v>83</v>
      </c>
      <c r="E103" s="32" t="s">
        <v>910</v>
      </c>
      <c r="F103" s="33" t="s">
        <v>85</v>
      </c>
      <c r="G103" s="34">
        <v>5.016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102">
      <c r="A104" s="36" t="s">
        <v>69</v>
      </c>
      <c r="E104" s="37" t="s">
        <v>2329</v>
      </c>
    </row>
    <row r="105" spans="1:5" ht="12.75">
      <c r="A105" s="38" t="s">
        <v>71</v>
      </c>
      <c r="E105" s="39" t="s">
        <v>2330</v>
      </c>
    </row>
    <row r="106" spans="1:5" ht="369.75">
      <c r="A106" t="s">
        <v>73</v>
      </c>
      <c r="E106" s="37" t="s">
        <v>271</v>
      </c>
    </row>
    <row r="107" spans="1:18" ht="12.75" customHeight="1">
      <c r="A107" s="6" t="s">
        <v>61</v>
      </c>
      <c r="B107" s="6"/>
      <c r="C107" s="41" t="s">
        <v>52</v>
      </c>
      <c r="D107" s="6"/>
      <c r="E107" s="29" t="s">
        <v>460</v>
      </c>
      <c r="F107" s="6"/>
      <c r="G107" s="6"/>
      <c r="H107" s="6"/>
      <c r="I107" s="42">
        <f>0+Q107</f>
      </c>
      <c r="J107" s="6"/>
      <c r="O107">
        <f>0+R107</f>
      </c>
      <c r="Q107">
        <f>0+I108+I112+I116+I120+I124+I128</f>
      </c>
      <c r="R107">
        <f>0+O108+O112+O116+O120+O124+O128</f>
      </c>
    </row>
    <row r="108" spans="1:16" ht="12.75">
      <c r="A108" s="26" t="s">
        <v>63</v>
      </c>
      <c r="B108" s="31" t="s">
        <v>169</v>
      </c>
      <c r="C108" s="31" t="s">
        <v>913</v>
      </c>
      <c r="D108" s="26" t="s">
        <v>83</v>
      </c>
      <c r="E108" s="32" t="s">
        <v>914</v>
      </c>
      <c r="F108" s="33" t="s">
        <v>95</v>
      </c>
      <c r="G108" s="34">
        <v>5.47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51">
      <c r="A109" s="36" t="s">
        <v>69</v>
      </c>
      <c r="E109" s="37" t="s">
        <v>2331</v>
      </c>
    </row>
    <row r="110" spans="1:5" ht="12.75">
      <c r="A110" s="38" t="s">
        <v>71</v>
      </c>
      <c r="E110" s="39" t="s">
        <v>2332</v>
      </c>
    </row>
    <row r="111" spans="1:5" ht="25.5">
      <c r="A111" t="s">
        <v>73</v>
      </c>
      <c r="E111" s="37" t="s">
        <v>1518</v>
      </c>
    </row>
    <row r="112" spans="1:16" ht="12.75">
      <c r="A112" s="26" t="s">
        <v>63</v>
      </c>
      <c r="B112" s="31" t="s">
        <v>174</v>
      </c>
      <c r="C112" s="31" t="s">
        <v>918</v>
      </c>
      <c r="D112" s="26" t="s">
        <v>83</v>
      </c>
      <c r="E112" s="32" t="s">
        <v>919</v>
      </c>
      <c r="F112" s="33" t="s">
        <v>85</v>
      </c>
      <c r="G112" s="34">
        <v>0.005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51">
      <c r="A113" s="36" t="s">
        <v>69</v>
      </c>
      <c r="E113" s="37" t="s">
        <v>2333</v>
      </c>
    </row>
    <row r="114" spans="1:5" ht="12.75">
      <c r="A114" s="38" t="s">
        <v>71</v>
      </c>
      <c r="E114" s="39" t="s">
        <v>2334</v>
      </c>
    </row>
    <row r="115" spans="1:5" ht="38.25">
      <c r="A115" t="s">
        <v>73</v>
      </c>
      <c r="E115" s="37" t="s">
        <v>922</v>
      </c>
    </row>
    <row r="116" spans="1:16" ht="12.75">
      <c r="A116" s="26" t="s">
        <v>63</v>
      </c>
      <c r="B116" s="31" t="s">
        <v>180</v>
      </c>
      <c r="C116" s="31" t="s">
        <v>588</v>
      </c>
      <c r="D116" s="26" t="s">
        <v>83</v>
      </c>
      <c r="E116" s="32" t="s">
        <v>589</v>
      </c>
      <c r="F116" s="33" t="s">
        <v>85</v>
      </c>
      <c r="G116" s="34">
        <v>12.562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127.5">
      <c r="A117" s="36" t="s">
        <v>69</v>
      </c>
      <c r="E117" s="37" t="s">
        <v>2335</v>
      </c>
    </row>
    <row r="118" spans="1:5" ht="38.25">
      <c r="A118" s="38" t="s">
        <v>71</v>
      </c>
      <c r="E118" s="39" t="s">
        <v>2336</v>
      </c>
    </row>
    <row r="119" spans="1:5" ht="102">
      <c r="A119" t="s">
        <v>73</v>
      </c>
      <c r="E119" s="37" t="s">
        <v>583</v>
      </c>
    </row>
    <row r="120" spans="1:16" ht="12.75">
      <c r="A120" s="26" t="s">
        <v>63</v>
      </c>
      <c r="B120" s="31" t="s">
        <v>187</v>
      </c>
      <c r="C120" s="31" t="s">
        <v>925</v>
      </c>
      <c r="D120" s="26" t="s">
        <v>83</v>
      </c>
      <c r="E120" s="32" t="s">
        <v>926</v>
      </c>
      <c r="F120" s="33" t="s">
        <v>85</v>
      </c>
      <c r="G120" s="34">
        <v>8.85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127.5">
      <c r="A121" s="36" t="s">
        <v>69</v>
      </c>
      <c r="E121" s="37" t="s">
        <v>2337</v>
      </c>
    </row>
    <row r="122" spans="1:5" ht="38.25">
      <c r="A122" s="38" t="s">
        <v>71</v>
      </c>
      <c r="E122" s="39" t="s">
        <v>2338</v>
      </c>
    </row>
    <row r="123" spans="1:5" ht="102">
      <c r="A123" t="s">
        <v>73</v>
      </c>
      <c r="E123" s="37" t="s">
        <v>583</v>
      </c>
    </row>
    <row r="124" spans="1:16" ht="12.75">
      <c r="A124" s="26" t="s">
        <v>63</v>
      </c>
      <c r="B124" s="31" t="s">
        <v>189</v>
      </c>
      <c r="C124" s="31" t="s">
        <v>2339</v>
      </c>
      <c r="D124" s="26" t="s">
        <v>83</v>
      </c>
      <c r="E124" s="32" t="s">
        <v>2340</v>
      </c>
      <c r="F124" s="33" t="s">
        <v>100</v>
      </c>
      <c r="G124" s="34">
        <v>76.176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51">
      <c r="A125" s="36" t="s">
        <v>69</v>
      </c>
      <c r="E125" s="37" t="s">
        <v>2341</v>
      </c>
    </row>
    <row r="126" spans="1:5" ht="12.75">
      <c r="A126" s="38" t="s">
        <v>71</v>
      </c>
      <c r="E126" s="39" t="s">
        <v>2342</v>
      </c>
    </row>
    <row r="127" spans="1:5" ht="25.5">
      <c r="A127" t="s">
        <v>73</v>
      </c>
      <c r="E127" s="37" t="s">
        <v>103</v>
      </c>
    </row>
    <row r="128" spans="1:16" ht="12.75">
      <c r="A128" s="26" t="s">
        <v>63</v>
      </c>
      <c r="B128" s="31" t="s">
        <v>191</v>
      </c>
      <c r="C128" s="31" t="s">
        <v>593</v>
      </c>
      <c r="D128" s="26" t="s">
        <v>83</v>
      </c>
      <c r="E128" s="32" t="s">
        <v>594</v>
      </c>
      <c r="F128" s="33" t="s">
        <v>95</v>
      </c>
      <c r="G128" s="34">
        <v>9.2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51">
      <c r="A129" s="36" t="s">
        <v>69</v>
      </c>
      <c r="E129" s="37" t="s">
        <v>2343</v>
      </c>
    </row>
    <row r="130" spans="1:5" ht="12.75">
      <c r="A130" s="38" t="s">
        <v>71</v>
      </c>
      <c r="E130" s="39" t="s">
        <v>2344</v>
      </c>
    </row>
    <row r="131" spans="1:5" ht="114.75">
      <c r="A131" t="s">
        <v>73</v>
      </c>
      <c r="E131" s="37" t="s">
        <v>597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0+O12+O21+O42+O71+O80+O85+O94+O107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2345</v>
      </c>
      <c r="I3" s="43">
        <f>0+I12+I21+I42+I71+I80+I85+I94+I107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2214</v>
      </c>
      <c r="D7" s="1"/>
      <c r="E7" s="14" t="s">
        <v>2215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2345</v>
      </c>
      <c r="D8" s="6"/>
      <c r="E8" s="18" t="s">
        <v>2346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29.151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2348</v>
      </c>
    </row>
    <row r="15" spans="1:5" ht="12.75">
      <c r="A15" s="38" t="s">
        <v>71</v>
      </c>
      <c r="E15" s="39" t="s">
        <v>2349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29.634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2350</v>
      </c>
    </row>
    <row r="19" spans="1:5" ht="12.75">
      <c r="A19" s="38" t="s">
        <v>71</v>
      </c>
      <c r="E19" s="39" t="s">
        <v>2351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140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25.5">
      <c r="A23" s="36" t="s">
        <v>69</v>
      </c>
      <c r="E23" s="37" t="s">
        <v>2284</v>
      </c>
    </row>
    <row r="24" spans="1:5" ht="12.75">
      <c r="A24" s="38" t="s">
        <v>71</v>
      </c>
      <c r="E24" s="39" t="s">
        <v>2285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132</v>
      </c>
      <c r="D26" s="26" t="s">
        <v>83</v>
      </c>
      <c r="E26" s="32" t="s">
        <v>133</v>
      </c>
      <c r="F26" s="33" t="s">
        <v>85</v>
      </c>
      <c r="G26" s="34">
        <v>1.562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2352</v>
      </c>
    </row>
    <row r="28" spans="1:5" ht="12.75">
      <c r="A28" s="38" t="s">
        <v>71</v>
      </c>
      <c r="E28" s="39" t="s">
        <v>2353</v>
      </c>
    </row>
    <row r="29" spans="1:5" ht="38.25">
      <c r="A29" t="s">
        <v>73</v>
      </c>
      <c r="E29" s="37" t="s">
        <v>136</v>
      </c>
    </row>
    <row r="30" spans="1:16" ht="12.75">
      <c r="A30" s="26" t="s">
        <v>63</v>
      </c>
      <c r="B30" s="31" t="s">
        <v>47</v>
      </c>
      <c r="C30" s="31" t="s">
        <v>147</v>
      </c>
      <c r="D30" s="26" t="s">
        <v>83</v>
      </c>
      <c r="E30" s="32" t="s">
        <v>148</v>
      </c>
      <c r="F30" s="33" t="s">
        <v>85</v>
      </c>
      <c r="G30" s="34">
        <v>13.255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2354</v>
      </c>
    </row>
    <row r="32" spans="1:5" ht="12.75">
      <c r="A32" s="38" t="s">
        <v>71</v>
      </c>
      <c r="E32" s="39" t="s">
        <v>2355</v>
      </c>
    </row>
    <row r="33" spans="1:5" ht="318.75">
      <c r="A33" t="s">
        <v>73</v>
      </c>
      <c r="E33" s="37" t="s">
        <v>150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11.173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2288</v>
      </c>
    </row>
    <row r="36" spans="1:5" ht="12.75">
      <c r="A36" s="38" t="s">
        <v>71</v>
      </c>
      <c r="E36" s="39" t="s">
        <v>2356</v>
      </c>
    </row>
    <row r="37" spans="1:5" ht="293.25">
      <c r="A37" t="s">
        <v>73</v>
      </c>
      <c r="E37" s="37" t="s">
        <v>1451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55.104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2357</v>
      </c>
    </row>
    <row r="40" spans="1:5" ht="38.25">
      <c r="A40" s="38" t="s">
        <v>71</v>
      </c>
      <c r="E40" s="39" t="s">
        <v>2358</v>
      </c>
    </row>
    <row r="41" spans="1:5" ht="25.5">
      <c r="A41" t="s">
        <v>73</v>
      </c>
      <c r="E41" s="37" t="s">
        <v>186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0.272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2359</v>
      </c>
    </row>
    <row r="45" spans="1:5" ht="12.75">
      <c r="A45" s="38" t="s">
        <v>71</v>
      </c>
      <c r="E45" s="39" t="s">
        <v>2360</v>
      </c>
    </row>
    <row r="46" spans="1:5" ht="229.5">
      <c r="A46" t="s">
        <v>73</v>
      </c>
      <c r="E46" s="37" t="s">
        <v>2295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3.81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2296</v>
      </c>
    </row>
    <row r="49" spans="1:5" ht="12.75">
      <c r="A49" s="38" t="s">
        <v>71</v>
      </c>
      <c r="E49" s="39" t="s">
        <v>2361</v>
      </c>
    </row>
    <row r="50" spans="1:5" ht="369.75">
      <c r="A50" t="s">
        <v>73</v>
      </c>
      <c r="E50" s="37" t="s">
        <v>271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2.686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2362</v>
      </c>
    </row>
    <row r="53" spans="1:5" ht="12.75">
      <c r="A53" s="38" t="s">
        <v>71</v>
      </c>
      <c r="E53" s="39" t="s">
        <v>2363</v>
      </c>
    </row>
    <row r="54" spans="1:5" ht="369.75">
      <c r="A54" t="s">
        <v>73</v>
      </c>
      <c r="E54" s="37" t="s">
        <v>271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0.211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2300</v>
      </c>
    </row>
    <row r="57" spans="1:5" ht="12.75">
      <c r="A57" s="38" t="s">
        <v>71</v>
      </c>
      <c r="E57" s="39" t="s">
        <v>2364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4.887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2302</v>
      </c>
    </row>
    <row r="61" spans="1:5" ht="12.75">
      <c r="A61" s="38" t="s">
        <v>71</v>
      </c>
      <c r="E61" s="39" t="s">
        <v>2365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6.35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2304</v>
      </c>
    </row>
    <row r="65" spans="1:5" ht="12.75">
      <c r="A65" s="38" t="s">
        <v>71</v>
      </c>
      <c r="E65" s="39" t="s">
        <v>2366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0.755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2308</v>
      </c>
    </row>
    <row r="69" spans="1:5" ht="12.75">
      <c r="A69" s="38" t="s">
        <v>71</v>
      </c>
      <c r="E69" s="39" t="s">
        <v>2367</v>
      </c>
    </row>
    <row r="70" spans="1:5" ht="357">
      <c r="A70" t="s">
        <v>73</v>
      </c>
      <c r="E70" s="37" t="s">
        <v>2310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</f>
      </c>
      <c r="R71">
        <f>0+O72+O76</f>
      </c>
    </row>
    <row r="72" spans="1:16" ht="12.75">
      <c r="A72" s="26" t="s">
        <v>63</v>
      </c>
      <c r="B72" s="31" t="s">
        <v>131</v>
      </c>
      <c r="C72" s="31" t="s">
        <v>320</v>
      </c>
      <c r="D72" s="26" t="s">
        <v>83</v>
      </c>
      <c r="E72" s="32" t="s">
        <v>321</v>
      </c>
      <c r="F72" s="33" t="s">
        <v>183</v>
      </c>
      <c r="G72" s="34">
        <v>41.5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76.5">
      <c r="A73" s="36" t="s">
        <v>69</v>
      </c>
      <c r="E73" s="37" t="s">
        <v>2368</v>
      </c>
    </row>
    <row r="74" spans="1:5" ht="38.25">
      <c r="A74" s="38" t="s">
        <v>71</v>
      </c>
      <c r="E74" s="39" t="s">
        <v>2369</v>
      </c>
    </row>
    <row r="75" spans="1:5" ht="51">
      <c r="A75" t="s">
        <v>73</v>
      </c>
      <c r="E75" s="37" t="s">
        <v>323</v>
      </c>
    </row>
    <row r="76" spans="1:16" ht="12.75">
      <c r="A76" s="26" t="s">
        <v>63</v>
      </c>
      <c r="B76" s="31" t="s">
        <v>137</v>
      </c>
      <c r="C76" s="31" t="s">
        <v>1240</v>
      </c>
      <c r="D76" s="26" t="s">
        <v>83</v>
      </c>
      <c r="E76" s="32" t="s">
        <v>1241</v>
      </c>
      <c r="F76" s="33" t="s">
        <v>183</v>
      </c>
      <c r="G76" s="34">
        <v>20.75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63.75">
      <c r="A77" s="36" t="s">
        <v>69</v>
      </c>
      <c r="E77" s="37" t="s">
        <v>2370</v>
      </c>
    </row>
    <row r="78" spans="1:5" ht="12.75">
      <c r="A78" s="38" t="s">
        <v>71</v>
      </c>
      <c r="E78" s="39" t="s">
        <v>2371</v>
      </c>
    </row>
    <row r="79" spans="1:5" ht="153">
      <c r="A79" t="s">
        <v>73</v>
      </c>
      <c r="E79" s="37" t="s">
        <v>400</v>
      </c>
    </row>
    <row r="80" spans="1:18" ht="12.75" customHeight="1">
      <c r="A80" s="6" t="s">
        <v>61</v>
      </c>
      <c r="B80" s="6"/>
      <c r="C80" s="41" t="s">
        <v>49</v>
      </c>
      <c r="D80" s="6"/>
      <c r="E80" s="29" t="s">
        <v>890</v>
      </c>
      <c r="F80" s="6"/>
      <c r="G80" s="6"/>
      <c r="H80" s="6"/>
      <c r="I80" s="42">
        <f>0+Q80</f>
      </c>
      <c r="J80" s="6"/>
      <c r="O80">
        <f>0+R80</f>
      </c>
      <c r="Q80">
        <f>0+I81</f>
      </c>
      <c r="R80">
        <f>0+O81</f>
      </c>
    </row>
    <row r="81" spans="1:16" ht="25.5">
      <c r="A81" s="26" t="s">
        <v>63</v>
      </c>
      <c r="B81" s="31" t="s">
        <v>140</v>
      </c>
      <c r="C81" s="31" t="s">
        <v>891</v>
      </c>
      <c r="D81" s="26" t="s">
        <v>83</v>
      </c>
      <c r="E81" s="32" t="s">
        <v>892</v>
      </c>
      <c r="F81" s="33" t="s">
        <v>183</v>
      </c>
      <c r="G81" s="34">
        <v>0.574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51">
      <c r="A82" s="36" t="s">
        <v>69</v>
      </c>
      <c r="E82" s="37" t="s">
        <v>2315</v>
      </c>
    </row>
    <row r="83" spans="1:5" ht="12.75">
      <c r="A83" s="38" t="s">
        <v>71</v>
      </c>
      <c r="E83" s="39" t="s">
        <v>2316</v>
      </c>
    </row>
    <row r="84" spans="1:5" ht="76.5">
      <c r="A84" t="s">
        <v>73</v>
      </c>
      <c r="E84" s="37" t="s">
        <v>1483</v>
      </c>
    </row>
    <row r="85" spans="1:18" ht="12.75" customHeight="1">
      <c r="A85" s="6" t="s">
        <v>61</v>
      </c>
      <c r="B85" s="6"/>
      <c r="C85" s="41" t="s">
        <v>97</v>
      </c>
      <c r="D85" s="6"/>
      <c r="E85" s="29" t="s">
        <v>896</v>
      </c>
      <c r="F85" s="6"/>
      <c r="G85" s="6"/>
      <c r="H85" s="6"/>
      <c r="I85" s="42">
        <f>0+Q85</f>
      </c>
      <c r="J85" s="6"/>
      <c r="O85">
        <f>0+R85</f>
      </c>
      <c r="Q85">
        <f>0+I86+I90</f>
      </c>
      <c r="R85">
        <f>0+O86+O90</f>
      </c>
    </row>
    <row r="86" spans="1:16" ht="25.5">
      <c r="A86" s="26" t="s">
        <v>63</v>
      </c>
      <c r="B86" s="31" t="s">
        <v>146</v>
      </c>
      <c r="C86" s="31" t="s">
        <v>897</v>
      </c>
      <c r="D86" s="26" t="s">
        <v>83</v>
      </c>
      <c r="E86" s="32" t="s">
        <v>898</v>
      </c>
      <c r="F86" s="33" t="s">
        <v>183</v>
      </c>
      <c r="G86" s="34">
        <v>19.615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76.5">
      <c r="A87" s="36" t="s">
        <v>69</v>
      </c>
      <c r="E87" s="37" t="s">
        <v>2372</v>
      </c>
    </row>
    <row r="88" spans="1:5" ht="38.25">
      <c r="A88" s="38" t="s">
        <v>71</v>
      </c>
      <c r="E88" s="39" t="s">
        <v>2373</v>
      </c>
    </row>
    <row r="89" spans="1:5" ht="191.25">
      <c r="A89" t="s">
        <v>73</v>
      </c>
      <c r="E89" s="37" t="s">
        <v>1488</v>
      </c>
    </row>
    <row r="90" spans="1:16" ht="12.75">
      <c r="A90" s="26" t="s">
        <v>63</v>
      </c>
      <c r="B90" s="31" t="s">
        <v>151</v>
      </c>
      <c r="C90" s="31" t="s">
        <v>2319</v>
      </c>
      <c r="D90" s="26" t="s">
        <v>83</v>
      </c>
      <c r="E90" s="32" t="s">
        <v>2320</v>
      </c>
      <c r="F90" s="33" t="s">
        <v>183</v>
      </c>
      <c r="G90" s="34">
        <v>0.574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38.25">
      <c r="A91" s="36" t="s">
        <v>69</v>
      </c>
      <c r="E91" s="37" t="s">
        <v>2321</v>
      </c>
    </row>
    <row r="92" spans="1:5" ht="12.75">
      <c r="A92" s="38" t="s">
        <v>71</v>
      </c>
      <c r="E92" s="39" t="s">
        <v>2316</v>
      </c>
    </row>
    <row r="93" spans="1:5" ht="51">
      <c r="A93" t="s">
        <v>73</v>
      </c>
      <c r="E93" s="37" t="s">
        <v>2322</v>
      </c>
    </row>
    <row r="94" spans="1:18" ht="12.75" customHeight="1">
      <c r="A94" s="6" t="s">
        <v>61</v>
      </c>
      <c r="B94" s="6"/>
      <c r="C94" s="41" t="s">
        <v>104</v>
      </c>
      <c r="D94" s="6"/>
      <c r="E94" s="29" t="s">
        <v>416</v>
      </c>
      <c r="F94" s="6"/>
      <c r="G94" s="6"/>
      <c r="H94" s="6"/>
      <c r="I94" s="42">
        <f>0+Q94</f>
      </c>
      <c r="J94" s="6"/>
      <c r="O94">
        <f>0+R94</f>
      </c>
      <c r="Q94">
        <f>0+I95+I99+I103</f>
      </c>
      <c r="R94">
        <f>0+O95+O99+O103</f>
      </c>
    </row>
    <row r="95" spans="1:16" ht="12.75">
      <c r="A95" s="26" t="s">
        <v>63</v>
      </c>
      <c r="B95" s="31" t="s">
        <v>156</v>
      </c>
      <c r="C95" s="31" t="s">
        <v>904</v>
      </c>
      <c r="D95" s="26" t="s">
        <v>83</v>
      </c>
      <c r="E95" s="32" t="s">
        <v>905</v>
      </c>
      <c r="F95" s="33" t="s">
        <v>95</v>
      </c>
      <c r="G95" s="34">
        <v>6.35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51">
      <c r="A96" s="36" t="s">
        <v>69</v>
      </c>
      <c r="E96" s="37" t="s">
        <v>2374</v>
      </c>
    </row>
    <row r="97" spans="1:5" ht="12.75">
      <c r="A97" s="38" t="s">
        <v>71</v>
      </c>
      <c r="E97" s="39" t="s">
        <v>2375</v>
      </c>
    </row>
    <row r="98" spans="1:5" ht="255">
      <c r="A98" t="s">
        <v>73</v>
      </c>
      <c r="E98" s="37" t="s">
        <v>421</v>
      </c>
    </row>
    <row r="99" spans="1:16" ht="12.75">
      <c r="A99" s="26" t="s">
        <v>63</v>
      </c>
      <c r="B99" s="31" t="s">
        <v>161</v>
      </c>
      <c r="C99" s="31" t="s">
        <v>2325</v>
      </c>
      <c r="D99" s="26" t="s">
        <v>83</v>
      </c>
      <c r="E99" s="32" t="s">
        <v>2326</v>
      </c>
      <c r="F99" s="33" t="s">
        <v>234</v>
      </c>
      <c r="G99" s="34">
        <v>1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51">
      <c r="A100" s="36" t="s">
        <v>69</v>
      </c>
      <c r="E100" s="37" t="s">
        <v>2327</v>
      </c>
    </row>
    <row r="101" spans="1:5" ht="12.75">
      <c r="A101" s="38" t="s">
        <v>71</v>
      </c>
      <c r="E101" s="39" t="s">
        <v>686</v>
      </c>
    </row>
    <row r="102" spans="1:5" ht="38.25">
      <c r="A102" t="s">
        <v>73</v>
      </c>
      <c r="E102" s="37" t="s">
        <v>2328</v>
      </c>
    </row>
    <row r="103" spans="1:16" ht="12.75">
      <c r="A103" s="26" t="s">
        <v>63</v>
      </c>
      <c r="B103" s="31" t="s">
        <v>166</v>
      </c>
      <c r="C103" s="31" t="s">
        <v>909</v>
      </c>
      <c r="D103" s="26" t="s">
        <v>83</v>
      </c>
      <c r="E103" s="32" t="s">
        <v>910</v>
      </c>
      <c r="F103" s="33" t="s">
        <v>85</v>
      </c>
      <c r="G103" s="34">
        <v>3.597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102">
      <c r="A104" s="36" t="s">
        <v>69</v>
      </c>
      <c r="E104" s="37" t="s">
        <v>2376</v>
      </c>
    </row>
    <row r="105" spans="1:5" ht="12.75">
      <c r="A105" s="38" t="s">
        <v>71</v>
      </c>
      <c r="E105" s="39" t="s">
        <v>2377</v>
      </c>
    </row>
    <row r="106" spans="1:5" ht="369.75">
      <c r="A106" t="s">
        <v>73</v>
      </c>
      <c r="E106" s="37" t="s">
        <v>271</v>
      </c>
    </row>
    <row r="107" spans="1:18" ht="12.75" customHeight="1">
      <c r="A107" s="6" t="s">
        <v>61</v>
      </c>
      <c r="B107" s="6"/>
      <c r="C107" s="41" t="s">
        <v>52</v>
      </c>
      <c r="D107" s="6"/>
      <c r="E107" s="29" t="s">
        <v>460</v>
      </c>
      <c r="F107" s="6"/>
      <c r="G107" s="6"/>
      <c r="H107" s="6"/>
      <c r="I107" s="42">
        <f>0+Q107</f>
      </c>
      <c r="J107" s="6"/>
      <c r="O107">
        <f>0+R107</f>
      </c>
      <c r="Q107">
        <f>0+I108+I112+I116+I120+I124+I128</f>
      </c>
      <c r="R107">
        <f>0+O108+O112+O116+O120+O124+O128</f>
      </c>
    </row>
    <row r="108" spans="1:16" ht="12.75">
      <c r="A108" s="26" t="s">
        <v>63</v>
      </c>
      <c r="B108" s="31" t="s">
        <v>169</v>
      </c>
      <c r="C108" s="31" t="s">
        <v>913</v>
      </c>
      <c r="D108" s="26" t="s">
        <v>83</v>
      </c>
      <c r="E108" s="32" t="s">
        <v>914</v>
      </c>
      <c r="F108" s="33" t="s">
        <v>95</v>
      </c>
      <c r="G108" s="34">
        <v>5.47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51">
      <c r="A109" s="36" t="s">
        <v>69</v>
      </c>
      <c r="E109" s="37" t="s">
        <v>2331</v>
      </c>
    </row>
    <row r="110" spans="1:5" ht="12.75">
      <c r="A110" s="38" t="s">
        <v>71</v>
      </c>
      <c r="E110" s="39" t="s">
        <v>2332</v>
      </c>
    </row>
    <row r="111" spans="1:5" ht="25.5">
      <c r="A111" t="s">
        <v>73</v>
      </c>
      <c r="E111" s="37" t="s">
        <v>1518</v>
      </c>
    </row>
    <row r="112" spans="1:16" ht="12.75">
      <c r="A112" s="26" t="s">
        <v>63</v>
      </c>
      <c r="B112" s="31" t="s">
        <v>174</v>
      </c>
      <c r="C112" s="31" t="s">
        <v>918</v>
      </c>
      <c r="D112" s="26" t="s">
        <v>83</v>
      </c>
      <c r="E112" s="32" t="s">
        <v>919</v>
      </c>
      <c r="F112" s="33" t="s">
        <v>85</v>
      </c>
      <c r="G112" s="34">
        <v>0.003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51">
      <c r="A113" s="36" t="s">
        <v>69</v>
      </c>
      <c r="E113" s="37" t="s">
        <v>2333</v>
      </c>
    </row>
    <row r="114" spans="1:5" ht="12.75">
      <c r="A114" s="38" t="s">
        <v>71</v>
      </c>
      <c r="E114" s="39" t="s">
        <v>2378</v>
      </c>
    </row>
    <row r="115" spans="1:5" ht="38.25">
      <c r="A115" t="s">
        <v>73</v>
      </c>
      <c r="E115" s="37" t="s">
        <v>922</v>
      </c>
    </row>
    <row r="116" spans="1:16" ht="12.75">
      <c r="A116" s="26" t="s">
        <v>63</v>
      </c>
      <c r="B116" s="31" t="s">
        <v>180</v>
      </c>
      <c r="C116" s="31" t="s">
        <v>588</v>
      </c>
      <c r="D116" s="26" t="s">
        <v>83</v>
      </c>
      <c r="E116" s="32" t="s">
        <v>589</v>
      </c>
      <c r="F116" s="33" t="s">
        <v>85</v>
      </c>
      <c r="G116" s="34">
        <v>7.845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127.5">
      <c r="A117" s="36" t="s">
        <v>69</v>
      </c>
      <c r="E117" s="37" t="s">
        <v>2379</v>
      </c>
    </row>
    <row r="118" spans="1:5" ht="38.25">
      <c r="A118" s="38" t="s">
        <v>71</v>
      </c>
      <c r="E118" s="39" t="s">
        <v>2380</v>
      </c>
    </row>
    <row r="119" spans="1:5" ht="102">
      <c r="A119" t="s">
        <v>73</v>
      </c>
      <c r="E119" s="37" t="s">
        <v>583</v>
      </c>
    </row>
    <row r="120" spans="1:16" ht="12.75">
      <c r="A120" s="26" t="s">
        <v>63</v>
      </c>
      <c r="B120" s="31" t="s">
        <v>187</v>
      </c>
      <c r="C120" s="31" t="s">
        <v>925</v>
      </c>
      <c r="D120" s="26" t="s">
        <v>83</v>
      </c>
      <c r="E120" s="32" t="s">
        <v>926</v>
      </c>
      <c r="F120" s="33" t="s">
        <v>85</v>
      </c>
      <c r="G120" s="34">
        <v>3.85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63.75">
      <c r="A121" s="36" t="s">
        <v>69</v>
      </c>
      <c r="E121" s="37" t="s">
        <v>2381</v>
      </c>
    </row>
    <row r="122" spans="1:5" ht="12.75">
      <c r="A122" s="38" t="s">
        <v>71</v>
      </c>
      <c r="E122" s="39" t="s">
        <v>2382</v>
      </c>
    </row>
    <row r="123" spans="1:5" ht="102">
      <c r="A123" t="s">
        <v>73</v>
      </c>
      <c r="E123" s="37" t="s">
        <v>583</v>
      </c>
    </row>
    <row r="124" spans="1:16" ht="12.75">
      <c r="A124" s="26" t="s">
        <v>63</v>
      </c>
      <c r="B124" s="31" t="s">
        <v>189</v>
      </c>
      <c r="C124" s="31" t="s">
        <v>2339</v>
      </c>
      <c r="D124" s="26" t="s">
        <v>83</v>
      </c>
      <c r="E124" s="32" t="s">
        <v>2340</v>
      </c>
      <c r="F124" s="33" t="s">
        <v>100</v>
      </c>
      <c r="G124" s="34">
        <v>29.642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51">
      <c r="A125" s="36" t="s">
        <v>69</v>
      </c>
      <c r="E125" s="37" t="s">
        <v>2341</v>
      </c>
    </row>
    <row r="126" spans="1:5" ht="12.75">
      <c r="A126" s="38" t="s">
        <v>71</v>
      </c>
      <c r="E126" s="39" t="s">
        <v>2383</v>
      </c>
    </row>
    <row r="127" spans="1:5" ht="25.5">
      <c r="A127" t="s">
        <v>73</v>
      </c>
      <c r="E127" s="37" t="s">
        <v>103</v>
      </c>
    </row>
    <row r="128" spans="1:16" ht="12.75">
      <c r="A128" s="26" t="s">
        <v>63</v>
      </c>
      <c r="B128" s="31" t="s">
        <v>191</v>
      </c>
      <c r="C128" s="31" t="s">
        <v>593</v>
      </c>
      <c r="D128" s="26" t="s">
        <v>83</v>
      </c>
      <c r="E128" s="32" t="s">
        <v>594</v>
      </c>
      <c r="F128" s="33" t="s">
        <v>95</v>
      </c>
      <c r="G128" s="34">
        <v>3.58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51">
      <c r="A129" s="36" t="s">
        <v>69</v>
      </c>
      <c r="E129" s="37" t="s">
        <v>2384</v>
      </c>
    </row>
    <row r="130" spans="1:5" ht="12.75">
      <c r="A130" s="38" t="s">
        <v>71</v>
      </c>
      <c r="E130" s="39" t="s">
        <v>2385</v>
      </c>
    </row>
    <row r="131" spans="1:5" ht="114.75">
      <c r="A131" t="s">
        <v>73</v>
      </c>
      <c r="E131" s="37" t="s">
        <v>597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0+O12+O21+O42+O71+O80+O85+O94+O107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2386</v>
      </c>
      <c r="I3" s="43">
        <f>0+I12+I21+I42+I71+I80+I85+I94+I107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2214</v>
      </c>
      <c r="D7" s="1"/>
      <c r="E7" s="14" t="s">
        <v>2215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2386</v>
      </c>
      <c r="D8" s="6"/>
      <c r="E8" s="18" t="s">
        <v>2387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48.896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2389</v>
      </c>
    </row>
    <row r="15" spans="1:5" ht="12.75">
      <c r="A15" s="38" t="s">
        <v>71</v>
      </c>
      <c r="E15" s="39" t="s">
        <v>2390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37.436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2278</v>
      </c>
    </row>
    <row r="19" spans="1:5" ht="12.75">
      <c r="A19" s="38" t="s">
        <v>71</v>
      </c>
      <c r="E19" s="39" t="s">
        <v>2391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25.5">
      <c r="A22" s="26" t="s">
        <v>63</v>
      </c>
      <c r="B22" s="31" t="s">
        <v>35</v>
      </c>
      <c r="C22" s="31" t="s">
        <v>2280</v>
      </c>
      <c r="D22" s="26" t="s">
        <v>83</v>
      </c>
      <c r="E22" s="32" t="s">
        <v>2281</v>
      </c>
      <c r="F22" s="33" t="s">
        <v>85</v>
      </c>
      <c r="G22" s="34">
        <v>0.398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2392</v>
      </c>
    </row>
    <row r="24" spans="1:5" ht="12.75">
      <c r="A24" s="38" t="s">
        <v>71</v>
      </c>
      <c r="E24" s="39" t="s">
        <v>2393</v>
      </c>
    </row>
    <row r="25" spans="1:5" ht="63.75">
      <c r="A25" t="s">
        <v>73</v>
      </c>
      <c r="E25" s="37" t="s">
        <v>88</v>
      </c>
    </row>
    <row r="26" spans="1:16" ht="12.75">
      <c r="A26" s="26" t="s">
        <v>63</v>
      </c>
      <c r="B26" s="31" t="s">
        <v>45</v>
      </c>
      <c r="C26" s="31" t="s">
        <v>850</v>
      </c>
      <c r="D26" s="26" t="s">
        <v>83</v>
      </c>
      <c r="E26" s="32" t="s">
        <v>851</v>
      </c>
      <c r="F26" s="33" t="s">
        <v>725</v>
      </c>
      <c r="G26" s="34">
        <v>140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25.5">
      <c r="A27" s="36" t="s">
        <v>69</v>
      </c>
      <c r="E27" s="37" t="s">
        <v>2284</v>
      </c>
    </row>
    <row r="28" spans="1:5" ht="12.75">
      <c r="A28" s="38" t="s">
        <v>71</v>
      </c>
      <c r="E28" s="39" t="s">
        <v>2285</v>
      </c>
    </row>
    <row r="29" spans="1:5" ht="38.25">
      <c r="A29" t="s">
        <v>73</v>
      </c>
      <c r="E29" s="37" t="s">
        <v>854</v>
      </c>
    </row>
    <row r="30" spans="1:16" ht="12.75">
      <c r="A30" s="26" t="s">
        <v>63</v>
      </c>
      <c r="B30" s="31" t="s">
        <v>47</v>
      </c>
      <c r="C30" s="31" t="s">
        <v>147</v>
      </c>
      <c r="D30" s="26" t="s">
        <v>83</v>
      </c>
      <c r="E30" s="32" t="s">
        <v>148</v>
      </c>
      <c r="F30" s="33" t="s">
        <v>85</v>
      </c>
      <c r="G30" s="34">
        <v>18.718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2394</v>
      </c>
    </row>
    <row r="32" spans="1:5" ht="12.75">
      <c r="A32" s="38" t="s">
        <v>71</v>
      </c>
      <c r="E32" s="39" t="s">
        <v>2395</v>
      </c>
    </row>
    <row r="33" spans="1:5" ht="318.75">
      <c r="A33" t="s">
        <v>73</v>
      </c>
      <c r="E33" s="37" t="s">
        <v>150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12.71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2288</v>
      </c>
    </row>
    <row r="36" spans="1:5" ht="12.75">
      <c r="A36" s="38" t="s">
        <v>71</v>
      </c>
      <c r="E36" s="39" t="s">
        <v>2396</v>
      </c>
    </row>
    <row r="37" spans="1:5" ht="293.25">
      <c r="A37" t="s">
        <v>73</v>
      </c>
      <c r="E37" s="37" t="s">
        <v>1451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62.783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2397</v>
      </c>
    </row>
    <row r="40" spans="1:5" ht="38.25">
      <c r="A40" s="38" t="s">
        <v>71</v>
      </c>
      <c r="E40" s="39" t="s">
        <v>2398</v>
      </c>
    </row>
    <row r="41" spans="1:5" ht="25.5">
      <c r="A41" t="s">
        <v>73</v>
      </c>
      <c r="E41" s="37" t="s">
        <v>186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0.272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2359</v>
      </c>
    </row>
    <row r="45" spans="1:5" ht="12.75">
      <c r="A45" s="38" t="s">
        <v>71</v>
      </c>
      <c r="E45" s="39" t="s">
        <v>2360</v>
      </c>
    </row>
    <row r="46" spans="1:5" ht="229.5">
      <c r="A46" t="s">
        <v>73</v>
      </c>
      <c r="E46" s="37" t="s">
        <v>2295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4.34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2296</v>
      </c>
    </row>
    <row r="49" spans="1:5" ht="12.75">
      <c r="A49" s="38" t="s">
        <v>71</v>
      </c>
      <c r="E49" s="39" t="s">
        <v>2399</v>
      </c>
    </row>
    <row r="50" spans="1:5" ht="369.75">
      <c r="A50" t="s">
        <v>73</v>
      </c>
      <c r="E50" s="37" t="s">
        <v>271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3.003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2400</v>
      </c>
    </row>
    <row r="53" spans="1:5" ht="12.75">
      <c r="A53" s="38" t="s">
        <v>71</v>
      </c>
      <c r="E53" s="39" t="s">
        <v>2401</v>
      </c>
    </row>
    <row r="54" spans="1:5" ht="369.75">
      <c r="A54" t="s">
        <v>73</v>
      </c>
      <c r="E54" s="37" t="s">
        <v>271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0.236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2300</v>
      </c>
    </row>
    <row r="57" spans="1:5" ht="12.75">
      <c r="A57" s="38" t="s">
        <v>71</v>
      </c>
      <c r="E57" s="39" t="s">
        <v>2402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5.43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2302</v>
      </c>
    </row>
    <row r="61" spans="1:5" ht="12.75">
      <c r="A61" s="38" t="s">
        <v>71</v>
      </c>
      <c r="E61" s="39" t="s">
        <v>2403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7.233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2304</v>
      </c>
    </row>
    <row r="65" spans="1:5" ht="12.75">
      <c r="A65" s="38" t="s">
        <v>71</v>
      </c>
      <c r="E65" s="39" t="s">
        <v>2404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0.833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2308</v>
      </c>
    </row>
    <row r="69" spans="1:5" ht="12.75">
      <c r="A69" s="38" t="s">
        <v>71</v>
      </c>
      <c r="E69" s="39" t="s">
        <v>2405</v>
      </c>
    </row>
    <row r="70" spans="1:5" ht="357">
      <c r="A70" t="s">
        <v>73</v>
      </c>
      <c r="E70" s="37" t="s">
        <v>2310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</f>
      </c>
      <c r="R71">
        <f>0+O72+O76</f>
      </c>
    </row>
    <row r="72" spans="1:16" ht="12.75">
      <c r="A72" s="26" t="s">
        <v>63</v>
      </c>
      <c r="B72" s="31" t="s">
        <v>131</v>
      </c>
      <c r="C72" s="31" t="s">
        <v>320</v>
      </c>
      <c r="D72" s="26" t="s">
        <v>83</v>
      </c>
      <c r="E72" s="32" t="s">
        <v>321</v>
      </c>
      <c r="F72" s="33" t="s">
        <v>183</v>
      </c>
      <c r="G72" s="34">
        <v>47.68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76.5">
      <c r="A73" s="36" t="s">
        <v>69</v>
      </c>
      <c r="E73" s="37" t="s">
        <v>2406</v>
      </c>
    </row>
    <row r="74" spans="1:5" ht="38.25">
      <c r="A74" s="38" t="s">
        <v>71</v>
      </c>
      <c r="E74" s="39" t="s">
        <v>2407</v>
      </c>
    </row>
    <row r="75" spans="1:5" ht="51">
      <c r="A75" t="s">
        <v>73</v>
      </c>
      <c r="E75" s="37" t="s">
        <v>323</v>
      </c>
    </row>
    <row r="76" spans="1:16" ht="12.75">
      <c r="A76" s="26" t="s">
        <v>63</v>
      </c>
      <c r="B76" s="31" t="s">
        <v>137</v>
      </c>
      <c r="C76" s="31" t="s">
        <v>1240</v>
      </c>
      <c r="D76" s="26" t="s">
        <v>83</v>
      </c>
      <c r="E76" s="32" t="s">
        <v>1241</v>
      </c>
      <c r="F76" s="33" t="s">
        <v>183</v>
      </c>
      <c r="G76" s="34">
        <v>23.84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63.75">
      <c r="A77" s="36" t="s">
        <v>69</v>
      </c>
      <c r="E77" s="37" t="s">
        <v>2408</v>
      </c>
    </row>
    <row r="78" spans="1:5" ht="12.75">
      <c r="A78" s="38" t="s">
        <v>71</v>
      </c>
      <c r="E78" s="39" t="s">
        <v>2409</v>
      </c>
    </row>
    <row r="79" spans="1:5" ht="153">
      <c r="A79" t="s">
        <v>73</v>
      </c>
      <c r="E79" s="37" t="s">
        <v>400</v>
      </c>
    </row>
    <row r="80" spans="1:18" ht="12.75" customHeight="1">
      <c r="A80" s="6" t="s">
        <v>61</v>
      </c>
      <c r="B80" s="6"/>
      <c r="C80" s="41" t="s">
        <v>49</v>
      </c>
      <c r="D80" s="6"/>
      <c r="E80" s="29" t="s">
        <v>890</v>
      </c>
      <c r="F80" s="6"/>
      <c r="G80" s="6"/>
      <c r="H80" s="6"/>
      <c r="I80" s="42">
        <f>0+Q80</f>
      </c>
      <c r="J80" s="6"/>
      <c r="O80">
        <f>0+R80</f>
      </c>
      <c r="Q80">
        <f>0+I81</f>
      </c>
      <c r="R80">
        <f>0+O81</f>
      </c>
    </row>
    <row r="81" spans="1:16" ht="25.5">
      <c r="A81" s="26" t="s">
        <v>63</v>
      </c>
      <c r="B81" s="31" t="s">
        <v>140</v>
      </c>
      <c r="C81" s="31" t="s">
        <v>891</v>
      </c>
      <c r="D81" s="26" t="s">
        <v>83</v>
      </c>
      <c r="E81" s="32" t="s">
        <v>892</v>
      </c>
      <c r="F81" s="33" t="s">
        <v>183</v>
      </c>
      <c r="G81" s="34">
        <v>0.574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51">
      <c r="A82" s="36" t="s">
        <v>69</v>
      </c>
      <c r="E82" s="37" t="s">
        <v>2315</v>
      </c>
    </row>
    <row r="83" spans="1:5" ht="12.75">
      <c r="A83" s="38" t="s">
        <v>71</v>
      </c>
      <c r="E83" s="39" t="s">
        <v>2316</v>
      </c>
    </row>
    <row r="84" spans="1:5" ht="76.5">
      <c r="A84" t="s">
        <v>73</v>
      </c>
      <c r="E84" s="37" t="s">
        <v>1483</v>
      </c>
    </row>
    <row r="85" spans="1:18" ht="12.75" customHeight="1">
      <c r="A85" s="6" t="s">
        <v>61</v>
      </c>
      <c r="B85" s="6"/>
      <c r="C85" s="41" t="s">
        <v>97</v>
      </c>
      <c r="D85" s="6"/>
      <c r="E85" s="29" t="s">
        <v>896</v>
      </c>
      <c r="F85" s="6"/>
      <c r="G85" s="6"/>
      <c r="H85" s="6"/>
      <c r="I85" s="42">
        <f>0+Q85</f>
      </c>
      <c r="J85" s="6"/>
      <c r="O85">
        <f>0+R85</f>
      </c>
      <c r="Q85">
        <f>0+I86+I90</f>
      </c>
      <c r="R85">
        <f>0+O86+O90</f>
      </c>
    </row>
    <row r="86" spans="1:16" ht="25.5">
      <c r="A86" s="26" t="s">
        <v>63</v>
      </c>
      <c r="B86" s="31" t="s">
        <v>146</v>
      </c>
      <c r="C86" s="31" t="s">
        <v>897</v>
      </c>
      <c r="D86" s="26" t="s">
        <v>83</v>
      </c>
      <c r="E86" s="32" t="s">
        <v>898</v>
      </c>
      <c r="F86" s="33" t="s">
        <v>183</v>
      </c>
      <c r="G86" s="34">
        <v>22.24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76.5">
      <c r="A87" s="36" t="s">
        <v>69</v>
      </c>
      <c r="E87" s="37" t="s">
        <v>2410</v>
      </c>
    </row>
    <row r="88" spans="1:5" ht="38.25">
      <c r="A88" s="38" t="s">
        <v>71</v>
      </c>
      <c r="E88" s="39" t="s">
        <v>2411</v>
      </c>
    </row>
    <row r="89" spans="1:5" ht="191.25">
      <c r="A89" t="s">
        <v>73</v>
      </c>
      <c r="E89" s="37" t="s">
        <v>1488</v>
      </c>
    </row>
    <row r="90" spans="1:16" ht="12.75">
      <c r="A90" s="26" t="s">
        <v>63</v>
      </c>
      <c r="B90" s="31" t="s">
        <v>151</v>
      </c>
      <c r="C90" s="31" t="s">
        <v>2319</v>
      </c>
      <c r="D90" s="26" t="s">
        <v>83</v>
      </c>
      <c r="E90" s="32" t="s">
        <v>2320</v>
      </c>
      <c r="F90" s="33" t="s">
        <v>183</v>
      </c>
      <c r="G90" s="34">
        <v>0.574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38.25">
      <c r="A91" s="36" t="s">
        <v>69</v>
      </c>
      <c r="E91" s="37" t="s">
        <v>2321</v>
      </c>
    </row>
    <row r="92" spans="1:5" ht="12.75">
      <c r="A92" s="38" t="s">
        <v>71</v>
      </c>
      <c r="E92" s="39" t="s">
        <v>2316</v>
      </c>
    </row>
    <row r="93" spans="1:5" ht="51">
      <c r="A93" t="s">
        <v>73</v>
      </c>
      <c r="E93" s="37" t="s">
        <v>2322</v>
      </c>
    </row>
    <row r="94" spans="1:18" ht="12.75" customHeight="1">
      <c r="A94" s="6" t="s">
        <v>61</v>
      </c>
      <c r="B94" s="6"/>
      <c r="C94" s="41" t="s">
        <v>104</v>
      </c>
      <c r="D94" s="6"/>
      <c r="E94" s="29" t="s">
        <v>416</v>
      </c>
      <c r="F94" s="6"/>
      <c r="G94" s="6"/>
      <c r="H94" s="6"/>
      <c r="I94" s="42">
        <f>0+Q94</f>
      </c>
      <c r="J94" s="6"/>
      <c r="O94">
        <f>0+R94</f>
      </c>
      <c r="Q94">
        <f>0+I95+I99+I103</f>
      </c>
      <c r="R94">
        <f>0+O95+O99+O103</f>
      </c>
    </row>
    <row r="95" spans="1:16" ht="12.75">
      <c r="A95" s="26" t="s">
        <v>63</v>
      </c>
      <c r="B95" s="31" t="s">
        <v>156</v>
      </c>
      <c r="C95" s="31" t="s">
        <v>904</v>
      </c>
      <c r="D95" s="26" t="s">
        <v>83</v>
      </c>
      <c r="E95" s="32" t="s">
        <v>905</v>
      </c>
      <c r="F95" s="33" t="s">
        <v>95</v>
      </c>
      <c r="G95" s="34">
        <v>7.1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51">
      <c r="A96" s="36" t="s">
        <v>69</v>
      </c>
      <c r="E96" s="37" t="s">
        <v>2374</v>
      </c>
    </row>
    <row r="97" spans="1:5" ht="12.75">
      <c r="A97" s="38" t="s">
        <v>71</v>
      </c>
      <c r="E97" s="39" t="s">
        <v>2412</v>
      </c>
    </row>
    <row r="98" spans="1:5" ht="255">
      <c r="A98" t="s">
        <v>73</v>
      </c>
      <c r="E98" s="37" t="s">
        <v>421</v>
      </c>
    </row>
    <row r="99" spans="1:16" ht="12.75">
      <c r="A99" s="26" t="s">
        <v>63</v>
      </c>
      <c r="B99" s="31" t="s">
        <v>161</v>
      </c>
      <c r="C99" s="31" t="s">
        <v>2325</v>
      </c>
      <c r="D99" s="26" t="s">
        <v>83</v>
      </c>
      <c r="E99" s="32" t="s">
        <v>2326</v>
      </c>
      <c r="F99" s="33" t="s">
        <v>234</v>
      </c>
      <c r="G99" s="34">
        <v>1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51">
      <c r="A100" s="36" t="s">
        <v>69</v>
      </c>
      <c r="E100" s="37" t="s">
        <v>2327</v>
      </c>
    </row>
    <row r="101" spans="1:5" ht="12.75">
      <c r="A101" s="38" t="s">
        <v>71</v>
      </c>
      <c r="E101" s="39" t="s">
        <v>686</v>
      </c>
    </row>
    <row r="102" spans="1:5" ht="38.25">
      <c r="A102" t="s">
        <v>73</v>
      </c>
      <c r="E102" s="37" t="s">
        <v>2328</v>
      </c>
    </row>
    <row r="103" spans="1:16" ht="12.75">
      <c r="A103" s="26" t="s">
        <v>63</v>
      </c>
      <c r="B103" s="31" t="s">
        <v>166</v>
      </c>
      <c r="C103" s="31" t="s">
        <v>909</v>
      </c>
      <c r="D103" s="26" t="s">
        <v>83</v>
      </c>
      <c r="E103" s="32" t="s">
        <v>910</v>
      </c>
      <c r="F103" s="33" t="s">
        <v>85</v>
      </c>
      <c r="G103" s="34">
        <v>4.092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102">
      <c r="A104" s="36" t="s">
        <v>69</v>
      </c>
      <c r="E104" s="37" t="s">
        <v>2413</v>
      </c>
    </row>
    <row r="105" spans="1:5" ht="12.75">
      <c r="A105" s="38" t="s">
        <v>71</v>
      </c>
      <c r="E105" s="39" t="s">
        <v>2414</v>
      </c>
    </row>
    <row r="106" spans="1:5" ht="369.75">
      <c r="A106" t="s">
        <v>73</v>
      </c>
      <c r="E106" s="37" t="s">
        <v>271</v>
      </c>
    </row>
    <row r="107" spans="1:18" ht="12.75" customHeight="1">
      <c r="A107" s="6" t="s">
        <v>61</v>
      </c>
      <c r="B107" s="6"/>
      <c r="C107" s="41" t="s">
        <v>52</v>
      </c>
      <c r="D107" s="6"/>
      <c r="E107" s="29" t="s">
        <v>460</v>
      </c>
      <c r="F107" s="6"/>
      <c r="G107" s="6"/>
      <c r="H107" s="6"/>
      <c r="I107" s="42">
        <f>0+Q107</f>
      </c>
      <c r="J107" s="6"/>
      <c r="O107">
        <f>0+R107</f>
      </c>
      <c r="Q107">
        <f>0+I108+I112+I116+I120+I124+I128</f>
      </c>
      <c r="R107">
        <f>0+O108+O112+O116+O120+O124+O128</f>
      </c>
    </row>
    <row r="108" spans="1:16" ht="12.75">
      <c r="A108" s="26" t="s">
        <v>63</v>
      </c>
      <c r="B108" s="31" t="s">
        <v>169</v>
      </c>
      <c r="C108" s="31" t="s">
        <v>913</v>
      </c>
      <c r="D108" s="26" t="s">
        <v>83</v>
      </c>
      <c r="E108" s="32" t="s">
        <v>914</v>
      </c>
      <c r="F108" s="33" t="s">
        <v>95</v>
      </c>
      <c r="G108" s="34">
        <v>5.47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51">
      <c r="A109" s="36" t="s">
        <v>69</v>
      </c>
      <c r="E109" s="37" t="s">
        <v>2331</v>
      </c>
    </row>
    <row r="110" spans="1:5" ht="12.75">
      <c r="A110" s="38" t="s">
        <v>71</v>
      </c>
      <c r="E110" s="39" t="s">
        <v>2332</v>
      </c>
    </row>
    <row r="111" spans="1:5" ht="25.5">
      <c r="A111" t="s">
        <v>73</v>
      </c>
      <c r="E111" s="37" t="s">
        <v>1518</v>
      </c>
    </row>
    <row r="112" spans="1:16" ht="12.75">
      <c r="A112" s="26" t="s">
        <v>63</v>
      </c>
      <c r="B112" s="31" t="s">
        <v>174</v>
      </c>
      <c r="C112" s="31" t="s">
        <v>918</v>
      </c>
      <c r="D112" s="26" t="s">
        <v>83</v>
      </c>
      <c r="E112" s="32" t="s">
        <v>919</v>
      </c>
      <c r="F112" s="33" t="s">
        <v>85</v>
      </c>
      <c r="G112" s="34">
        <v>0.005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51">
      <c r="A113" s="36" t="s">
        <v>69</v>
      </c>
      <c r="E113" s="37" t="s">
        <v>2333</v>
      </c>
    </row>
    <row r="114" spans="1:5" ht="12.75">
      <c r="A114" s="38" t="s">
        <v>71</v>
      </c>
      <c r="E114" s="39" t="s">
        <v>2334</v>
      </c>
    </row>
    <row r="115" spans="1:5" ht="38.25">
      <c r="A115" t="s">
        <v>73</v>
      </c>
      <c r="E115" s="37" t="s">
        <v>922</v>
      </c>
    </row>
    <row r="116" spans="1:16" ht="12.75">
      <c r="A116" s="26" t="s">
        <v>63</v>
      </c>
      <c r="B116" s="31" t="s">
        <v>180</v>
      </c>
      <c r="C116" s="31" t="s">
        <v>588</v>
      </c>
      <c r="D116" s="26" t="s">
        <v>83</v>
      </c>
      <c r="E116" s="32" t="s">
        <v>589</v>
      </c>
      <c r="F116" s="33" t="s">
        <v>85</v>
      </c>
      <c r="G116" s="34">
        <v>12.021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127.5">
      <c r="A117" s="36" t="s">
        <v>69</v>
      </c>
      <c r="E117" s="37" t="s">
        <v>2415</v>
      </c>
    </row>
    <row r="118" spans="1:5" ht="38.25">
      <c r="A118" s="38" t="s">
        <v>71</v>
      </c>
      <c r="E118" s="39" t="s">
        <v>2416</v>
      </c>
    </row>
    <row r="119" spans="1:5" ht="102">
      <c r="A119" t="s">
        <v>73</v>
      </c>
      <c r="E119" s="37" t="s">
        <v>583</v>
      </c>
    </row>
    <row r="120" spans="1:16" ht="12.75">
      <c r="A120" s="26" t="s">
        <v>63</v>
      </c>
      <c r="B120" s="31" t="s">
        <v>187</v>
      </c>
      <c r="C120" s="31" t="s">
        <v>925</v>
      </c>
      <c r="D120" s="26" t="s">
        <v>83</v>
      </c>
      <c r="E120" s="32" t="s">
        <v>926</v>
      </c>
      <c r="F120" s="33" t="s">
        <v>85</v>
      </c>
      <c r="G120" s="34">
        <v>10.95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127.5">
      <c r="A121" s="36" t="s">
        <v>69</v>
      </c>
      <c r="E121" s="37" t="s">
        <v>2417</v>
      </c>
    </row>
    <row r="122" spans="1:5" ht="38.25">
      <c r="A122" s="38" t="s">
        <v>71</v>
      </c>
      <c r="E122" s="39" t="s">
        <v>2418</v>
      </c>
    </row>
    <row r="123" spans="1:5" ht="102">
      <c r="A123" t="s">
        <v>73</v>
      </c>
      <c r="E123" s="37" t="s">
        <v>583</v>
      </c>
    </row>
    <row r="124" spans="1:16" ht="12.75">
      <c r="A124" s="26" t="s">
        <v>63</v>
      </c>
      <c r="B124" s="31" t="s">
        <v>189</v>
      </c>
      <c r="C124" s="31" t="s">
        <v>2339</v>
      </c>
      <c r="D124" s="26" t="s">
        <v>83</v>
      </c>
      <c r="E124" s="32" t="s">
        <v>2340</v>
      </c>
      <c r="F124" s="33" t="s">
        <v>100</v>
      </c>
      <c r="G124" s="34">
        <v>39.164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51">
      <c r="A125" s="36" t="s">
        <v>69</v>
      </c>
      <c r="E125" s="37" t="s">
        <v>2341</v>
      </c>
    </row>
    <row r="126" spans="1:5" ht="12.75">
      <c r="A126" s="38" t="s">
        <v>71</v>
      </c>
      <c r="E126" s="39" t="s">
        <v>2419</v>
      </c>
    </row>
    <row r="127" spans="1:5" ht="25.5">
      <c r="A127" t="s">
        <v>73</v>
      </c>
      <c r="E127" s="37" t="s">
        <v>103</v>
      </c>
    </row>
    <row r="128" spans="1:16" ht="12.75">
      <c r="A128" s="26" t="s">
        <v>63</v>
      </c>
      <c r="B128" s="31" t="s">
        <v>191</v>
      </c>
      <c r="C128" s="31" t="s">
        <v>593</v>
      </c>
      <c r="D128" s="26" t="s">
        <v>83</v>
      </c>
      <c r="E128" s="32" t="s">
        <v>594</v>
      </c>
      <c r="F128" s="33" t="s">
        <v>95</v>
      </c>
      <c r="G128" s="34">
        <v>4.73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51">
      <c r="A129" s="36" t="s">
        <v>69</v>
      </c>
      <c r="E129" s="37" t="s">
        <v>2420</v>
      </c>
    </row>
    <row r="130" spans="1:5" ht="12.75">
      <c r="A130" s="38" t="s">
        <v>71</v>
      </c>
      <c r="E130" s="39" t="s">
        <v>2421</v>
      </c>
    </row>
    <row r="131" spans="1:5" ht="114.75">
      <c r="A131" t="s">
        <v>73</v>
      </c>
      <c r="E131" s="37" t="s">
        <v>597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0+O11+O24+O97+O102+O111+O144+O149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2422</v>
      </c>
      <c r="I3" s="43">
        <f>0+I11+I24+I97+I102+I111+I144+I149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2422</v>
      </c>
      <c r="D7" s="6"/>
      <c r="E7" s="18" t="s">
        <v>2423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0+I12+I16+I20</f>
      </c>
      <c r="R11">
        <f>0+O12+O16+O20</f>
      </c>
    </row>
    <row r="12" spans="1:16" ht="12.75">
      <c r="A12" s="26" t="s">
        <v>63</v>
      </c>
      <c r="B12" s="31" t="s">
        <v>19</v>
      </c>
      <c r="C12" s="31" t="s">
        <v>64</v>
      </c>
      <c r="D12" s="26" t="s">
        <v>65</v>
      </c>
      <c r="E12" s="32" t="s">
        <v>66</v>
      </c>
      <c r="F12" s="33" t="s">
        <v>67</v>
      </c>
      <c r="G12" s="34">
        <v>44.432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38.25">
      <c r="A13" s="36" t="s">
        <v>69</v>
      </c>
      <c r="E13" s="37" t="s">
        <v>2425</v>
      </c>
    </row>
    <row r="14" spans="1:5" ht="12.75">
      <c r="A14" s="38" t="s">
        <v>71</v>
      </c>
      <c r="E14" s="39" t="s">
        <v>83</v>
      </c>
    </row>
    <row r="15" spans="1:5" ht="25.5">
      <c r="A15" t="s">
        <v>73</v>
      </c>
      <c r="E15" s="37" t="s">
        <v>74</v>
      </c>
    </row>
    <row r="16" spans="1:16" ht="12.75">
      <c r="A16" s="26" t="s">
        <v>63</v>
      </c>
      <c r="B16" s="31" t="s">
        <v>36</v>
      </c>
      <c r="C16" s="31" t="s">
        <v>64</v>
      </c>
      <c r="D16" s="26" t="s">
        <v>75</v>
      </c>
      <c r="E16" s="32" t="s">
        <v>66</v>
      </c>
      <c r="F16" s="33" t="s">
        <v>67</v>
      </c>
      <c r="G16" s="34">
        <v>318.564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38.25">
      <c r="A17" s="36" t="s">
        <v>69</v>
      </c>
      <c r="E17" s="37" t="s">
        <v>2426</v>
      </c>
    </row>
    <row r="18" spans="1:5" ht="12.75">
      <c r="A18" s="38" t="s">
        <v>71</v>
      </c>
      <c r="E18" s="39" t="s">
        <v>2427</v>
      </c>
    </row>
    <row r="19" spans="1:5" ht="25.5">
      <c r="A19" t="s">
        <v>73</v>
      </c>
      <c r="E19" s="37" t="s">
        <v>74</v>
      </c>
    </row>
    <row r="20" spans="1:16" ht="12.75">
      <c r="A20" s="26" t="s">
        <v>63</v>
      </c>
      <c r="B20" s="31" t="s">
        <v>35</v>
      </c>
      <c r="C20" s="31" t="s">
        <v>64</v>
      </c>
      <c r="D20" s="26" t="s">
        <v>78</v>
      </c>
      <c r="E20" s="32" t="s">
        <v>66</v>
      </c>
      <c r="F20" s="33" t="s">
        <v>67</v>
      </c>
      <c r="G20" s="34">
        <v>696.431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38.25">
      <c r="A21" s="36" t="s">
        <v>69</v>
      </c>
      <c r="E21" s="37" t="s">
        <v>2428</v>
      </c>
    </row>
    <row r="22" spans="1:5" ht="12.75">
      <c r="A22" s="38" t="s">
        <v>71</v>
      </c>
      <c r="E22" s="39" t="s">
        <v>2429</v>
      </c>
    </row>
    <row r="23" spans="1:5" ht="25.5">
      <c r="A23" t="s">
        <v>73</v>
      </c>
      <c r="E23" s="37" t="s">
        <v>74</v>
      </c>
    </row>
    <row r="24" spans="1:18" ht="12.75" customHeight="1">
      <c r="A24" s="6" t="s">
        <v>61</v>
      </c>
      <c r="B24" s="6"/>
      <c r="C24" s="41" t="s">
        <v>19</v>
      </c>
      <c r="D24" s="6"/>
      <c r="E24" s="29" t="s">
        <v>81</v>
      </c>
      <c r="F24" s="6"/>
      <c r="G24" s="6"/>
      <c r="H24" s="6"/>
      <c r="I24" s="42">
        <f>0+Q24</f>
      </c>
      <c r="J24" s="6"/>
      <c r="O24">
        <f>0+R24</f>
      </c>
      <c r="Q24">
        <f>0+I25+I29+I33+I37+I41+I45+I49+I53+I57+I61+I65+I69+I73+I77+I81+I85+I89+I93</f>
      </c>
      <c r="R24">
        <f>0+O25+O29+O33+O37+O41+O45+O49+O53+O57+O61+O65+O69+O73+O77+O81+O85+O89+O93</f>
      </c>
    </row>
    <row r="25" spans="1:16" ht="25.5">
      <c r="A25" s="26" t="s">
        <v>63</v>
      </c>
      <c r="B25" s="31" t="s">
        <v>45</v>
      </c>
      <c r="C25" s="31" t="s">
        <v>89</v>
      </c>
      <c r="D25" s="26" t="s">
        <v>65</v>
      </c>
      <c r="E25" s="32" t="s">
        <v>90</v>
      </c>
      <c r="F25" s="33" t="s">
        <v>85</v>
      </c>
      <c r="G25" s="34">
        <v>58.726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76.5">
      <c r="A26" s="36" t="s">
        <v>69</v>
      </c>
      <c r="E26" s="37" t="s">
        <v>2430</v>
      </c>
    </row>
    <row r="27" spans="1:5" ht="12.75">
      <c r="A27" s="38" t="s">
        <v>71</v>
      </c>
      <c r="E27" s="39" t="s">
        <v>2431</v>
      </c>
    </row>
    <row r="28" spans="1:5" ht="63.75">
      <c r="A28" t="s">
        <v>73</v>
      </c>
      <c r="E28" s="37" t="s">
        <v>88</v>
      </c>
    </row>
    <row r="29" spans="1:16" ht="25.5">
      <c r="A29" s="26" t="s">
        <v>63</v>
      </c>
      <c r="B29" s="31" t="s">
        <v>47</v>
      </c>
      <c r="C29" s="31" t="s">
        <v>89</v>
      </c>
      <c r="D29" s="26" t="s">
        <v>75</v>
      </c>
      <c r="E29" s="32" t="s">
        <v>90</v>
      </c>
      <c r="F29" s="33" t="s">
        <v>85</v>
      </c>
      <c r="G29" s="34">
        <v>1.248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63.75">
      <c r="A30" s="36" t="s">
        <v>69</v>
      </c>
      <c r="E30" s="37" t="s">
        <v>2432</v>
      </c>
    </row>
    <row r="31" spans="1:5" ht="12.75">
      <c r="A31" s="38" t="s">
        <v>71</v>
      </c>
      <c r="E31" s="39" t="s">
        <v>2433</v>
      </c>
    </row>
    <row r="32" spans="1:5" ht="63.75">
      <c r="A32" t="s">
        <v>73</v>
      </c>
      <c r="E32" s="37" t="s">
        <v>88</v>
      </c>
    </row>
    <row r="33" spans="1:16" ht="25.5">
      <c r="A33" s="26" t="s">
        <v>63</v>
      </c>
      <c r="B33" s="31" t="s">
        <v>49</v>
      </c>
      <c r="C33" s="31" t="s">
        <v>93</v>
      </c>
      <c r="D33" s="26" t="s">
        <v>83</v>
      </c>
      <c r="E33" s="32" t="s">
        <v>94</v>
      </c>
      <c r="F33" s="33" t="s">
        <v>95</v>
      </c>
      <c r="G33" s="34">
        <v>628.26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63.75">
      <c r="A34" s="36" t="s">
        <v>69</v>
      </c>
      <c r="E34" s="37" t="s">
        <v>2434</v>
      </c>
    </row>
    <row r="35" spans="1:5" ht="12.75">
      <c r="A35" s="38" t="s">
        <v>71</v>
      </c>
      <c r="E35" s="39" t="s">
        <v>83</v>
      </c>
    </row>
    <row r="36" spans="1:5" ht="63.75">
      <c r="A36" t="s">
        <v>73</v>
      </c>
      <c r="E36" s="37" t="s">
        <v>88</v>
      </c>
    </row>
    <row r="37" spans="1:16" ht="25.5">
      <c r="A37" s="26" t="s">
        <v>63</v>
      </c>
      <c r="B37" s="31" t="s">
        <v>97</v>
      </c>
      <c r="C37" s="31" t="s">
        <v>98</v>
      </c>
      <c r="D37" s="26" t="s">
        <v>83</v>
      </c>
      <c r="E37" s="32" t="s">
        <v>99</v>
      </c>
      <c r="F37" s="33" t="s">
        <v>100</v>
      </c>
      <c r="G37" s="34">
        <v>541.874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51">
      <c r="A38" s="36" t="s">
        <v>69</v>
      </c>
      <c r="E38" s="37" t="s">
        <v>2435</v>
      </c>
    </row>
    <row r="39" spans="1:5" ht="12.75">
      <c r="A39" s="38" t="s">
        <v>71</v>
      </c>
      <c r="E39" s="39" t="s">
        <v>2436</v>
      </c>
    </row>
    <row r="40" spans="1:5" ht="25.5">
      <c r="A40" t="s">
        <v>73</v>
      </c>
      <c r="E40" s="37" t="s">
        <v>103</v>
      </c>
    </row>
    <row r="41" spans="1:16" ht="12.75">
      <c r="A41" s="26" t="s">
        <v>63</v>
      </c>
      <c r="B41" s="31" t="s">
        <v>104</v>
      </c>
      <c r="C41" s="31" t="s">
        <v>112</v>
      </c>
      <c r="D41" s="26" t="s">
        <v>83</v>
      </c>
      <c r="E41" s="32" t="s">
        <v>113</v>
      </c>
      <c r="F41" s="33" t="s">
        <v>85</v>
      </c>
      <c r="G41" s="34">
        <v>2.057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89.25">
      <c r="A42" s="36" t="s">
        <v>69</v>
      </c>
      <c r="E42" s="37" t="s">
        <v>2437</v>
      </c>
    </row>
    <row r="43" spans="1:5" ht="12.75">
      <c r="A43" s="38" t="s">
        <v>71</v>
      </c>
      <c r="E43" s="39" t="s">
        <v>2438</v>
      </c>
    </row>
    <row r="44" spans="1:5" ht="63.75">
      <c r="A44" t="s">
        <v>73</v>
      </c>
      <c r="E44" s="37" t="s">
        <v>88</v>
      </c>
    </row>
    <row r="45" spans="1:16" ht="12.75">
      <c r="A45" s="26" t="s">
        <v>63</v>
      </c>
      <c r="B45" s="31" t="s">
        <v>52</v>
      </c>
      <c r="C45" s="31" t="s">
        <v>119</v>
      </c>
      <c r="D45" s="26" t="s">
        <v>83</v>
      </c>
      <c r="E45" s="32" t="s">
        <v>120</v>
      </c>
      <c r="F45" s="33" t="s">
        <v>85</v>
      </c>
      <c r="G45" s="34">
        <v>18.513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76.5">
      <c r="A46" s="36" t="s">
        <v>69</v>
      </c>
      <c r="E46" s="37" t="s">
        <v>2439</v>
      </c>
    </row>
    <row r="47" spans="1:5" ht="12.75">
      <c r="A47" s="38" t="s">
        <v>71</v>
      </c>
      <c r="E47" s="39" t="s">
        <v>2440</v>
      </c>
    </row>
    <row r="48" spans="1:5" ht="63.75">
      <c r="A48" t="s">
        <v>73</v>
      </c>
      <c r="E48" s="37" t="s">
        <v>88</v>
      </c>
    </row>
    <row r="49" spans="1:16" ht="12.75">
      <c r="A49" s="26" t="s">
        <v>63</v>
      </c>
      <c r="B49" s="31" t="s">
        <v>54</v>
      </c>
      <c r="C49" s="31" t="s">
        <v>132</v>
      </c>
      <c r="D49" s="26" t="s">
        <v>65</v>
      </c>
      <c r="E49" s="32" t="s">
        <v>133</v>
      </c>
      <c r="F49" s="33" t="s">
        <v>85</v>
      </c>
      <c r="G49" s="34">
        <v>85.064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89.25">
      <c r="A50" s="36" t="s">
        <v>69</v>
      </c>
      <c r="E50" s="37" t="s">
        <v>2441</v>
      </c>
    </row>
    <row r="51" spans="1:5" ht="12.75">
      <c r="A51" s="38" t="s">
        <v>71</v>
      </c>
      <c r="E51" s="39" t="s">
        <v>2442</v>
      </c>
    </row>
    <row r="52" spans="1:5" ht="38.25">
      <c r="A52" t="s">
        <v>73</v>
      </c>
      <c r="E52" s="37" t="s">
        <v>136</v>
      </c>
    </row>
    <row r="53" spans="1:16" ht="12.75">
      <c r="A53" s="26" t="s">
        <v>63</v>
      </c>
      <c r="B53" s="31" t="s">
        <v>56</v>
      </c>
      <c r="C53" s="31" t="s">
        <v>132</v>
      </c>
      <c r="D53" s="26" t="s">
        <v>75</v>
      </c>
      <c r="E53" s="32" t="s">
        <v>133</v>
      </c>
      <c r="F53" s="33" t="s">
        <v>85</v>
      </c>
      <c r="G53" s="34">
        <v>3.575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89.25">
      <c r="A54" s="36" t="s">
        <v>69</v>
      </c>
      <c r="E54" s="37" t="s">
        <v>2443</v>
      </c>
    </row>
    <row r="55" spans="1:5" ht="12.75">
      <c r="A55" s="38" t="s">
        <v>71</v>
      </c>
      <c r="E55" s="39" t="s">
        <v>2444</v>
      </c>
    </row>
    <row r="56" spans="1:5" ht="38.25">
      <c r="A56" t="s">
        <v>73</v>
      </c>
      <c r="E56" s="37" t="s">
        <v>136</v>
      </c>
    </row>
    <row r="57" spans="1:16" ht="12.75">
      <c r="A57" s="26" t="s">
        <v>63</v>
      </c>
      <c r="B57" s="31" t="s">
        <v>118</v>
      </c>
      <c r="C57" s="31" t="s">
        <v>141</v>
      </c>
      <c r="D57" s="26" t="s">
        <v>83</v>
      </c>
      <c r="E57" s="32" t="s">
        <v>142</v>
      </c>
      <c r="F57" s="33" t="s">
        <v>85</v>
      </c>
      <c r="G57" s="34">
        <v>85.064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76.5">
      <c r="A58" s="36" t="s">
        <v>69</v>
      </c>
      <c r="E58" s="37" t="s">
        <v>2445</v>
      </c>
    </row>
    <row r="59" spans="1:5" ht="12.75">
      <c r="A59" s="38" t="s">
        <v>71</v>
      </c>
      <c r="E59" s="39" t="s">
        <v>2442</v>
      </c>
    </row>
    <row r="60" spans="1:5" ht="306">
      <c r="A60" t="s">
        <v>73</v>
      </c>
      <c r="E60" s="37" t="s">
        <v>145</v>
      </c>
    </row>
    <row r="61" spans="1:16" ht="12.75">
      <c r="A61" s="26" t="s">
        <v>63</v>
      </c>
      <c r="B61" s="31" t="s">
        <v>123</v>
      </c>
      <c r="C61" s="31" t="s">
        <v>147</v>
      </c>
      <c r="D61" s="26" t="s">
        <v>83</v>
      </c>
      <c r="E61" s="32" t="s">
        <v>148</v>
      </c>
      <c r="F61" s="33" t="s">
        <v>85</v>
      </c>
      <c r="G61" s="34">
        <v>344.641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76.5">
      <c r="A62" s="36" t="s">
        <v>69</v>
      </c>
      <c r="E62" s="37" t="s">
        <v>2446</v>
      </c>
    </row>
    <row r="63" spans="1:5" ht="12.75">
      <c r="A63" s="38" t="s">
        <v>71</v>
      </c>
      <c r="E63" s="39" t="s">
        <v>83</v>
      </c>
    </row>
    <row r="64" spans="1:5" ht="318.75">
      <c r="A64" t="s">
        <v>73</v>
      </c>
      <c r="E64" s="37" t="s">
        <v>150</v>
      </c>
    </row>
    <row r="65" spans="1:16" ht="12.75">
      <c r="A65" s="26" t="s">
        <v>63</v>
      </c>
      <c r="B65" s="31" t="s">
        <v>126</v>
      </c>
      <c r="C65" s="31" t="s">
        <v>170</v>
      </c>
      <c r="D65" s="26" t="s">
        <v>83</v>
      </c>
      <c r="E65" s="32" t="s">
        <v>171</v>
      </c>
      <c r="F65" s="33" t="s">
        <v>85</v>
      </c>
      <c r="G65" s="34">
        <v>15.371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63.75">
      <c r="A66" s="36" t="s">
        <v>69</v>
      </c>
      <c r="E66" s="37" t="s">
        <v>2447</v>
      </c>
    </row>
    <row r="67" spans="1:5" ht="12.75">
      <c r="A67" s="38" t="s">
        <v>71</v>
      </c>
      <c r="E67" s="39" t="s">
        <v>83</v>
      </c>
    </row>
    <row r="68" spans="1:5" ht="229.5">
      <c r="A68" t="s">
        <v>73</v>
      </c>
      <c r="E68" s="37" t="s">
        <v>173</v>
      </c>
    </row>
    <row r="69" spans="1:16" ht="12.75">
      <c r="A69" s="26" t="s">
        <v>63</v>
      </c>
      <c r="B69" s="31" t="s">
        <v>131</v>
      </c>
      <c r="C69" s="31" t="s">
        <v>175</v>
      </c>
      <c r="D69" s="26" t="s">
        <v>83</v>
      </c>
      <c r="E69" s="32" t="s">
        <v>176</v>
      </c>
      <c r="F69" s="33" t="s">
        <v>85</v>
      </c>
      <c r="G69" s="34">
        <v>129.87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51">
      <c r="A70" s="36" t="s">
        <v>69</v>
      </c>
      <c r="E70" s="37" t="s">
        <v>2448</v>
      </c>
    </row>
    <row r="71" spans="1:5" ht="12.75">
      <c r="A71" s="38" t="s">
        <v>71</v>
      </c>
      <c r="E71" s="39" t="s">
        <v>2449</v>
      </c>
    </row>
    <row r="72" spans="1:5" ht="280.5">
      <c r="A72" t="s">
        <v>73</v>
      </c>
      <c r="E72" s="37" t="s">
        <v>179</v>
      </c>
    </row>
    <row r="73" spans="1:16" ht="12.75">
      <c r="A73" s="26" t="s">
        <v>63</v>
      </c>
      <c r="B73" s="31" t="s">
        <v>137</v>
      </c>
      <c r="C73" s="31" t="s">
        <v>181</v>
      </c>
      <c r="D73" s="26" t="s">
        <v>65</v>
      </c>
      <c r="E73" s="32" t="s">
        <v>182</v>
      </c>
      <c r="F73" s="33" t="s">
        <v>183</v>
      </c>
      <c r="G73" s="34">
        <v>1002.882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38.25">
      <c r="A74" s="36" t="s">
        <v>69</v>
      </c>
      <c r="E74" s="37" t="s">
        <v>2450</v>
      </c>
    </row>
    <row r="75" spans="1:5" ht="12.75">
      <c r="A75" s="38" t="s">
        <v>71</v>
      </c>
      <c r="E75" s="39" t="s">
        <v>83</v>
      </c>
    </row>
    <row r="76" spans="1:5" ht="25.5">
      <c r="A76" t="s">
        <v>73</v>
      </c>
      <c r="E76" s="37" t="s">
        <v>186</v>
      </c>
    </row>
    <row r="77" spans="1:16" ht="12.75">
      <c r="A77" s="26" t="s">
        <v>63</v>
      </c>
      <c r="B77" s="31" t="s">
        <v>140</v>
      </c>
      <c r="C77" s="31" t="s">
        <v>181</v>
      </c>
      <c r="D77" s="26" t="s">
        <v>75</v>
      </c>
      <c r="E77" s="32" t="s">
        <v>182</v>
      </c>
      <c r="F77" s="33" t="s">
        <v>183</v>
      </c>
      <c r="G77" s="34">
        <v>287.93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38.25">
      <c r="A78" s="36" t="s">
        <v>69</v>
      </c>
      <c r="E78" s="37" t="s">
        <v>2451</v>
      </c>
    </row>
    <row r="79" spans="1:5" ht="12.75">
      <c r="A79" s="38" t="s">
        <v>71</v>
      </c>
      <c r="E79" s="39" t="s">
        <v>83</v>
      </c>
    </row>
    <row r="80" spans="1:5" ht="25.5">
      <c r="A80" t="s">
        <v>73</v>
      </c>
      <c r="E80" s="37" t="s">
        <v>186</v>
      </c>
    </row>
    <row r="81" spans="1:16" ht="12.75">
      <c r="A81" s="26" t="s">
        <v>63</v>
      </c>
      <c r="B81" s="31" t="s">
        <v>146</v>
      </c>
      <c r="C81" s="31" t="s">
        <v>620</v>
      </c>
      <c r="D81" s="26" t="s">
        <v>83</v>
      </c>
      <c r="E81" s="32" t="s">
        <v>621</v>
      </c>
      <c r="F81" s="33" t="s">
        <v>183</v>
      </c>
      <c r="G81" s="34">
        <v>850.638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38.25">
      <c r="A82" s="36" t="s">
        <v>69</v>
      </c>
      <c r="E82" s="37" t="s">
        <v>2452</v>
      </c>
    </row>
    <row r="83" spans="1:5" ht="12.75">
      <c r="A83" s="38" t="s">
        <v>71</v>
      </c>
      <c r="E83" s="39" t="s">
        <v>83</v>
      </c>
    </row>
    <row r="84" spans="1:5" ht="12.75">
      <c r="A84" t="s">
        <v>73</v>
      </c>
      <c r="E84" s="37" t="s">
        <v>210</v>
      </c>
    </row>
    <row r="85" spans="1:16" ht="12.75">
      <c r="A85" s="26" t="s">
        <v>63</v>
      </c>
      <c r="B85" s="31" t="s">
        <v>151</v>
      </c>
      <c r="C85" s="31" t="s">
        <v>623</v>
      </c>
      <c r="D85" s="26" t="s">
        <v>83</v>
      </c>
      <c r="E85" s="32" t="s">
        <v>624</v>
      </c>
      <c r="F85" s="33" t="s">
        <v>183</v>
      </c>
      <c r="G85" s="34">
        <v>850.638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51">
      <c r="A86" s="36" t="s">
        <v>69</v>
      </c>
      <c r="E86" s="37" t="s">
        <v>2453</v>
      </c>
    </row>
    <row r="87" spans="1:5" ht="12.75">
      <c r="A87" s="38" t="s">
        <v>71</v>
      </c>
      <c r="E87" s="39" t="s">
        <v>83</v>
      </c>
    </row>
    <row r="88" spans="1:5" ht="38.25">
      <c r="A88" t="s">
        <v>73</v>
      </c>
      <c r="E88" s="37" t="s">
        <v>215</v>
      </c>
    </row>
    <row r="89" spans="1:16" ht="12.75">
      <c r="A89" s="26" t="s">
        <v>63</v>
      </c>
      <c r="B89" s="31" t="s">
        <v>156</v>
      </c>
      <c r="C89" s="31" t="s">
        <v>217</v>
      </c>
      <c r="D89" s="26" t="s">
        <v>83</v>
      </c>
      <c r="E89" s="32" t="s">
        <v>218</v>
      </c>
      <c r="F89" s="33" t="s">
        <v>183</v>
      </c>
      <c r="G89" s="34">
        <v>850.638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38.25">
      <c r="A90" s="36" t="s">
        <v>69</v>
      </c>
      <c r="E90" s="37" t="s">
        <v>2454</v>
      </c>
    </row>
    <row r="91" spans="1:5" ht="12.75">
      <c r="A91" s="38" t="s">
        <v>71</v>
      </c>
      <c r="E91" s="39" t="s">
        <v>83</v>
      </c>
    </row>
    <row r="92" spans="1:5" ht="25.5">
      <c r="A92" t="s">
        <v>73</v>
      </c>
      <c r="E92" s="37" t="s">
        <v>220</v>
      </c>
    </row>
    <row r="93" spans="1:16" ht="12.75">
      <c r="A93" s="26" t="s">
        <v>63</v>
      </c>
      <c r="B93" s="31" t="s">
        <v>161</v>
      </c>
      <c r="C93" s="31" t="s">
        <v>222</v>
      </c>
      <c r="D93" s="26" t="s">
        <v>83</v>
      </c>
      <c r="E93" s="32" t="s">
        <v>223</v>
      </c>
      <c r="F93" s="33" t="s">
        <v>183</v>
      </c>
      <c r="G93" s="34">
        <v>850.638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38.25">
      <c r="A94" s="36" t="s">
        <v>69</v>
      </c>
      <c r="E94" s="37" t="s">
        <v>2455</v>
      </c>
    </row>
    <row r="95" spans="1:5" ht="12.75">
      <c r="A95" s="38" t="s">
        <v>71</v>
      </c>
      <c r="E95" s="39" t="s">
        <v>83</v>
      </c>
    </row>
    <row r="96" spans="1:5" ht="38.25">
      <c r="A96" t="s">
        <v>73</v>
      </c>
      <c r="E96" s="37" t="s">
        <v>225</v>
      </c>
    </row>
    <row r="97" spans="1:18" ht="12.75" customHeight="1">
      <c r="A97" s="6" t="s">
        <v>61</v>
      </c>
      <c r="B97" s="6"/>
      <c r="C97" s="41" t="s">
        <v>35</v>
      </c>
      <c r="D97" s="6"/>
      <c r="E97" s="29" t="s">
        <v>638</v>
      </c>
      <c r="F97" s="6"/>
      <c r="G97" s="6"/>
      <c r="H97" s="6"/>
      <c r="I97" s="42">
        <f>0+Q97</f>
      </c>
      <c r="J97" s="6"/>
      <c r="O97">
        <f>0+R97</f>
      </c>
      <c r="Q97">
        <f>0+I98</f>
      </c>
      <c r="R97">
        <f>0+O98</f>
      </c>
    </row>
    <row r="98" spans="1:16" ht="12.75">
      <c r="A98" s="26" t="s">
        <v>63</v>
      </c>
      <c r="B98" s="31" t="s">
        <v>166</v>
      </c>
      <c r="C98" s="31" t="s">
        <v>2250</v>
      </c>
      <c r="D98" s="26" t="s">
        <v>83</v>
      </c>
      <c r="E98" s="32" t="s">
        <v>2251</v>
      </c>
      <c r="F98" s="33" t="s">
        <v>966</v>
      </c>
      <c r="G98" s="34">
        <v>627.62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76.5">
      <c r="A99" s="36" t="s">
        <v>69</v>
      </c>
      <c r="E99" s="37" t="s">
        <v>2456</v>
      </c>
    </row>
    <row r="100" spans="1:5" ht="12.75">
      <c r="A100" s="38" t="s">
        <v>71</v>
      </c>
      <c r="E100" s="39" t="s">
        <v>2457</v>
      </c>
    </row>
    <row r="101" spans="1:5" ht="293.25">
      <c r="A101" t="s">
        <v>73</v>
      </c>
      <c r="E101" s="37" t="s">
        <v>2254</v>
      </c>
    </row>
    <row r="102" spans="1:18" ht="12.75" customHeight="1">
      <c r="A102" s="6" t="s">
        <v>61</v>
      </c>
      <c r="B102" s="6"/>
      <c r="C102" s="41" t="s">
        <v>45</v>
      </c>
      <c r="D102" s="6"/>
      <c r="E102" s="29" t="s">
        <v>265</v>
      </c>
      <c r="F102" s="6"/>
      <c r="G102" s="6"/>
      <c r="H102" s="6"/>
      <c r="I102" s="42">
        <f>0+Q102</f>
      </c>
      <c r="J102" s="6"/>
      <c r="O102">
        <f>0+R102</f>
      </c>
      <c r="Q102">
        <f>0+I103+I107</f>
      </c>
      <c r="R102">
        <f>0+O103+O107</f>
      </c>
    </row>
    <row r="103" spans="1:16" ht="12.75">
      <c r="A103" s="26" t="s">
        <v>63</v>
      </c>
      <c r="B103" s="31" t="s">
        <v>169</v>
      </c>
      <c r="C103" s="31" t="s">
        <v>276</v>
      </c>
      <c r="D103" s="26" t="s">
        <v>83</v>
      </c>
      <c r="E103" s="32" t="s">
        <v>277</v>
      </c>
      <c r="F103" s="33" t="s">
        <v>85</v>
      </c>
      <c r="G103" s="34">
        <v>12.66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38.25">
      <c r="A104" s="36" t="s">
        <v>69</v>
      </c>
      <c r="E104" s="37" t="s">
        <v>2255</v>
      </c>
    </row>
    <row r="105" spans="1:5" ht="12.75">
      <c r="A105" s="38" t="s">
        <v>71</v>
      </c>
      <c r="E105" s="39" t="s">
        <v>2458</v>
      </c>
    </row>
    <row r="106" spans="1:5" ht="369.75">
      <c r="A106" t="s">
        <v>73</v>
      </c>
      <c r="E106" s="37" t="s">
        <v>271</v>
      </c>
    </row>
    <row r="107" spans="1:16" ht="12.75">
      <c r="A107" s="26" t="s">
        <v>63</v>
      </c>
      <c r="B107" s="31" t="s">
        <v>174</v>
      </c>
      <c r="C107" s="31" t="s">
        <v>292</v>
      </c>
      <c r="D107" s="26" t="s">
        <v>83</v>
      </c>
      <c r="E107" s="32" t="s">
        <v>293</v>
      </c>
      <c r="F107" s="33" t="s">
        <v>85</v>
      </c>
      <c r="G107" s="34">
        <v>25.974</v>
      </c>
      <c r="H107" s="35">
        <v>0</v>
      </c>
      <c r="I107" s="35">
        <f>ROUND(ROUND(H107,2)*ROUND(G107,3),2)</f>
      </c>
      <c r="J107" s="33" t="s">
        <v>68</v>
      </c>
      <c r="O107">
        <f>(I107*21)/100</f>
      </c>
      <c r="P107" t="s">
        <v>36</v>
      </c>
    </row>
    <row r="108" spans="1:5" ht="51">
      <c r="A108" s="36" t="s">
        <v>69</v>
      </c>
      <c r="E108" s="37" t="s">
        <v>2459</v>
      </c>
    </row>
    <row r="109" spans="1:5" ht="12.75">
      <c r="A109" s="38" t="s">
        <v>71</v>
      </c>
      <c r="E109" s="39" t="s">
        <v>2460</v>
      </c>
    </row>
    <row r="110" spans="1:5" ht="38.25">
      <c r="A110" t="s">
        <v>73</v>
      </c>
      <c r="E110" s="37" t="s">
        <v>259</v>
      </c>
    </row>
    <row r="111" spans="1:18" ht="12.75" customHeight="1">
      <c r="A111" s="6" t="s">
        <v>61</v>
      </c>
      <c r="B111" s="6"/>
      <c r="C111" s="41" t="s">
        <v>47</v>
      </c>
      <c r="D111" s="6"/>
      <c r="E111" s="29" t="s">
        <v>304</v>
      </c>
      <c r="F111" s="6"/>
      <c r="G111" s="6"/>
      <c r="H111" s="6"/>
      <c r="I111" s="42">
        <f>0+Q111</f>
      </c>
      <c r="J111" s="6"/>
      <c r="O111">
        <f>0+R111</f>
      </c>
      <c r="Q111">
        <f>0+I112+I116+I120+I124+I128+I132+I136+I140</f>
      </c>
      <c r="R111">
        <f>0+O112+O116+O120+O124+O128+O132+O136+O140</f>
      </c>
    </row>
    <row r="112" spans="1:16" ht="12.75">
      <c r="A112" s="26" t="s">
        <v>63</v>
      </c>
      <c r="B112" s="31" t="s">
        <v>180</v>
      </c>
      <c r="C112" s="31" t="s">
        <v>320</v>
      </c>
      <c r="D112" s="26" t="s">
        <v>65</v>
      </c>
      <c r="E112" s="32" t="s">
        <v>321</v>
      </c>
      <c r="F112" s="33" t="s">
        <v>183</v>
      </c>
      <c r="G112" s="34">
        <v>273.534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38.25">
      <c r="A113" s="36" t="s">
        <v>69</v>
      </c>
      <c r="E113" s="37" t="s">
        <v>2461</v>
      </c>
    </row>
    <row r="114" spans="1:5" ht="12.75">
      <c r="A114" s="38" t="s">
        <v>71</v>
      </c>
      <c r="E114" s="39" t="s">
        <v>83</v>
      </c>
    </row>
    <row r="115" spans="1:5" ht="51">
      <c r="A115" t="s">
        <v>73</v>
      </c>
      <c r="E115" s="37" t="s">
        <v>323</v>
      </c>
    </row>
    <row r="116" spans="1:16" ht="12.75">
      <c r="A116" s="26" t="s">
        <v>63</v>
      </c>
      <c r="B116" s="31" t="s">
        <v>187</v>
      </c>
      <c r="C116" s="31" t="s">
        <v>320</v>
      </c>
      <c r="D116" s="26" t="s">
        <v>75</v>
      </c>
      <c r="E116" s="32" t="s">
        <v>321</v>
      </c>
      <c r="F116" s="33" t="s">
        <v>183</v>
      </c>
      <c r="G116" s="34">
        <v>273.534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38.25">
      <c r="A117" s="36" t="s">
        <v>69</v>
      </c>
      <c r="E117" s="37" t="s">
        <v>2461</v>
      </c>
    </row>
    <row r="118" spans="1:5" ht="12.75">
      <c r="A118" s="38" t="s">
        <v>71</v>
      </c>
      <c r="E118" s="39" t="s">
        <v>83</v>
      </c>
    </row>
    <row r="119" spans="1:5" ht="51">
      <c r="A119" t="s">
        <v>73</v>
      </c>
      <c r="E119" s="37" t="s">
        <v>323</v>
      </c>
    </row>
    <row r="120" spans="1:16" ht="12.75">
      <c r="A120" s="26" t="s">
        <v>63</v>
      </c>
      <c r="B120" s="31" t="s">
        <v>189</v>
      </c>
      <c r="C120" s="31" t="s">
        <v>331</v>
      </c>
      <c r="D120" s="26" t="s">
        <v>83</v>
      </c>
      <c r="E120" s="32" t="s">
        <v>332</v>
      </c>
      <c r="F120" s="33" t="s">
        <v>183</v>
      </c>
      <c r="G120" s="34">
        <v>902.594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38.25">
      <c r="A121" s="36" t="s">
        <v>69</v>
      </c>
      <c r="E121" s="37" t="s">
        <v>2462</v>
      </c>
    </row>
    <row r="122" spans="1:5" ht="12.75">
      <c r="A122" s="38" t="s">
        <v>71</v>
      </c>
      <c r="E122" s="39" t="s">
        <v>83</v>
      </c>
    </row>
    <row r="123" spans="1:5" ht="51">
      <c r="A123" t="s">
        <v>73</v>
      </c>
      <c r="E123" s="37" t="s">
        <v>323</v>
      </c>
    </row>
    <row r="124" spans="1:16" ht="12.75">
      <c r="A124" s="26" t="s">
        <v>63</v>
      </c>
      <c r="B124" s="31" t="s">
        <v>191</v>
      </c>
      <c r="C124" s="31" t="s">
        <v>397</v>
      </c>
      <c r="D124" s="26" t="s">
        <v>83</v>
      </c>
      <c r="E124" s="32" t="s">
        <v>398</v>
      </c>
      <c r="F124" s="33" t="s">
        <v>183</v>
      </c>
      <c r="G124" s="34">
        <v>867.094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63.75">
      <c r="A125" s="36" t="s">
        <v>69</v>
      </c>
      <c r="E125" s="37" t="s">
        <v>2463</v>
      </c>
    </row>
    <row r="126" spans="1:5" ht="12.75">
      <c r="A126" s="38" t="s">
        <v>71</v>
      </c>
      <c r="E126" s="39" t="s">
        <v>83</v>
      </c>
    </row>
    <row r="127" spans="1:5" ht="153">
      <c r="A127" t="s">
        <v>73</v>
      </c>
      <c r="E127" s="37" t="s">
        <v>400</v>
      </c>
    </row>
    <row r="128" spans="1:16" ht="12.75">
      <c r="A128" s="26" t="s">
        <v>63</v>
      </c>
      <c r="B128" s="31" t="s">
        <v>194</v>
      </c>
      <c r="C128" s="31" t="s">
        <v>1240</v>
      </c>
      <c r="D128" s="26" t="s">
        <v>83</v>
      </c>
      <c r="E128" s="32" t="s">
        <v>1241</v>
      </c>
      <c r="F128" s="33" t="s">
        <v>183</v>
      </c>
      <c r="G128" s="34">
        <v>261.434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63.75">
      <c r="A129" s="36" t="s">
        <v>69</v>
      </c>
      <c r="E129" s="37" t="s">
        <v>2464</v>
      </c>
    </row>
    <row r="130" spans="1:5" ht="12.75">
      <c r="A130" s="38" t="s">
        <v>71</v>
      </c>
      <c r="E130" s="39" t="s">
        <v>83</v>
      </c>
    </row>
    <row r="131" spans="1:5" ht="153">
      <c r="A131" t="s">
        <v>73</v>
      </c>
      <c r="E131" s="37" t="s">
        <v>400</v>
      </c>
    </row>
    <row r="132" spans="1:16" ht="12.75">
      <c r="A132" s="26" t="s">
        <v>63</v>
      </c>
      <c r="B132" s="31" t="s">
        <v>197</v>
      </c>
      <c r="C132" s="31" t="s">
        <v>2465</v>
      </c>
      <c r="D132" s="26" t="s">
        <v>83</v>
      </c>
      <c r="E132" s="32" t="s">
        <v>2466</v>
      </c>
      <c r="F132" s="33" t="s">
        <v>183</v>
      </c>
      <c r="G132" s="34">
        <v>8.4</v>
      </c>
      <c r="H132" s="35">
        <v>0</v>
      </c>
      <c r="I132" s="35">
        <f>ROUND(ROUND(H132,2)*ROUND(G132,3),2)</f>
      </c>
      <c r="J132" s="33" t="s">
        <v>68</v>
      </c>
      <c r="O132">
        <f>(I132*21)/100</f>
      </c>
      <c r="P132" t="s">
        <v>36</v>
      </c>
    </row>
    <row r="133" spans="1:5" ht="63.75">
      <c r="A133" s="36" t="s">
        <v>69</v>
      </c>
      <c r="E133" s="37" t="s">
        <v>2467</v>
      </c>
    </row>
    <row r="134" spans="1:5" ht="12.75">
      <c r="A134" s="38" t="s">
        <v>71</v>
      </c>
      <c r="E134" s="39" t="s">
        <v>83</v>
      </c>
    </row>
    <row r="135" spans="1:5" ht="153">
      <c r="A135" t="s">
        <v>73</v>
      </c>
      <c r="E135" s="37" t="s">
        <v>400</v>
      </c>
    </row>
    <row r="136" spans="1:16" ht="25.5">
      <c r="A136" s="26" t="s">
        <v>63</v>
      </c>
      <c r="B136" s="31" t="s">
        <v>200</v>
      </c>
      <c r="C136" s="31" t="s">
        <v>402</v>
      </c>
      <c r="D136" s="26" t="s">
        <v>83</v>
      </c>
      <c r="E136" s="32" t="s">
        <v>403</v>
      </c>
      <c r="F136" s="33" t="s">
        <v>183</v>
      </c>
      <c r="G136" s="34">
        <v>27.1</v>
      </c>
      <c r="H136" s="35">
        <v>0</v>
      </c>
      <c r="I136" s="35">
        <f>ROUND(ROUND(H136,2)*ROUND(G136,3),2)</f>
      </c>
      <c r="J136" s="33" t="s">
        <v>68</v>
      </c>
      <c r="O136">
        <f>(I136*21)/100</f>
      </c>
      <c r="P136" t="s">
        <v>36</v>
      </c>
    </row>
    <row r="137" spans="1:5" ht="63.75">
      <c r="A137" s="36" t="s">
        <v>69</v>
      </c>
      <c r="E137" s="37" t="s">
        <v>2468</v>
      </c>
    </row>
    <row r="138" spans="1:5" ht="12.75">
      <c r="A138" s="38" t="s">
        <v>71</v>
      </c>
      <c r="E138" s="39" t="s">
        <v>83</v>
      </c>
    </row>
    <row r="139" spans="1:5" ht="153">
      <c r="A139" t="s">
        <v>73</v>
      </c>
      <c r="E139" s="37" t="s">
        <v>400</v>
      </c>
    </row>
    <row r="140" spans="1:16" ht="25.5">
      <c r="A140" s="26" t="s">
        <v>63</v>
      </c>
      <c r="B140" s="31" t="s">
        <v>203</v>
      </c>
      <c r="C140" s="31" t="s">
        <v>1802</v>
      </c>
      <c r="D140" s="26" t="s">
        <v>83</v>
      </c>
      <c r="E140" s="32" t="s">
        <v>1803</v>
      </c>
      <c r="F140" s="33" t="s">
        <v>183</v>
      </c>
      <c r="G140" s="34">
        <v>12.1</v>
      </c>
      <c r="H140" s="35">
        <v>0</v>
      </c>
      <c r="I140" s="35">
        <f>ROUND(ROUND(H140,2)*ROUND(G140,3),2)</f>
      </c>
      <c r="J140" s="33" t="s">
        <v>68</v>
      </c>
      <c r="O140">
        <f>(I140*21)/100</f>
      </c>
      <c r="P140" t="s">
        <v>36</v>
      </c>
    </row>
    <row r="141" spans="1:5" ht="63.75">
      <c r="A141" s="36" t="s">
        <v>69</v>
      </c>
      <c r="E141" s="37" t="s">
        <v>2469</v>
      </c>
    </row>
    <row r="142" spans="1:5" ht="12.75">
      <c r="A142" s="38" t="s">
        <v>71</v>
      </c>
      <c r="E142" s="39" t="s">
        <v>83</v>
      </c>
    </row>
    <row r="143" spans="1:5" ht="153">
      <c r="A143" t="s">
        <v>73</v>
      </c>
      <c r="E143" s="37" t="s">
        <v>400</v>
      </c>
    </row>
    <row r="144" spans="1:18" ht="12.75" customHeight="1">
      <c r="A144" s="6" t="s">
        <v>61</v>
      </c>
      <c r="B144" s="6"/>
      <c r="C144" s="41" t="s">
        <v>104</v>
      </c>
      <c r="D144" s="6"/>
      <c r="E144" s="29" t="s">
        <v>416</v>
      </c>
      <c r="F144" s="6"/>
      <c r="G144" s="6"/>
      <c r="H144" s="6"/>
      <c r="I144" s="42">
        <f>0+Q144</f>
      </c>
      <c r="J144" s="6"/>
      <c r="O144">
        <f>0+R144</f>
      </c>
      <c r="Q144">
        <f>0+I145</f>
      </c>
      <c r="R144">
        <f>0+O145</f>
      </c>
    </row>
    <row r="145" spans="1:16" ht="12.75">
      <c r="A145" s="26" t="s">
        <v>63</v>
      </c>
      <c r="B145" s="31" t="s">
        <v>206</v>
      </c>
      <c r="C145" s="31" t="s">
        <v>418</v>
      </c>
      <c r="D145" s="26" t="s">
        <v>83</v>
      </c>
      <c r="E145" s="32" t="s">
        <v>419</v>
      </c>
      <c r="F145" s="33" t="s">
        <v>95</v>
      </c>
      <c r="G145" s="34">
        <v>86.58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36</v>
      </c>
    </row>
    <row r="146" spans="1:5" ht="38.25">
      <c r="A146" s="36" t="s">
        <v>69</v>
      </c>
      <c r="E146" s="37" t="s">
        <v>2470</v>
      </c>
    </row>
    <row r="147" spans="1:5" ht="12.75">
      <c r="A147" s="38" t="s">
        <v>71</v>
      </c>
      <c r="E147" s="39" t="s">
        <v>83</v>
      </c>
    </row>
    <row r="148" spans="1:5" ht="255">
      <c r="A148" t="s">
        <v>73</v>
      </c>
      <c r="E148" s="37" t="s">
        <v>421</v>
      </c>
    </row>
    <row r="149" spans="1:18" ht="12.75" customHeight="1">
      <c r="A149" s="6" t="s">
        <v>61</v>
      </c>
      <c r="B149" s="6"/>
      <c r="C149" s="41" t="s">
        <v>52</v>
      </c>
      <c r="D149" s="6"/>
      <c r="E149" s="29" t="s">
        <v>460</v>
      </c>
      <c r="F149" s="6"/>
      <c r="G149" s="6"/>
      <c r="H149" s="6"/>
      <c r="I149" s="42">
        <f>0+Q149</f>
      </c>
      <c r="J149" s="6"/>
      <c r="O149">
        <f>0+R149</f>
      </c>
      <c r="Q149">
        <f>0+I150+I154+I158+I162</f>
      </c>
      <c r="R149">
        <f>0+O150+O154+O158+O162</f>
      </c>
    </row>
    <row r="150" spans="1:16" ht="12.75">
      <c r="A150" s="26" t="s">
        <v>63</v>
      </c>
      <c r="B150" s="31" t="s">
        <v>211</v>
      </c>
      <c r="C150" s="31" t="s">
        <v>1283</v>
      </c>
      <c r="D150" s="26" t="s">
        <v>83</v>
      </c>
      <c r="E150" s="32" t="s">
        <v>1284</v>
      </c>
      <c r="F150" s="33" t="s">
        <v>95</v>
      </c>
      <c r="G150" s="34">
        <v>745.785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63.75">
      <c r="A151" s="36" t="s">
        <v>69</v>
      </c>
      <c r="E151" s="37" t="s">
        <v>2471</v>
      </c>
    </row>
    <row r="152" spans="1:5" ht="12.75">
      <c r="A152" s="38" t="s">
        <v>71</v>
      </c>
      <c r="E152" s="39" t="s">
        <v>83</v>
      </c>
    </row>
    <row r="153" spans="1:5" ht="51">
      <c r="A153" t="s">
        <v>73</v>
      </c>
      <c r="E153" s="37" t="s">
        <v>531</v>
      </c>
    </row>
    <row r="154" spans="1:16" ht="12.75">
      <c r="A154" s="26" t="s">
        <v>63</v>
      </c>
      <c r="B154" s="31" t="s">
        <v>216</v>
      </c>
      <c r="C154" s="31" t="s">
        <v>1295</v>
      </c>
      <c r="D154" s="26" t="s">
        <v>83</v>
      </c>
      <c r="E154" s="32" t="s">
        <v>1296</v>
      </c>
      <c r="F154" s="33" t="s">
        <v>95</v>
      </c>
      <c r="G154" s="34">
        <v>24.28</v>
      </c>
      <c r="H154" s="35">
        <v>0</v>
      </c>
      <c r="I154" s="35">
        <f>ROUND(ROUND(H154,2)*ROUND(G154,3),2)</f>
      </c>
      <c r="J154" s="33" t="s">
        <v>68</v>
      </c>
      <c r="O154">
        <f>(I154*21)/100</f>
      </c>
      <c r="P154" t="s">
        <v>36</v>
      </c>
    </row>
    <row r="155" spans="1:5" ht="38.25">
      <c r="A155" s="36" t="s">
        <v>69</v>
      </c>
      <c r="E155" s="37" t="s">
        <v>2472</v>
      </c>
    </row>
    <row r="156" spans="1:5" ht="12.75">
      <c r="A156" s="38" t="s">
        <v>71</v>
      </c>
      <c r="E156" s="39" t="s">
        <v>83</v>
      </c>
    </row>
    <row r="157" spans="1:5" ht="25.5">
      <c r="A157" t="s">
        <v>73</v>
      </c>
      <c r="E157" s="37" t="s">
        <v>549</v>
      </c>
    </row>
    <row r="158" spans="1:16" ht="12.75">
      <c r="A158" s="26" t="s">
        <v>63</v>
      </c>
      <c r="B158" s="31" t="s">
        <v>221</v>
      </c>
      <c r="C158" s="31" t="s">
        <v>2266</v>
      </c>
      <c r="D158" s="26" t="s">
        <v>83</v>
      </c>
      <c r="E158" s="32" t="s">
        <v>1829</v>
      </c>
      <c r="F158" s="33" t="s">
        <v>95</v>
      </c>
      <c r="G158" s="34">
        <v>63.3</v>
      </c>
      <c r="H158" s="35">
        <v>0</v>
      </c>
      <c r="I158" s="35">
        <f>ROUND(ROUND(H158,2)*ROUND(G158,3),2)</f>
      </c>
      <c r="J158" s="33" t="s">
        <v>68</v>
      </c>
      <c r="O158">
        <f>(I158*21)/100</f>
      </c>
      <c r="P158" t="s">
        <v>36</v>
      </c>
    </row>
    <row r="159" spans="1:5" ht="38.25">
      <c r="A159" s="36" t="s">
        <v>69</v>
      </c>
      <c r="E159" s="37" t="s">
        <v>2267</v>
      </c>
    </row>
    <row r="160" spans="1:5" ht="12.75">
      <c r="A160" s="38" t="s">
        <v>71</v>
      </c>
      <c r="E160" s="39" t="s">
        <v>83</v>
      </c>
    </row>
    <row r="161" spans="1:5" ht="76.5">
      <c r="A161" t="s">
        <v>73</v>
      </c>
      <c r="E161" s="37" t="s">
        <v>566</v>
      </c>
    </row>
    <row r="162" spans="1:16" ht="12.75">
      <c r="A162" s="26" t="s">
        <v>63</v>
      </c>
      <c r="B162" s="31" t="s">
        <v>226</v>
      </c>
      <c r="C162" s="31" t="s">
        <v>588</v>
      </c>
      <c r="D162" s="26" t="s">
        <v>83</v>
      </c>
      <c r="E162" s="32" t="s">
        <v>589</v>
      </c>
      <c r="F162" s="33" t="s">
        <v>85</v>
      </c>
      <c r="G162" s="34">
        <v>62.826</v>
      </c>
      <c r="H162" s="35">
        <v>0</v>
      </c>
      <c r="I162" s="35">
        <f>ROUND(ROUND(H162,2)*ROUND(G162,3),2)</f>
      </c>
      <c r="J162" s="33" t="s">
        <v>68</v>
      </c>
      <c r="O162">
        <f>(I162*21)/100</f>
      </c>
      <c r="P162" t="s">
        <v>36</v>
      </c>
    </row>
    <row r="163" spans="1:5" ht="76.5">
      <c r="A163" s="36" t="s">
        <v>69</v>
      </c>
      <c r="E163" s="37" t="s">
        <v>2473</v>
      </c>
    </row>
    <row r="164" spans="1:5" ht="12.75">
      <c r="A164" s="38" t="s">
        <v>71</v>
      </c>
      <c r="E164" s="39" t="s">
        <v>2474</v>
      </c>
    </row>
    <row r="165" spans="1:5" ht="102">
      <c r="A165" t="s">
        <v>73</v>
      </c>
      <c r="E165" s="37" t="s">
        <v>583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0+O11+O20+O85+O98+O119+O128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2475</v>
      </c>
      <c r="I3" s="43">
        <f>0+I11+I20+I85+I98+I119+I128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2475</v>
      </c>
      <c r="D7" s="6"/>
      <c r="E7" s="18" t="s">
        <v>2476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</f>
      </c>
      <c r="R11">
        <f>0+O12+O16</f>
      </c>
    </row>
    <row r="12" spans="1:16" ht="12.75">
      <c r="A12" s="26" t="s">
        <v>63</v>
      </c>
      <c r="B12" s="31" t="s">
        <v>19</v>
      </c>
      <c r="C12" s="31" t="s">
        <v>64</v>
      </c>
      <c r="D12" s="26" t="s">
        <v>65</v>
      </c>
      <c r="E12" s="32" t="s">
        <v>66</v>
      </c>
      <c r="F12" s="33" t="s">
        <v>67</v>
      </c>
      <c r="G12" s="34">
        <v>40.67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38.25">
      <c r="A13" s="36" t="s">
        <v>69</v>
      </c>
      <c r="E13" s="37" t="s">
        <v>2478</v>
      </c>
    </row>
    <row r="14" spans="1:5" ht="12.75">
      <c r="A14" s="38" t="s">
        <v>71</v>
      </c>
      <c r="E14" s="39" t="s">
        <v>2479</v>
      </c>
    </row>
    <row r="15" spans="1:5" ht="25.5">
      <c r="A15" t="s">
        <v>73</v>
      </c>
      <c r="E15" s="37" t="s">
        <v>74</v>
      </c>
    </row>
    <row r="16" spans="1:16" ht="12.75">
      <c r="A16" s="26" t="s">
        <v>63</v>
      </c>
      <c r="B16" s="31" t="s">
        <v>36</v>
      </c>
      <c r="C16" s="31" t="s">
        <v>64</v>
      </c>
      <c r="D16" s="26" t="s">
        <v>75</v>
      </c>
      <c r="E16" s="32" t="s">
        <v>66</v>
      </c>
      <c r="F16" s="33" t="s">
        <v>67</v>
      </c>
      <c r="G16" s="34">
        <v>105.298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38.25">
      <c r="A17" s="36" t="s">
        <v>69</v>
      </c>
      <c r="E17" s="37" t="s">
        <v>2480</v>
      </c>
    </row>
    <row r="18" spans="1:5" ht="12.75">
      <c r="A18" s="38" t="s">
        <v>71</v>
      </c>
      <c r="E18" s="39" t="s">
        <v>2481</v>
      </c>
    </row>
    <row r="19" spans="1:5" ht="25.5">
      <c r="A19" t="s">
        <v>73</v>
      </c>
      <c r="E19" s="37" t="s">
        <v>74</v>
      </c>
    </row>
    <row r="20" spans="1:18" ht="12.75" customHeight="1">
      <c r="A20" s="6" t="s">
        <v>61</v>
      </c>
      <c r="B20" s="6"/>
      <c r="C20" s="41" t="s">
        <v>19</v>
      </c>
      <c r="D20" s="6"/>
      <c r="E20" s="29" t="s">
        <v>81</v>
      </c>
      <c r="F20" s="6"/>
      <c r="G20" s="6"/>
      <c r="H20" s="6"/>
      <c r="I20" s="42">
        <f>0+Q20</f>
      </c>
      <c r="J20" s="6"/>
      <c r="O20">
        <f>0+R20</f>
      </c>
      <c r="Q20">
        <f>0+I21+I25+I29+I33+I37+I41+I45+I49+I53+I57+I61+I65+I69+I73+I77+I81</f>
      </c>
      <c r="R20">
        <f>0+O21+O25+O29+O33+O37+O41+O45+O49+O53+O57+O61+O65+O69+O73+O77+O81</f>
      </c>
    </row>
    <row r="21" spans="1:16" ht="25.5">
      <c r="A21" s="26" t="s">
        <v>63</v>
      </c>
      <c r="B21" s="31" t="s">
        <v>35</v>
      </c>
      <c r="C21" s="31" t="s">
        <v>2482</v>
      </c>
      <c r="D21" s="26" t="s">
        <v>65</v>
      </c>
      <c r="E21" s="32" t="s">
        <v>2483</v>
      </c>
      <c r="F21" s="33" t="s">
        <v>85</v>
      </c>
      <c r="G21" s="34">
        <v>7.882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76.5">
      <c r="A22" s="36" t="s">
        <v>69</v>
      </c>
      <c r="E22" s="37" t="s">
        <v>2484</v>
      </c>
    </row>
    <row r="23" spans="1:5" ht="12.75">
      <c r="A23" s="38" t="s">
        <v>71</v>
      </c>
      <c r="E23" s="39" t="s">
        <v>2485</v>
      </c>
    </row>
    <row r="24" spans="1:5" ht="63.75">
      <c r="A24" t="s">
        <v>73</v>
      </c>
      <c r="E24" s="37" t="s">
        <v>88</v>
      </c>
    </row>
    <row r="25" spans="1:16" ht="25.5">
      <c r="A25" s="26" t="s">
        <v>63</v>
      </c>
      <c r="B25" s="31" t="s">
        <v>45</v>
      </c>
      <c r="C25" s="31" t="s">
        <v>2482</v>
      </c>
      <c r="D25" s="26" t="s">
        <v>75</v>
      </c>
      <c r="E25" s="32" t="s">
        <v>2483</v>
      </c>
      <c r="F25" s="33" t="s">
        <v>85</v>
      </c>
      <c r="G25" s="34">
        <v>2.75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63.75">
      <c r="A26" s="36" t="s">
        <v>69</v>
      </c>
      <c r="E26" s="37" t="s">
        <v>2486</v>
      </c>
    </row>
    <row r="27" spans="1:5" ht="12.75">
      <c r="A27" s="38" t="s">
        <v>71</v>
      </c>
      <c r="E27" s="39" t="s">
        <v>2487</v>
      </c>
    </row>
    <row r="28" spans="1:5" ht="63.75">
      <c r="A28" t="s">
        <v>73</v>
      </c>
      <c r="E28" s="37" t="s">
        <v>88</v>
      </c>
    </row>
    <row r="29" spans="1:16" ht="25.5">
      <c r="A29" s="26" t="s">
        <v>63</v>
      </c>
      <c r="B29" s="31" t="s">
        <v>47</v>
      </c>
      <c r="C29" s="31" t="s">
        <v>93</v>
      </c>
      <c r="D29" s="26" t="s">
        <v>83</v>
      </c>
      <c r="E29" s="32" t="s">
        <v>94</v>
      </c>
      <c r="F29" s="33" t="s">
        <v>95</v>
      </c>
      <c r="G29" s="34">
        <v>64.63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63.75">
      <c r="A30" s="36" t="s">
        <v>69</v>
      </c>
      <c r="E30" s="37" t="s">
        <v>2488</v>
      </c>
    </row>
    <row r="31" spans="1:5" ht="12.75">
      <c r="A31" s="38" t="s">
        <v>71</v>
      </c>
      <c r="E31" s="39" t="s">
        <v>83</v>
      </c>
    </row>
    <row r="32" spans="1:5" ht="63.75">
      <c r="A32" t="s">
        <v>73</v>
      </c>
      <c r="E32" s="37" t="s">
        <v>88</v>
      </c>
    </row>
    <row r="33" spans="1:16" ht="25.5">
      <c r="A33" s="26" t="s">
        <v>63</v>
      </c>
      <c r="B33" s="31" t="s">
        <v>49</v>
      </c>
      <c r="C33" s="31" t="s">
        <v>98</v>
      </c>
      <c r="D33" s="26" t="s">
        <v>83</v>
      </c>
      <c r="E33" s="32" t="s">
        <v>99</v>
      </c>
      <c r="F33" s="33" t="s">
        <v>100</v>
      </c>
      <c r="G33" s="34">
        <v>55.743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51">
      <c r="A34" s="36" t="s">
        <v>69</v>
      </c>
      <c r="E34" s="37" t="s">
        <v>2489</v>
      </c>
    </row>
    <row r="35" spans="1:5" ht="12.75">
      <c r="A35" s="38" t="s">
        <v>71</v>
      </c>
      <c r="E35" s="39" t="s">
        <v>2490</v>
      </c>
    </row>
    <row r="36" spans="1:5" ht="25.5">
      <c r="A36" t="s">
        <v>73</v>
      </c>
      <c r="E36" s="37" t="s">
        <v>103</v>
      </c>
    </row>
    <row r="37" spans="1:16" ht="12.75">
      <c r="A37" s="26" t="s">
        <v>63</v>
      </c>
      <c r="B37" s="31" t="s">
        <v>97</v>
      </c>
      <c r="C37" s="31" t="s">
        <v>132</v>
      </c>
      <c r="D37" s="26" t="s">
        <v>65</v>
      </c>
      <c r="E37" s="32" t="s">
        <v>133</v>
      </c>
      <c r="F37" s="33" t="s">
        <v>85</v>
      </c>
      <c r="G37" s="34">
        <v>5.249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89.25">
      <c r="A38" s="36" t="s">
        <v>69</v>
      </c>
      <c r="E38" s="37" t="s">
        <v>2491</v>
      </c>
    </row>
    <row r="39" spans="1:5" ht="12.75">
      <c r="A39" s="38" t="s">
        <v>71</v>
      </c>
      <c r="E39" s="39" t="s">
        <v>2492</v>
      </c>
    </row>
    <row r="40" spans="1:5" ht="38.25">
      <c r="A40" t="s">
        <v>73</v>
      </c>
      <c r="E40" s="37" t="s">
        <v>136</v>
      </c>
    </row>
    <row r="41" spans="1:16" ht="12.75">
      <c r="A41" s="26" t="s">
        <v>63</v>
      </c>
      <c r="B41" s="31" t="s">
        <v>104</v>
      </c>
      <c r="C41" s="31" t="s">
        <v>132</v>
      </c>
      <c r="D41" s="26" t="s">
        <v>75</v>
      </c>
      <c r="E41" s="32" t="s">
        <v>133</v>
      </c>
      <c r="F41" s="33" t="s">
        <v>85</v>
      </c>
      <c r="G41" s="34">
        <v>0.282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89.25">
      <c r="A42" s="36" t="s">
        <v>69</v>
      </c>
      <c r="E42" s="37" t="s">
        <v>2493</v>
      </c>
    </row>
    <row r="43" spans="1:5" ht="12.75">
      <c r="A43" s="38" t="s">
        <v>71</v>
      </c>
      <c r="E43" s="39" t="s">
        <v>2494</v>
      </c>
    </row>
    <row r="44" spans="1:5" ht="38.25">
      <c r="A44" t="s">
        <v>73</v>
      </c>
      <c r="E44" s="37" t="s">
        <v>136</v>
      </c>
    </row>
    <row r="45" spans="1:16" ht="12.75">
      <c r="A45" s="26" t="s">
        <v>63</v>
      </c>
      <c r="B45" s="31" t="s">
        <v>52</v>
      </c>
      <c r="C45" s="31" t="s">
        <v>141</v>
      </c>
      <c r="D45" s="26" t="s">
        <v>83</v>
      </c>
      <c r="E45" s="32" t="s">
        <v>142</v>
      </c>
      <c r="F45" s="33" t="s">
        <v>85</v>
      </c>
      <c r="G45" s="34">
        <v>4.967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76.5">
      <c r="A46" s="36" t="s">
        <v>69</v>
      </c>
      <c r="E46" s="37" t="s">
        <v>2495</v>
      </c>
    </row>
    <row r="47" spans="1:5" ht="12.75">
      <c r="A47" s="38" t="s">
        <v>71</v>
      </c>
      <c r="E47" s="39" t="s">
        <v>2496</v>
      </c>
    </row>
    <row r="48" spans="1:5" ht="306">
      <c r="A48" t="s">
        <v>73</v>
      </c>
      <c r="E48" s="37" t="s">
        <v>145</v>
      </c>
    </row>
    <row r="49" spans="1:16" ht="12.75">
      <c r="A49" s="26" t="s">
        <v>63</v>
      </c>
      <c r="B49" s="31" t="s">
        <v>54</v>
      </c>
      <c r="C49" s="31" t="s">
        <v>147</v>
      </c>
      <c r="D49" s="26" t="s">
        <v>83</v>
      </c>
      <c r="E49" s="32" t="s">
        <v>148</v>
      </c>
      <c r="F49" s="33" t="s">
        <v>85</v>
      </c>
      <c r="G49" s="34">
        <v>52.367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76.5">
      <c r="A50" s="36" t="s">
        <v>69</v>
      </c>
      <c r="E50" s="37" t="s">
        <v>2497</v>
      </c>
    </row>
    <row r="51" spans="1:5" ht="12.75">
      <c r="A51" s="38" t="s">
        <v>71</v>
      </c>
      <c r="E51" s="39" t="s">
        <v>83</v>
      </c>
    </row>
    <row r="52" spans="1:5" ht="318.75">
      <c r="A52" t="s">
        <v>73</v>
      </c>
      <c r="E52" s="37" t="s">
        <v>150</v>
      </c>
    </row>
    <row r="53" spans="1:16" ht="12.75">
      <c r="A53" s="26" t="s">
        <v>63</v>
      </c>
      <c r="B53" s="31" t="s">
        <v>56</v>
      </c>
      <c r="C53" s="31" t="s">
        <v>170</v>
      </c>
      <c r="D53" s="26" t="s">
        <v>83</v>
      </c>
      <c r="E53" s="32" t="s">
        <v>171</v>
      </c>
      <c r="F53" s="33" t="s">
        <v>85</v>
      </c>
      <c r="G53" s="34">
        <v>5.302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63.75">
      <c r="A54" s="36" t="s">
        <v>69</v>
      </c>
      <c r="E54" s="37" t="s">
        <v>2498</v>
      </c>
    </row>
    <row r="55" spans="1:5" ht="12.75">
      <c r="A55" s="38" t="s">
        <v>71</v>
      </c>
      <c r="E55" s="39" t="s">
        <v>83</v>
      </c>
    </row>
    <row r="56" spans="1:5" ht="229.5">
      <c r="A56" t="s">
        <v>73</v>
      </c>
      <c r="E56" s="37" t="s">
        <v>173</v>
      </c>
    </row>
    <row r="57" spans="1:16" ht="12.75">
      <c r="A57" s="26" t="s">
        <v>63</v>
      </c>
      <c r="B57" s="31" t="s">
        <v>118</v>
      </c>
      <c r="C57" s="31" t="s">
        <v>175</v>
      </c>
      <c r="D57" s="26" t="s">
        <v>83</v>
      </c>
      <c r="E57" s="32" t="s">
        <v>176</v>
      </c>
      <c r="F57" s="33" t="s">
        <v>85</v>
      </c>
      <c r="G57" s="34">
        <v>67.86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51">
      <c r="A58" s="36" t="s">
        <v>69</v>
      </c>
      <c r="E58" s="37" t="s">
        <v>2448</v>
      </c>
    </row>
    <row r="59" spans="1:5" ht="12.75">
      <c r="A59" s="38" t="s">
        <v>71</v>
      </c>
      <c r="E59" s="39" t="s">
        <v>2499</v>
      </c>
    </row>
    <row r="60" spans="1:5" ht="280.5">
      <c r="A60" t="s">
        <v>73</v>
      </c>
      <c r="E60" s="37" t="s">
        <v>179</v>
      </c>
    </row>
    <row r="61" spans="1:16" ht="12.75">
      <c r="A61" s="26" t="s">
        <v>63</v>
      </c>
      <c r="B61" s="31" t="s">
        <v>123</v>
      </c>
      <c r="C61" s="31" t="s">
        <v>181</v>
      </c>
      <c r="D61" s="26" t="s">
        <v>65</v>
      </c>
      <c r="E61" s="32" t="s">
        <v>182</v>
      </c>
      <c r="F61" s="33" t="s">
        <v>183</v>
      </c>
      <c r="G61" s="34">
        <v>63.236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38.25">
      <c r="A62" s="36" t="s">
        <v>69</v>
      </c>
      <c r="E62" s="37" t="s">
        <v>2500</v>
      </c>
    </row>
    <row r="63" spans="1:5" ht="12.75">
      <c r="A63" s="38" t="s">
        <v>71</v>
      </c>
      <c r="E63" s="39" t="s">
        <v>83</v>
      </c>
    </row>
    <row r="64" spans="1:5" ht="25.5">
      <c r="A64" t="s">
        <v>73</v>
      </c>
      <c r="E64" s="37" t="s">
        <v>186</v>
      </c>
    </row>
    <row r="65" spans="1:16" ht="12.75">
      <c r="A65" s="26" t="s">
        <v>63</v>
      </c>
      <c r="B65" s="31" t="s">
        <v>126</v>
      </c>
      <c r="C65" s="31" t="s">
        <v>181</v>
      </c>
      <c r="D65" s="26" t="s">
        <v>75</v>
      </c>
      <c r="E65" s="32" t="s">
        <v>182</v>
      </c>
      <c r="F65" s="33" t="s">
        <v>183</v>
      </c>
      <c r="G65" s="34">
        <v>138.444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38.25">
      <c r="A66" s="36" t="s">
        <v>69</v>
      </c>
      <c r="E66" s="37" t="s">
        <v>2501</v>
      </c>
    </row>
    <row r="67" spans="1:5" ht="12.75">
      <c r="A67" s="38" t="s">
        <v>71</v>
      </c>
      <c r="E67" s="39" t="s">
        <v>83</v>
      </c>
    </row>
    <row r="68" spans="1:5" ht="25.5">
      <c r="A68" t="s">
        <v>73</v>
      </c>
      <c r="E68" s="37" t="s">
        <v>186</v>
      </c>
    </row>
    <row r="69" spans="1:16" ht="12.75">
      <c r="A69" s="26" t="s">
        <v>63</v>
      </c>
      <c r="B69" s="31" t="s">
        <v>131</v>
      </c>
      <c r="C69" s="31" t="s">
        <v>620</v>
      </c>
      <c r="D69" s="26" t="s">
        <v>83</v>
      </c>
      <c r="E69" s="32" t="s">
        <v>621</v>
      </c>
      <c r="F69" s="33" t="s">
        <v>183</v>
      </c>
      <c r="G69" s="34">
        <v>49.672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38.25">
      <c r="A70" s="36" t="s">
        <v>69</v>
      </c>
      <c r="E70" s="37" t="s">
        <v>2502</v>
      </c>
    </row>
    <row r="71" spans="1:5" ht="12.75">
      <c r="A71" s="38" t="s">
        <v>71</v>
      </c>
      <c r="E71" s="39" t="s">
        <v>83</v>
      </c>
    </row>
    <row r="72" spans="1:5" ht="12.75">
      <c r="A72" t="s">
        <v>73</v>
      </c>
      <c r="E72" s="37" t="s">
        <v>210</v>
      </c>
    </row>
    <row r="73" spans="1:16" ht="12.75">
      <c r="A73" s="26" t="s">
        <v>63</v>
      </c>
      <c r="B73" s="31" t="s">
        <v>137</v>
      </c>
      <c r="C73" s="31" t="s">
        <v>623</v>
      </c>
      <c r="D73" s="26" t="s">
        <v>83</v>
      </c>
      <c r="E73" s="32" t="s">
        <v>624</v>
      </c>
      <c r="F73" s="33" t="s">
        <v>183</v>
      </c>
      <c r="G73" s="34">
        <v>49.672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51">
      <c r="A74" s="36" t="s">
        <v>69</v>
      </c>
      <c r="E74" s="37" t="s">
        <v>2503</v>
      </c>
    </row>
    <row r="75" spans="1:5" ht="12.75">
      <c r="A75" s="38" t="s">
        <v>71</v>
      </c>
      <c r="E75" s="39" t="s">
        <v>83</v>
      </c>
    </row>
    <row r="76" spans="1:5" ht="38.25">
      <c r="A76" t="s">
        <v>73</v>
      </c>
      <c r="E76" s="37" t="s">
        <v>215</v>
      </c>
    </row>
    <row r="77" spans="1:16" ht="12.75">
      <c r="A77" s="26" t="s">
        <v>63</v>
      </c>
      <c r="B77" s="31" t="s">
        <v>140</v>
      </c>
      <c r="C77" s="31" t="s">
        <v>217</v>
      </c>
      <c r="D77" s="26" t="s">
        <v>83</v>
      </c>
      <c r="E77" s="32" t="s">
        <v>218</v>
      </c>
      <c r="F77" s="33" t="s">
        <v>183</v>
      </c>
      <c r="G77" s="34">
        <v>49.672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38.25">
      <c r="A78" s="36" t="s">
        <v>69</v>
      </c>
      <c r="E78" s="37" t="s">
        <v>2504</v>
      </c>
    </row>
    <row r="79" spans="1:5" ht="12.75">
      <c r="A79" s="38" t="s">
        <v>71</v>
      </c>
      <c r="E79" s="39" t="s">
        <v>83</v>
      </c>
    </row>
    <row r="80" spans="1:5" ht="25.5">
      <c r="A80" t="s">
        <v>73</v>
      </c>
      <c r="E80" s="37" t="s">
        <v>220</v>
      </c>
    </row>
    <row r="81" spans="1:16" ht="12.75">
      <c r="A81" s="26" t="s">
        <v>63</v>
      </c>
      <c r="B81" s="31" t="s">
        <v>146</v>
      </c>
      <c r="C81" s="31" t="s">
        <v>222</v>
      </c>
      <c r="D81" s="26" t="s">
        <v>83</v>
      </c>
      <c r="E81" s="32" t="s">
        <v>223</v>
      </c>
      <c r="F81" s="33" t="s">
        <v>183</v>
      </c>
      <c r="G81" s="34">
        <v>49.672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38.25">
      <c r="A82" s="36" t="s">
        <v>69</v>
      </c>
      <c r="E82" s="37" t="s">
        <v>2505</v>
      </c>
    </row>
    <row r="83" spans="1:5" ht="12.75">
      <c r="A83" s="38" t="s">
        <v>71</v>
      </c>
      <c r="E83" s="39" t="s">
        <v>83</v>
      </c>
    </row>
    <row r="84" spans="1:5" ht="38.25">
      <c r="A84" t="s">
        <v>73</v>
      </c>
      <c r="E84" s="37" t="s">
        <v>225</v>
      </c>
    </row>
    <row r="85" spans="1:18" ht="12.75" customHeight="1">
      <c r="A85" s="6" t="s">
        <v>61</v>
      </c>
      <c r="B85" s="6"/>
      <c r="C85" s="41" t="s">
        <v>45</v>
      </c>
      <c r="D85" s="6"/>
      <c r="E85" s="29" t="s">
        <v>265</v>
      </c>
      <c r="F85" s="6"/>
      <c r="G85" s="6"/>
      <c r="H85" s="6"/>
      <c r="I85" s="42">
        <f>0+Q85</f>
      </c>
      <c r="J85" s="6"/>
      <c r="O85">
        <f>0+R85</f>
      </c>
      <c r="Q85">
        <f>0+I86+I90+I94</f>
      </c>
      <c r="R85">
        <f>0+O86+O90+O94</f>
      </c>
    </row>
    <row r="86" spans="1:16" ht="12.75">
      <c r="A86" s="26" t="s">
        <v>63</v>
      </c>
      <c r="B86" s="31" t="s">
        <v>151</v>
      </c>
      <c r="C86" s="31" t="s">
        <v>276</v>
      </c>
      <c r="D86" s="26" t="s">
        <v>83</v>
      </c>
      <c r="E86" s="32" t="s">
        <v>277</v>
      </c>
      <c r="F86" s="33" t="s">
        <v>85</v>
      </c>
      <c r="G86" s="34">
        <v>5.72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38.25">
      <c r="A87" s="36" t="s">
        <v>69</v>
      </c>
      <c r="E87" s="37" t="s">
        <v>2255</v>
      </c>
    </row>
    <row r="88" spans="1:5" ht="12.75">
      <c r="A88" s="38" t="s">
        <v>71</v>
      </c>
      <c r="E88" s="39" t="s">
        <v>2506</v>
      </c>
    </row>
    <row r="89" spans="1:5" ht="369.75">
      <c r="A89" t="s">
        <v>73</v>
      </c>
      <c r="E89" s="37" t="s">
        <v>271</v>
      </c>
    </row>
    <row r="90" spans="1:16" ht="12.75">
      <c r="A90" s="26" t="s">
        <v>63</v>
      </c>
      <c r="B90" s="31" t="s">
        <v>156</v>
      </c>
      <c r="C90" s="31" t="s">
        <v>292</v>
      </c>
      <c r="D90" s="26" t="s">
        <v>83</v>
      </c>
      <c r="E90" s="32" t="s">
        <v>293</v>
      </c>
      <c r="F90" s="33" t="s">
        <v>85</v>
      </c>
      <c r="G90" s="34">
        <v>13.572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2459</v>
      </c>
    </row>
    <row r="92" spans="1:5" ht="12.75">
      <c r="A92" s="38" t="s">
        <v>71</v>
      </c>
      <c r="E92" s="39" t="s">
        <v>2507</v>
      </c>
    </row>
    <row r="93" spans="1:5" ht="38.25">
      <c r="A93" t="s">
        <v>73</v>
      </c>
      <c r="E93" s="37" t="s">
        <v>259</v>
      </c>
    </row>
    <row r="94" spans="1:16" ht="12.75">
      <c r="A94" s="26" t="s">
        <v>63</v>
      </c>
      <c r="B94" s="31" t="s">
        <v>161</v>
      </c>
      <c r="C94" s="31" t="s">
        <v>2508</v>
      </c>
      <c r="D94" s="26" t="s">
        <v>83</v>
      </c>
      <c r="E94" s="32" t="s">
        <v>2509</v>
      </c>
      <c r="F94" s="33" t="s">
        <v>183</v>
      </c>
      <c r="G94" s="34">
        <v>20.4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63.75">
      <c r="A95" s="36" t="s">
        <v>69</v>
      </c>
      <c r="E95" s="37" t="s">
        <v>2510</v>
      </c>
    </row>
    <row r="96" spans="1:5" ht="12.75">
      <c r="A96" s="38" t="s">
        <v>71</v>
      </c>
      <c r="E96" s="39" t="s">
        <v>83</v>
      </c>
    </row>
    <row r="97" spans="1:5" ht="127.5">
      <c r="A97" t="s">
        <v>73</v>
      </c>
      <c r="E97" s="37" t="s">
        <v>2511</v>
      </c>
    </row>
    <row r="98" spans="1:18" ht="12.75" customHeight="1">
      <c r="A98" s="6" t="s">
        <v>61</v>
      </c>
      <c r="B98" s="6"/>
      <c r="C98" s="41" t="s">
        <v>47</v>
      </c>
      <c r="D98" s="6"/>
      <c r="E98" s="29" t="s">
        <v>304</v>
      </c>
      <c r="F98" s="6"/>
      <c r="G98" s="6"/>
      <c r="H98" s="6"/>
      <c r="I98" s="42">
        <f>0+Q98</f>
      </c>
      <c r="J98" s="6"/>
      <c r="O98">
        <f>0+R98</f>
      </c>
      <c r="Q98">
        <f>0+I99+I103+I107+I111+I115</f>
      </c>
      <c r="R98">
        <f>0+O99+O103+O107+O111+O115</f>
      </c>
    </row>
    <row r="99" spans="1:16" ht="12.75">
      <c r="A99" s="26" t="s">
        <v>63</v>
      </c>
      <c r="B99" s="31" t="s">
        <v>166</v>
      </c>
      <c r="C99" s="31" t="s">
        <v>320</v>
      </c>
      <c r="D99" s="26" t="s">
        <v>83</v>
      </c>
      <c r="E99" s="32" t="s">
        <v>321</v>
      </c>
      <c r="F99" s="33" t="s">
        <v>183</v>
      </c>
      <c r="G99" s="34">
        <v>235.354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38.25">
      <c r="A100" s="36" t="s">
        <v>69</v>
      </c>
      <c r="E100" s="37" t="s">
        <v>2512</v>
      </c>
    </row>
    <row r="101" spans="1:5" ht="12.75">
      <c r="A101" s="38" t="s">
        <v>71</v>
      </c>
      <c r="E101" s="39" t="s">
        <v>2513</v>
      </c>
    </row>
    <row r="102" spans="1:5" ht="51">
      <c r="A102" t="s">
        <v>73</v>
      </c>
      <c r="E102" s="37" t="s">
        <v>323</v>
      </c>
    </row>
    <row r="103" spans="1:16" ht="12.75">
      <c r="A103" s="26" t="s">
        <v>63</v>
      </c>
      <c r="B103" s="31" t="s">
        <v>169</v>
      </c>
      <c r="C103" s="31" t="s">
        <v>331</v>
      </c>
      <c r="D103" s="26" t="s">
        <v>83</v>
      </c>
      <c r="E103" s="32" t="s">
        <v>332</v>
      </c>
      <c r="F103" s="33" t="s">
        <v>183</v>
      </c>
      <c r="G103" s="34">
        <v>50.589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38.25">
      <c r="A104" s="36" t="s">
        <v>69</v>
      </c>
      <c r="E104" s="37" t="s">
        <v>2514</v>
      </c>
    </row>
    <row r="105" spans="1:5" ht="12.75">
      <c r="A105" s="38" t="s">
        <v>71</v>
      </c>
      <c r="E105" s="39" t="s">
        <v>83</v>
      </c>
    </row>
    <row r="106" spans="1:5" ht="51">
      <c r="A106" t="s">
        <v>73</v>
      </c>
      <c r="E106" s="37" t="s">
        <v>323</v>
      </c>
    </row>
    <row r="107" spans="1:16" ht="12.75">
      <c r="A107" s="26" t="s">
        <v>63</v>
      </c>
      <c r="B107" s="31" t="s">
        <v>174</v>
      </c>
      <c r="C107" s="31" t="s">
        <v>397</v>
      </c>
      <c r="D107" s="26" t="s">
        <v>83</v>
      </c>
      <c r="E107" s="32" t="s">
        <v>398</v>
      </c>
      <c r="F107" s="33" t="s">
        <v>183</v>
      </c>
      <c r="G107" s="34">
        <v>50.589</v>
      </c>
      <c r="H107" s="35">
        <v>0</v>
      </c>
      <c r="I107" s="35">
        <f>ROUND(ROUND(H107,2)*ROUND(G107,3),2)</f>
      </c>
      <c r="J107" s="33" t="s">
        <v>68</v>
      </c>
      <c r="O107">
        <f>(I107*21)/100</f>
      </c>
      <c r="P107" t="s">
        <v>36</v>
      </c>
    </row>
    <row r="108" spans="1:5" ht="63.75">
      <c r="A108" s="36" t="s">
        <v>69</v>
      </c>
      <c r="E108" s="37" t="s">
        <v>2515</v>
      </c>
    </row>
    <row r="109" spans="1:5" ht="12.75">
      <c r="A109" s="38" t="s">
        <v>71</v>
      </c>
      <c r="E109" s="39" t="s">
        <v>83</v>
      </c>
    </row>
    <row r="110" spans="1:5" ht="153">
      <c r="A110" t="s">
        <v>73</v>
      </c>
      <c r="E110" s="37" t="s">
        <v>400</v>
      </c>
    </row>
    <row r="111" spans="1:16" ht="12.75">
      <c r="A111" s="26" t="s">
        <v>63</v>
      </c>
      <c r="B111" s="31" t="s">
        <v>180</v>
      </c>
      <c r="C111" s="31" t="s">
        <v>1240</v>
      </c>
      <c r="D111" s="26" t="s">
        <v>83</v>
      </c>
      <c r="E111" s="32" t="s">
        <v>1241</v>
      </c>
      <c r="F111" s="33" t="s">
        <v>183</v>
      </c>
      <c r="G111" s="34">
        <v>65.829</v>
      </c>
      <c r="H111" s="35">
        <v>0</v>
      </c>
      <c r="I111" s="35">
        <f>ROUND(ROUND(H111,2)*ROUND(G111,3),2)</f>
      </c>
      <c r="J111" s="33" t="s">
        <v>68</v>
      </c>
      <c r="O111">
        <f>(I111*21)/100</f>
      </c>
      <c r="P111" t="s">
        <v>36</v>
      </c>
    </row>
    <row r="112" spans="1:5" ht="63.75">
      <c r="A112" s="36" t="s">
        <v>69</v>
      </c>
      <c r="E112" s="37" t="s">
        <v>2516</v>
      </c>
    </row>
    <row r="113" spans="1:5" ht="12.75">
      <c r="A113" s="38" t="s">
        <v>71</v>
      </c>
      <c r="E113" s="39" t="s">
        <v>83</v>
      </c>
    </row>
    <row r="114" spans="1:5" ht="153">
      <c r="A114" t="s">
        <v>73</v>
      </c>
      <c r="E114" s="37" t="s">
        <v>400</v>
      </c>
    </row>
    <row r="115" spans="1:16" ht="25.5">
      <c r="A115" s="26" t="s">
        <v>63</v>
      </c>
      <c r="B115" s="31" t="s">
        <v>187</v>
      </c>
      <c r="C115" s="31" t="s">
        <v>1802</v>
      </c>
      <c r="D115" s="26" t="s">
        <v>83</v>
      </c>
      <c r="E115" s="32" t="s">
        <v>1803</v>
      </c>
      <c r="F115" s="33" t="s">
        <v>183</v>
      </c>
      <c r="G115" s="34">
        <v>9.035</v>
      </c>
      <c r="H115" s="35">
        <v>0</v>
      </c>
      <c r="I115" s="35">
        <f>ROUND(ROUND(H115,2)*ROUND(G115,3),2)</f>
      </c>
      <c r="J115" s="33" t="s">
        <v>68</v>
      </c>
      <c r="O115">
        <f>(I115*21)/100</f>
      </c>
      <c r="P115" t="s">
        <v>36</v>
      </c>
    </row>
    <row r="116" spans="1:5" ht="63.75">
      <c r="A116" s="36" t="s">
        <v>69</v>
      </c>
      <c r="E116" s="37" t="s">
        <v>2517</v>
      </c>
    </row>
    <row r="117" spans="1:5" ht="12.75">
      <c r="A117" s="38" t="s">
        <v>71</v>
      </c>
      <c r="E117" s="39" t="s">
        <v>83</v>
      </c>
    </row>
    <row r="118" spans="1:5" ht="153">
      <c r="A118" t="s">
        <v>73</v>
      </c>
      <c r="E118" s="37" t="s">
        <v>400</v>
      </c>
    </row>
    <row r="119" spans="1:18" ht="12.75" customHeight="1">
      <c r="A119" s="6" t="s">
        <v>61</v>
      </c>
      <c r="B119" s="6"/>
      <c r="C119" s="41" t="s">
        <v>104</v>
      </c>
      <c r="D119" s="6"/>
      <c r="E119" s="29" t="s">
        <v>416</v>
      </c>
      <c r="F119" s="6"/>
      <c r="G119" s="6"/>
      <c r="H119" s="6"/>
      <c r="I119" s="42">
        <f>0+Q119</f>
      </c>
      <c r="J119" s="6"/>
      <c r="O119">
        <f>0+R119</f>
      </c>
      <c r="Q119">
        <f>0+I120+I124</f>
      </c>
      <c r="R119">
        <f>0+O120+O124</f>
      </c>
    </row>
    <row r="120" spans="1:16" ht="12.75">
      <c r="A120" s="26" t="s">
        <v>63</v>
      </c>
      <c r="B120" s="31" t="s">
        <v>189</v>
      </c>
      <c r="C120" s="31" t="s">
        <v>418</v>
      </c>
      <c r="D120" s="26" t="s">
        <v>83</v>
      </c>
      <c r="E120" s="32" t="s">
        <v>419</v>
      </c>
      <c r="F120" s="33" t="s">
        <v>95</v>
      </c>
      <c r="G120" s="34">
        <v>45.24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38.25">
      <c r="A121" s="36" t="s">
        <v>69</v>
      </c>
      <c r="E121" s="37" t="s">
        <v>2470</v>
      </c>
    </row>
    <row r="122" spans="1:5" ht="12.75">
      <c r="A122" s="38" t="s">
        <v>71</v>
      </c>
      <c r="E122" s="39" t="s">
        <v>2518</v>
      </c>
    </row>
    <row r="123" spans="1:5" ht="255">
      <c r="A123" t="s">
        <v>73</v>
      </c>
      <c r="E123" s="37" t="s">
        <v>421</v>
      </c>
    </row>
    <row r="124" spans="1:16" ht="12.75">
      <c r="A124" s="26" t="s">
        <v>63</v>
      </c>
      <c r="B124" s="31" t="s">
        <v>191</v>
      </c>
      <c r="C124" s="31" t="s">
        <v>456</v>
      </c>
      <c r="D124" s="26" t="s">
        <v>83</v>
      </c>
      <c r="E124" s="32" t="s">
        <v>457</v>
      </c>
      <c r="F124" s="33" t="s">
        <v>234</v>
      </c>
      <c r="G124" s="34">
        <v>2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51">
      <c r="A125" s="36" t="s">
        <v>69</v>
      </c>
      <c r="E125" s="37" t="s">
        <v>819</v>
      </c>
    </row>
    <row r="126" spans="1:5" ht="12.75">
      <c r="A126" s="38" t="s">
        <v>71</v>
      </c>
      <c r="E126" s="39" t="s">
        <v>83</v>
      </c>
    </row>
    <row r="127" spans="1:5" ht="25.5">
      <c r="A127" t="s">
        <v>73</v>
      </c>
      <c r="E127" s="37" t="s">
        <v>459</v>
      </c>
    </row>
    <row r="128" spans="1:18" ht="12.75" customHeight="1">
      <c r="A128" s="6" t="s">
        <v>61</v>
      </c>
      <c r="B128" s="6"/>
      <c r="C128" s="41" t="s">
        <v>52</v>
      </c>
      <c r="D128" s="6"/>
      <c r="E128" s="29" t="s">
        <v>460</v>
      </c>
      <c r="F128" s="6"/>
      <c r="G128" s="6"/>
      <c r="H128" s="6"/>
      <c r="I128" s="42">
        <f>0+Q128</f>
      </c>
      <c r="J128" s="6"/>
      <c r="O128">
        <f>0+R128</f>
      </c>
      <c r="Q128">
        <f>0+I129+I133+I137</f>
      </c>
      <c r="R128">
        <f>0+O129+O133+O137</f>
      </c>
    </row>
    <row r="129" spans="1:16" ht="12.75">
      <c r="A129" s="26" t="s">
        <v>63</v>
      </c>
      <c r="B129" s="31" t="s">
        <v>194</v>
      </c>
      <c r="C129" s="31" t="s">
        <v>1283</v>
      </c>
      <c r="D129" s="26" t="s">
        <v>83</v>
      </c>
      <c r="E129" s="32" t="s">
        <v>1284</v>
      </c>
      <c r="F129" s="33" t="s">
        <v>95</v>
      </c>
      <c r="G129" s="34">
        <v>72.199</v>
      </c>
      <c r="H129" s="35">
        <v>0</v>
      </c>
      <c r="I129" s="35">
        <f>ROUND(ROUND(H129,2)*ROUND(G129,3),2)</f>
      </c>
      <c r="J129" s="33" t="s">
        <v>68</v>
      </c>
      <c r="O129">
        <f>(I129*0)/100</f>
      </c>
      <c r="P129" t="s">
        <v>40</v>
      </c>
    </row>
    <row r="130" spans="1:5" ht="63.75">
      <c r="A130" s="36" t="s">
        <v>69</v>
      </c>
      <c r="E130" s="37" t="s">
        <v>2519</v>
      </c>
    </row>
    <row r="131" spans="1:5" ht="12.75">
      <c r="A131" s="38" t="s">
        <v>71</v>
      </c>
      <c r="E131" s="39" t="s">
        <v>83</v>
      </c>
    </row>
    <row r="132" spans="1:5" ht="51">
      <c r="A132" t="s">
        <v>73</v>
      </c>
      <c r="E132" s="37" t="s">
        <v>1286</v>
      </c>
    </row>
    <row r="133" spans="1:16" ht="12.75">
      <c r="A133" s="26" t="s">
        <v>63</v>
      </c>
      <c r="B133" s="31" t="s">
        <v>197</v>
      </c>
      <c r="C133" s="31" t="s">
        <v>2266</v>
      </c>
      <c r="D133" s="26" t="s">
        <v>83</v>
      </c>
      <c r="E133" s="32" t="s">
        <v>1829</v>
      </c>
      <c r="F133" s="33" t="s">
        <v>95</v>
      </c>
      <c r="G133" s="34">
        <v>28.6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38.25">
      <c r="A134" s="36" t="s">
        <v>69</v>
      </c>
      <c r="E134" s="37" t="s">
        <v>2267</v>
      </c>
    </row>
    <row r="135" spans="1:5" ht="12.75">
      <c r="A135" s="38" t="s">
        <v>71</v>
      </c>
      <c r="E135" s="39" t="s">
        <v>83</v>
      </c>
    </row>
    <row r="136" spans="1:5" ht="76.5">
      <c r="A136" t="s">
        <v>73</v>
      </c>
      <c r="E136" s="37" t="s">
        <v>566</v>
      </c>
    </row>
    <row r="137" spans="1:16" ht="12.75">
      <c r="A137" s="26" t="s">
        <v>63</v>
      </c>
      <c r="B137" s="31" t="s">
        <v>200</v>
      </c>
      <c r="C137" s="31" t="s">
        <v>588</v>
      </c>
      <c r="D137" s="26" t="s">
        <v>83</v>
      </c>
      <c r="E137" s="32" t="s">
        <v>589</v>
      </c>
      <c r="F137" s="33" t="s">
        <v>85</v>
      </c>
      <c r="G137" s="34">
        <v>6.463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76.5">
      <c r="A138" s="36" t="s">
        <v>69</v>
      </c>
      <c r="E138" s="37" t="s">
        <v>2520</v>
      </c>
    </row>
    <row r="139" spans="1:5" ht="12.75">
      <c r="A139" s="38" t="s">
        <v>71</v>
      </c>
      <c r="E139" s="39" t="s">
        <v>2521</v>
      </c>
    </row>
    <row r="140" spans="1:5" ht="102">
      <c r="A140" t="s">
        <v>73</v>
      </c>
      <c r="E140" s="37" t="s">
        <v>583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0+O11+O20+O81+O86+O103+O132+O141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2522</v>
      </c>
      <c r="I3" s="43">
        <f>0+I11+I20+I81+I86+I103+I132+I141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2522</v>
      </c>
      <c r="D7" s="6"/>
      <c r="E7" s="18" t="s">
        <v>2523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</f>
      </c>
      <c r="R11">
        <f>0+O12+O16</f>
      </c>
    </row>
    <row r="12" spans="1:16" ht="12.75">
      <c r="A12" s="26" t="s">
        <v>63</v>
      </c>
      <c r="B12" s="31" t="s">
        <v>19</v>
      </c>
      <c r="C12" s="31" t="s">
        <v>64</v>
      </c>
      <c r="D12" s="26" t="s">
        <v>65</v>
      </c>
      <c r="E12" s="32" t="s">
        <v>66</v>
      </c>
      <c r="F12" s="33" t="s">
        <v>67</v>
      </c>
      <c r="G12" s="34">
        <v>315.707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38.25">
      <c r="A13" s="36" t="s">
        <v>69</v>
      </c>
      <c r="E13" s="37" t="s">
        <v>2525</v>
      </c>
    </row>
    <row r="14" spans="1:5" ht="12.75">
      <c r="A14" s="38" t="s">
        <v>71</v>
      </c>
      <c r="E14" s="39" t="s">
        <v>2526</v>
      </c>
    </row>
    <row r="15" spans="1:5" ht="25.5">
      <c r="A15" t="s">
        <v>73</v>
      </c>
      <c r="E15" s="37" t="s">
        <v>74</v>
      </c>
    </row>
    <row r="16" spans="1:16" ht="12.75">
      <c r="A16" s="26" t="s">
        <v>63</v>
      </c>
      <c r="B16" s="31" t="s">
        <v>36</v>
      </c>
      <c r="C16" s="31" t="s">
        <v>64</v>
      </c>
      <c r="D16" s="26" t="s">
        <v>75</v>
      </c>
      <c r="E16" s="32" t="s">
        <v>66</v>
      </c>
      <c r="F16" s="33" t="s">
        <v>67</v>
      </c>
      <c r="G16" s="34">
        <v>542.45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38.25">
      <c r="A17" s="36" t="s">
        <v>69</v>
      </c>
      <c r="E17" s="37" t="s">
        <v>2527</v>
      </c>
    </row>
    <row r="18" spans="1:5" ht="12.75">
      <c r="A18" s="38" t="s">
        <v>71</v>
      </c>
      <c r="E18" s="39" t="s">
        <v>2528</v>
      </c>
    </row>
    <row r="19" spans="1:5" ht="25.5">
      <c r="A19" t="s">
        <v>73</v>
      </c>
      <c r="E19" s="37" t="s">
        <v>74</v>
      </c>
    </row>
    <row r="20" spans="1:18" ht="12.75" customHeight="1">
      <c r="A20" s="6" t="s">
        <v>61</v>
      </c>
      <c r="B20" s="6"/>
      <c r="C20" s="41" t="s">
        <v>19</v>
      </c>
      <c r="D20" s="6"/>
      <c r="E20" s="29" t="s">
        <v>81</v>
      </c>
      <c r="F20" s="6"/>
      <c r="G20" s="6"/>
      <c r="H20" s="6"/>
      <c r="I20" s="42">
        <f>0+Q20</f>
      </c>
      <c r="J20" s="6"/>
      <c r="O20">
        <f>0+R20</f>
      </c>
      <c r="Q20">
        <f>0+I21+I25+I29+I33+I37+I41+I45+I49+I53+I57+I61+I65+I69+I73+I77</f>
      </c>
      <c r="R20">
        <f>0+O21+O25+O29+O33+O37+O41+O45+O49+O53+O57+O61+O65+O69+O73+O77</f>
      </c>
    </row>
    <row r="21" spans="1:16" ht="25.5">
      <c r="A21" s="26" t="s">
        <v>63</v>
      </c>
      <c r="B21" s="31" t="s">
        <v>35</v>
      </c>
      <c r="C21" s="31" t="s">
        <v>89</v>
      </c>
      <c r="D21" s="26" t="s">
        <v>83</v>
      </c>
      <c r="E21" s="32" t="s">
        <v>90</v>
      </c>
      <c r="F21" s="33" t="s">
        <v>85</v>
      </c>
      <c r="G21" s="34">
        <v>83.51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76.5">
      <c r="A22" s="36" t="s">
        <v>69</v>
      </c>
      <c r="E22" s="37" t="s">
        <v>2529</v>
      </c>
    </row>
    <row r="23" spans="1:5" ht="12.75">
      <c r="A23" s="38" t="s">
        <v>71</v>
      </c>
      <c r="E23" s="39" t="s">
        <v>2530</v>
      </c>
    </row>
    <row r="24" spans="1:5" ht="63.75">
      <c r="A24" t="s">
        <v>73</v>
      </c>
      <c r="E24" s="37" t="s">
        <v>88</v>
      </c>
    </row>
    <row r="25" spans="1:16" ht="25.5">
      <c r="A25" s="26" t="s">
        <v>63</v>
      </c>
      <c r="B25" s="31" t="s">
        <v>45</v>
      </c>
      <c r="C25" s="31" t="s">
        <v>93</v>
      </c>
      <c r="D25" s="26" t="s">
        <v>83</v>
      </c>
      <c r="E25" s="32" t="s">
        <v>94</v>
      </c>
      <c r="F25" s="33" t="s">
        <v>95</v>
      </c>
      <c r="G25" s="34">
        <v>517.17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63.75">
      <c r="A26" s="36" t="s">
        <v>69</v>
      </c>
      <c r="E26" s="37" t="s">
        <v>2531</v>
      </c>
    </row>
    <row r="27" spans="1:5" ht="12.75">
      <c r="A27" s="38" t="s">
        <v>71</v>
      </c>
      <c r="E27" s="39" t="s">
        <v>83</v>
      </c>
    </row>
    <row r="28" spans="1:5" ht="63.75">
      <c r="A28" t="s">
        <v>73</v>
      </c>
      <c r="E28" s="37" t="s">
        <v>88</v>
      </c>
    </row>
    <row r="29" spans="1:16" ht="25.5">
      <c r="A29" s="26" t="s">
        <v>63</v>
      </c>
      <c r="B29" s="31" t="s">
        <v>47</v>
      </c>
      <c r="C29" s="31" t="s">
        <v>98</v>
      </c>
      <c r="D29" s="26" t="s">
        <v>83</v>
      </c>
      <c r="E29" s="32" t="s">
        <v>99</v>
      </c>
      <c r="F29" s="33" t="s">
        <v>100</v>
      </c>
      <c r="G29" s="34">
        <v>446.059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51">
      <c r="A30" s="36" t="s">
        <v>69</v>
      </c>
      <c r="E30" s="37" t="s">
        <v>2532</v>
      </c>
    </row>
    <row r="31" spans="1:5" ht="12.75">
      <c r="A31" s="38" t="s">
        <v>71</v>
      </c>
      <c r="E31" s="39" t="s">
        <v>2533</v>
      </c>
    </row>
    <row r="32" spans="1:5" ht="25.5">
      <c r="A32" t="s">
        <v>73</v>
      </c>
      <c r="E32" s="37" t="s">
        <v>103</v>
      </c>
    </row>
    <row r="33" spans="1:16" ht="12.75">
      <c r="A33" s="26" t="s">
        <v>63</v>
      </c>
      <c r="B33" s="31" t="s">
        <v>49</v>
      </c>
      <c r="C33" s="31" t="s">
        <v>132</v>
      </c>
      <c r="D33" s="26" t="s">
        <v>83</v>
      </c>
      <c r="E33" s="32" t="s">
        <v>133</v>
      </c>
      <c r="F33" s="33" t="s">
        <v>85</v>
      </c>
      <c r="G33" s="34">
        <v>21.898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89.25">
      <c r="A34" s="36" t="s">
        <v>69</v>
      </c>
      <c r="E34" s="37" t="s">
        <v>2534</v>
      </c>
    </row>
    <row r="35" spans="1:5" ht="12.75">
      <c r="A35" s="38" t="s">
        <v>71</v>
      </c>
      <c r="E35" s="39" t="s">
        <v>2535</v>
      </c>
    </row>
    <row r="36" spans="1:5" ht="38.25">
      <c r="A36" t="s">
        <v>73</v>
      </c>
      <c r="E36" s="37" t="s">
        <v>136</v>
      </c>
    </row>
    <row r="37" spans="1:16" ht="12.75">
      <c r="A37" s="26" t="s">
        <v>63</v>
      </c>
      <c r="B37" s="31" t="s">
        <v>97</v>
      </c>
      <c r="C37" s="31" t="s">
        <v>2536</v>
      </c>
      <c r="D37" s="26" t="s">
        <v>83</v>
      </c>
      <c r="E37" s="32" t="s">
        <v>2537</v>
      </c>
      <c r="F37" s="33" t="s">
        <v>85</v>
      </c>
      <c r="G37" s="34">
        <v>5.367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76.5">
      <c r="A38" s="36" t="s">
        <v>69</v>
      </c>
      <c r="E38" s="37" t="s">
        <v>2538</v>
      </c>
    </row>
    <row r="39" spans="1:5" ht="12.75">
      <c r="A39" s="38" t="s">
        <v>71</v>
      </c>
      <c r="E39" s="39" t="s">
        <v>2539</v>
      </c>
    </row>
    <row r="40" spans="1:5" ht="306">
      <c r="A40" t="s">
        <v>73</v>
      </c>
      <c r="E40" s="37" t="s">
        <v>145</v>
      </c>
    </row>
    <row r="41" spans="1:16" ht="12.75">
      <c r="A41" s="26" t="s">
        <v>63</v>
      </c>
      <c r="B41" s="31" t="s">
        <v>104</v>
      </c>
      <c r="C41" s="31" t="s">
        <v>141</v>
      </c>
      <c r="D41" s="26" t="s">
        <v>83</v>
      </c>
      <c r="E41" s="32" t="s">
        <v>142</v>
      </c>
      <c r="F41" s="33" t="s">
        <v>85</v>
      </c>
      <c r="G41" s="34">
        <v>27.265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76.5">
      <c r="A42" s="36" t="s">
        <v>69</v>
      </c>
      <c r="E42" s="37" t="s">
        <v>2540</v>
      </c>
    </row>
    <row r="43" spans="1:5" ht="12.75">
      <c r="A43" s="38" t="s">
        <v>71</v>
      </c>
      <c r="E43" s="39" t="s">
        <v>2541</v>
      </c>
    </row>
    <row r="44" spans="1:5" ht="306">
      <c r="A44" t="s">
        <v>73</v>
      </c>
      <c r="E44" s="37" t="s">
        <v>145</v>
      </c>
    </row>
    <row r="45" spans="1:16" ht="12.75">
      <c r="A45" s="26" t="s">
        <v>63</v>
      </c>
      <c r="B45" s="31" t="s">
        <v>52</v>
      </c>
      <c r="C45" s="31" t="s">
        <v>147</v>
      </c>
      <c r="D45" s="26" t="s">
        <v>83</v>
      </c>
      <c r="E45" s="32" t="s">
        <v>148</v>
      </c>
      <c r="F45" s="33" t="s">
        <v>85</v>
      </c>
      <c r="G45" s="34">
        <v>266.2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76.5">
      <c r="A46" s="36" t="s">
        <v>69</v>
      </c>
      <c r="E46" s="37" t="s">
        <v>2542</v>
      </c>
    </row>
    <row r="47" spans="1:5" ht="12.75">
      <c r="A47" s="38" t="s">
        <v>71</v>
      </c>
      <c r="E47" s="39" t="s">
        <v>83</v>
      </c>
    </row>
    <row r="48" spans="1:5" ht="318.75">
      <c r="A48" t="s">
        <v>73</v>
      </c>
      <c r="E48" s="37" t="s">
        <v>150</v>
      </c>
    </row>
    <row r="49" spans="1:16" ht="12.75">
      <c r="A49" s="26" t="s">
        <v>63</v>
      </c>
      <c r="B49" s="31" t="s">
        <v>54</v>
      </c>
      <c r="C49" s="31" t="s">
        <v>170</v>
      </c>
      <c r="D49" s="26" t="s">
        <v>83</v>
      </c>
      <c r="E49" s="32" t="s">
        <v>171</v>
      </c>
      <c r="F49" s="33" t="s">
        <v>85</v>
      </c>
      <c r="G49" s="34">
        <v>33.156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63.75">
      <c r="A50" s="36" t="s">
        <v>69</v>
      </c>
      <c r="E50" s="37" t="s">
        <v>2543</v>
      </c>
    </row>
    <row r="51" spans="1:5" ht="12.75">
      <c r="A51" s="38" t="s">
        <v>71</v>
      </c>
      <c r="E51" s="39" t="s">
        <v>83</v>
      </c>
    </row>
    <row r="52" spans="1:5" ht="229.5">
      <c r="A52" t="s">
        <v>73</v>
      </c>
      <c r="E52" s="37" t="s">
        <v>173</v>
      </c>
    </row>
    <row r="53" spans="1:16" ht="12.75">
      <c r="A53" s="26" t="s">
        <v>63</v>
      </c>
      <c r="B53" s="31" t="s">
        <v>56</v>
      </c>
      <c r="C53" s="31" t="s">
        <v>175</v>
      </c>
      <c r="D53" s="26" t="s">
        <v>83</v>
      </c>
      <c r="E53" s="32" t="s">
        <v>176</v>
      </c>
      <c r="F53" s="33" t="s">
        <v>85</v>
      </c>
      <c r="G53" s="34">
        <v>297.18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51">
      <c r="A54" s="36" t="s">
        <v>69</v>
      </c>
      <c r="E54" s="37" t="s">
        <v>2544</v>
      </c>
    </row>
    <row r="55" spans="1:5" ht="12.75">
      <c r="A55" s="38" t="s">
        <v>71</v>
      </c>
      <c r="E55" s="39" t="s">
        <v>2545</v>
      </c>
    </row>
    <row r="56" spans="1:5" ht="280.5">
      <c r="A56" t="s">
        <v>73</v>
      </c>
      <c r="E56" s="37" t="s">
        <v>179</v>
      </c>
    </row>
    <row r="57" spans="1:16" ht="12.75">
      <c r="A57" s="26" t="s">
        <v>63</v>
      </c>
      <c r="B57" s="31" t="s">
        <v>118</v>
      </c>
      <c r="C57" s="31" t="s">
        <v>181</v>
      </c>
      <c r="D57" s="26" t="s">
        <v>65</v>
      </c>
      <c r="E57" s="32" t="s">
        <v>182</v>
      </c>
      <c r="F57" s="33" t="s">
        <v>183</v>
      </c>
      <c r="G57" s="34">
        <v>583.153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38.25">
      <c r="A58" s="36" t="s">
        <v>69</v>
      </c>
      <c r="E58" s="37" t="s">
        <v>2546</v>
      </c>
    </row>
    <row r="59" spans="1:5" ht="12.75">
      <c r="A59" s="38" t="s">
        <v>71</v>
      </c>
      <c r="E59" s="39" t="s">
        <v>83</v>
      </c>
    </row>
    <row r="60" spans="1:5" ht="25.5">
      <c r="A60" t="s">
        <v>73</v>
      </c>
      <c r="E60" s="37" t="s">
        <v>186</v>
      </c>
    </row>
    <row r="61" spans="1:16" ht="12.75">
      <c r="A61" s="26" t="s">
        <v>63</v>
      </c>
      <c r="B61" s="31" t="s">
        <v>123</v>
      </c>
      <c r="C61" s="31" t="s">
        <v>181</v>
      </c>
      <c r="D61" s="26" t="s">
        <v>75</v>
      </c>
      <c r="E61" s="32" t="s">
        <v>182</v>
      </c>
      <c r="F61" s="33" t="s">
        <v>183</v>
      </c>
      <c r="G61" s="34">
        <v>1448.419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38.25">
      <c r="A62" s="36" t="s">
        <v>69</v>
      </c>
      <c r="E62" s="37" t="s">
        <v>2547</v>
      </c>
    </row>
    <row r="63" spans="1:5" ht="12.75">
      <c r="A63" s="38" t="s">
        <v>71</v>
      </c>
      <c r="E63" s="39" t="s">
        <v>83</v>
      </c>
    </row>
    <row r="64" spans="1:5" ht="25.5">
      <c r="A64" t="s">
        <v>73</v>
      </c>
      <c r="E64" s="37" t="s">
        <v>186</v>
      </c>
    </row>
    <row r="65" spans="1:16" ht="12.75">
      <c r="A65" s="26" t="s">
        <v>63</v>
      </c>
      <c r="B65" s="31" t="s">
        <v>126</v>
      </c>
      <c r="C65" s="31" t="s">
        <v>620</v>
      </c>
      <c r="D65" s="26" t="s">
        <v>83</v>
      </c>
      <c r="E65" s="32" t="s">
        <v>621</v>
      </c>
      <c r="F65" s="33" t="s">
        <v>183</v>
      </c>
      <c r="G65" s="34">
        <v>272.647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38.25">
      <c r="A66" s="36" t="s">
        <v>69</v>
      </c>
      <c r="E66" s="37" t="s">
        <v>2548</v>
      </c>
    </row>
    <row r="67" spans="1:5" ht="12.75">
      <c r="A67" s="38" t="s">
        <v>71</v>
      </c>
      <c r="E67" s="39" t="s">
        <v>83</v>
      </c>
    </row>
    <row r="68" spans="1:5" ht="12.75">
      <c r="A68" t="s">
        <v>73</v>
      </c>
      <c r="E68" s="37" t="s">
        <v>210</v>
      </c>
    </row>
    <row r="69" spans="1:16" ht="12.75">
      <c r="A69" s="26" t="s">
        <v>63</v>
      </c>
      <c r="B69" s="31" t="s">
        <v>131</v>
      </c>
      <c r="C69" s="31" t="s">
        <v>623</v>
      </c>
      <c r="D69" s="26" t="s">
        <v>83</v>
      </c>
      <c r="E69" s="32" t="s">
        <v>624</v>
      </c>
      <c r="F69" s="33" t="s">
        <v>183</v>
      </c>
      <c r="G69" s="34">
        <v>272.647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51">
      <c r="A70" s="36" t="s">
        <v>69</v>
      </c>
      <c r="E70" s="37" t="s">
        <v>2549</v>
      </c>
    </row>
    <row r="71" spans="1:5" ht="12.75">
      <c r="A71" s="38" t="s">
        <v>71</v>
      </c>
      <c r="E71" s="39" t="s">
        <v>83</v>
      </c>
    </row>
    <row r="72" spans="1:5" ht="38.25">
      <c r="A72" t="s">
        <v>73</v>
      </c>
      <c r="E72" s="37" t="s">
        <v>215</v>
      </c>
    </row>
    <row r="73" spans="1:16" ht="12.75">
      <c r="A73" s="26" t="s">
        <v>63</v>
      </c>
      <c r="B73" s="31" t="s">
        <v>137</v>
      </c>
      <c r="C73" s="31" t="s">
        <v>217</v>
      </c>
      <c r="D73" s="26" t="s">
        <v>83</v>
      </c>
      <c r="E73" s="32" t="s">
        <v>218</v>
      </c>
      <c r="F73" s="33" t="s">
        <v>183</v>
      </c>
      <c r="G73" s="34">
        <v>272.647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38.25">
      <c r="A74" s="36" t="s">
        <v>69</v>
      </c>
      <c r="E74" s="37" t="s">
        <v>2550</v>
      </c>
    </row>
    <row r="75" spans="1:5" ht="12.75">
      <c r="A75" s="38" t="s">
        <v>71</v>
      </c>
      <c r="E75" s="39" t="s">
        <v>83</v>
      </c>
    </row>
    <row r="76" spans="1:5" ht="25.5">
      <c r="A76" t="s">
        <v>73</v>
      </c>
      <c r="E76" s="37" t="s">
        <v>220</v>
      </c>
    </row>
    <row r="77" spans="1:16" ht="12.75">
      <c r="A77" s="26" t="s">
        <v>63</v>
      </c>
      <c r="B77" s="31" t="s">
        <v>140</v>
      </c>
      <c r="C77" s="31" t="s">
        <v>222</v>
      </c>
      <c r="D77" s="26" t="s">
        <v>83</v>
      </c>
      <c r="E77" s="32" t="s">
        <v>223</v>
      </c>
      <c r="F77" s="33" t="s">
        <v>183</v>
      </c>
      <c r="G77" s="34">
        <v>272.647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38.25">
      <c r="A78" s="36" t="s">
        <v>69</v>
      </c>
      <c r="E78" s="37" t="s">
        <v>2551</v>
      </c>
    </row>
    <row r="79" spans="1:5" ht="12.75">
      <c r="A79" s="38" t="s">
        <v>71</v>
      </c>
      <c r="E79" s="39" t="s">
        <v>83</v>
      </c>
    </row>
    <row r="80" spans="1:5" ht="38.25">
      <c r="A80" t="s">
        <v>73</v>
      </c>
      <c r="E80" s="37" t="s">
        <v>225</v>
      </c>
    </row>
    <row r="81" spans="1:18" ht="12.75" customHeight="1">
      <c r="A81" s="6" t="s">
        <v>61</v>
      </c>
      <c r="B81" s="6"/>
      <c r="C81" s="41" t="s">
        <v>35</v>
      </c>
      <c r="D81" s="6"/>
      <c r="E81" s="29" t="s">
        <v>638</v>
      </c>
      <c r="F81" s="6"/>
      <c r="G81" s="6"/>
      <c r="H81" s="6"/>
      <c r="I81" s="42">
        <f>0+Q81</f>
      </c>
      <c r="J81" s="6"/>
      <c r="O81">
        <f>0+R81</f>
      </c>
      <c r="Q81">
        <f>0+I82</f>
      </c>
      <c r="R81">
        <f>0+O82</f>
      </c>
    </row>
    <row r="82" spans="1:16" ht="12.75">
      <c r="A82" s="26" t="s">
        <v>63</v>
      </c>
      <c r="B82" s="31" t="s">
        <v>146</v>
      </c>
      <c r="C82" s="31" t="s">
        <v>2250</v>
      </c>
      <c r="D82" s="26" t="s">
        <v>83</v>
      </c>
      <c r="E82" s="32" t="s">
        <v>2251</v>
      </c>
      <c r="F82" s="33" t="s">
        <v>966</v>
      </c>
      <c r="G82" s="34">
        <v>818.48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63.75">
      <c r="A83" s="36" t="s">
        <v>69</v>
      </c>
      <c r="E83" s="37" t="s">
        <v>2552</v>
      </c>
    </row>
    <row r="84" spans="1:5" ht="25.5">
      <c r="A84" s="38" t="s">
        <v>71</v>
      </c>
      <c r="E84" s="39" t="s">
        <v>2553</v>
      </c>
    </row>
    <row r="85" spans="1:5" ht="293.25">
      <c r="A85" t="s">
        <v>73</v>
      </c>
      <c r="E85" s="37" t="s">
        <v>2254</v>
      </c>
    </row>
    <row r="86" spans="1:18" ht="12.75" customHeight="1">
      <c r="A86" s="6" t="s">
        <v>61</v>
      </c>
      <c r="B86" s="6"/>
      <c r="C86" s="41" t="s">
        <v>45</v>
      </c>
      <c r="D86" s="6"/>
      <c r="E86" s="29" t="s">
        <v>265</v>
      </c>
      <c r="F86" s="6"/>
      <c r="G86" s="6"/>
      <c r="H86" s="6"/>
      <c r="I86" s="42">
        <f>0+Q86</f>
      </c>
      <c r="J86" s="6"/>
      <c r="O86">
        <f>0+R86</f>
      </c>
      <c r="Q86">
        <f>0+I87+I91+I95+I99</f>
      </c>
      <c r="R86">
        <f>0+O87+O91+O95+O99</f>
      </c>
    </row>
    <row r="87" spans="1:16" ht="12.75">
      <c r="A87" s="26" t="s">
        <v>63</v>
      </c>
      <c r="B87" s="31" t="s">
        <v>151</v>
      </c>
      <c r="C87" s="31" t="s">
        <v>2554</v>
      </c>
      <c r="D87" s="26" t="s">
        <v>83</v>
      </c>
      <c r="E87" s="32" t="s">
        <v>2555</v>
      </c>
      <c r="F87" s="33" t="s">
        <v>85</v>
      </c>
      <c r="G87" s="34">
        <v>0.091</v>
      </c>
      <c r="H87" s="35">
        <v>0</v>
      </c>
      <c r="I87" s="35">
        <f>ROUND(ROUND(H87,2)*ROUND(G87,3),2)</f>
      </c>
      <c r="J87" s="33" t="s">
        <v>68</v>
      </c>
      <c r="O87">
        <f>(I87*21)/100</f>
      </c>
      <c r="P87" t="s">
        <v>36</v>
      </c>
    </row>
    <row r="88" spans="1:5" ht="51">
      <c r="A88" s="36" t="s">
        <v>69</v>
      </c>
      <c r="E88" s="37" t="s">
        <v>2556</v>
      </c>
    </row>
    <row r="89" spans="1:5" ht="12.75">
      <c r="A89" s="38" t="s">
        <v>71</v>
      </c>
      <c r="E89" s="39" t="s">
        <v>2557</v>
      </c>
    </row>
    <row r="90" spans="1:5" ht="229.5">
      <c r="A90" t="s">
        <v>73</v>
      </c>
      <c r="E90" s="37" t="s">
        <v>2295</v>
      </c>
    </row>
    <row r="91" spans="1:16" ht="12.75">
      <c r="A91" s="26" t="s">
        <v>63</v>
      </c>
      <c r="B91" s="31" t="s">
        <v>156</v>
      </c>
      <c r="C91" s="31" t="s">
        <v>267</v>
      </c>
      <c r="D91" s="26" t="s">
        <v>83</v>
      </c>
      <c r="E91" s="32" t="s">
        <v>268</v>
      </c>
      <c r="F91" s="33" t="s">
        <v>85</v>
      </c>
      <c r="G91" s="34">
        <v>0.128</v>
      </c>
      <c r="H91" s="35">
        <v>0</v>
      </c>
      <c r="I91" s="35">
        <f>ROUND(ROUND(H91,2)*ROUND(G91,3),2)</f>
      </c>
      <c r="J91" s="33" t="s">
        <v>68</v>
      </c>
      <c r="O91">
        <f>(I91*21)/100</f>
      </c>
      <c r="P91" t="s">
        <v>36</v>
      </c>
    </row>
    <row r="92" spans="1:5" ht="51">
      <c r="A92" s="36" t="s">
        <v>69</v>
      </c>
      <c r="E92" s="37" t="s">
        <v>2558</v>
      </c>
    </row>
    <row r="93" spans="1:5" ht="12.75">
      <c r="A93" s="38" t="s">
        <v>71</v>
      </c>
      <c r="E93" s="39" t="s">
        <v>2559</v>
      </c>
    </row>
    <row r="94" spans="1:5" ht="369.75">
      <c r="A94" t="s">
        <v>73</v>
      </c>
      <c r="E94" s="37" t="s">
        <v>271</v>
      </c>
    </row>
    <row r="95" spans="1:16" ht="12.75">
      <c r="A95" s="26" t="s">
        <v>63</v>
      </c>
      <c r="B95" s="31" t="s">
        <v>161</v>
      </c>
      <c r="C95" s="31" t="s">
        <v>276</v>
      </c>
      <c r="D95" s="26" t="s">
        <v>83</v>
      </c>
      <c r="E95" s="32" t="s">
        <v>277</v>
      </c>
      <c r="F95" s="33" t="s">
        <v>85</v>
      </c>
      <c r="G95" s="34">
        <v>27.04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38.25">
      <c r="A96" s="36" t="s">
        <v>69</v>
      </c>
      <c r="E96" s="37" t="s">
        <v>2255</v>
      </c>
    </row>
    <row r="97" spans="1:5" ht="12.75">
      <c r="A97" s="38" t="s">
        <v>71</v>
      </c>
      <c r="E97" s="39" t="s">
        <v>2560</v>
      </c>
    </row>
    <row r="98" spans="1:5" ht="369.75">
      <c r="A98" t="s">
        <v>73</v>
      </c>
      <c r="E98" s="37" t="s">
        <v>271</v>
      </c>
    </row>
    <row r="99" spans="1:16" ht="12.75">
      <c r="A99" s="26" t="s">
        <v>63</v>
      </c>
      <c r="B99" s="31" t="s">
        <v>166</v>
      </c>
      <c r="C99" s="31" t="s">
        <v>292</v>
      </c>
      <c r="D99" s="26" t="s">
        <v>83</v>
      </c>
      <c r="E99" s="32" t="s">
        <v>293</v>
      </c>
      <c r="F99" s="33" t="s">
        <v>85</v>
      </c>
      <c r="G99" s="34">
        <v>59.436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51">
      <c r="A100" s="36" t="s">
        <v>69</v>
      </c>
      <c r="E100" s="37" t="s">
        <v>2459</v>
      </c>
    </row>
    <row r="101" spans="1:5" ht="12.75">
      <c r="A101" s="38" t="s">
        <v>71</v>
      </c>
      <c r="E101" s="39" t="s">
        <v>2561</v>
      </c>
    </row>
    <row r="102" spans="1:5" ht="38.25">
      <c r="A102" t="s">
        <v>73</v>
      </c>
      <c r="E102" s="37" t="s">
        <v>259</v>
      </c>
    </row>
    <row r="103" spans="1:18" ht="12.75" customHeight="1">
      <c r="A103" s="6" t="s">
        <v>61</v>
      </c>
      <c r="B103" s="6"/>
      <c r="C103" s="41" t="s">
        <v>47</v>
      </c>
      <c r="D103" s="6"/>
      <c r="E103" s="29" t="s">
        <v>304</v>
      </c>
      <c r="F103" s="6"/>
      <c r="G103" s="6"/>
      <c r="H103" s="6"/>
      <c r="I103" s="42">
        <f>0+Q103</f>
      </c>
      <c r="J103" s="6"/>
      <c r="O103">
        <f>0+R103</f>
      </c>
      <c r="Q103">
        <f>0+I104+I108+I112+I116+I120+I124+I128</f>
      </c>
      <c r="R103">
        <f>0+O104+O108+O112+O116+O120+O124+O128</f>
      </c>
    </row>
    <row r="104" spans="1:16" ht="12.75">
      <c r="A104" s="26" t="s">
        <v>63</v>
      </c>
      <c r="B104" s="31" t="s">
        <v>169</v>
      </c>
      <c r="C104" s="31" t="s">
        <v>320</v>
      </c>
      <c r="D104" s="26" t="s">
        <v>83</v>
      </c>
      <c r="E104" s="32" t="s">
        <v>321</v>
      </c>
      <c r="F104" s="33" t="s">
        <v>183</v>
      </c>
      <c r="G104" s="34">
        <v>2336.16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2562</v>
      </c>
    </row>
    <row r="106" spans="1:5" ht="12.75">
      <c r="A106" s="38" t="s">
        <v>71</v>
      </c>
      <c r="E106" s="39" t="s">
        <v>2563</v>
      </c>
    </row>
    <row r="107" spans="1:5" ht="51">
      <c r="A107" t="s">
        <v>73</v>
      </c>
      <c r="E107" s="37" t="s">
        <v>323</v>
      </c>
    </row>
    <row r="108" spans="1:16" ht="12.75">
      <c r="A108" s="26" t="s">
        <v>63</v>
      </c>
      <c r="B108" s="31" t="s">
        <v>174</v>
      </c>
      <c r="C108" s="31" t="s">
        <v>331</v>
      </c>
      <c r="D108" s="26" t="s">
        <v>83</v>
      </c>
      <c r="E108" s="32" t="s">
        <v>332</v>
      </c>
      <c r="F108" s="33" t="s">
        <v>183</v>
      </c>
      <c r="G108" s="34">
        <v>583.153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38.25">
      <c r="A109" s="36" t="s">
        <v>69</v>
      </c>
      <c r="E109" s="37" t="s">
        <v>2564</v>
      </c>
    </row>
    <row r="110" spans="1:5" ht="12.75">
      <c r="A110" s="38" t="s">
        <v>71</v>
      </c>
      <c r="E110" s="39" t="s">
        <v>83</v>
      </c>
    </row>
    <row r="111" spans="1:5" ht="51">
      <c r="A111" t="s">
        <v>73</v>
      </c>
      <c r="E111" s="37" t="s">
        <v>323</v>
      </c>
    </row>
    <row r="112" spans="1:16" ht="12.75">
      <c r="A112" s="26" t="s">
        <v>63</v>
      </c>
      <c r="B112" s="31" t="s">
        <v>180</v>
      </c>
      <c r="C112" s="31" t="s">
        <v>397</v>
      </c>
      <c r="D112" s="26" t="s">
        <v>83</v>
      </c>
      <c r="E112" s="32" t="s">
        <v>398</v>
      </c>
      <c r="F112" s="33" t="s">
        <v>183</v>
      </c>
      <c r="G112" s="34">
        <v>565.42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63.75">
      <c r="A113" s="36" t="s">
        <v>69</v>
      </c>
      <c r="E113" s="37" t="s">
        <v>2565</v>
      </c>
    </row>
    <row r="114" spans="1:5" ht="12.75">
      <c r="A114" s="38" t="s">
        <v>71</v>
      </c>
      <c r="E114" s="39" t="s">
        <v>83</v>
      </c>
    </row>
    <row r="115" spans="1:5" ht="153">
      <c r="A115" t="s">
        <v>73</v>
      </c>
      <c r="E115" s="37" t="s">
        <v>400</v>
      </c>
    </row>
    <row r="116" spans="1:16" ht="12.75">
      <c r="A116" s="26" t="s">
        <v>63</v>
      </c>
      <c r="B116" s="31" t="s">
        <v>187</v>
      </c>
      <c r="C116" s="31" t="s">
        <v>1240</v>
      </c>
      <c r="D116" s="26" t="s">
        <v>83</v>
      </c>
      <c r="E116" s="32" t="s">
        <v>1241</v>
      </c>
      <c r="F116" s="33" t="s">
        <v>183</v>
      </c>
      <c r="G116" s="34">
        <v>1112.89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63.75">
      <c r="A117" s="36" t="s">
        <v>69</v>
      </c>
      <c r="E117" s="37" t="s">
        <v>2566</v>
      </c>
    </row>
    <row r="118" spans="1:5" ht="12.75">
      <c r="A118" s="38" t="s">
        <v>71</v>
      </c>
      <c r="E118" s="39" t="s">
        <v>83</v>
      </c>
    </row>
    <row r="119" spans="1:5" ht="153">
      <c r="A119" t="s">
        <v>73</v>
      </c>
      <c r="E119" s="37" t="s">
        <v>400</v>
      </c>
    </row>
    <row r="120" spans="1:16" ht="12.75">
      <c r="A120" s="26" t="s">
        <v>63</v>
      </c>
      <c r="B120" s="31" t="s">
        <v>189</v>
      </c>
      <c r="C120" s="31" t="s">
        <v>2465</v>
      </c>
      <c r="D120" s="26" t="s">
        <v>83</v>
      </c>
      <c r="E120" s="32" t="s">
        <v>2466</v>
      </c>
      <c r="F120" s="33" t="s">
        <v>183</v>
      </c>
      <c r="G120" s="34">
        <v>8.4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63.75">
      <c r="A121" s="36" t="s">
        <v>69</v>
      </c>
      <c r="E121" s="37" t="s">
        <v>2567</v>
      </c>
    </row>
    <row r="122" spans="1:5" ht="12.75">
      <c r="A122" s="38" t="s">
        <v>71</v>
      </c>
      <c r="E122" s="39" t="s">
        <v>83</v>
      </c>
    </row>
    <row r="123" spans="1:5" ht="153">
      <c r="A123" t="s">
        <v>73</v>
      </c>
      <c r="E123" s="37" t="s">
        <v>400</v>
      </c>
    </row>
    <row r="124" spans="1:16" ht="25.5">
      <c r="A124" s="26" t="s">
        <v>63</v>
      </c>
      <c r="B124" s="31" t="s">
        <v>191</v>
      </c>
      <c r="C124" s="31" t="s">
        <v>402</v>
      </c>
      <c r="D124" s="26" t="s">
        <v>83</v>
      </c>
      <c r="E124" s="32" t="s">
        <v>403</v>
      </c>
      <c r="F124" s="33" t="s">
        <v>183</v>
      </c>
      <c r="G124" s="34">
        <v>9.333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63.75">
      <c r="A125" s="36" t="s">
        <v>69</v>
      </c>
      <c r="E125" s="37" t="s">
        <v>2568</v>
      </c>
    </row>
    <row r="126" spans="1:5" ht="12.75">
      <c r="A126" s="38" t="s">
        <v>71</v>
      </c>
      <c r="E126" s="39" t="s">
        <v>83</v>
      </c>
    </row>
    <row r="127" spans="1:5" ht="153">
      <c r="A127" t="s">
        <v>73</v>
      </c>
      <c r="E127" s="37" t="s">
        <v>400</v>
      </c>
    </row>
    <row r="128" spans="1:16" ht="25.5">
      <c r="A128" s="26" t="s">
        <v>63</v>
      </c>
      <c r="B128" s="31" t="s">
        <v>194</v>
      </c>
      <c r="C128" s="31" t="s">
        <v>1802</v>
      </c>
      <c r="D128" s="26" t="s">
        <v>83</v>
      </c>
      <c r="E128" s="32" t="s">
        <v>1803</v>
      </c>
      <c r="F128" s="33" t="s">
        <v>183</v>
      </c>
      <c r="G128" s="34">
        <v>55.19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63.75">
      <c r="A129" s="36" t="s">
        <v>69</v>
      </c>
      <c r="E129" s="37" t="s">
        <v>2569</v>
      </c>
    </row>
    <row r="130" spans="1:5" ht="12.75">
      <c r="A130" s="38" t="s">
        <v>71</v>
      </c>
      <c r="E130" s="39" t="s">
        <v>83</v>
      </c>
    </row>
    <row r="131" spans="1:5" ht="153">
      <c r="A131" t="s">
        <v>73</v>
      </c>
      <c r="E131" s="37" t="s">
        <v>400</v>
      </c>
    </row>
    <row r="132" spans="1:18" ht="12.75" customHeight="1">
      <c r="A132" s="6" t="s">
        <v>61</v>
      </c>
      <c r="B132" s="6"/>
      <c r="C132" s="41" t="s">
        <v>104</v>
      </c>
      <c r="D132" s="6"/>
      <c r="E132" s="29" t="s">
        <v>416</v>
      </c>
      <c r="F132" s="6"/>
      <c r="G132" s="6"/>
      <c r="H132" s="6"/>
      <c r="I132" s="42">
        <f>0+Q132</f>
      </c>
      <c r="J132" s="6"/>
      <c r="O132">
        <f>0+R132</f>
      </c>
      <c r="Q132">
        <f>0+I133+I137</f>
      </c>
      <c r="R132">
        <f>0+O133+O137</f>
      </c>
    </row>
    <row r="133" spans="1:16" ht="12.75">
      <c r="A133" s="26" t="s">
        <v>63</v>
      </c>
      <c r="B133" s="31" t="s">
        <v>197</v>
      </c>
      <c r="C133" s="31" t="s">
        <v>418</v>
      </c>
      <c r="D133" s="26" t="s">
        <v>83</v>
      </c>
      <c r="E133" s="32" t="s">
        <v>419</v>
      </c>
      <c r="F133" s="33" t="s">
        <v>95</v>
      </c>
      <c r="G133" s="34">
        <v>198.12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38.25">
      <c r="A134" s="36" t="s">
        <v>69</v>
      </c>
      <c r="E134" s="37" t="s">
        <v>2470</v>
      </c>
    </row>
    <row r="135" spans="1:5" ht="12.75">
      <c r="A135" s="38" t="s">
        <v>71</v>
      </c>
      <c r="E135" s="39" t="s">
        <v>83</v>
      </c>
    </row>
    <row r="136" spans="1:5" ht="255">
      <c r="A136" t="s">
        <v>73</v>
      </c>
      <c r="E136" s="37" t="s">
        <v>421</v>
      </c>
    </row>
    <row r="137" spans="1:16" ht="12.75">
      <c r="A137" s="26" t="s">
        <v>63</v>
      </c>
      <c r="B137" s="31" t="s">
        <v>200</v>
      </c>
      <c r="C137" s="31" t="s">
        <v>456</v>
      </c>
      <c r="D137" s="26" t="s">
        <v>83</v>
      </c>
      <c r="E137" s="32" t="s">
        <v>457</v>
      </c>
      <c r="F137" s="33" t="s">
        <v>234</v>
      </c>
      <c r="G137" s="34">
        <v>12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51">
      <c r="A138" s="36" t="s">
        <v>69</v>
      </c>
      <c r="E138" s="37" t="s">
        <v>2570</v>
      </c>
    </row>
    <row r="139" spans="1:5" ht="12.75">
      <c r="A139" s="38" t="s">
        <v>71</v>
      </c>
      <c r="E139" s="39" t="s">
        <v>83</v>
      </c>
    </row>
    <row r="140" spans="1:5" ht="25.5">
      <c r="A140" t="s">
        <v>73</v>
      </c>
      <c r="E140" s="37" t="s">
        <v>459</v>
      </c>
    </row>
    <row r="141" spans="1:18" ht="12.75" customHeight="1">
      <c r="A141" s="6" t="s">
        <v>61</v>
      </c>
      <c r="B141" s="6"/>
      <c r="C141" s="41" t="s">
        <v>52</v>
      </c>
      <c r="D141" s="6"/>
      <c r="E141" s="29" t="s">
        <v>460</v>
      </c>
      <c r="F141" s="6"/>
      <c r="G141" s="6"/>
      <c r="H141" s="6"/>
      <c r="I141" s="42">
        <f>0+Q141</f>
      </c>
      <c r="J141" s="6"/>
      <c r="O141">
        <f>0+R141</f>
      </c>
      <c r="Q141">
        <f>0+I142+I146+I150</f>
      </c>
      <c r="R141">
        <f>0+O142+O146+O150</f>
      </c>
    </row>
    <row r="142" spans="1:16" ht="12.75">
      <c r="A142" s="26" t="s">
        <v>63</v>
      </c>
      <c r="B142" s="31" t="s">
        <v>203</v>
      </c>
      <c r="C142" s="31" t="s">
        <v>1283</v>
      </c>
      <c r="D142" s="26" t="s">
        <v>83</v>
      </c>
      <c r="E142" s="32" t="s">
        <v>1284</v>
      </c>
      <c r="F142" s="33" t="s">
        <v>95</v>
      </c>
      <c r="G142" s="34">
        <v>632.841</v>
      </c>
      <c r="H142" s="35">
        <v>0</v>
      </c>
      <c r="I142" s="35">
        <f>ROUND(ROUND(H142,2)*ROUND(G142,3),2)</f>
      </c>
      <c r="J142" s="33" t="s">
        <v>68</v>
      </c>
      <c r="O142">
        <f>(I142*0)/100</f>
      </c>
      <c r="P142" t="s">
        <v>40</v>
      </c>
    </row>
    <row r="143" spans="1:5" ht="63.75">
      <c r="A143" s="36" t="s">
        <v>69</v>
      </c>
      <c r="E143" s="37" t="s">
        <v>2571</v>
      </c>
    </row>
    <row r="144" spans="1:5" ht="12.75">
      <c r="A144" s="38" t="s">
        <v>71</v>
      </c>
      <c r="E144" s="39" t="s">
        <v>83</v>
      </c>
    </row>
    <row r="145" spans="1:5" ht="51">
      <c r="A145" t="s">
        <v>73</v>
      </c>
      <c r="E145" s="37" t="s">
        <v>1286</v>
      </c>
    </row>
    <row r="146" spans="1:16" ht="12.75">
      <c r="A146" s="26" t="s">
        <v>63</v>
      </c>
      <c r="B146" s="31" t="s">
        <v>206</v>
      </c>
      <c r="C146" s="31" t="s">
        <v>2266</v>
      </c>
      <c r="D146" s="26" t="s">
        <v>83</v>
      </c>
      <c r="E146" s="32" t="s">
        <v>1829</v>
      </c>
      <c r="F146" s="33" t="s">
        <v>95</v>
      </c>
      <c r="G146" s="34">
        <v>135.2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38.25">
      <c r="A147" s="36" t="s">
        <v>69</v>
      </c>
      <c r="E147" s="37" t="s">
        <v>2267</v>
      </c>
    </row>
    <row r="148" spans="1:5" ht="12.75">
      <c r="A148" s="38" t="s">
        <v>71</v>
      </c>
      <c r="E148" s="39" t="s">
        <v>83</v>
      </c>
    </row>
    <row r="149" spans="1:5" ht="76.5">
      <c r="A149" t="s">
        <v>73</v>
      </c>
      <c r="E149" s="37" t="s">
        <v>566</v>
      </c>
    </row>
    <row r="150" spans="1:16" ht="12.75">
      <c r="A150" s="26" t="s">
        <v>63</v>
      </c>
      <c r="B150" s="31" t="s">
        <v>211</v>
      </c>
      <c r="C150" s="31" t="s">
        <v>588</v>
      </c>
      <c r="D150" s="26" t="s">
        <v>83</v>
      </c>
      <c r="E150" s="32" t="s">
        <v>589</v>
      </c>
      <c r="F150" s="33" t="s">
        <v>85</v>
      </c>
      <c r="G150" s="34">
        <v>51.717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76.5">
      <c r="A151" s="36" t="s">
        <v>69</v>
      </c>
      <c r="E151" s="37" t="s">
        <v>2572</v>
      </c>
    </row>
    <row r="152" spans="1:5" ht="12.75">
      <c r="A152" s="38" t="s">
        <v>71</v>
      </c>
      <c r="E152" s="39" t="s">
        <v>2573</v>
      </c>
    </row>
    <row r="153" spans="1:5" ht="102">
      <c r="A153" t="s">
        <v>73</v>
      </c>
      <c r="E153" s="37" t="s">
        <v>583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655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</v>
      </c>
      <c r="D7" s="1"/>
      <c r="E7" s="14" t="s">
        <v>29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655</v>
      </c>
      <c r="D8" s="6"/>
      <c r="E8" s="18" t="s">
        <v>656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658</v>
      </c>
      <c r="D13" s="26" t="s">
        <v>83</v>
      </c>
      <c r="E13" s="32" t="s">
        <v>659</v>
      </c>
      <c r="F13" s="33" t="s">
        <v>183</v>
      </c>
      <c r="G13" s="34">
        <v>1298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51">
      <c r="A14" s="36" t="s">
        <v>69</v>
      </c>
      <c r="E14" s="37" t="s">
        <v>660</v>
      </c>
    </row>
    <row r="15" spans="1:5" ht="12.75">
      <c r="A15" s="38" t="s">
        <v>71</v>
      </c>
      <c r="E15" s="39" t="s">
        <v>83</v>
      </c>
    </row>
    <row r="16" spans="1:5" ht="38.25">
      <c r="A16" t="s">
        <v>73</v>
      </c>
      <c r="E16" s="37" t="s">
        <v>661</v>
      </c>
    </row>
    <row r="17" spans="1:16" ht="12.75">
      <c r="A17" s="26" t="s">
        <v>63</v>
      </c>
      <c r="B17" s="31" t="s">
        <v>36</v>
      </c>
      <c r="C17" s="31" t="s">
        <v>662</v>
      </c>
      <c r="D17" s="26" t="s">
        <v>83</v>
      </c>
      <c r="E17" s="32" t="s">
        <v>663</v>
      </c>
      <c r="F17" s="33" t="s">
        <v>234</v>
      </c>
      <c r="G17" s="34">
        <v>32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664</v>
      </c>
    </row>
    <row r="19" spans="1:5" ht="12.75">
      <c r="A19" s="38" t="s">
        <v>71</v>
      </c>
      <c r="E19" s="39" t="s">
        <v>83</v>
      </c>
    </row>
    <row r="20" spans="1:5" ht="76.5">
      <c r="A20" t="s">
        <v>73</v>
      </c>
      <c r="E20" s="37" t="s">
        <v>665</v>
      </c>
    </row>
    <row r="21" spans="1:16" ht="12.75">
      <c r="A21" s="26" t="s">
        <v>63</v>
      </c>
      <c r="B21" s="31" t="s">
        <v>35</v>
      </c>
      <c r="C21" s="31" t="s">
        <v>666</v>
      </c>
      <c r="D21" s="26" t="s">
        <v>83</v>
      </c>
      <c r="E21" s="32" t="s">
        <v>667</v>
      </c>
      <c r="F21" s="33" t="s">
        <v>234</v>
      </c>
      <c r="G21" s="34">
        <v>7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668</v>
      </c>
    </row>
    <row r="23" spans="1:5" ht="12.75">
      <c r="A23" s="38" t="s">
        <v>71</v>
      </c>
      <c r="E23" s="39" t="s">
        <v>83</v>
      </c>
    </row>
    <row r="24" spans="1:5" ht="76.5">
      <c r="A24" t="s">
        <v>73</v>
      </c>
      <c r="E24" s="37" t="s">
        <v>665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0+O12+O17+O30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2576</v>
      </c>
      <c r="I3" s="43">
        <f>0+I12+I17+I30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2576</v>
      </c>
      <c r="D8" s="6"/>
      <c r="E8" s="18" t="s">
        <v>2577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15.688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2580</v>
      </c>
    </row>
    <row r="15" spans="1:5" ht="12.75">
      <c r="A15" s="38" t="s">
        <v>71</v>
      </c>
      <c r="E15" s="39" t="s">
        <v>2581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</f>
      </c>
      <c r="R17">
        <f>0+O18+O22+O26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10.43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2585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2586</v>
      </c>
      <c r="D22" s="26" t="s">
        <v>83</v>
      </c>
      <c r="E22" s="32" t="s">
        <v>2587</v>
      </c>
      <c r="F22" s="33" t="s">
        <v>85</v>
      </c>
      <c r="G22" s="34">
        <v>7.844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2588</v>
      </c>
    </row>
    <row r="24" spans="1:5" ht="12.75">
      <c r="A24" s="38" t="s">
        <v>71</v>
      </c>
      <c r="E24" s="39" t="s">
        <v>2589</v>
      </c>
    </row>
    <row r="25" spans="1:5" ht="344.25">
      <c r="A25" t="s">
        <v>73</v>
      </c>
      <c r="E25" s="37" t="s">
        <v>857</v>
      </c>
    </row>
    <row r="26" spans="1:16" ht="12.75">
      <c r="A26" s="26" t="s">
        <v>63</v>
      </c>
      <c r="B26" s="31" t="s">
        <v>45</v>
      </c>
      <c r="C26" s="31" t="s">
        <v>181</v>
      </c>
      <c r="D26" s="26" t="s">
        <v>83</v>
      </c>
      <c r="E26" s="32" t="s">
        <v>182</v>
      </c>
      <c r="F26" s="33" t="s">
        <v>183</v>
      </c>
      <c r="G26" s="34">
        <v>17.43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2590</v>
      </c>
    </row>
    <row r="28" spans="1:5" ht="12.75">
      <c r="A28" s="38" t="s">
        <v>71</v>
      </c>
      <c r="E28" s="39" t="s">
        <v>2591</v>
      </c>
    </row>
    <row r="29" spans="1:5" ht="38.25">
      <c r="A29" t="s">
        <v>73</v>
      </c>
      <c r="E29" s="37" t="s">
        <v>865</v>
      </c>
    </row>
    <row r="30" spans="1:18" ht="12.75" customHeight="1">
      <c r="A30" s="6" t="s">
        <v>61</v>
      </c>
      <c r="B30" s="6"/>
      <c r="C30" s="41" t="s">
        <v>47</v>
      </c>
      <c r="D30" s="6"/>
      <c r="E30" s="29" t="s">
        <v>304</v>
      </c>
      <c r="F30" s="6"/>
      <c r="G30" s="6"/>
      <c r="H30" s="6"/>
      <c r="I30" s="42">
        <f>0+Q30</f>
      </c>
      <c r="J30" s="6"/>
      <c r="O30">
        <f>0+R30</f>
      </c>
      <c r="Q30">
        <f>0+I31+I35+I39+I43+I47+I51+I55+I59</f>
      </c>
      <c r="R30">
        <f>0+O31+O35+O39+O43+O47+O51+O55+O59</f>
      </c>
    </row>
    <row r="31" spans="1:16" ht="12.75">
      <c r="A31" s="26" t="s">
        <v>63</v>
      </c>
      <c r="B31" s="31" t="s">
        <v>47</v>
      </c>
      <c r="C31" s="31" t="s">
        <v>990</v>
      </c>
      <c r="D31" s="26" t="s">
        <v>83</v>
      </c>
      <c r="E31" s="32" t="s">
        <v>991</v>
      </c>
      <c r="F31" s="33" t="s">
        <v>85</v>
      </c>
      <c r="G31" s="34">
        <v>2.092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51">
      <c r="A32" s="36" t="s">
        <v>69</v>
      </c>
      <c r="E32" s="37" t="s">
        <v>2592</v>
      </c>
    </row>
    <row r="33" spans="1:5" ht="12.75">
      <c r="A33" s="38" t="s">
        <v>71</v>
      </c>
      <c r="E33" s="39" t="s">
        <v>2593</v>
      </c>
    </row>
    <row r="34" spans="1:5" ht="127.5">
      <c r="A34" t="s">
        <v>73</v>
      </c>
      <c r="E34" s="37" t="s">
        <v>309</v>
      </c>
    </row>
    <row r="35" spans="1:16" ht="12.75">
      <c r="A35" s="26" t="s">
        <v>63</v>
      </c>
      <c r="B35" s="31" t="s">
        <v>49</v>
      </c>
      <c r="C35" s="31" t="s">
        <v>320</v>
      </c>
      <c r="D35" s="26" t="s">
        <v>83</v>
      </c>
      <c r="E35" s="32" t="s">
        <v>321</v>
      </c>
      <c r="F35" s="33" t="s">
        <v>183</v>
      </c>
      <c r="G35" s="34">
        <v>17.43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38.25">
      <c r="A36" s="36" t="s">
        <v>69</v>
      </c>
      <c r="E36" s="37" t="s">
        <v>2594</v>
      </c>
    </row>
    <row r="37" spans="1:5" ht="12.75">
      <c r="A37" s="38" t="s">
        <v>71</v>
      </c>
      <c r="E37" s="39" t="s">
        <v>2591</v>
      </c>
    </row>
    <row r="38" spans="1:5" ht="51">
      <c r="A38" t="s">
        <v>73</v>
      </c>
      <c r="E38" s="37" t="s">
        <v>323</v>
      </c>
    </row>
    <row r="39" spans="1:16" ht="12.75">
      <c r="A39" s="26" t="s">
        <v>63</v>
      </c>
      <c r="B39" s="31" t="s">
        <v>97</v>
      </c>
      <c r="C39" s="31" t="s">
        <v>996</v>
      </c>
      <c r="D39" s="26" t="s">
        <v>83</v>
      </c>
      <c r="E39" s="32" t="s">
        <v>997</v>
      </c>
      <c r="F39" s="33" t="s">
        <v>183</v>
      </c>
      <c r="G39" s="34">
        <v>17.43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51">
      <c r="A40" s="36" t="s">
        <v>69</v>
      </c>
      <c r="E40" s="37" t="s">
        <v>2595</v>
      </c>
    </row>
    <row r="41" spans="1:5" ht="12.75">
      <c r="A41" s="38" t="s">
        <v>71</v>
      </c>
      <c r="E41" s="39" t="s">
        <v>2591</v>
      </c>
    </row>
    <row r="42" spans="1:5" ht="51">
      <c r="A42" t="s">
        <v>73</v>
      </c>
      <c r="E42" s="37" t="s">
        <v>340</v>
      </c>
    </row>
    <row r="43" spans="1:16" ht="12.75">
      <c r="A43" s="26" t="s">
        <v>63</v>
      </c>
      <c r="B43" s="31" t="s">
        <v>104</v>
      </c>
      <c r="C43" s="31" t="s">
        <v>2596</v>
      </c>
      <c r="D43" s="26" t="s">
        <v>83</v>
      </c>
      <c r="E43" s="32" t="s">
        <v>2597</v>
      </c>
      <c r="F43" s="33" t="s">
        <v>183</v>
      </c>
      <c r="G43" s="34">
        <v>34.86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102">
      <c r="A44" s="36" t="s">
        <v>69</v>
      </c>
      <c r="E44" s="37" t="s">
        <v>2598</v>
      </c>
    </row>
    <row r="45" spans="1:5" ht="38.25">
      <c r="A45" s="38" t="s">
        <v>71</v>
      </c>
      <c r="E45" s="39" t="s">
        <v>2599</v>
      </c>
    </row>
    <row r="46" spans="1:5" ht="51">
      <c r="A46" t="s">
        <v>73</v>
      </c>
      <c r="E46" s="37" t="s">
        <v>340</v>
      </c>
    </row>
    <row r="47" spans="1:16" ht="12.75">
      <c r="A47" s="26" t="s">
        <v>63</v>
      </c>
      <c r="B47" s="31" t="s">
        <v>52</v>
      </c>
      <c r="C47" s="31" t="s">
        <v>369</v>
      </c>
      <c r="D47" s="26" t="s">
        <v>83</v>
      </c>
      <c r="E47" s="32" t="s">
        <v>2600</v>
      </c>
      <c r="F47" s="33" t="s">
        <v>183</v>
      </c>
      <c r="G47" s="34">
        <v>17.43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38.25">
      <c r="A48" s="36" t="s">
        <v>69</v>
      </c>
      <c r="E48" s="37" t="s">
        <v>2601</v>
      </c>
    </row>
    <row r="49" spans="1:5" ht="12.75">
      <c r="A49" s="38" t="s">
        <v>71</v>
      </c>
      <c r="E49" s="39" t="s">
        <v>2591</v>
      </c>
    </row>
    <row r="50" spans="1:5" ht="140.25">
      <c r="A50" t="s">
        <v>73</v>
      </c>
      <c r="E50" s="37" t="s">
        <v>367</v>
      </c>
    </row>
    <row r="51" spans="1:16" ht="12.75">
      <c r="A51" s="26" t="s">
        <v>63</v>
      </c>
      <c r="B51" s="31" t="s">
        <v>54</v>
      </c>
      <c r="C51" s="31" t="s">
        <v>2602</v>
      </c>
      <c r="D51" s="26" t="s">
        <v>83</v>
      </c>
      <c r="E51" s="32" t="s">
        <v>2603</v>
      </c>
      <c r="F51" s="33" t="s">
        <v>183</v>
      </c>
      <c r="G51" s="34">
        <v>17.43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2604</v>
      </c>
    </row>
    <row r="53" spans="1:5" ht="12.75">
      <c r="A53" s="38" t="s">
        <v>71</v>
      </c>
      <c r="E53" s="39" t="s">
        <v>2591</v>
      </c>
    </row>
    <row r="54" spans="1:5" ht="140.25">
      <c r="A54" t="s">
        <v>73</v>
      </c>
      <c r="E54" s="37" t="s">
        <v>367</v>
      </c>
    </row>
    <row r="55" spans="1:16" ht="12.75">
      <c r="A55" s="26" t="s">
        <v>63</v>
      </c>
      <c r="B55" s="31" t="s">
        <v>56</v>
      </c>
      <c r="C55" s="31" t="s">
        <v>1000</v>
      </c>
      <c r="D55" s="26" t="s">
        <v>83</v>
      </c>
      <c r="E55" s="32" t="s">
        <v>2605</v>
      </c>
      <c r="F55" s="33" t="s">
        <v>183</v>
      </c>
      <c r="G55" s="34">
        <v>17.43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2606</v>
      </c>
    </row>
    <row r="57" spans="1:5" ht="12.75">
      <c r="A57" s="38" t="s">
        <v>71</v>
      </c>
      <c r="E57" s="39" t="s">
        <v>2591</v>
      </c>
    </row>
    <row r="58" spans="1:5" ht="140.25">
      <c r="A58" t="s">
        <v>73</v>
      </c>
      <c r="E58" s="37" t="s">
        <v>367</v>
      </c>
    </row>
    <row r="59" spans="1:16" ht="12.75">
      <c r="A59" s="26" t="s">
        <v>63</v>
      </c>
      <c r="B59" s="31" t="s">
        <v>118</v>
      </c>
      <c r="C59" s="31" t="s">
        <v>412</v>
      </c>
      <c r="D59" s="26" t="s">
        <v>83</v>
      </c>
      <c r="E59" s="32" t="s">
        <v>413</v>
      </c>
      <c r="F59" s="33" t="s">
        <v>95</v>
      </c>
      <c r="G59" s="34">
        <v>10.43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2607</v>
      </c>
    </row>
    <row r="61" spans="1:5" ht="12.75">
      <c r="A61" s="38" t="s">
        <v>71</v>
      </c>
      <c r="E61" s="39" t="s">
        <v>2585</v>
      </c>
    </row>
    <row r="62" spans="1:5" ht="38.25">
      <c r="A62" t="s">
        <v>73</v>
      </c>
      <c r="E62" s="37" t="s">
        <v>415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0+O12+O25+O46+O79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2608</v>
      </c>
      <c r="I3" s="43">
        <f>0+I12+I25+I46+I79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2608</v>
      </c>
      <c r="D8" s="6"/>
      <c r="E8" s="18" t="s">
        <v>2609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2.923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2611</v>
      </c>
    </row>
    <row r="15" spans="1:5" ht="12.75">
      <c r="A15" s="38" t="s">
        <v>71</v>
      </c>
      <c r="E15" s="39" t="s">
        <v>2612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10.465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2613</v>
      </c>
    </row>
    <row r="19" spans="1:5" ht="12.75">
      <c r="A19" s="38" t="s">
        <v>71</v>
      </c>
      <c r="E19" s="39" t="s">
        <v>2614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26.724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25.5">
      <c r="A22" s="36" t="s">
        <v>69</v>
      </c>
      <c r="E22" s="37" t="s">
        <v>2615</v>
      </c>
    </row>
    <row r="23" spans="1:5" ht="12.75">
      <c r="A23" s="38" t="s">
        <v>71</v>
      </c>
      <c r="E23" s="39" t="s">
        <v>2616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</f>
      </c>
      <c r="R25">
        <f>0+O26+O30+O34+O38+O42</f>
      </c>
    </row>
    <row r="26" spans="1:16" ht="25.5">
      <c r="A26" s="26" t="s">
        <v>63</v>
      </c>
      <c r="B26" s="31" t="s">
        <v>45</v>
      </c>
      <c r="C26" s="31" t="s">
        <v>2617</v>
      </c>
      <c r="D26" s="26" t="s">
        <v>83</v>
      </c>
      <c r="E26" s="32" t="s">
        <v>2618</v>
      </c>
      <c r="F26" s="33" t="s">
        <v>85</v>
      </c>
      <c r="G26" s="34">
        <v>4.55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2619</v>
      </c>
    </row>
    <row r="28" spans="1:5" ht="12.75">
      <c r="A28" s="38" t="s">
        <v>71</v>
      </c>
      <c r="E28" s="39" t="s">
        <v>2620</v>
      </c>
    </row>
    <row r="29" spans="1:5" ht="63.75">
      <c r="A29" t="s">
        <v>73</v>
      </c>
      <c r="E29" s="37" t="s">
        <v>940</v>
      </c>
    </row>
    <row r="30" spans="1:16" ht="12.75">
      <c r="A30" s="26" t="s">
        <v>63</v>
      </c>
      <c r="B30" s="31" t="s">
        <v>47</v>
      </c>
      <c r="C30" s="31" t="s">
        <v>2621</v>
      </c>
      <c r="D30" s="26" t="s">
        <v>83</v>
      </c>
      <c r="E30" s="32" t="s">
        <v>2622</v>
      </c>
      <c r="F30" s="33" t="s">
        <v>85</v>
      </c>
      <c r="G30" s="34">
        <v>1.218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2623</v>
      </c>
    </row>
    <row r="32" spans="1:5" ht="12.75">
      <c r="A32" s="38" t="s">
        <v>71</v>
      </c>
      <c r="E32" s="39" t="s">
        <v>2624</v>
      </c>
    </row>
    <row r="33" spans="1:5" ht="63.75">
      <c r="A33" t="s">
        <v>73</v>
      </c>
      <c r="E33" s="37" t="s">
        <v>940</v>
      </c>
    </row>
    <row r="34" spans="1:16" ht="12.75">
      <c r="A34" s="26" t="s">
        <v>63</v>
      </c>
      <c r="B34" s="31" t="s">
        <v>49</v>
      </c>
      <c r="C34" s="31" t="s">
        <v>2582</v>
      </c>
      <c r="D34" s="26" t="s">
        <v>83</v>
      </c>
      <c r="E34" s="32" t="s">
        <v>2583</v>
      </c>
      <c r="F34" s="33" t="s">
        <v>95</v>
      </c>
      <c r="G34" s="34">
        <v>13.51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2584</v>
      </c>
    </row>
    <row r="36" spans="1:5" ht="12.75">
      <c r="A36" s="38" t="s">
        <v>71</v>
      </c>
      <c r="E36" s="39" t="s">
        <v>2625</v>
      </c>
    </row>
    <row r="37" spans="1:5" ht="25.5">
      <c r="A37" t="s">
        <v>73</v>
      </c>
      <c r="E37" s="37" t="s">
        <v>130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13.362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2626</v>
      </c>
    </row>
    <row r="40" spans="1:5" ht="12.75">
      <c r="A40" s="38" t="s">
        <v>71</v>
      </c>
      <c r="E40" s="39" t="s">
        <v>2627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181</v>
      </c>
      <c r="D42" s="26" t="s">
        <v>83</v>
      </c>
      <c r="E42" s="32" t="s">
        <v>182</v>
      </c>
      <c r="F42" s="33" t="s">
        <v>183</v>
      </c>
      <c r="G42" s="34">
        <v>42.51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38.25">
      <c r="A43" s="36" t="s">
        <v>69</v>
      </c>
      <c r="E43" s="37" t="s">
        <v>2590</v>
      </c>
    </row>
    <row r="44" spans="1:5" ht="12.75">
      <c r="A44" s="38" t="s">
        <v>71</v>
      </c>
      <c r="E44" s="39" t="s">
        <v>2628</v>
      </c>
    </row>
    <row r="45" spans="1:5" ht="38.25">
      <c r="A45" t="s">
        <v>73</v>
      </c>
      <c r="E45" s="37" t="s">
        <v>865</v>
      </c>
    </row>
    <row r="46" spans="1:18" ht="12.75" customHeight="1">
      <c r="A46" s="6" t="s">
        <v>61</v>
      </c>
      <c r="B46" s="6"/>
      <c r="C46" s="41" t="s">
        <v>47</v>
      </c>
      <c r="D46" s="6"/>
      <c r="E46" s="29" t="s">
        <v>304</v>
      </c>
      <c r="F46" s="6"/>
      <c r="G46" s="6"/>
      <c r="H46" s="6"/>
      <c r="I46" s="42">
        <f>0+Q46</f>
      </c>
      <c r="J46" s="6"/>
      <c r="O46">
        <f>0+R46</f>
      </c>
      <c r="Q46">
        <f>0+I47+I51+I55+I59+I63+I67+I71+I75</f>
      </c>
      <c r="R46">
        <f>0+O47+O51+O55+O59+O63+O67+O71+O75</f>
      </c>
    </row>
    <row r="47" spans="1:16" ht="12.75">
      <c r="A47" s="26" t="s">
        <v>63</v>
      </c>
      <c r="B47" s="31" t="s">
        <v>52</v>
      </c>
      <c r="C47" s="31" t="s">
        <v>990</v>
      </c>
      <c r="D47" s="26" t="s">
        <v>83</v>
      </c>
      <c r="E47" s="32" t="s">
        <v>991</v>
      </c>
      <c r="F47" s="33" t="s">
        <v>85</v>
      </c>
      <c r="G47" s="34">
        <v>5.101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2592</v>
      </c>
    </row>
    <row r="49" spans="1:5" ht="12.75">
      <c r="A49" s="38" t="s">
        <v>71</v>
      </c>
      <c r="E49" s="39" t="s">
        <v>2629</v>
      </c>
    </row>
    <row r="50" spans="1:5" ht="127.5">
      <c r="A50" t="s">
        <v>73</v>
      </c>
      <c r="E50" s="37" t="s">
        <v>309</v>
      </c>
    </row>
    <row r="51" spans="1:16" ht="12.75">
      <c r="A51" s="26" t="s">
        <v>63</v>
      </c>
      <c r="B51" s="31" t="s">
        <v>54</v>
      </c>
      <c r="C51" s="31" t="s">
        <v>320</v>
      </c>
      <c r="D51" s="26" t="s">
        <v>83</v>
      </c>
      <c r="E51" s="32" t="s">
        <v>321</v>
      </c>
      <c r="F51" s="33" t="s">
        <v>183</v>
      </c>
      <c r="G51" s="34">
        <v>42.51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2594</v>
      </c>
    </row>
    <row r="53" spans="1:5" ht="12.75">
      <c r="A53" s="38" t="s">
        <v>71</v>
      </c>
      <c r="E53" s="39" t="s">
        <v>2628</v>
      </c>
    </row>
    <row r="54" spans="1:5" ht="51">
      <c r="A54" t="s">
        <v>73</v>
      </c>
      <c r="E54" s="37" t="s">
        <v>323</v>
      </c>
    </row>
    <row r="55" spans="1:16" ht="12.75">
      <c r="A55" s="26" t="s">
        <v>63</v>
      </c>
      <c r="B55" s="31" t="s">
        <v>56</v>
      </c>
      <c r="C55" s="31" t="s">
        <v>996</v>
      </c>
      <c r="D55" s="26" t="s">
        <v>83</v>
      </c>
      <c r="E55" s="32" t="s">
        <v>997</v>
      </c>
      <c r="F55" s="33" t="s">
        <v>183</v>
      </c>
      <c r="G55" s="34">
        <v>42.51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2595</v>
      </c>
    </row>
    <row r="57" spans="1:5" ht="12.75">
      <c r="A57" s="38" t="s">
        <v>71</v>
      </c>
      <c r="E57" s="39" t="s">
        <v>2628</v>
      </c>
    </row>
    <row r="58" spans="1:5" ht="51">
      <c r="A58" t="s">
        <v>73</v>
      </c>
      <c r="E58" s="37" t="s">
        <v>340</v>
      </c>
    </row>
    <row r="59" spans="1:16" ht="12.75">
      <c r="A59" s="26" t="s">
        <v>63</v>
      </c>
      <c r="B59" s="31" t="s">
        <v>118</v>
      </c>
      <c r="C59" s="31" t="s">
        <v>2596</v>
      </c>
      <c r="D59" s="26" t="s">
        <v>83</v>
      </c>
      <c r="E59" s="32" t="s">
        <v>2597</v>
      </c>
      <c r="F59" s="33" t="s">
        <v>183</v>
      </c>
      <c r="G59" s="34">
        <v>85.02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102">
      <c r="A60" s="36" t="s">
        <v>69</v>
      </c>
      <c r="E60" s="37" t="s">
        <v>2630</v>
      </c>
    </row>
    <row r="61" spans="1:5" ht="38.25">
      <c r="A61" s="38" t="s">
        <v>71</v>
      </c>
      <c r="E61" s="39" t="s">
        <v>2631</v>
      </c>
    </row>
    <row r="62" spans="1:5" ht="51">
      <c r="A62" t="s">
        <v>73</v>
      </c>
      <c r="E62" s="37" t="s">
        <v>340</v>
      </c>
    </row>
    <row r="63" spans="1:16" ht="12.75">
      <c r="A63" s="26" t="s">
        <v>63</v>
      </c>
      <c r="B63" s="31" t="s">
        <v>123</v>
      </c>
      <c r="C63" s="31" t="s">
        <v>369</v>
      </c>
      <c r="D63" s="26" t="s">
        <v>83</v>
      </c>
      <c r="E63" s="32" t="s">
        <v>2600</v>
      </c>
      <c r="F63" s="33" t="s">
        <v>183</v>
      </c>
      <c r="G63" s="34">
        <v>42.51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2601</v>
      </c>
    </row>
    <row r="65" spans="1:5" ht="12.75">
      <c r="A65" s="38" t="s">
        <v>71</v>
      </c>
      <c r="E65" s="39" t="s">
        <v>2628</v>
      </c>
    </row>
    <row r="66" spans="1:5" ht="140.25">
      <c r="A66" t="s">
        <v>73</v>
      </c>
      <c r="E66" s="37" t="s">
        <v>367</v>
      </c>
    </row>
    <row r="67" spans="1:16" ht="12.75">
      <c r="A67" s="26" t="s">
        <v>63</v>
      </c>
      <c r="B67" s="31" t="s">
        <v>126</v>
      </c>
      <c r="C67" s="31" t="s">
        <v>2602</v>
      </c>
      <c r="D67" s="26" t="s">
        <v>83</v>
      </c>
      <c r="E67" s="32" t="s">
        <v>2603</v>
      </c>
      <c r="F67" s="33" t="s">
        <v>183</v>
      </c>
      <c r="G67" s="34">
        <v>42.51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2604</v>
      </c>
    </row>
    <row r="69" spans="1:5" ht="12.75">
      <c r="A69" s="38" t="s">
        <v>71</v>
      </c>
      <c r="E69" s="39" t="s">
        <v>2628</v>
      </c>
    </row>
    <row r="70" spans="1:5" ht="140.25">
      <c r="A70" t="s">
        <v>73</v>
      </c>
      <c r="E70" s="37" t="s">
        <v>367</v>
      </c>
    </row>
    <row r="71" spans="1:16" ht="12.75">
      <c r="A71" s="26" t="s">
        <v>63</v>
      </c>
      <c r="B71" s="31" t="s">
        <v>131</v>
      </c>
      <c r="C71" s="31" t="s">
        <v>1000</v>
      </c>
      <c r="D71" s="26" t="s">
        <v>83</v>
      </c>
      <c r="E71" s="32" t="s">
        <v>2605</v>
      </c>
      <c r="F71" s="33" t="s">
        <v>183</v>
      </c>
      <c r="G71" s="34">
        <v>42.51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2606</v>
      </c>
    </row>
    <row r="73" spans="1:5" ht="12.75">
      <c r="A73" s="38" t="s">
        <v>71</v>
      </c>
      <c r="E73" s="39" t="s">
        <v>2628</v>
      </c>
    </row>
    <row r="74" spans="1:5" ht="140.25">
      <c r="A74" t="s">
        <v>73</v>
      </c>
      <c r="E74" s="37" t="s">
        <v>367</v>
      </c>
    </row>
    <row r="75" spans="1:16" ht="12.75">
      <c r="A75" s="26" t="s">
        <v>63</v>
      </c>
      <c r="B75" s="31" t="s">
        <v>137</v>
      </c>
      <c r="C75" s="31" t="s">
        <v>412</v>
      </c>
      <c r="D75" s="26" t="s">
        <v>83</v>
      </c>
      <c r="E75" s="32" t="s">
        <v>413</v>
      </c>
      <c r="F75" s="33" t="s">
        <v>95</v>
      </c>
      <c r="G75" s="34">
        <v>13.51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2607</v>
      </c>
    </row>
    <row r="77" spans="1:5" ht="12.75">
      <c r="A77" s="38" t="s">
        <v>71</v>
      </c>
      <c r="E77" s="39" t="s">
        <v>2625</v>
      </c>
    </row>
    <row r="78" spans="1:5" ht="38.25">
      <c r="A78" t="s">
        <v>73</v>
      </c>
      <c r="E78" s="37" t="s">
        <v>415</v>
      </c>
    </row>
    <row r="79" spans="1:18" ht="12.75" customHeight="1">
      <c r="A79" s="6" t="s">
        <v>61</v>
      </c>
      <c r="B79" s="6"/>
      <c r="C79" s="41" t="s">
        <v>52</v>
      </c>
      <c r="D79" s="6"/>
      <c r="E79" s="29" t="s">
        <v>460</v>
      </c>
      <c r="F79" s="6"/>
      <c r="G79" s="6"/>
      <c r="H79" s="6"/>
      <c r="I79" s="42">
        <f>0+Q79</f>
      </c>
      <c r="J79" s="6"/>
      <c r="O79">
        <f>0+R79</f>
      </c>
      <c r="Q79">
        <f>0+I80</f>
      </c>
      <c r="R79">
        <f>0+O80</f>
      </c>
    </row>
    <row r="80" spans="1:16" ht="12.75">
      <c r="A80" s="26" t="s">
        <v>63</v>
      </c>
      <c r="B80" s="31" t="s">
        <v>140</v>
      </c>
      <c r="C80" s="31" t="s">
        <v>2632</v>
      </c>
      <c r="D80" s="26" t="s">
        <v>83</v>
      </c>
      <c r="E80" s="32" t="s">
        <v>2633</v>
      </c>
      <c r="F80" s="33" t="s">
        <v>95</v>
      </c>
      <c r="G80" s="34">
        <v>4.87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2634</v>
      </c>
    </row>
    <row r="82" spans="1:5" ht="12.75">
      <c r="A82" s="38" t="s">
        <v>71</v>
      </c>
      <c r="E82" s="39" t="s">
        <v>2635</v>
      </c>
    </row>
    <row r="83" spans="1:5" ht="25.5">
      <c r="A83" t="s">
        <v>73</v>
      </c>
      <c r="E83" s="37" t="s">
        <v>549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0+O12+O21+O46+O55+O64+O97+O102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2636</v>
      </c>
      <c r="I3" s="43">
        <f>0+I12+I21+I46+I55+I64+I97+I102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2636</v>
      </c>
      <c r="D8" s="6"/>
      <c r="E8" s="18" t="s">
        <v>2637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3.535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2640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45.88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2641</v>
      </c>
    </row>
    <row r="19" spans="1:5" ht="12.75">
      <c r="A19" s="38" t="s">
        <v>71</v>
      </c>
      <c r="E19" s="39" t="s">
        <v>2642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</f>
      </c>
      <c r="R21">
        <f>0+O22+O26+O30+O34+O38+O42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1.473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2643</v>
      </c>
    </row>
    <row r="24" spans="1:5" ht="12.75">
      <c r="A24" s="38" t="s">
        <v>71</v>
      </c>
      <c r="E24" s="39" t="s">
        <v>2644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45.3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2645</v>
      </c>
    </row>
    <row r="28" spans="1:5" ht="12.75">
      <c r="A28" s="38" t="s">
        <v>71</v>
      </c>
      <c r="E28" s="39" t="s">
        <v>2646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132</v>
      </c>
      <c r="D30" s="26" t="s">
        <v>83</v>
      </c>
      <c r="E30" s="32" t="s">
        <v>133</v>
      </c>
      <c r="F30" s="33" t="s">
        <v>85</v>
      </c>
      <c r="G30" s="34">
        <v>6.516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2647</v>
      </c>
    </row>
    <row r="32" spans="1:5" ht="12.75">
      <c r="A32" s="38" t="s">
        <v>71</v>
      </c>
      <c r="E32" s="39" t="s">
        <v>2648</v>
      </c>
    </row>
    <row r="33" spans="1:5" ht="25.5">
      <c r="A33" t="s">
        <v>73</v>
      </c>
      <c r="E33" s="37" t="s">
        <v>1930</v>
      </c>
    </row>
    <row r="34" spans="1:16" ht="12.75">
      <c r="A34" s="26" t="s">
        <v>63</v>
      </c>
      <c r="B34" s="31" t="s">
        <v>49</v>
      </c>
      <c r="C34" s="31" t="s">
        <v>2586</v>
      </c>
      <c r="D34" s="26" t="s">
        <v>83</v>
      </c>
      <c r="E34" s="32" t="s">
        <v>2587</v>
      </c>
      <c r="F34" s="33" t="s">
        <v>85</v>
      </c>
      <c r="G34" s="34">
        <v>22.94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2649</v>
      </c>
    </row>
    <row r="36" spans="1:5" ht="12.75">
      <c r="A36" s="38" t="s">
        <v>71</v>
      </c>
      <c r="E36" s="39" t="s">
        <v>2650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858</v>
      </c>
      <c r="D38" s="26" t="s">
        <v>83</v>
      </c>
      <c r="E38" s="32" t="s">
        <v>859</v>
      </c>
      <c r="F38" s="33" t="s">
        <v>85</v>
      </c>
      <c r="G38" s="34">
        <v>20.97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2651</v>
      </c>
    </row>
    <row r="40" spans="1:5" ht="12.75">
      <c r="A40" s="38" t="s">
        <v>71</v>
      </c>
      <c r="E40" s="39" t="s">
        <v>2652</v>
      </c>
    </row>
    <row r="41" spans="1:5" ht="306">
      <c r="A41" t="s">
        <v>73</v>
      </c>
      <c r="E41" s="37" t="s">
        <v>862</v>
      </c>
    </row>
    <row r="42" spans="1:16" ht="12.75">
      <c r="A42" s="26" t="s">
        <v>63</v>
      </c>
      <c r="B42" s="31" t="s">
        <v>104</v>
      </c>
      <c r="C42" s="31" t="s">
        <v>181</v>
      </c>
      <c r="D42" s="26" t="s">
        <v>83</v>
      </c>
      <c r="E42" s="32" t="s">
        <v>182</v>
      </c>
      <c r="F42" s="33" t="s">
        <v>183</v>
      </c>
      <c r="G42" s="34">
        <v>100.47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76.5">
      <c r="A43" s="36" t="s">
        <v>69</v>
      </c>
      <c r="E43" s="37" t="s">
        <v>2653</v>
      </c>
    </row>
    <row r="44" spans="1:5" ht="38.25">
      <c r="A44" s="38" t="s">
        <v>71</v>
      </c>
      <c r="E44" s="39" t="s">
        <v>2654</v>
      </c>
    </row>
    <row r="45" spans="1:5" ht="38.25">
      <c r="A45" t="s">
        <v>73</v>
      </c>
      <c r="E45" s="37" t="s">
        <v>865</v>
      </c>
    </row>
    <row r="46" spans="1:18" ht="12.75" customHeight="1">
      <c r="A46" s="6" t="s">
        <v>61</v>
      </c>
      <c r="B46" s="6"/>
      <c r="C46" s="41" t="s">
        <v>36</v>
      </c>
      <c r="D46" s="6"/>
      <c r="E46" s="29" t="s">
        <v>247</v>
      </c>
      <c r="F46" s="6"/>
      <c r="G46" s="6"/>
      <c r="H46" s="6"/>
      <c r="I46" s="42">
        <f>0+Q46</f>
      </c>
      <c r="J46" s="6"/>
      <c r="O46">
        <f>0+R46</f>
      </c>
      <c r="Q46">
        <f>0+I47+I51</f>
      </c>
      <c r="R46">
        <f>0+O47+O51</f>
      </c>
    </row>
    <row r="47" spans="1:16" ht="12.75">
      <c r="A47" s="26" t="s">
        <v>63</v>
      </c>
      <c r="B47" s="31" t="s">
        <v>52</v>
      </c>
      <c r="C47" s="31" t="s">
        <v>2655</v>
      </c>
      <c r="D47" s="26" t="s">
        <v>83</v>
      </c>
      <c r="E47" s="32" t="s">
        <v>2656</v>
      </c>
      <c r="F47" s="33" t="s">
        <v>85</v>
      </c>
      <c r="G47" s="34">
        <v>2.784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63.75">
      <c r="A48" s="36" t="s">
        <v>69</v>
      </c>
      <c r="E48" s="37" t="s">
        <v>2657</v>
      </c>
    </row>
    <row r="49" spans="1:5" ht="12.75">
      <c r="A49" s="38" t="s">
        <v>71</v>
      </c>
      <c r="E49" s="39" t="s">
        <v>2658</v>
      </c>
    </row>
    <row r="50" spans="1:5" ht="395.25">
      <c r="A50" t="s">
        <v>73</v>
      </c>
      <c r="E50" s="37" t="s">
        <v>954</v>
      </c>
    </row>
    <row r="51" spans="1:16" ht="12.75">
      <c r="A51" s="26" t="s">
        <v>63</v>
      </c>
      <c r="B51" s="31" t="s">
        <v>54</v>
      </c>
      <c r="C51" s="31" t="s">
        <v>2659</v>
      </c>
      <c r="D51" s="26" t="s">
        <v>83</v>
      </c>
      <c r="E51" s="32" t="s">
        <v>2660</v>
      </c>
      <c r="F51" s="33" t="s">
        <v>67</v>
      </c>
      <c r="G51" s="34">
        <v>0.24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63.75">
      <c r="A52" s="36" t="s">
        <v>69</v>
      </c>
      <c r="E52" s="37" t="s">
        <v>2661</v>
      </c>
    </row>
    <row r="53" spans="1:5" ht="12.75">
      <c r="A53" s="38" t="s">
        <v>71</v>
      </c>
      <c r="E53" s="39" t="s">
        <v>2662</v>
      </c>
    </row>
    <row r="54" spans="1:5" ht="267.75">
      <c r="A54" t="s">
        <v>73</v>
      </c>
      <c r="E54" s="37" t="s">
        <v>2663</v>
      </c>
    </row>
    <row r="55" spans="1:18" ht="12.75" customHeight="1">
      <c r="A55" s="6" t="s">
        <v>61</v>
      </c>
      <c r="B55" s="6"/>
      <c r="C55" s="41" t="s">
        <v>35</v>
      </c>
      <c r="D55" s="6"/>
      <c r="E55" s="29" t="s">
        <v>638</v>
      </c>
      <c r="F55" s="6"/>
      <c r="G55" s="6"/>
      <c r="H55" s="6"/>
      <c r="I55" s="42">
        <f>0+Q55</f>
      </c>
      <c r="J55" s="6"/>
      <c r="O55">
        <f>0+R55</f>
      </c>
      <c r="Q55">
        <f>0+I56+I60</f>
      </c>
      <c r="R55">
        <f>0+O56+O60</f>
      </c>
    </row>
    <row r="56" spans="1:16" ht="12.75">
      <c r="A56" s="26" t="s">
        <v>63</v>
      </c>
      <c r="B56" s="31" t="s">
        <v>56</v>
      </c>
      <c r="C56" s="31" t="s">
        <v>2664</v>
      </c>
      <c r="D56" s="26" t="s">
        <v>83</v>
      </c>
      <c r="E56" s="32" t="s">
        <v>2665</v>
      </c>
      <c r="F56" s="33" t="s">
        <v>85</v>
      </c>
      <c r="G56" s="34">
        <v>6.218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63.75">
      <c r="A57" s="36" t="s">
        <v>69</v>
      </c>
      <c r="E57" s="37" t="s">
        <v>2666</v>
      </c>
    </row>
    <row r="58" spans="1:5" ht="12.75">
      <c r="A58" s="38" t="s">
        <v>71</v>
      </c>
      <c r="E58" s="39" t="s">
        <v>2667</v>
      </c>
    </row>
    <row r="59" spans="1:5" ht="395.25">
      <c r="A59" t="s">
        <v>73</v>
      </c>
      <c r="E59" s="37" t="s">
        <v>954</v>
      </c>
    </row>
    <row r="60" spans="1:16" ht="12.75">
      <c r="A60" s="26" t="s">
        <v>63</v>
      </c>
      <c r="B60" s="31" t="s">
        <v>118</v>
      </c>
      <c r="C60" s="31" t="s">
        <v>2668</v>
      </c>
      <c r="D60" s="26" t="s">
        <v>83</v>
      </c>
      <c r="E60" s="32" t="s">
        <v>2669</v>
      </c>
      <c r="F60" s="33" t="s">
        <v>67</v>
      </c>
      <c r="G60" s="34">
        <v>0.488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51">
      <c r="A61" s="36" t="s">
        <v>69</v>
      </c>
      <c r="E61" s="37" t="s">
        <v>2670</v>
      </c>
    </row>
    <row r="62" spans="1:5" ht="12.75">
      <c r="A62" s="38" t="s">
        <v>71</v>
      </c>
      <c r="E62" s="39" t="s">
        <v>2671</v>
      </c>
    </row>
    <row r="63" spans="1:5" ht="267.75">
      <c r="A63" t="s">
        <v>73</v>
      </c>
      <c r="E63" s="37" t="s">
        <v>2663</v>
      </c>
    </row>
    <row r="64" spans="1:18" ht="12.75" customHeight="1">
      <c r="A64" s="6" t="s">
        <v>61</v>
      </c>
      <c r="B64" s="6"/>
      <c r="C64" s="41" t="s">
        <v>47</v>
      </c>
      <c r="D64" s="6"/>
      <c r="E64" s="29" t="s">
        <v>304</v>
      </c>
      <c r="F64" s="6"/>
      <c r="G64" s="6"/>
      <c r="H64" s="6"/>
      <c r="I64" s="42">
        <f>0+Q64</f>
      </c>
      <c r="J64" s="6"/>
      <c r="O64">
        <f>0+R64</f>
      </c>
      <c r="Q64">
        <f>0+I65+I69+I73+I77+I81+I85+I89+I93</f>
      </c>
      <c r="R64">
        <f>0+O65+O69+O73+O77+O81+O85+O89+O93</f>
      </c>
    </row>
    <row r="65" spans="1:16" ht="12.75">
      <c r="A65" s="26" t="s">
        <v>63</v>
      </c>
      <c r="B65" s="31" t="s">
        <v>123</v>
      </c>
      <c r="C65" s="31" t="s">
        <v>990</v>
      </c>
      <c r="D65" s="26" t="s">
        <v>83</v>
      </c>
      <c r="E65" s="32" t="s">
        <v>991</v>
      </c>
      <c r="F65" s="33" t="s">
        <v>85</v>
      </c>
      <c r="G65" s="34">
        <v>7.813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51">
      <c r="A66" s="36" t="s">
        <v>69</v>
      </c>
      <c r="E66" s="37" t="s">
        <v>2592</v>
      </c>
    </row>
    <row r="67" spans="1:5" ht="12.75">
      <c r="A67" s="38" t="s">
        <v>71</v>
      </c>
      <c r="E67" s="39" t="s">
        <v>2672</v>
      </c>
    </row>
    <row r="68" spans="1:5" ht="127.5">
      <c r="A68" t="s">
        <v>73</v>
      </c>
      <c r="E68" s="37" t="s">
        <v>309</v>
      </c>
    </row>
    <row r="69" spans="1:16" ht="12.75">
      <c r="A69" s="26" t="s">
        <v>63</v>
      </c>
      <c r="B69" s="31" t="s">
        <v>126</v>
      </c>
      <c r="C69" s="31" t="s">
        <v>320</v>
      </c>
      <c r="D69" s="26" t="s">
        <v>83</v>
      </c>
      <c r="E69" s="32" t="s">
        <v>321</v>
      </c>
      <c r="F69" s="33" t="s">
        <v>183</v>
      </c>
      <c r="G69" s="34">
        <v>65.11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38.25">
      <c r="A70" s="36" t="s">
        <v>69</v>
      </c>
      <c r="E70" s="37" t="s">
        <v>2594</v>
      </c>
    </row>
    <row r="71" spans="1:5" ht="12.75">
      <c r="A71" s="38" t="s">
        <v>71</v>
      </c>
      <c r="E71" s="39" t="s">
        <v>2673</v>
      </c>
    </row>
    <row r="72" spans="1:5" ht="51">
      <c r="A72" t="s">
        <v>73</v>
      </c>
      <c r="E72" s="37" t="s">
        <v>323</v>
      </c>
    </row>
    <row r="73" spans="1:16" ht="12.75">
      <c r="A73" s="26" t="s">
        <v>63</v>
      </c>
      <c r="B73" s="31" t="s">
        <v>131</v>
      </c>
      <c r="C73" s="31" t="s">
        <v>996</v>
      </c>
      <c r="D73" s="26" t="s">
        <v>83</v>
      </c>
      <c r="E73" s="32" t="s">
        <v>997</v>
      </c>
      <c r="F73" s="33" t="s">
        <v>183</v>
      </c>
      <c r="G73" s="34">
        <v>65.11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51">
      <c r="A74" s="36" t="s">
        <v>69</v>
      </c>
      <c r="E74" s="37" t="s">
        <v>2595</v>
      </c>
    </row>
    <row r="75" spans="1:5" ht="12.75">
      <c r="A75" s="38" t="s">
        <v>71</v>
      </c>
      <c r="E75" s="39" t="s">
        <v>2673</v>
      </c>
    </row>
    <row r="76" spans="1:5" ht="51">
      <c r="A76" t="s">
        <v>73</v>
      </c>
      <c r="E76" s="37" t="s">
        <v>340</v>
      </c>
    </row>
    <row r="77" spans="1:16" ht="12.75">
      <c r="A77" s="26" t="s">
        <v>63</v>
      </c>
      <c r="B77" s="31" t="s">
        <v>137</v>
      </c>
      <c r="C77" s="31" t="s">
        <v>2596</v>
      </c>
      <c r="D77" s="26" t="s">
        <v>83</v>
      </c>
      <c r="E77" s="32" t="s">
        <v>2597</v>
      </c>
      <c r="F77" s="33" t="s">
        <v>183</v>
      </c>
      <c r="G77" s="34">
        <v>130.22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102">
      <c r="A78" s="36" t="s">
        <v>69</v>
      </c>
      <c r="E78" s="37" t="s">
        <v>2674</v>
      </c>
    </row>
    <row r="79" spans="1:5" ht="38.25">
      <c r="A79" s="38" t="s">
        <v>71</v>
      </c>
      <c r="E79" s="39" t="s">
        <v>2675</v>
      </c>
    </row>
    <row r="80" spans="1:5" ht="51">
      <c r="A80" t="s">
        <v>73</v>
      </c>
      <c r="E80" s="37" t="s">
        <v>340</v>
      </c>
    </row>
    <row r="81" spans="1:16" ht="12.75">
      <c r="A81" s="26" t="s">
        <v>63</v>
      </c>
      <c r="B81" s="31" t="s">
        <v>140</v>
      </c>
      <c r="C81" s="31" t="s">
        <v>369</v>
      </c>
      <c r="D81" s="26" t="s">
        <v>83</v>
      </c>
      <c r="E81" s="32" t="s">
        <v>2600</v>
      </c>
      <c r="F81" s="33" t="s">
        <v>183</v>
      </c>
      <c r="G81" s="34">
        <v>65.11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38.25">
      <c r="A82" s="36" t="s">
        <v>69</v>
      </c>
      <c r="E82" s="37" t="s">
        <v>2601</v>
      </c>
    </row>
    <row r="83" spans="1:5" ht="12.75">
      <c r="A83" s="38" t="s">
        <v>71</v>
      </c>
      <c r="E83" s="39" t="s">
        <v>2673</v>
      </c>
    </row>
    <row r="84" spans="1:5" ht="140.25">
      <c r="A84" t="s">
        <v>73</v>
      </c>
      <c r="E84" s="37" t="s">
        <v>367</v>
      </c>
    </row>
    <row r="85" spans="1:16" ht="12.75">
      <c r="A85" s="26" t="s">
        <v>63</v>
      </c>
      <c r="B85" s="31" t="s">
        <v>146</v>
      </c>
      <c r="C85" s="31" t="s">
        <v>2602</v>
      </c>
      <c r="D85" s="26" t="s">
        <v>83</v>
      </c>
      <c r="E85" s="32" t="s">
        <v>2603</v>
      </c>
      <c r="F85" s="33" t="s">
        <v>183</v>
      </c>
      <c r="G85" s="34">
        <v>65.11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38.25">
      <c r="A86" s="36" t="s">
        <v>69</v>
      </c>
      <c r="E86" s="37" t="s">
        <v>2604</v>
      </c>
    </row>
    <row r="87" spans="1:5" ht="12.75">
      <c r="A87" s="38" t="s">
        <v>71</v>
      </c>
      <c r="E87" s="39" t="s">
        <v>2673</v>
      </c>
    </row>
    <row r="88" spans="1:5" ht="140.25">
      <c r="A88" t="s">
        <v>73</v>
      </c>
      <c r="E88" s="37" t="s">
        <v>367</v>
      </c>
    </row>
    <row r="89" spans="1:16" ht="12.75">
      <c r="A89" s="26" t="s">
        <v>63</v>
      </c>
      <c r="B89" s="31" t="s">
        <v>151</v>
      </c>
      <c r="C89" s="31" t="s">
        <v>1000</v>
      </c>
      <c r="D89" s="26" t="s">
        <v>83</v>
      </c>
      <c r="E89" s="32" t="s">
        <v>2605</v>
      </c>
      <c r="F89" s="33" t="s">
        <v>183</v>
      </c>
      <c r="G89" s="34">
        <v>65.11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38.25">
      <c r="A90" s="36" t="s">
        <v>69</v>
      </c>
      <c r="E90" s="37" t="s">
        <v>2606</v>
      </c>
    </row>
    <row r="91" spans="1:5" ht="12.75">
      <c r="A91" s="38" t="s">
        <v>71</v>
      </c>
      <c r="E91" s="39" t="s">
        <v>2673</v>
      </c>
    </row>
    <row r="92" spans="1:5" ht="140.25">
      <c r="A92" t="s">
        <v>73</v>
      </c>
      <c r="E92" s="37" t="s">
        <v>367</v>
      </c>
    </row>
    <row r="93" spans="1:16" ht="12.75">
      <c r="A93" s="26" t="s">
        <v>63</v>
      </c>
      <c r="B93" s="31" t="s">
        <v>156</v>
      </c>
      <c r="C93" s="31" t="s">
        <v>412</v>
      </c>
      <c r="D93" s="26" t="s">
        <v>83</v>
      </c>
      <c r="E93" s="32" t="s">
        <v>413</v>
      </c>
      <c r="F93" s="33" t="s">
        <v>95</v>
      </c>
      <c r="G93" s="34">
        <v>45.3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38.25">
      <c r="A94" s="36" t="s">
        <v>69</v>
      </c>
      <c r="E94" s="37" t="s">
        <v>2607</v>
      </c>
    </row>
    <row r="95" spans="1:5" ht="12.75">
      <c r="A95" s="38" t="s">
        <v>71</v>
      </c>
      <c r="E95" s="39" t="s">
        <v>2646</v>
      </c>
    </row>
    <row r="96" spans="1:5" ht="38.25">
      <c r="A96" t="s">
        <v>73</v>
      </c>
      <c r="E96" s="37" t="s">
        <v>415</v>
      </c>
    </row>
    <row r="97" spans="1:18" ht="12.75" customHeight="1">
      <c r="A97" s="6" t="s">
        <v>61</v>
      </c>
      <c r="B97" s="6"/>
      <c r="C97" s="41" t="s">
        <v>97</v>
      </c>
      <c r="D97" s="6"/>
      <c r="E97" s="29" t="s">
        <v>896</v>
      </c>
      <c r="F97" s="6"/>
      <c r="G97" s="6"/>
      <c r="H97" s="6"/>
      <c r="I97" s="42">
        <f>0+Q97</f>
      </c>
      <c r="J97" s="6"/>
      <c r="O97">
        <f>0+R97</f>
      </c>
      <c r="Q97">
        <f>0+I98</f>
      </c>
      <c r="R97">
        <f>0+O98</f>
      </c>
    </row>
    <row r="98" spans="1:16" ht="25.5">
      <c r="A98" s="26" t="s">
        <v>63</v>
      </c>
      <c r="B98" s="31" t="s">
        <v>161</v>
      </c>
      <c r="C98" s="31" t="s">
        <v>897</v>
      </c>
      <c r="D98" s="26" t="s">
        <v>83</v>
      </c>
      <c r="E98" s="32" t="s">
        <v>898</v>
      </c>
      <c r="F98" s="33" t="s">
        <v>183</v>
      </c>
      <c r="G98" s="34">
        <v>44.807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89.25">
      <c r="A99" s="36" t="s">
        <v>69</v>
      </c>
      <c r="E99" s="37" t="s">
        <v>2676</v>
      </c>
    </row>
    <row r="100" spans="1:5" ht="51">
      <c r="A100" s="38" t="s">
        <v>71</v>
      </c>
      <c r="E100" s="39" t="s">
        <v>2677</v>
      </c>
    </row>
    <row r="101" spans="1:5" ht="204">
      <c r="A101" t="s">
        <v>73</v>
      </c>
      <c r="E101" s="37" t="s">
        <v>901</v>
      </c>
    </row>
    <row r="102" spans="1:18" ht="12.75" customHeight="1">
      <c r="A102" s="6" t="s">
        <v>61</v>
      </c>
      <c r="B102" s="6"/>
      <c r="C102" s="41" t="s">
        <v>52</v>
      </c>
      <c r="D102" s="6"/>
      <c r="E102" s="29" t="s">
        <v>460</v>
      </c>
      <c r="F102" s="6"/>
      <c r="G102" s="6"/>
      <c r="H102" s="6"/>
      <c r="I102" s="42">
        <f>0+Q102</f>
      </c>
      <c r="J102" s="6"/>
      <c r="O102">
        <f>0+R102</f>
      </c>
      <c r="Q102">
        <f>0+I103+I107+I111</f>
      </c>
      <c r="R102">
        <f>0+O103+O107+O111</f>
      </c>
    </row>
    <row r="103" spans="1:16" ht="12.75">
      <c r="A103" s="26" t="s">
        <v>63</v>
      </c>
      <c r="B103" s="31" t="s">
        <v>166</v>
      </c>
      <c r="C103" s="31" t="s">
        <v>2678</v>
      </c>
      <c r="D103" s="26" t="s">
        <v>83</v>
      </c>
      <c r="E103" s="32" t="s">
        <v>2679</v>
      </c>
      <c r="F103" s="33" t="s">
        <v>183</v>
      </c>
      <c r="G103" s="34">
        <v>13.738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51">
      <c r="A104" s="36" t="s">
        <v>69</v>
      </c>
      <c r="E104" s="37" t="s">
        <v>2680</v>
      </c>
    </row>
    <row r="105" spans="1:5" ht="12.75">
      <c r="A105" s="38" t="s">
        <v>71</v>
      </c>
      <c r="E105" s="39" t="s">
        <v>2681</v>
      </c>
    </row>
    <row r="106" spans="1:5" ht="25.5">
      <c r="A106" t="s">
        <v>73</v>
      </c>
      <c r="E106" s="37" t="s">
        <v>2682</v>
      </c>
    </row>
    <row r="107" spans="1:16" ht="25.5">
      <c r="A107" s="26" t="s">
        <v>63</v>
      </c>
      <c r="B107" s="31" t="s">
        <v>169</v>
      </c>
      <c r="C107" s="31" t="s">
        <v>2683</v>
      </c>
      <c r="D107" s="26" t="s">
        <v>83</v>
      </c>
      <c r="E107" s="32" t="s">
        <v>2684</v>
      </c>
      <c r="F107" s="33" t="s">
        <v>95</v>
      </c>
      <c r="G107" s="34">
        <v>11.35</v>
      </c>
      <c r="H107" s="35">
        <v>0</v>
      </c>
      <c r="I107" s="35">
        <f>ROUND(ROUND(H107,2)*ROUND(G107,3),2)</f>
      </c>
      <c r="J107" s="33" t="s">
        <v>68</v>
      </c>
      <c r="O107">
        <f>(I107*21)/100</f>
      </c>
      <c r="P107" t="s">
        <v>36</v>
      </c>
    </row>
    <row r="108" spans="1:5" ht="38.25">
      <c r="A108" s="36" t="s">
        <v>69</v>
      </c>
      <c r="E108" s="37" t="s">
        <v>2685</v>
      </c>
    </row>
    <row r="109" spans="1:5" ht="12.75">
      <c r="A109" s="38" t="s">
        <v>71</v>
      </c>
      <c r="E109" s="39" t="s">
        <v>2686</v>
      </c>
    </row>
    <row r="110" spans="1:5" ht="38.25">
      <c r="A110" t="s">
        <v>73</v>
      </c>
      <c r="E110" s="37" t="s">
        <v>922</v>
      </c>
    </row>
    <row r="111" spans="1:16" ht="12.75">
      <c r="A111" s="26" t="s">
        <v>63</v>
      </c>
      <c r="B111" s="31" t="s">
        <v>174</v>
      </c>
      <c r="C111" s="31" t="s">
        <v>2687</v>
      </c>
      <c r="D111" s="26" t="s">
        <v>83</v>
      </c>
      <c r="E111" s="32" t="s">
        <v>2688</v>
      </c>
      <c r="F111" s="33" t="s">
        <v>95</v>
      </c>
      <c r="G111" s="34">
        <v>11.35</v>
      </c>
      <c r="H111" s="35">
        <v>0</v>
      </c>
      <c r="I111" s="35">
        <f>ROUND(ROUND(H111,2)*ROUND(G111,3),2)</f>
      </c>
      <c r="J111" s="33" t="s">
        <v>68</v>
      </c>
      <c r="O111">
        <f>(I111*21)/100</f>
      </c>
      <c r="P111" t="s">
        <v>36</v>
      </c>
    </row>
    <row r="112" spans="1:5" ht="38.25">
      <c r="A112" s="36" t="s">
        <v>69</v>
      </c>
      <c r="E112" s="37" t="s">
        <v>2689</v>
      </c>
    </row>
    <row r="113" spans="1:5" ht="12.75">
      <c r="A113" s="38" t="s">
        <v>71</v>
      </c>
      <c r="E113" s="39" t="s">
        <v>2686</v>
      </c>
    </row>
    <row r="114" spans="1:5" ht="25.5">
      <c r="A114" t="s">
        <v>73</v>
      </c>
      <c r="E114" s="37" t="s">
        <v>2682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0+O12+O25+O46+O79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2690</v>
      </c>
      <c r="I3" s="43">
        <f>0+I12+I25+I46+I79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2690</v>
      </c>
      <c r="D8" s="6"/>
      <c r="E8" s="18" t="s">
        <v>2691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1.661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2611</v>
      </c>
    </row>
    <row r="15" spans="1:5" ht="12.75">
      <c r="A15" s="38" t="s">
        <v>71</v>
      </c>
      <c r="E15" s="39" t="s">
        <v>2693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11.93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2613</v>
      </c>
    </row>
    <row r="19" spans="1:5" ht="12.75">
      <c r="A19" s="38" t="s">
        <v>71</v>
      </c>
      <c r="E19" s="39" t="s">
        <v>2694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29.744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25.5">
      <c r="A22" s="36" t="s">
        <v>69</v>
      </c>
      <c r="E22" s="37" t="s">
        <v>2615</v>
      </c>
    </row>
    <row r="23" spans="1:5" ht="12.75">
      <c r="A23" s="38" t="s">
        <v>71</v>
      </c>
      <c r="E23" s="39" t="s">
        <v>2695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</f>
      </c>
      <c r="R25">
        <f>0+O26+O30+O34+O38+O42</f>
      </c>
    </row>
    <row r="26" spans="1:16" ht="25.5">
      <c r="A26" s="26" t="s">
        <v>63</v>
      </c>
      <c r="B26" s="31" t="s">
        <v>45</v>
      </c>
      <c r="C26" s="31" t="s">
        <v>2617</v>
      </c>
      <c r="D26" s="26" t="s">
        <v>83</v>
      </c>
      <c r="E26" s="32" t="s">
        <v>2618</v>
      </c>
      <c r="F26" s="33" t="s">
        <v>85</v>
      </c>
      <c r="G26" s="34">
        <v>5.187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2696</v>
      </c>
    </row>
    <row r="28" spans="1:5" ht="12.75">
      <c r="A28" s="38" t="s">
        <v>71</v>
      </c>
      <c r="E28" s="39" t="s">
        <v>2697</v>
      </c>
    </row>
    <row r="29" spans="1:5" ht="63.75">
      <c r="A29" t="s">
        <v>73</v>
      </c>
      <c r="E29" s="37" t="s">
        <v>940</v>
      </c>
    </row>
    <row r="30" spans="1:16" ht="12.75">
      <c r="A30" s="26" t="s">
        <v>63</v>
      </c>
      <c r="B30" s="31" t="s">
        <v>47</v>
      </c>
      <c r="C30" s="31" t="s">
        <v>2621</v>
      </c>
      <c r="D30" s="26" t="s">
        <v>83</v>
      </c>
      <c r="E30" s="32" t="s">
        <v>2622</v>
      </c>
      <c r="F30" s="33" t="s">
        <v>85</v>
      </c>
      <c r="G30" s="34">
        <v>0.692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2698</v>
      </c>
    </row>
    <row r="32" spans="1:5" ht="12.75">
      <c r="A32" s="38" t="s">
        <v>71</v>
      </c>
      <c r="E32" s="39" t="s">
        <v>2699</v>
      </c>
    </row>
    <row r="33" spans="1:5" ht="63.75">
      <c r="A33" t="s">
        <v>73</v>
      </c>
      <c r="E33" s="37" t="s">
        <v>940</v>
      </c>
    </row>
    <row r="34" spans="1:16" ht="12.75">
      <c r="A34" s="26" t="s">
        <v>63</v>
      </c>
      <c r="B34" s="31" t="s">
        <v>49</v>
      </c>
      <c r="C34" s="31" t="s">
        <v>2582</v>
      </c>
      <c r="D34" s="26" t="s">
        <v>83</v>
      </c>
      <c r="E34" s="32" t="s">
        <v>2583</v>
      </c>
      <c r="F34" s="33" t="s">
        <v>95</v>
      </c>
      <c r="G34" s="34">
        <v>14.4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2584</v>
      </c>
    </row>
    <row r="36" spans="1:5" ht="12.75">
      <c r="A36" s="38" t="s">
        <v>71</v>
      </c>
      <c r="E36" s="39" t="s">
        <v>2700</v>
      </c>
    </row>
    <row r="37" spans="1:5" ht="25.5">
      <c r="A37" t="s">
        <v>73</v>
      </c>
      <c r="E37" s="37" t="s">
        <v>130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14.872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2701</v>
      </c>
    </row>
    <row r="40" spans="1:5" ht="12.75">
      <c r="A40" s="38" t="s">
        <v>71</v>
      </c>
      <c r="E40" s="39" t="s">
        <v>2702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181</v>
      </c>
      <c r="D42" s="26" t="s">
        <v>83</v>
      </c>
      <c r="E42" s="32" t="s">
        <v>182</v>
      </c>
      <c r="F42" s="33" t="s">
        <v>183</v>
      </c>
      <c r="G42" s="34">
        <v>41.5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38.25">
      <c r="A43" s="36" t="s">
        <v>69</v>
      </c>
      <c r="E43" s="37" t="s">
        <v>2590</v>
      </c>
    </row>
    <row r="44" spans="1:5" ht="12.75">
      <c r="A44" s="38" t="s">
        <v>71</v>
      </c>
      <c r="E44" s="39" t="s">
        <v>2703</v>
      </c>
    </row>
    <row r="45" spans="1:5" ht="38.25">
      <c r="A45" t="s">
        <v>73</v>
      </c>
      <c r="E45" s="37" t="s">
        <v>865</v>
      </c>
    </row>
    <row r="46" spans="1:18" ht="12.75" customHeight="1">
      <c r="A46" s="6" t="s">
        <v>61</v>
      </c>
      <c r="B46" s="6"/>
      <c r="C46" s="41" t="s">
        <v>47</v>
      </c>
      <c r="D46" s="6"/>
      <c r="E46" s="29" t="s">
        <v>304</v>
      </c>
      <c r="F46" s="6"/>
      <c r="G46" s="6"/>
      <c r="H46" s="6"/>
      <c r="I46" s="42">
        <f>0+Q46</f>
      </c>
      <c r="J46" s="6"/>
      <c r="O46">
        <f>0+R46</f>
      </c>
      <c r="Q46">
        <f>0+I47+I51+I55+I59+I63+I67+I71+I75</f>
      </c>
      <c r="R46">
        <f>0+O47+O51+O55+O59+O63+O67+O71+O75</f>
      </c>
    </row>
    <row r="47" spans="1:16" ht="12.75">
      <c r="A47" s="26" t="s">
        <v>63</v>
      </c>
      <c r="B47" s="31" t="s">
        <v>52</v>
      </c>
      <c r="C47" s="31" t="s">
        <v>990</v>
      </c>
      <c r="D47" s="26" t="s">
        <v>83</v>
      </c>
      <c r="E47" s="32" t="s">
        <v>991</v>
      </c>
      <c r="F47" s="33" t="s">
        <v>85</v>
      </c>
      <c r="G47" s="34">
        <v>4.98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2592</v>
      </c>
    </row>
    <row r="49" spans="1:5" ht="12.75">
      <c r="A49" s="38" t="s">
        <v>71</v>
      </c>
      <c r="E49" s="39" t="s">
        <v>2704</v>
      </c>
    </row>
    <row r="50" spans="1:5" ht="127.5">
      <c r="A50" t="s">
        <v>73</v>
      </c>
      <c r="E50" s="37" t="s">
        <v>309</v>
      </c>
    </row>
    <row r="51" spans="1:16" ht="12.75">
      <c r="A51" s="26" t="s">
        <v>63</v>
      </c>
      <c r="B51" s="31" t="s">
        <v>54</v>
      </c>
      <c r="C51" s="31" t="s">
        <v>320</v>
      </c>
      <c r="D51" s="26" t="s">
        <v>83</v>
      </c>
      <c r="E51" s="32" t="s">
        <v>321</v>
      </c>
      <c r="F51" s="33" t="s">
        <v>183</v>
      </c>
      <c r="G51" s="34">
        <v>41.5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2594</v>
      </c>
    </row>
    <row r="53" spans="1:5" ht="12.75">
      <c r="A53" s="38" t="s">
        <v>71</v>
      </c>
      <c r="E53" s="39" t="s">
        <v>2703</v>
      </c>
    </row>
    <row r="54" spans="1:5" ht="51">
      <c r="A54" t="s">
        <v>73</v>
      </c>
      <c r="E54" s="37" t="s">
        <v>323</v>
      </c>
    </row>
    <row r="55" spans="1:16" ht="12.75">
      <c r="A55" s="26" t="s">
        <v>63</v>
      </c>
      <c r="B55" s="31" t="s">
        <v>56</v>
      </c>
      <c r="C55" s="31" t="s">
        <v>996</v>
      </c>
      <c r="D55" s="26" t="s">
        <v>83</v>
      </c>
      <c r="E55" s="32" t="s">
        <v>997</v>
      </c>
      <c r="F55" s="33" t="s">
        <v>183</v>
      </c>
      <c r="G55" s="34">
        <v>41.5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2705</v>
      </c>
    </row>
    <row r="57" spans="1:5" ht="12.75">
      <c r="A57" s="38" t="s">
        <v>71</v>
      </c>
      <c r="E57" s="39" t="s">
        <v>2703</v>
      </c>
    </row>
    <row r="58" spans="1:5" ht="51">
      <c r="A58" t="s">
        <v>73</v>
      </c>
      <c r="E58" s="37" t="s">
        <v>340</v>
      </c>
    </row>
    <row r="59" spans="1:16" ht="12.75">
      <c r="A59" s="26" t="s">
        <v>63</v>
      </c>
      <c r="B59" s="31" t="s">
        <v>118</v>
      </c>
      <c r="C59" s="31" t="s">
        <v>2596</v>
      </c>
      <c r="D59" s="26" t="s">
        <v>83</v>
      </c>
      <c r="E59" s="32" t="s">
        <v>2597</v>
      </c>
      <c r="F59" s="33" t="s">
        <v>183</v>
      </c>
      <c r="G59" s="34">
        <v>83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102">
      <c r="A60" s="36" t="s">
        <v>69</v>
      </c>
      <c r="E60" s="37" t="s">
        <v>2706</v>
      </c>
    </row>
    <row r="61" spans="1:5" ht="38.25">
      <c r="A61" s="38" t="s">
        <v>71</v>
      </c>
      <c r="E61" s="39" t="s">
        <v>2707</v>
      </c>
    </row>
    <row r="62" spans="1:5" ht="51">
      <c r="A62" t="s">
        <v>73</v>
      </c>
      <c r="E62" s="37" t="s">
        <v>340</v>
      </c>
    </row>
    <row r="63" spans="1:16" ht="12.75">
      <c r="A63" s="26" t="s">
        <v>63</v>
      </c>
      <c r="B63" s="31" t="s">
        <v>123</v>
      </c>
      <c r="C63" s="31" t="s">
        <v>369</v>
      </c>
      <c r="D63" s="26" t="s">
        <v>83</v>
      </c>
      <c r="E63" s="32" t="s">
        <v>2600</v>
      </c>
      <c r="F63" s="33" t="s">
        <v>183</v>
      </c>
      <c r="G63" s="34">
        <v>41.5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2601</v>
      </c>
    </row>
    <row r="65" spans="1:5" ht="12.75">
      <c r="A65" s="38" t="s">
        <v>71</v>
      </c>
      <c r="E65" s="39" t="s">
        <v>2703</v>
      </c>
    </row>
    <row r="66" spans="1:5" ht="140.25">
      <c r="A66" t="s">
        <v>73</v>
      </c>
      <c r="E66" s="37" t="s">
        <v>367</v>
      </c>
    </row>
    <row r="67" spans="1:16" ht="12.75">
      <c r="A67" s="26" t="s">
        <v>63</v>
      </c>
      <c r="B67" s="31" t="s">
        <v>126</v>
      </c>
      <c r="C67" s="31" t="s">
        <v>2602</v>
      </c>
      <c r="D67" s="26" t="s">
        <v>83</v>
      </c>
      <c r="E67" s="32" t="s">
        <v>2603</v>
      </c>
      <c r="F67" s="33" t="s">
        <v>183</v>
      </c>
      <c r="G67" s="34">
        <v>41.5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2604</v>
      </c>
    </row>
    <row r="69" spans="1:5" ht="12.75">
      <c r="A69" s="38" t="s">
        <v>71</v>
      </c>
      <c r="E69" s="39" t="s">
        <v>2703</v>
      </c>
    </row>
    <row r="70" spans="1:5" ht="140.25">
      <c r="A70" t="s">
        <v>73</v>
      </c>
      <c r="E70" s="37" t="s">
        <v>367</v>
      </c>
    </row>
    <row r="71" spans="1:16" ht="12.75">
      <c r="A71" s="26" t="s">
        <v>63</v>
      </c>
      <c r="B71" s="31" t="s">
        <v>131</v>
      </c>
      <c r="C71" s="31" t="s">
        <v>1000</v>
      </c>
      <c r="D71" s="26" t="s">
        <v>83</v>
      </c>
      <c r="E71" s="32" t="s">
        <v>2605</v>
      </c>
      <c r="F71" s="33" t="s">
        <v>183</v>
      </c>
      <c r="G71" s="34">
        <v>41.5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2606</v>
      </c>
    </row>
    <row r="73" spans="1:5" ht="12.75">
      <c r="A73" s="38" t="s">
        <v>71</v>
      </c>
      <c r="E73" s="39" t="s">
        <v>2703</v>
      </c>
    </row>
    <row r="74" spans="1:5" ht="140.25">
      <c r="A74" t="s">
        <v>73</v>
      </c>
      <c r="E74" s="37" t="s">
        <v>367</v>
      </c>
    </row>
    <row r="75" spans="1:16" ht="12.75">
      <c r="A75" s="26" t="s">
        <v>63</v>
      </c>
      <c r="B75" s="31" t="s">
        <v>137</v>
      </c>
      <c r="C75" s="31" t="s">
        <v>412</v>
      </c>
      <c r="D75" s="26" t="s">
        <v>83</v>
      </c>
      <c r="E75" s="32" t="s">
        <v>413</v>
      </c>
      <c r="F75" s="33" t="s">
        <v>95</v>
      </c>
      <c r="G75" s="34">
        <v>14.4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2607</v>
      </c>
    </row>
    <row r="77" spans="1:5" ht="12.75">
      <c r="A77" s="38" t="s">
        <v>71</v>
      </c>
      <c r="E77" s="39" t="s">
        <v>2700</v>
      </c>
    </row>
    <row r="78" spans="1:5" ht="38.25">
      <c r="A78" t="s">
        <v>73</v>
      </c>
      <c r="E78" s="37" t="s">
        <v>415</v>
      </c>
    </row>
    <row r="79" spans="1:18" ht="12.75" customHeight="1">
      <c r="A79" s="6" t="s">
        <v>61</v>
      </c>
      <c r="B79" s="6"/>
      <c r="C79" s="41" t="s">
        <v>52</v>
      </c>
      <c r="D79" s="6"/>
      <c r="E79" s="29" t="s">
        <v>460</v>
      </c>
      <c r="F79" s="6"/>
      <c r="G79" s="6"/>
      <c r="H79" s="6"/>
      <c r="I79" s="42">
        <f>0+Q79</f>
      </c>
      <c r="J79" s="6"/>
      <c r="O79">
        <f>0+R79</f>
      </c>
      <c r="Q79">
        <f>0+I80</f>
      </c>
      <c r="R79">
        <f>0+O80</f>
      </c>
    </row>
    <row r="80" spans="1:16" ht="12.75">
      <c r="A80" s="26" t="s">
        <v>63</v>
      </c>
      <c r="B80" s="31" t="s">
        <v>140</v>
      </c>
      <c r="C80" s="31" t="s">
        <v>2632</v>
      </c>
      <c r="D80" s="26" t="s">
        <v>83</v>
      </c>
      <c r="E80" s="32" t="s">
        <v>2633</v>
      </c>
      <c r="F80" s="33" t="s">
        <v>95</v>
      </c>
      <c r="G80" s="34">
        <v>3.8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2634</v>
      </c>
    </row>
    <row r="82" spans="1:5" ht="12.75">
      <c r="A82" s="38" t="s">
        <v>71</v>
      </c>
      <c r="E82" s="39" t="s">
        <v>2708</v>
      </c>
    </row>
    <row r="83" spans="1:5" ht="25.5">
      <c r="A83" t="s">
        <v>73</v>
      </c>
      <c r="E83" s="37" t="s">
        <v>549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0+O12+O17+O34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2709</v>
      </c>
      <c r="I3" s="43">
        <f>0+I12+I17+I34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2709</v>
      </c>
      <c r="D8" s="6"/>
      <c r="E8" s="18" t="s">
        <v>2710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17.466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2712</v>
      </c>
    </row>
    <row r="15" spans="1:5" ht="12.75">
      <c r="A15" s="38" t="s">
        <v>71</v>
      </c>
      <c r="E15" s="39" t="s">
        <v>2713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</f>
      </c>
      <c r="R17">
        <f>0+O18+O22+O26+O30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9.55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2714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132</v>
      </c>
      <c r="D22" s="26" t="s">
        <v>83</v>
      </c>
      <c r="E22" s="32" t="s">
        <v>133</v>
      </c>
      <c r="F22" s="33" t="s">
        <v>85</v>
      </c>
      <c r="G22" s="34">
        <v>0.24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76.5">
      <c r="A23" s="36" t="s">
        <v>69</v>
      </c>
      <c r="E23" s="37" t="s">
        <v>2715</v>
      </c>
    </row>
    <row r="24" spans="1:5" ht="12.75">
      <c r="A24" s="38" t="s">
        <v>71</v>
      </c>
      <c r="E24" s="39" t="s">
        <v>2716</v>
      </c>
    </row>
    <row r="25" spans="1:5" ht="25.5">
      <c r="A25" t="s">
        <v>73</v>
      </c>
      <c r="E25" s="37" t="s">
        <v>1930</v>
      </c>
    </row>
    <row r="26" spans="1:16" ht="12.75">
      <c r="A26" s="26" t="s">
        <v>63</v>
      </c>
      <c r="B26" s="31" t="s">
        <v>45</v>
      </c>
      <c r="C26" s="31" t="s">
        <v>2586</v>
      </c>
      <c r="D26" s="26" t="s">
        <v>83</v>
      </c>
      <c r="E26" s="32" t="s">
        <v>2587</v>
      </c>
      <c r="F26" s="33" t="s">
        <v>85</v>
      </c>
      <c r="G26" s="34">
        <v>8.733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2717</v>
      </c>
    </row>
    <row r="28" spans="1:5" ht="12.75">
      <c r="A28" s="38" t="s">
        <v>71</v>
      </c>
      <c r="E28" s="39" t="s">
        <v>2718</v>
      </c>
    </row>
    <row r="29" spans="1:5" ht="344.25">
      <c r="A29" t="s">
        <v>73</v>
      </c>
      <c r="E29" s="37" t="s">
        <v>857</v>
      </c>
    </row>
    <row r="30" spans="1:16" ht="12.75">
      <c r="A30" s="26" t="s">
        <v>63</v>
      </c>
      <c r="B30" s="31" t="s">
        <v>47</v>
      </c>
      <c r="C30" s="31" t="s">
        <v>181</v>
      </c>
      <c r="D30" s="26" t="s">
        <v>83</v>
      </c>
      <c r="E30" s="32" t="s">
        <v>182</v>
      </c>
      <c r="F30" s="33" t="s">
        <v>183</v>
      </c>
      <c r="G30" s="34">
        <v>19.94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38.25">
      <c r="A31" s="36" t="s">
        <v>69</v>
      </c>
      <c r="E31" s="37" t="s">
        <v>2590</v>
      </c>
    </row>
    <row r="32" spans="1:5" ht="12.75">
      <c r="A32" s="38" t="s">
        <v>71</v>
      </c>
      <c r="E32" s="39" t="s">
        <v>2719</v>
      </c>
    </row>
    <row r="33" spans="1:5" ht="38.25">
      <c r="A33" t="s">
        <v>73</v>
      </c>
      <c r="E33" s="37" t="s">
        <v>865</v>
      </c>
    </row>
    <row r="34" spans="1:18" ht="12.75" customHeight="1">
      <c r="A34" s="6" t="s">
        <v>61</v>
      </c>
      <c r="B34" s="6"/>
      <c r="C34" s="41" t="s">
        <v>47</v>
      </c>
      <c r="D34" s="6"/>
      <c r="E34" s="29" t="s">
        <v>304</v>
      </c>
      <c r="F34" s="6"/>
      <c r="G34" s="6"/>
      <c r="H34" s="6"/>
      <c r="I34" s="42">
        <f>0+Q34</f>
      </c>
      <c r="J34" s="6"/>
      <c r="O34">
        <f>0+R34</f>
      </c>
      <c r="Q34">
        <f>0+I35+I39+I43+I47+I51+I55+I59+I63</f>
      </c>
      <c r="R34">
        <f>0+O35+O39+O43+O47+O51+O55+O59+O63</f>
      </c>
    </row>
    <row r="35" spans="1:16" ht="12.75">
      <c r="A35" s="26" t="s">
        <v>63</v>
      </c>
      <c r="B35" s="31" t="s">
        <v>49</v>
      </c>
      <c r="C35" s="31" t="s">
        <v>990</v>
      </c>
      <c r="D35" s="26" t="s">
        <v>83</v>
      </c>
      <c r="E35" s="32" t="s">
        <v>991</v>
      </c>
      <c r="F35" s="33" t="s">
        <v>85</v>
      </c>
      <c r="G35" s="34">
        <v>2.393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51">
      <c r="A36" s="36" t="s">
        <v>69</v>
      </c>
      <c r="E36" s="37" t="s">
        <v>2592</v>
      </c>
    </row>
    <row r="37" spans="1:5" ht="12.75">
      <c r="A37" s="38" t="s">
        <v>71</v>
      </c>
      <c r="E37" s="39" t="s">
        <v>2720</v>
      </c>
    </row>
    <row r="38" spans="1:5" ht="127.5">
      <c r="A38" t="s">
        <v>73</v>
      </c>
      <c r="E38" s="37" t="s">
        <v>309</v>
      </c>
    </row>
    <row r="39" spans="1:16" ht="12.75">
      <c r="A39" s="26" t="s">
        <v>63</v>
      </c>
      <c r="B39" s="31" t="s">
        <v>97</v>
      </c>
      <c r="C39" s="31" t="s">
        <v>320</v>
      </c>
      <c r="D39" s="26" t="s">
        <v>83</v>
      </c>
      <c r="E39" s="32" t="s">
        <v>321</v>
      </c>
      <c r="F39" s="33" t="s">
        <v>183</v>
      </c>
      <c r="G39" s="34">
        <v>19.94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38.25">
      <c r="A40" s="36" t="s">
        <v>69</v>
      </c>
      <c r="E40" s="37" t="s">
        <v>2594</v>
      </c>
    </row>
    <row r="41" spans="1:5" ht="12.75">
      <c r="A41" s="38" t="s">
        <v>71</v>
      </c>
      <c r="E41" s="39" t="s">
        <v>2719</v>
      </c>
    </row>
    <row r="42" spans="1:5" ht="51">
      <c r="A42" t="s">
        <v>73</v>
      </c>
      <c r="E42" s="37" t="s">
        <v>323</v>
      </c>
    </row>
    <row r="43" spans="1:16" ht="12.75">
      <c r="A43" s="26" t="s">
        <v>63</v>
      </c>
      <c r="B43" s="31" t="s">
        <v>104</v>
      </c>
      <c r="C43" s="31" t="s">
        <v>996</v>
      </c>
      <c r="D43" s="26" t="s">
        <v>83</v>
      </c>
      <c r="E43" s="32" t="s">
        <v>997</v>
      </c>
      <c r="F43" s="33" t="s">
        <v>183</v>
      </c>
      <c r="G43" s="34">
        <v>19.94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2595</v>
      </c>
    </row>
    <row r="45" spans="1:5" ht="12.75">
      <c r="A45" s="38" t="s">
        <v>71</v>
      </c>
      <c r="E45" s="39" t="s">
        <v>2719</v>
      </c>
    </row>
    <row r="46" spans="1:5" ht="51">
      <c r="A46" t="s">
        <v>73</v>
      </c>
      <c r="E46" s="37" t="s">
        <v>340</v>
      </c>
    </row>
    <row r="47" spans="1:16" ht="12.75">
      <c r="A47" s="26" t="s">
        <v>63</v>
      </c>
      <c r="B47" s="31" t="s">
        <v>52</v>
      </c>
      <c r="C47" s="31" t="s">
        <v>2596</v>
      </c>
      <c r="D47" s="26" t="s">
        <v>83</v>
      </c>
      <c r="E47" s="32" t="s">
        <v>2597</v>
      </c>
      <c r="F47" s="33" t="s">
        <v>183</v>
      </c>
      <c r="G47" s="34">
        <v>39.88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102">
      <c r="A48" s="36" t="s">
        <v>69</v>
      </c>
      <c r="E48" s="37" t="s">
        <v>2721</v>
      </c>
    </row>
    <row r="49" spans="1:5" ht="38.25">
      <c r="A49" s="38" t="s">
        <v>71</v>
      </c>
      <c r="E49" s="39" t="s">
        <v>2722</v>
      </c>
    </row>
    <row r="50" spans="1:5" ht="51">
      <c r="A50" t="s">
        <v>73</v>
      </c>
      <c r="E50" s="37" t="s">
        <v>340</v>
      </c>
    </row>
    <row r="51" spans="1:16" ht="12.75">
      <c r="A51" s="26" t="s">
        <v>63</v>
      </c>
      <c r="B51" s="31" t="s">
        <v>54</v>
      </c>
      <c r="C51" s="31" t="s">
        <v>369</v>
      </c>
      <c r="D51" s="26" t="s">
        <v>83</v>
      </c>
      <c r="E51" s="32" t="s">
        <v>2600</v>
      </c>
      <c r="F51" s="33" t="s">
        <v>183</v>
      </c>
      <c r="G51" s="34">
        <v>19.94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2601</v>
      </c>
    </row>
    <row r="53" spans="1:5" ht="12.75">
      <c r="A53" s="38" t="s">
        <v>71</v>
      </c>
      <c r="E53" s="39" t="s">
        <v>2719</v>
      </c>
    </row>
    <row r="54" spans="1:5" ht="140.25">
      <c r="A54" t="s">
        <v>73</v>
      </c>
      <c r="E54" s="37" t="s">
        <v>367</v>
      </c>
    </row>
    <row r="55" spans="1:16" ht="12.75">
      <c r="A55" s="26" t="s">
        <v>63</v>
      </c>
      <c r="B55" s="31" t="s">
        <v>56</v>
      </c>
      <c r="C55" s="31" t="s">
        <v>2602</v>
      </c>
      <c r="D55" s="26" t="s">
        <v>83</v>
      </c>
      <c r="E55" s="32" t="s">
        <v>2603</v>
      </c>
      <c r="F55" s="33" t="s">
        <v>183</v>
      </c>
      <c r="G55" s="34">
        <v>19.94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2604</v>
      </c>
    </row>
    <row r="57" spans="1:5" ht="12.75">
      <c r="A57" s="38" t="s">
        <v>71</v>
      </c>
      <c r="E57" s="39" t="s">
        <v>2719</v>
      </c>
    </row>
    <row r="58" spans="1:5" ht="140.25">
      <c r="A58" t="s">
        <v>73</v>
      </c>
      <c r="E58" s="37" t="s">
        <v>367</v>
      </c>
    </row>
    <row r="59" spans="1:16" ht="12.75">
      <c r="A59" s="26" t="s">
        <v>63</v>
      </c>
      <c r="B59" s="31" t="s">
        <v>118</v>
      </c>
      <c r="C59" s="31" t="s">
        <v>1000</v>
      </c>
      <c r="D59" s="26" t="s">
        <v>83</v>
      </c>
      <c r="E59" s="32" t="s">
        <v>2605</v>
      </c>
      <c r="F59" s="33" t="s">
        <v>183</v>
      </c>
      <c r="G59" s="34">
        <v>19.94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2606</v>
      </c>
    </row>
    <row r="61" spans="1:5" ht="12.75">
      <c r="A61" s="38" t="s">
        <v>71</v>
      </c>
      <c r="E61" s="39" t="s">
        <v>2719</v>
      </c>
    </row>
    <row r="62" spans="1:5" ht="140.25">
      <c r="A62" t="s">
        <v>73</v>
      </c>
      <c r="E62" s="37" t="s">
        <v>367</v>
      </c>
    </row>
    <row r="63" spans="1:16" ht="12.75">
      <c r="A63" s="26" t="s">
        <v>63</v>
      </c>
      <c r="B63" s="31" t="s">
        <v>123</v>
      </c>
      <c r="C63" s="31" t="s">
        <v>412</v>
      </c>
      <c r="D63" s="26" t="s">
        <v>83</v>
      </c>
      <c r="E63" s="32" t="s">
        <v>413</v>
      </c>
      <c r="F63" s="33" t="s">
        <v>95</v>
      </c>
      <c r="G63" s="34">
        <v>9.55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2607</v>
      </c>
    </row>
    <row r="65" spans="1:5" ht="12.75">
      <c r="A65" s="38" t="s">
        <v>71</v>
      </c>
      <c r="E65" s="39" t="s">
        <v>2714</v>
      </c>
    </row>
    <row r="66" spans="1:5" ht="38.25">
      <c r="A66" t="s">
        <v>73</v>
      </c>
      <c r="E66" s="37" t="s">
        <v>415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0+O12+O21+O46+O55+O64+O97+O102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2723</v>
      </c>
      <c r="I3" s="43">
        <f>0+I12+I21+I46+I55+I64+I97+I102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2723</v>
      </c>
      <c r="D8" s="6"/>
      <c r="E8" s="18" t="s">
        <v>2724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2.995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2726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58.34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2641</v>
      </c>
    </row>
    <row r="19" spans="1:5" ht="12.75">
      <c r="A19" s="38" t="s">
        <v>71</v>
      </c>
      <c r="E19" s="39" t="s">
        <v>2727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</f>
      </c>
      <c r="R21">
        <f>0+O22+O26+O30+O34+O38+O42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1.248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2728</v>
      </c>
    </row>
    <row r="24" spans="1:5" ht="12.75">
      <c r="A24" s="38" t="s">
        <v>71</v>
      </c>
      <c r="E24" s="39" t="s">
        <v>2729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44.9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2645</v>
      </c>
    </row>
    <row r="28" spans="1:5" ht="12.75">
      <c r="A28" s="38" t="s">
        <v>71</v>
      </c>
      <c r="E28" s="39" t="s">
        <v>2730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132</v>
      </c>
      <c r="D30" s="26" t="s">
        <v>83</v>
      </c>
      <c r="E30" s="32" t="s">
        <v>133</v>
      </c>
      <c r="F30" s="33" t="s">
        <v>85</v>
      </c>
      <c r="G30" s="34">
        <v>7.206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2731</v>
      </c>
    </row>
    <row r="32" spans="1:5" ht="12.75">
      <c r="A32" s="38" t="s">
        <v>71</v>
      </c>
      <c r="E32" s="39" t="s">
        <v>2732</v>
      </c>
    </row>
    <row r="33" spans="1:5" ht="25.5">
      <c r="A33" t="s">
        <v>73</v>
      </c>
      <c r="E33" s="37" t="s">
        <v>1930</v>
      </c>
    </row>
    <row r="34" spans="1:16" ht="12.75">
      <c r="A34" s="26" t="s">
        <v>63</v>
      </c>
      <c r="B34" s="31" t="s">
        <v>49</v>
      </c>
      <c r="C34" s="31" t="s">
        <v>2586</v>
      </c>
      <c r="D34" s="26" t="s">
        <v>83</v>
      </c>
      <c r="E34" s="32" t="s">
        <v>2587</v>
      </c>
      <c r="F34" s="33" t="s">
        <v>85</v>
      </c>
      <c r="G34" s="34">
        <v>29.17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2733</v>
      </c>
    </row>
    <row r="36" spans="1:5" ht="12.75">
      <c r="A36" s="38" t="s">
        <v>71</v>
      </c>
      <c r="E36" s="39" t="s">
        <v>2734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858</v>
      </c>
      <c r="D38" s="26" t="s">
        <v>83</v>
      </c>
      <c r="E38" s="32" t="s">
        <v>859</v>
      </c>
      <c r="F38" s="33" t="s">
        <v>85</v>
      </c>
      <c r="G38" s="34">
        <v>6.58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51">
      <c r="A39" s="36" t="s">
        <v>69</v>
      </c>
      <c r="E39" s="37" t="s">
        <v>2651</v>
      </c>
    </row>
    <row r="40" spans="1:5" ht="12.75">
      <c r="A40" s="38" t="s">
        <v>71</v>
      </c>
      <c r="E40" s="39" t="s">
        <v>2735</v>
      </c>
    </row>
    <row r="41" spans="1:5" ht="306">
      <c r="A41" t="s">
        <v>73</v>
      </c>
      <c r="E41" s="37" t="s">
        <v>862</v>
      </c>
    </row>
    <row r="42" spans="1:16" ht="12.75">
      <c r="A42" s="26" t="s">
        <v>63</v>
      </c>
      <c r="B42" s="31" t="s">
        <v>104</v>
      </c>
      <c r="C42" s="31" t="s">
        <v>181</v>
      </c>
      <c r="D42" s="26" t="s">
        <v>83</v>
      </c>
      <c r="E42" s="32" t="s">
        <v>182</v>
      </c>
      <c r="F42" s="33" t="s">
        <v>183</v>
      </c>
      <c r="G42" s="34">
        <v>95.15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76.5">
      <c r="A43" s="36" t="s">
        <v>69</v>
      </c>
      <c r="E43" s="37" t="s">
        <v>2736</v>
      </c>
    </row>
    <row r="44" spans="1:5" ht="38.25">
      <c r="A44" s="38" t="s">
        <v>71</v>
      </c>
      <c r="E44" s="39" t="s">
        <v>2737</v>
      </c>
    </row>
    <row r="45" spans="1:5" ht="38.25">
      <c r="A45" t="s">
        <v>73</v>
      </c>
      <c r="E45" s="37" t="s">
        <v>865</v>
      </c>
    </row>
    <row r="46" spans="1:18" ht="12.75" customHeight="1">
      <c r="A46" s="6" t="s">
        <v>61</v>
      </c>
      <c r="B46" s="6"/>
      <c r="C46" s="41" t="s">
        <v>36</v>
      </c>
      <c r="D46" s="6"/>
      <c r="E46" s="29" t="s">
        <v>247</v>
      </c>
      <c r="F46" s="6"/>
      <c r="G46" s="6"/>
      <c r="H46" s="6"/>
      <c r="I46" s="42">
        <f>0+Q46</f>
      </c>
      <c r="J46" s="6"/>
      <c r="O46">
        <f>0+R46</f>
      </c>
      <c r="Q46">
        <f>0+I47+I51</f>
      </c>
      <c r="R46">
        <f>0+O47+O51</f>
      </c>
    </row>
    <row r="47" spans="1:16" ht="12.75">
      <c r="A47" s="26" t="s">
        <v>63</v>
      </c>
      <c r="B47" s="31" t="s">
        <v>52</v>
      </c>
      <c r="C47" s="31" t="s">
        <v>2655</v>
      </c>
      <c r="D47" s="26" t="s">
        <v>83</v>
      </c>
      <c r="E47" s="32" t="s">
        <v>2656</v>
      </c>
      <c r="F47" s="33" t="s">
        <v>85</v>
      </c>
      <c r="G47" s="34">
        <v>2.784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63.75">
      <c r="A48" s="36" t="s">
        <v>69</v>
      </c>
      <c r="E48" s="37" t="s">
        <v>2738</v>
      </c>
    </row>
    <row r="49" spans="1:5" ht="12.75">
      <c r="A49" s="38" t="s">
        <v>71</v>
      </c>
      <c r="E49" s="39" t="s">
        <v>2658</v>
      </c>
    </row>
    <row r="50" spans="1:5" ht="395.25">
      <c r="A50" t="s">
        <v>73</v>
      </c>
      <c r="E50" s="37" t="s">
        <v>954</v>
      </c>
    </row>
    <row r="51" spans="1:16" ht="12.75">
      <c r="A51" s="26" t="s">
        <v>63</v>
      </c>
      <c r="B51" s="31" t="s">
        <v>54</v>
      </c>
      <c r="C51" s="31" t="s">
        <v>2659</v>
      </c>
      <c r="D51" s="26" t="s">
        <v>83</v>
      </c>
      <c r="E51" s="32" t="s">
        <v>2660</v>
      </c>
      <c r="F51" s="33" t="s">
        <v>67</v>
      </c>
      <c r="G51" s="34">
        <v>0.228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63.75">
      <c r="A52" s="36" t="s">
        <v>69</v>
      </c>
      <c r="E52" s="37" t="s">
        <v>2661</v>
      </c>
    </row>
    <row r="53" spans="1:5" ht="12.75">
      <c r="A53" s="38" t="s">
        <v>71</v>
      </c>
      <c r="E53" s="39" t="s">
        <v>2739</v>
      </c>
    </row>
    <row r="54" spans="1:5" ht="267.75">
      <c r="A54" t="s">
        <v>73</v>
      </c>
      <c r="E54" s="37" t="s">
        <v>2663</v>
      </c>
    </row>
    <row r="55" spans="1:18" ht="12.75" customHeight="1">
      <c r="A55" s="6" t="s">
        <v>61</v>
      </c>
      <c r="B55" s="6"/>
      <c r="C55" s="41" t="s">
        <v>35</v>
      </c>
      <c r="D55" s="6"/>
      <c r="E55" s="29" t="s">
        <v>638</v>
      </c>
      <c r="F55" s="6"/>
      <c r="G55" s="6"/>
      <c r="H55" s="6"/>
      <c r="I55" s="42">
        <f>0+Q55</f>
      </c>
      <c r="J55" s="6"/>
      <c r="O55">
        <f>0+R55</f>
      </c>
      <c r="Q55">
        <f>0+I56+I60</f>
      </c>
      <c r="R55">
        <f>0+O56+O60</f>
      </c>
    </row>
    <row r="56" spans="1:16" ht="12.75">
      <c r="A56" s="26" t="s">
        <v>63</v>
      </c>
      <c r="B56" s="31" t="s">
        <v>56</v>
      </c>
      <c r="C56" s="31" t="s">
        <v>2664</v>
      </c>
      <c r="D56" s="26" t="s">
        <v>83</v>
      </c>
      <c r="E56" s="32" t="s">
        <v>2665</v>
      </c>
      <c r="F56" s="33" t="s">
        <v>85</v>
      </c>
      <c r="G56" s="34">
        <v>2.317</v>
      </c>
      <c r="H56" s="35">
        <v>0</v>
      </c>
      <c r="I56" s="35">
        <f>ROUND(ROUND(H56,2)*ROUND(G56,3),2)</f>
      </c>
      <c r="J56" s="33" t="s">
        <v>68</v>
      </c>
      <c r="O56">
        <f>(I56*21)/100</f>
      </c>
      <c r="P56" t="s">
        <v>36</v>
      </c>
    </row>
    <row r="57" spans="1:5" ht="63.75">
      <c r="A57" s="36" t="s">
        <v>69</v>
      </c>
      <c r="E57" s="37" t="s">
        <v>2740</v>
      </c>
    </row>
    <row r="58" spans="1:5" ht="12.75">
      <c r="A58" s="38" t="s">
        <v>71</v>
      </c>
      <c r="E58" s="39" t="s">
        <v>2741</v>
      </c>
    </row>
    <row r="59" spans="1:5" ht="395.25">
      <c r="A59" t="s">
        <v>73</v>
      </c>
      <c r="E59" s="37" t="s">
        <v>954</v>
      </c>
    </row>
    <row r="60" spans="1:16" ht="12.75">
      <c r="A60" s="26" t="s">
        <v>63</v>
      </c>
      <c r="B60" s="31" t="s">
        <v>118</v>
      </c>
      <c r="C60" s="31" t="s">
        <v>2668</v>
      </c>
      <c r="D60" s="26" t="s">
        <v>83</v>
      </c>
      <c r="E60" s="32" t="s">
        <v>2669</v>
      </c>
      <c r="F60" s="33" t="s">
        <v>67</v>
      </c>
      <c r="G60" s="34">
        <v>0.182</v>
      </c>
      <c r="H60" s="35">
        <v>0</v>
      </c>
      <c r="I60" s="35">
        <f>ROUND(ROUND(H60,2)*ROUND(G60,3),2)</f>
      </c>
      <c r="J60" s="33" t="s">
        <v>68</v>
      </c>
      <c r="O60">
        <f>(I60*21)/100</f>
      </c>
      <c r="P60" t="s">
        <v>36</v>
      </c>
    </row>
    <row r="61" spans="1:5" ht="51">
      <c r="A61" s="36" t="s">
        <v>69</v>
      </c>
      <c r="E61" s="37" t="s">
        <v>2670</v>
      </c>
    </row>
    <row r="62" spans="1:5" ht="12.75">
      <c r="A62" s="38" t="s">
        <v>71</v>
      </c>
      <c r="E62" s="39" t="s">
        <v>2742</v>
      </c>
    </row>
    <row r="63" spans="1:5" ht="267.75">
      <c r="A63" t="s">
        <v>73</v>
      </c>
      <c r="E63" s="37" t="s">
        <v>2663</v>
      </c>
    </row>
    <row r="64" spans="1:18" ht="12.75" customHeight="1">
      <c r="A64" s="6" t="s">
        <v>61</v>
      </c>
      <c r="B64" s="6"/>
      <c r="C64" s="41" t="s">
        <v>47</v>
      </c>
      <c r="D64" s="6"/>
      <c r="E64" s="29" t="s">
        <v>304</v>
      </c>
      <c r="F64" s="6"/>
      <c r="G64" s="6"/>
      <c r="H64" s="6"/>
      <c r="I64" s="42">
        <f>0+Q64</f>
      </c>
      <c r="J64" s="6"/>
      <c r="O64">
        <f>0+R64</f>
      </c>
      <c r="Q64">
        <f>0+I65+I69+I73+I77+I81+I85+I89+I93</f>
      </c>
      <c r="R64">
        <f>0+O65+O69+O73+O77+O81+O85+O89+O93</f>
      </c>
    </row>
    <row r="65" spans="1:16" ht="12.75">
      <c r="A65" s="26" t="s">
        <v>63</v>
      </c>
      <c r="B65" s="31" t="s">
        <v>123</v>
      </c>
      <c r="C65" s="31" t="s">
        <v>990</v>
      </c>
      <c r="D65" s="26" t="s">
        <v>83</v>
      </c>
      <c r="E65" s="32" t="s">
        <v>991</v>
      </c>
      <c r="F65" s="33" t="s">
        <v>85</v>
      </c>
      <c r="G65" s="34">
        <v>7.549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51">
      <c r="A66" s="36" t="s">
        <v>69</v>
      </c>
      <c r="E66" s="37" t="s">
        <v>2592</v>
      </c>
    </row>
    <row r="67" spans="1:5" ht="12.75">
      <c r="A67" s="38" t="s">
        <v>71</v>
      </c>
      <c r="E67" s="39" t="s">
        <v>2743</v>
      </c>
    </row>
    <row r="68" spans="1:5" ht="127.5">
      <c r="A68" t="s">
        <v>73</v>
      </c>
      <c r="E68" s="37" t="s">
        <v>309</v>
      </c>
    </row>
    <row r="69" spans="1:16" ht="12.75">
      <c r="A69" s="26" t="s">
        <v>63</v>
      </c>
      <c r="B69" s="31" t="s">
        <v>126</v>
      </c>
      <c r="C69" s="31" t="s">
        <v>320</v>
      </c>
      <c r="D69" s="26" t="s">
        <v>83</v>
      </c>
      <c r="E69" s="32" t="s">
        <v>321</v>
      </c>
      <c r="F69" s="33" t="s">
        <v>183</v>
      </c>
      <c r="G69" s="34">
        <v>62.91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38.25">
      <c r="A70" s="36" t="s">
        <v>69</v>
      </c>
      <c r="E70" s="37" t="s">
        <v>2594</v>
      </c>
    </row>
    <row r="71" spans="1:5" ht="12.75">
      <c r="A71" s="38" t="s">
        <v>71</v>
      </c>
      <c r="E71" s="39" t="s">
        <v>2744</v>
      </c>
    </row>
    <row r="72" spans="1:5" ht="51">
      <c r="A72" t="s">
        <v>73</v>
      </c>
      <c r="E72" s="37" t="s">
        <v>323</v>
      </c>
    </row>
    <row r="73" spans="1:16" ht="12.75">
      <c r="A73" s="26" t="s">
        <v>63</v>
      </c>
      <c r="B73" s="31" t="s">
        <v>131</v>
      </c>
      <c r="C73" s="31" t="s">
        <v>996</v>
      </c>
      <c r="D73" s="26" t="s">
        <v>83</v>
      </c>
      <c r="E73" s="32" t="s">
        <v>997</v>
      </c>
      <c r="F73" s="33" t="s">
        <v>183</v>
      </c>
      <c r="G73" s="34">
        <v>62.91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51">
      <c r="A74" s="36" t="s">
        <v>69</v>
      </c>
      <c r="E74" s="37" t="s">
        <v>2595</v>
      </c>
    </row>
    <row r="75" spans="1:5" ht="12.75">
      <c r="A75" s="38" t="s">
        <v>71</v>
      </c>
      <c r="E75" s="39" t="s">
        <v>2744</v>
      </c>
    </row>
    <row r="76" spans="1:5" ht="51">
      <c r="A76" t="s">
        <v>73</v>
      </c>
      <c r="E76" s="37" t="s">
        <v>340</v>
      </c>
    </row>
    <row r="77" spans="1:16" ht="12.75">
      <c r="A77" s="26" t="s">
        <v>63</v>
      </c>
      <c r="B77" s="31" t="s">
        <v>137</v>
      </c>
      <c r="C77" s="31" t="s">
        <v>2596</v>
      </c>
      <c r="D77" s="26" t="s">
        <v>83</v>
      </c>
      <c r="E77" s="32" t="s">
        <v>2597</v>
      </c>
      <c r="F77" s="33" t="s">
        <v>183</v>
      </c>
      <c r="G77" s="34">
        <v>125.82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102">
      <c r="A78" s="36" t="s">
        <v>69</v>
      </c>
      <c r="E78" s="37" t="s">
        <v>2745</v>
      </c>
    </row>
    <row r="79" spans="1:5" ht="38.25">
      <c r="A79" s="38" t="s">
        <v>71</v>
      </c>
      <c r="E79" s="39" t="s">
        <v>2746</v>
      </c>
    </row>
    <row r="80" spans="1:5" ht="51">
      <c r="A80" t="s">
        <v>73</v>
      </c>
      <c r="E80" s="37" t="s">
        <v>340</v>
      </c>
    </row>
    <row r="81" spans="1:16" ht="12.75">
      <c r="A81" s="26" t="s">
        <v>63</v>
      </c>
      <c r="B81" s="31" t="s">
        <v>140</v>
      </c>
      <c r="C81" s="31" t="s">
        <v>369</v>
      </c>
      <c r="D81" s="26" t="s">
        <v>83</v>
      </c>
      <c r="E81" s="32" t="s">
        <v>2600</v>
      </c>
      <c r="F81" s="33" t="s">
        <v>183</v>
      </c>
      <c r="G81" s="34">
        <v>62.91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38.25">
      <c r="A82" s="36" t="s">
        <v>69</v>
      </c>
      <c r="E82" s="37" t="s">
        <v>2601</v>
      </c>
    </row>
    <row r="83" spans="1:5" ht="12.75">
      <c r="A83" s="38" t="s">
        <v>71</v>
      </c>
      <c r="E83" s="39" t="s">
        <v>2744</v>
      </c>
    </row>
    <row r="84" spans="1:5" ht="140.25">
      <c r="A84" t="s">
        <v>73</v>
      </c>
      <c r="E84" s="37" t="s">
        <v>367</v>
      </c>
    </row>
    <row r="85" spans="1:16" ht="12.75">
      <c r="A85" s="26" t="s">
        <v>63</v>
      </c>
      <c r="B85" s="31" t="s">
        <v>146</v>
      </c>
      <c r="C85" s="31" t="s">
        <v>2602</v>
      </c>
      <c r="D85" s="26" t="s">
        <v>83</v>
      </c>
      <c r="E85" s="32" t="s">
        <v>2603</v>
      </c>
      <c r="F85" s="33" t="s">
        <v>183</v>
      </c>
      <c r="G85" s="34">
        <v>62.91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38.25">
      <c r="A86" s="36" t="s">
        <v>69</v>
      </c>
      <c r="E86" s="37" t="s">
        <v>2604</v>
      </c>
    </row>
    <row r="87" spans="1:5" ht="12.75">
      <c r="A87" s="38" t="s">
        <v>71</v>
      </c>
      <c r="E87" s="39" t="s">
        <v>2744</v>
      </c>
    </row>
    <row r="88" spans="1:5" ht="140.25">
      <c r="A88" t="s">
        <v>73</v>
      </c>
      <c r="E88" s="37" t="s">
        <v>367</v>
      </c>
    </row>
    <row r="89" spans="1:16" ht="12.75">
      <c r="A89" s="26" t="s">
        <v>63</v>
      </c>
      <c r="B89" s="31" t="s">
        <v>151</v>
      </c>
      <c r="C89" s="31" t="s">
        <v>1000</v>
      </c>
      <c r="D89" s="26" t="s">
        <v>83</v>
      </c>
      <c r="E89" s="32" t="s">
        <v>2605</v>
      </c>
      <c r="F89" s="33" t="s">
        <v>183</v>
      </c>
      <c r="G89" s="34">
        <v>62.91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38.25">
      <c r="A90" s="36" t="s">
        <v>69</v>
      </c>
      <c r="E90" s="37" t="s">
        <v>2606</v>
      </c>
    </row>
    <row r="91" spans="1:5" ht="12.75">
      <c r="A91" s="38" t="s">
        <v>71</v>
      </c>
      <c r="E91" s="39" t="s">
        <v>2744</v>
      </c>
    </row>
    <row r="92" spans="1:5" ht="140.25">
      <c r="A92" t="s">
        <v>73</v>
      </c>
      <c r="E92" s="37" t="s">
        <v>367</v>
      </c>
    </row>
    <row r="93" spans="1:16" ht="12.75">
      <c r="A93" s="26" t="s">
        <v>63</v>
      </c>
      <c r="B93" s="31" t="s">
        <v>156</v>
      </c>
      <c r="C93" s="31" t="s">
        <v>412</v>
      </c>
      <c r="D93" s="26" t="s">
        <v>83</v>
      </c>
      <c r="E93" s="32" t="s">
        <v>413</v>
      </c>
      <c r="F93" s="33" t="s">
        <v>95</v>
      </c>
      <c r="G93" s="34">
        <v>44.9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38.25">
      <c r="A94" s="36" t="s">
        <v>69</v>
      </c>
      <c r="E94" s="37" t="s">
        <v>2607</v>
      </c>
    </row>
    <row r="95" spans="1:5" ht="12.75">
      <c r="A95" s="38" t="s">
        <v>71</v>
      </c>
      <c r="E95" s="39" t="s">
        <v>2730</v>
      </c>
    </row>
    <row r="96" spans="1:5" ht="38.25">
      <c r="A96" t="s">
        <v>73</v>
      </c>
      <c r="E96" s="37" t="s">
        <v>415</v>
      </c>
    </row>
    <row r="97" spans="1:18" ht="12.75" customHeight="1">
      <c r="A97" s="6" t="s">
        <v>61</v>
      </c>
      <c r="B97" s="6"/>
      <c r="C97" s="41" t="s">
        <v>97</v>
      </c>
      <c r="D97" s="6"/>
      <c r="E97" s="29" t="s">
        <v>896</v>
      </c>
      <c r="F97" s="6"/>
      <c r="G97" s="6"/>
      <c r="H97" s="6"/>
      <c r="I97" s="42">
        <f>0+Q97</f>
      </c>
      <c r="J97" s="6"/>
      <c r="O97">
        <f>0+R97</f>
      </c>
      <c r="Q97">
        <f>0+I98</f>
      </c>
      <c r="R97">
        <f>0+O98</f>
      </c>
    </row>
    <row r="98" spans="1:16" ht="25.5">
      <c r="A98" s="26" t="s">
        <v>63</v>
      </c>
      <c r="B98" s="31" t="s">
        <v>161</v>
      </c>
      <c r="C98" s="31" t="s">
        <v>897</v>
      </c>
      <c r="D98" s="26" t="s">
        <v>83</v>
      </c>
      <c r="E98" s="32" t="s">
        <v>898</v>
      </c>
      <c r="F98" s="33" t="s">
        <v>183</v>
      </c>
      <c r="G98" s="34">
        <v>31.072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89.25">
      <c r="A99" s="36" t="s">
        <v>69</v>
      </c>
      <c r="E99" s="37" t="s">
        <v>2747</v>
      </c>
    </row>
    <row r="100" spans="1:5" ht="51">
      <c r="A100" s="38" t="s">
        <v>71</v>
      </c>
      <c r="E100" s="39" t="s">
        <v>2748</v>
      </c>
    </row>
    <row r="101" spans="1:5" ht="204">
      <c r="A101" t="s">
        <v>73</v>
      </c>
      <c r="E101" s="37" t="s">
        <v>901</v>
      </c>
    </row>
    <row r="102" spans="1:18" ht="12.75" customHeight="1">
      <c r="A102" s="6" t="s">
        <v>61</v>
      </c>
      <c r="B102" s="6"/>
      <c r="C102" s="41" t="s">
        <v>52</v>
      </c>
      <c r="D102" s="6"/>
      <c r="E102" s="29" t="s">
        <v>460</v>
      </c>
      <c r="F102" s="6"/>
      <c r="G102" s="6"/>
      <c r="H102" s="6"/>
      <c r="I102" s="42">
        <f>0+Q102</f>
      </c>
      <c r="J102" s="6"/>
      <c r="O102">
        <f>0+R102</f>
      </c>
      <c r="Q102">
        <f>0+I103+I107+I111</f>
      </c>
      <c r="R102">
        <f>0+O103+O107+O111</f>
      </c>
    </row>
    <row r="103" spans="1:16" ht="12.75">
      <c r="A103" s="26" t="s">
        <v>63</v>
      </c>
      <c r="B103" s="31" t="s">
        <v>166</v>
      </c>
      <c r="C103" s="31" t="s">
        <v>2678</v>
      </c>
      <c r="D103" s="26" t="s">
        <v>83</v>
      </c>
      <c r="E103" s="32" t="s">
        <v>2679</v>
      </c>
      <c r="F103" s="33" t="s">
        <v>183</v>
      </c>
      <c r="G103" s="34">
        <v>8.47</v>
      </c>
      <c r="H103" s="35">
        <v>0</v>
      </c>
      <c r="I103" s="35">
        <f>ROUND(ROUND(H103,2)*ROUND(G103,3),2)</f>
      </c>
      <c r="J103" s="33" t="s">
        <v>68</v>
      </c>
      <c r="O103">
        <f>(I103*21)/100</f>
      </c>
      <c r="P103" t="s">
        <v>36</v>
      </c>
    </row>
    <row r="104" spans="1:5" ht="51">
      <c r="A104" s="36" t="s">
        <v>69</v>
      </c>
      <c r="E104" s="37" t="s">
        <v>2680</v>
      </c>
    </row>
    <row r="105" spans="1:5" ht="12.75">
      <c r="A105" s="38" t="s">
        <v>71</v>
      </c>
      <c r="E105" s="39" t="s">
        <v>2749</v>
      </c>
    </row>
    <row r="106" spans="1:5" ht="25.5">
      <c r="A106" t="s">
        <v>73</v>
      </c>
      <c r="E106" s="37" t="s">
        <v>2682</v>
      </c>
    </row>
    <row r="107" spans="1:16" ht="25.5">
      <c r="A107" s="26" t="s">
        <v>63</v>
      </c>
      <c r="B107" s="31" t="s">
        <v>169</v>
      </c>
      <c r="C107" s="31" t="s">
        <v>2683</v>
      </c>
      <c r="D107" s="26" t="s">
        <v>83</v>
      </c>
      <c r="E107" s="32" t="s">
        <v>2684</v>
      </c>
      <c r="F107" s="33" t="s">
        <v>95</v>
      </c>
      <c r="G107" s="34">
        <v>9.9</v>
      </c>
      <c r="H107" s="35">
        <v>0</v>
      </c>
      <c r="I107" s="35">
        <f>ROUND(ROUND(H107,2)*ROUND(G107,3),2)</f>
      </c>
      <c r="J107" s="33" t="s">
        <v>68</v>
      </c>
      <c r="O107">
        <f>(I107*21)/100</f>
      </c>
      <c r="P107" t="s">
        <v>36</v>
      </c>
    </row>
    <row r="108" spans="1:5" ht="38.25">
      <c r="A108" s="36" t="s">
        <v>69</v>
      </c>
      <c r="E108" s="37" t="s">
        <v>2685</v>
      </c>
    </row>
    <row r="109" spans="1:5" ht="12.75">
      <c r="A109" s="38" t="s">
        <v>71</v>
      </c>
      <c r="E109" s="39" t="s">
        <v>2750</v>
      </c>
    </row>
    <row r="110" spans="1:5" ht="38.25">
      <c r="A110" t="s">
        <v>73</v>
      </c>
      <c r="E110" s="37" t="s">
        <v>922</v>
      </c>
    </row>
    <row r="111" spans="1:16" ht="12.75">
      <c r="A111" s="26" t="s">
        <v>63</v>
      </c>
      <c r="B111" s="31" t="s">
        <v>174</v>
      </c>
      <c r="C111" s="31" t="s">
        <v>2687</v>
      </c>
      <c r="D111" s="26" t="s">
        <v>83</v>
      </c>
      <c r="E111" s="32" t="s">
        <v>2688</v>
      </c>
      <c r="F111" s="33" t="s">
        <v>95</v>
      </c>
      <c r="G111" s="34">
        <v>9.9</v>
      </c>
      <c r="H111" s="35">
        <v>0</v>
      </c>
      <c r="I111" s="35">
        <f>ROUND(ROUND(H111,2)*ROUND(G111,3),2)</f>
      </c>
      <c r="J111" s="33" t="s">
        <v>68</v>
      </c>
      <c r="O111">
        <f>(I111*21)/100</f>
      </c>
      <c r="P111" t="s">
        <v>36</v>
      </c>
    </row>
    <row r="112" spans="1:5" ht="38.25">
      <c r="A112" s="36" t="s">
        <v>69</v>
      </c>
      <c r="E112" s="37" t="s">
        <v>2689</v>
      </c>
    </row>
    <row r="113" spans="1:5" ht="12.75">
      <c r="A113" s="38" t="s">
        <v>71</v>
      </c>
      <c r="E113" s="39" t="s">
        <v>2750</v>
      </c>
    </row>
    <row r="114" spans="1:5" ht="25.5">
      <c r="A114" t="s">
        <v>73</v>
      </c>
      <c r="E114" s="37" t="s">
        <v>2682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3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0+O12+O25+O46+O79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2751</v>
      </c>
      <c r="I3" s="43">
        <f>0+I12+I25+I46+I79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2751</v>
      </c>
      <c r="D8" s="6"/>
      <c r="E8" s="18" t="s">
        <v>2752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0.917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2611</v>
      </c>
    </row>
    <row r="15" spans="1:5" ht="12.75">
      <c r="A15" s="38" t="s">
        <v>71</v>
      </c>
      <c r="E15" s="39" t="s">
        <v>2754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21.457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2613</v>
      </c>
    </row>
    <row r="19" spans="1:5" ht="12.75">
      <c r="A19" s="38" t="s">
        <v>71</v>
      </c>
      <c r="E19" s="39" t="s">
        <v>2755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43.88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25.5">
      <c r="A22" s="36" t="s">
        <v>69</v>
      </c>
      <c r="E22" s="37" t="s">
        <v>2615</v>
      </c>
    </row>
    <row r="23" spans="1:5" ht="12.75">
      <c r="A23" s="38" t="s">
        <v>71</v>
      </c>
      <c r="E23" s="39" t="s">
        <v>2756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</f>
      </c>
      <c r="R25">
        <f>0+O26+O30+O34+O38+O42</f>
      </c>
    </row>
    <row r="26" spans="1:16" ht="25.5">
      <c r="A26" s="26" t="s">
        <v>63</v>
      </c>
      <c r="B26" s="31" t="s">
        <v>45</v>
      </c>
      <c r="C26" s="31" t="s">
        <v>2617</v>
      </c>
      <c r="D26" s="26" t="s">
        <v>83</v>
      </c>
      <c r="E26" s="32" t="s">
        <v>2618</v>
      </c>
      <c r="F26" s="33" t="s">
        <v>85</v>
      </c>
      <c r="G26" s="34">
        <v>9.329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2757</v>
      </c>
    </row>
    <row r="28" spans="1:5" ht="12.75">
      <c r="A28" s="38" t="s">
        <v>71</v>
      </c>
      <c r="E28" s="39" t="s">
        <v>2758</v>
      </c>
    </row>
    <row r="29" spans="1:5" ht="63.75">
      <c r="A29" t="s">
        <v>73</v>
      </c>
      <c r="E29" s="37" t="s">
        <v>940</v>
      </c>
    </row>
    <row r="30" spans="1:16" ht="12.75">
      <c r="A30" s="26" t="s">
        <v>63</v>
      </c>
      <c r="B30" s="31" t="s">
        <v>47</v>
      </c>
      <c r="C30" s="31" t="s">
        <v>2621</v>
      </c>
      <c r="D30" s="26" t="s">
        <v>83</v>
      </c>
      <c r="E30" s="32" t="s">
        <v>2622</v>
      </c>
      <c r="F30" s="33" t="s">
        <v>85</v>
      </c>
      <c r="G30" s="34">
        <v>0.382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2759</v>
      </c>
    </row>
    <row r="32" spans="1:5" ht="12.75">
      <c r="A32" s="38" t="s">
        <v>71</v>
      </c>
      <c r="E32" s="39" t="s">
        <v>2760</v>
      </c>
    </row>
    <row r="33" spans="1:5" ht="63.75">
      <c r="A33" t="s">
        <v>73</v>
      </c>
      <c r="E33" s="37" t="s">
        <v>940</v>
      </c>
    </row>
    <row r="34" spans="1:16" ht="12.75">
      <c r="A34" s="26" t="s">
        <v>63</v>
      </c>
      <c r="B34" s="31" t="s">
        <v>49</v>
      </c>
      <c r="C34" s="31" t="s">
        <v>2582</v>
      </c>
      <c r="D34" s="26" t="s">
        <v>83</v>
      </c>
      <c r="E34" s="32" t="s">
        <v>2583</v>
      </c>
      <c r="F34" s="33" t="s">
        <v>95</v>
      </c>
      <c r="G34" s="34">
        <v>46.84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2584</v>
      </c>
    </row>
    <row r="36" spans="1:5" ht="12.75">
      <c r="A36" s="38" t="s">
        <v>71</v>
      </c>
      <c r="E36" s="39" t="s">
        <v>2761</v>
      </c>
    </row>
    <row r="37" spans="1:5" ht="25.5">
      <c r="A37" t="s">
        <v>73</v>
      </c>
      <c r="E37" s="37" t="s">
        <v>130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21.94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2762</v>
      </c>
    </row>
    <row r="40" spans="1:5" ht="12.75">
      <c r="A40" s="38" t="s">
        <v>71</v>
      </c>
      <c r="E40" s="39" t="s">
        <v>2763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181</v>
      </c>
      <c r="D42" s="26" t="s">
        <v>83</v>
      </c>
      <c r="E42" s="32" t="s">
        <v>182</v>
      </c>
      <c r="F42" s="33" t="s">
        <v>183</v>
      </c>
      <c r="G42" s="34">
        <v>66.5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12.75">
      <c r="A43" s="36" t="s">
        <v>69</v>
      </c>
      <c r="E43" s="37" t="s">
        <v>714</v>
      </c>
    </row>
    <row r="44" spans="1:5" ht="12.75">
      <c r="A44" s="38" t="s">
        <v>71</v>
      </c>
      <c r="E44" s="39" t="s">
        <v>2764</v>
      </c>
    </row>
    <row r="45" spans="1:5" ht="38.25">
      <c r="A45" t="s">
        <v>73</v>
      </c>
      <c r="E45" s="37" t="s">
        <v>865</v>
      </c>
    </row>
    <row r="46" spans="1:18" ht="12.75" customHeight="1">
      <c r="A46" s="6" t="s">
        <v>61</v>
      </c>
      <c r="B46" s="6"/>
      <c r="C46" s="41" t="s">
        <v>47</v>
      </c>
      <c r="D46" s="6"/>
      <c r="E46" s="29" t="s">
        <v>304</v>
      </c>
      <c r="F46" s="6"/>
      <c r="G46" s="6"/>
      <c r="H46" s="6"/>
      <c r="I46" s="42">
        <f>0+Q46</f>
      </c>
      <c r="J46" s="6"/>
      <c r="O46">
        <f>0+R46</f>
      </c>
      <c r="Q46">
        <f>0+I47+I51+I55+I59+I63+I67+I71+I75</f>
      </c>
      <c r="R46">
        <f>0+O47+O51+O55+O59+O63+O67+O71+O75</f>
      </c>
    </row>
    <row r="47" spans="1:16" ht="12.75">
      <c r="A47" s="26" t="s">
        <v>63</v>
      </c>
      <c r="B47" s="31" t="s">
        <v>52</v>
      </c>
      <c r="C47" s="31" t="s">
        <v>990</v>
      </c>
      <c r="D47" s="26" t="s">
        <v>83</v>
      </c>
      <c r="E47" s="32" t="s">
        <v>991</v>
      </c>
      <c r="F47" s="33" t="s">
        <v>85</v>
      </c>
      <c r="G47" s="34">
        <v>7.98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2592</v>
      </c>
    </row>
    <row r="49" spans="1:5" ht="12.75">
      <c r="A49" s="38" t="s">
        <v>71</v>
      </c>
      <c r="E49" s="39" t="s">
        <v>2765</v>
      </c>
    </row>
    <row r="50" spans="1:5" ht="127.5">
      <c r="A50" t="s">
        <v>73</v>
      </c>
      <c r="E50" s="37" t="s">
        <v>309</v>
      </c>
    </row>
    <row r="51" spans="1:16" ht="12.75">
      <c r="A51" s="26" t="s">
        <v>63</v>
      </c>
      <c r="B51" s="31" t="s">
        <v>54</v>
      </c>
      <c r="C51" s="31" t="s">
        <v>320</v>
      </c>
      <c r="D51" s="26" t="s">
        <v>83</v>
      </c>
      <c r="E51" s="32" t="s">
        <v>321</v>
      </c>
      <c r="F51" s="33" t="s">
        <v>183</v>
      </c>
      <c r="G51" s="34">
        <v>66.5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2594</v>
      </c>
    </row>
    <row r="53" spans="1:5" ht="12.75">
      <c r="A53" s="38" t="s">
        <v>71</v>
      </c>
      <c r="E53" s="39" t="s">
        <v>2764</v>
      </c>
    </row>
    <row r="54" spans="1:5" ht="51">
      <c r="A54" t="s">
        <v>73</v>
      </c>
      <c r="E54" s="37" t="s">
        <v>323</v>
      </c>
    </row>
    <row r="55" spans="1:16" ht="12.75">
      <c r="A55" s="26" t="s">
        <v>63</v>
      </c>
      <c r="B55" s="31" t="s">
        <v>56</v>
      </c>
      <c r="C55" s="31" t="s">
        <v>996</v>
      </c>
      <c r="D55" s="26" t="s">
        <v>83</v>
      </c>
      <c r="E55" s="32" t="s">
        <v>997</v>
      </c>
      <c r="F55" s="33" t="s">
        <v>183</v>
      </c>
      <c r="G55" s="34">
        <v>66.5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2595</v>
      </c>
    </row>
    <row r="57" spans="1:5" ht="12.75">
      <c r="A57" s="38" t="s">
        <v>71</v>
      </c>
      <c r="E57" s="39" t="s">
        <v>2764</v>
      </c>
    </row>
    <row r="58" spans="1:5" ht="51">
      <c r="A58" t="s">
        <v>73</v>
      </c>
      <c r="E58" s="37" t="s">
        <v>340</v>
      </c>
    </row>
    <row r="59" spans="1:16" ht="12.75">
      <c r="A59" s="26" t="s">
        <v>63</v>
      </c>
      <c r="B59" s="31" t="s">
        <v>118</v>
      </c>
      <c r="C59" s="31" t="s">
        <v>2596</v>
      </c>
      <c r="D59" s="26" t="s">
        <v>83</v>
      </c>
      <c r="E59" s="32" t="s">
        <v>2597</v>
      </c>
      <c r="F59" s="33" t="s">
        <v>183</v>
      </c>
      <c r="G59" s="34">
        <v>133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102">
      <c r="A60" s="36" t="s">
        <v>69</v>
      </c>
      <c r="E60" s="37" t="s">
        <v>2766</v>
      </c>
    </row>
    <row r="61" spans="1:5" ht="38.25">
      <c r="A61" s="38" t="s">
        <v>71</v>
      </c>
      <c r="E61" s="39" t="s">
        <v>2767</v>
      </c>
    </row>
    <row r="62" spans="1:5" ht="51">
      <c r="A62" t="s">
        <v>73</v>
      </c>
      <c r="E62" s="37" t="s">
        <v>340</v>
      </c>
    </row>
    <row r="63" spans="1:16" ht="12.75">
      <c r="A63" s="26" t="s">
        <v>63</v>
      </c>
      <c r="B63" s="31" t="s">
        <v>123</v>
      </c>
      <c r="C63" s="31" t="s">
        <v>369</v>
      </c>
      <c r="D63" s="26" t="s">
        <v>83</v>
      </c>
      <c r="E63" s="32" t="s">
        <v>2600</v>
      </c>
      <c r="F63" s="33" t="s">
        <v>183</v>
      </c>
      <c r="G63" s="34">
        <v>66.5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2601</v>
      </c>
    </row>
    <row r="65" spans="1:5" ht="12.75">
      <c r="A65" s="38" t="s">
        <v>71</v>
      </c>
      <c r="E65" s="39" t="s">
        <v>2764</v>
      </c>
    </row>
    <row r="66" spans="1:5" ht="140.25">
      <c r="A66" t="s">
        <v>73</v>
      </c>
      <c r="E66" s="37" t="s">
        <v>367</v>
      </c>
    </row>
    <row r="67" spans="1:16" ht="12.75">
      <c r="A67" s="26" t="s">
        <v>63</v>
      </c>
      <c r="B67" s="31" t="s">
        <v>126</v>
      </c>
      <c r="C67" s="31" t="s">
        <v>2602</v>
      </c>
      <c r="D67" s="26" t="s">
        <v>83</v>
      </c>
      <c r="E67" s="32" t="s">
        <v>2603</v>
      </c>
      <c r="F67" s="33" t="s">
        <v>183</v>
      </c>
      <c r="G67" s="34">
        <v>66.5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2604</v>
      </c>
    </row>
    <row r="69" spans="1:5" ht="12.75">
      <c r="A69" s="38" t="s">
        <v>71</v>
      </c>
      <c r="E69" s="39" t="s">
        <v>2764</v>
      </c>
    </row>
    <row r="70" spans="1:5" ht="140.25">
      <c r="A70" t="s">
        <v>73</v>
      </c>
      <c r="E70" s="37" t="s">
        <v>367</v>
      </c>
    </row>
    <row r="71" spans="1:16" ht="12.75">
      <c r="A71" s="26" t="s">
        <v>63</v>
      </c>
      <c r="B71" s="31" t="s">
        <v>131</v>
      </c>
      <c r="C71" s="31" t="s">
        <v>1000</v>
      </c>
      <c r="D71" s="26" t="s">
        <v>83</v>
      </c>
      <c r="E71" s="32" t="s">
        <v>2605</v>
      </c>
      <c r="F71" s="33" t="s">
        <v>183</v>
      </c>
      <c r="G71" s="34">
        <v>66.5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2606</v>
      </c>
    </row>
    <row r="73" spans="1:5" ht="12.75">
      <c r="A73" s="38" t="s">
        <v>71</v>
      </c>
      <c r="E73" s="39" t="s">
        <v>2764</v>
      </c>
    </row>
    <row r="74" spans="1:5" ht="140.25">
      <c r="A74" t="s">
        <v>73</v>
      </c>
      <c r="E74" s="37" t="s">
        <v>367</v>
      </c>
    </row>
    <row r="75" spans="1:16" ht="12.75">
      <c r="A75" s="26" t="s">
        <v>63</v>
      </c>
      <c r="B75" s="31" t="s">
        <v>137</v>
      </c>
      <c r="C75" s="31" t="s">
        <v>412</v>
      </c>
      <c r="D75" s="26" t="s">
        <v>83</v>
      </c>
      <c r="E75" s="32" t="s">
        <v>413</v>
      </c>
      <c r="F75" s="33" t="s">
        <v>95</v>
      </c>
      <c r="G75" s="34">
        <v>46.84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2607</v>
      </c>
    </row>
    <row r="77" spans="1:5" ht="12.75">
      <c r="A77" s="38" t="s">
        <v>71</v>
      </c>
      <c r="E77" s="39" t="s">
        <v>2761</v>
      </c>
    </row>
    <row r="78" spans="1:5" ht="38.25">
      <c r="A78" t="s">
        <v>73</v>
      </c>
      <c r="E78" s="37" t="s">
        <v>415</v>
      </c>
    </row>
    <row r="79" spans="1:18" ht="12.75" customHeight="1">
      <c r="A79" s="6" t="s">
        <v>61</v>
      </c>
      <c r="B79" s="6"/>
      <c r="C79" s="41" t="s">
        <v>52</v>
      </c>
      <c r="D79" s="6"/>
      <c r="E79" s="29" t="s">
        <v>460</v>
      </c>
      <c r="F79" s="6"/>
      <c r="G79" s="6"/>
      <c r="H79" s="6"/>
      <c r="I79" s="42">
        <f>0+Q79</f>
      </c>
      <c r="J79" s="6"/>
      <c r="O79">
        <f>0+R79</f>
      </c>
      <c r="Q79">
        <f>0+I80</f>
      </c>
      <c r="R79">
        <f>0+O80</f>
      </c>
    </row>
    <row r="80" spans="1:16" ht="12.75">
      <c r="A80" s="26" t="s">
        <v>63</v>
      </c>
      <c r="B80" s="31" t="s">
        <v>140</v>
      </c>
      <c r="C80" s="31" t="s">
        <v>2632</v>
      </c>
      <c r="D80" s="26" t="s">
        <v>83</v>
      </c>
      <c r="E80" s="32" t="s">
        <v>2633</v>
      </c>
      <c r="F80" s="33" t="s">
        <v>95</v>
      </c>
      <c r="G80" s="34">
        <v>6.6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2634</v>
      </c>
    </row>
    <row r="82" spans="1:5" ht="12.75">
      <c r="A82" s="38" t="s">
        <v>71</v>
      </c>
      <c r="E82" s="39" t="s">
        <v>2768</v>
      </c>
    </row>
    <row r="83" spans="1:5" ht="25.5">
      <c r="A83" t="s">
        <v>73</v>
      </c>
      <c r="E83" s="37" t="s">
        <v>549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0+O12+O21+O42+O75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2769</v>
      </c>
      <c r="I3" s="43">
        <f>0+I12+I21+I42+I75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2769</v>
      </c>
      <c r="D8" s="6"/>
      <c r="E8" s="18" t="s">
        <v>2770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5.495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2772</v>
      </c>
    </row>
    <row r="15" spans="1:5" ht="12.75">
      <c r="A15" s="38" t="s">
        <v>71</v>
      </c>
      <c r="E15" s="39" t="s">
        <v>2773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10.06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2641</v>
      </c>
    </row>
    <row r="19" spans="1:5" ht="12.75">
      <c r="A19" s="38" t="s">
        <v>71</v>
      </c>
      <c r="E19" s="39" t="s">
        <v>2774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25.5">
      <c r="A22" s="26" t="s">
        <v>63</v>
      </c>
      <c r="B22" s="31" t="s">
        <v>35</v>
      </c>
      <c r="C22" s="31" t="s">
        <v>2775</v>
      </c>
      <c r="D22" s="26" t="s">
        <v>83</v>
      </c>
      <c r="E22" s="32" t="s">
        <v>2776</v>
      </c>
      <c r="F22" s="33" t="s">
        <v>85</v>
      </c>
      <c r="G22" s="34">
        <v>2.198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2777</v>
      </c>
    </row>
    <row r="24" spans="1:5" ht="12.75">
      <c r="A24" s="38" t="s">
        <v>71</v>
      </c>
      <c r="E24" s="39" t="s">
        <v>2778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9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696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132</v>
      </c>
      <c r="D30" s="26" t="s">
        <v>83</v>
      </c>
      <c r="E30" s="32" t="s">
        <v>133</v>
      </c>
      <c r="F30" s="33" t="s">
        <v>85</v>
      </c>
      <c r="G30" s="34">
        <v>0.545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2779</v>
      </c>
    </row>
    <row r="32" spans="1:5" ht="12.75">
      <c r="A32" s="38" t="s">
        <v>71</v>
      </c>
      <c r="E32" s="39" t="s">
        <v>2780</v>
      </c>
    </row>
    <row r="33" spans="1:5" ht="25.5">
      <c r="A33" t="s">
        <v>73</v>
      </c>
      <c r="E33" s="37" t="s">
        <v>1930</v>
      </c>
    </row>
    <row r="34" spans="1:16" ht="12.75">
      <c r="A34" s="26" t="s">
        <v>63</v>
      </c>
      <c r="B34" s="31" t="s">
        <v>49</v>
      </c>
      <c r="C34" s="31" t="s">
        <v>2586</v>
      </c>
      <c r="D34" s="26" t="s">
        <v>83</v>
      </c>
      <c r="E34" s="32" t="s">
        <v>2587</v>
      </c>
      <c r="F34" s="33" t="s">
        <v>85</v>
      </c>
      <c r="G34" s="34">
        <v>5.03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2781</v>
      </c>
    </row>
    <row r="36" spans="1:5" ht="12.75">
      <c r="A36" s="38" t="s">
        <v>71</v>
      </c>
      <c r="E36" s="39" t="s">
        <v>2782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16.74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2590</v>
      </c>
    </row>
    <row r="40" spans="1:5" ht="12.75">
      <c r="A40" s="38" t="s">
        <v>71</v>
      </c>
      <c r="E40" s="39" t="s">
        <v>2783</v>
      </c>
    </row>
    <row r="41" spans="1:5" ht="38.25">
      <c r="A41" t="s">
        <v>73</v>
      </c>
      <c r="E41" s="37" t="s">
        <v>865</v>
      </c>
    </row>
    <row r="42" spans="1:18" ht="12.75" customHeight="1">
      <c r="A42" s="6" t="s">
        <v>61</v>
      </c>
      <c r="B42" s="6"/>
      <c r="C42" s="41" t="s">
        <v>47</v>
      </c>
      <c r="D42" s="6"/>
      <c r="E42" s="29" t="s">
        <v>304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0+I43+I47+I51+I55+I59+I63+I67+I71</f>
      </c>
      <c r="R42">
        <f>0+O43+O47+O51+O55+O59+O63+O67+O71</f>
      </c>
    </row>
    <row r="43" spans="1:16" ht="12.75">
      <c r="A43" s="26" t="s">
        <v>63</v>
      </c>
      <c r="B43" s="31" t="s">
        <v>104</v>
      </c>
      <c r="C43" s="31" t="s">
        <v>990</v>
      </c>
      <c r="D43" s="26" t="s">
        <v>83</v>
      </c>
      <c r="E43" s="32" t="s">
        <v>991</v>
      </c>
      <c r="F43" s="33" t="s">
        <v>85</v>
      </c>
      <c r="G43" s="34">
        <v>2.009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2592</v>
      </c>
    </row>
    <row r="45" spans="1:5" ht="12.75">
      <c r="A45" s="38" t="s">
        <v>71</v>
      </c>
      <c r="E45" s="39" t="s">
        <v>2784</v>
      </c>
    </row>
    <row r="46" spans="1:5" ht="127.5">
      <c r="A46" t="s">
        <v>73</v>
      </c>
      <c r="E46" s="37" t="s">
        <v>309</v>
      </c>
    </row>
    <row r="47" spans="1:16" ht="12.75">
      <c r="A47" s="26" t="s">
        <v>63</v>
      </c>
      <c r="B47" s="31" t="s">
        <v>52</v>
      </c>
      <c r="C47" s="31" t="s">
        <v>320</v>
      </c>
      <c r="D47" s="26" t="s">
        <v>83</v>
      </c>
      <c r="E47" s="32" t="s">
        <v>321</v>
      </c>
      <c r="F47" s="33" t="s">
        <v>183</v>
      </c>
      <c r="G47" s="34">
        <v>16.74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38.25">
      <c r="A48" s="36" t="s">
        <v>69</v>
      </c>
      <c r="E48" s="37" t="s">
        <v>2594</v>
      </c>
    </row>
    <row r="49" spans="1:5" ht="12.75">
      <c r="A49" s="38" t="s">
        <v>71</v>
      </c>
      <c r="E49" s="39" t="s">
        <v>2783</v>
      </c>
    </row>
    <row r="50" spans="1:5" ht="51">
      <c r="A50" t="s">
        <v>73</v>
      </c>
      <c r="E50" s="37" t="s">
        <v>323</v>
      </c>
    </row>
    <row r="51" spans="1:16" ht="12.75">
      <c r="A51" s="26" t="s">
        <v>63</v>
      </c>
      <c r="B51" s="31" t="s">
        <v>54</v>
      </c>
      <c r="C51" s="31" t="s">
        <v>996</v>
      </c>
      <c r="D51" s="26" t="s">
        <v>83</v>
      </c>
      <c r="E51" s="32" t="s">
        <v>997</v>
      </c>
      <c r="F51" s="33" t="s">
        <v>183</v>
      </c>
      <c r="G51" s="34">
        <v>16.74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2595</v>
      </c>
    </row>
    <row r="53" spans="1:5" ht="12.75">
      <c r="A53" s="38" t="s">
        <v>71</v>
      </c>
      <c r="E53" s="39" t="s">
        <v>2783</v>
      </c>
    </row>
    <row r="54" spans="1:5" ht="51">
      <c r="A54" t="s">
        <v>73</v>
      </c>
      <c r="E54" s="37" t="s">
        <v>340</v>
      </c>
    </row>
    <row r="55" spans="1:16" ht="12.75">
      <c r="A55" s="26" t="s">
        <v>63</v>
      </c>
      <c r="B55" s="31" t="s">
        <v>56</v>
      </c>
      <c r="C55" s="31" t="s">
        <v>2596</v>
      </c>
      <c r="D55" s="26" t="s">
        <v>83</v>
      </c>
      <c r="E55" s="32" t="s">
        <v>2597</v>
      </c>
      <c r="F55" s="33" t="s">
        <v>183</v>
      </c>
      <c r="G55" s="34">
        <v>33.48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102">
      <c r="A56" s="36" t="s">
        <v>69</v>
      </c>
      <c r="E56" s="37" t="s">
        <v>2785</v>
      </c>
    </row>
    <row r="57" spans="1:5" ht="38.25">
      <c r="A57" s="38" t="s">
        <v>71</v>
      </c>
      <c r="E57" s="39" t="s">
        <v>2786</v>
      </c>
    </row>
    <row r="58" spans="1:5" ht="51">
      <c r="A58" t="s">
        <v>73</v>
      </c>
      <c r="E58" s="37" t="s">
        <v>340</v>
      </c>
    </row>
    <row r="59" spans="1:16" ht="12.75">
      <c r="A59" s="26" t="s">
        <v>63</v>
      </c>
      <c r="B59" s="31" t="s">
        <v>118</v>
      </c>
      <c r="C59" s="31" t="s">
        <v>369</v>
      </c>
      <c r="D59" s="26" t="s">
        <v>83</v>
      </c>
      <c r="E59" s="32" t="s">
        <v>2600</v>
      </c>
      <c r="F59" s="33" t="s">
        <v>183</v>
      </c>
      <c r="G59" s="34">
        <v>16.74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2601</v>
      </c>
    </row>
    <row r="61" spans="1:5" ht="12.75">
      <c r="A61" s="38" t="s">
        <v>71</v>
      </c>
      <c r="E61" s="39" t="s">
        <v>2783</v>
      </c>
    </row>
    <row r="62" spans="1:5" ht="140.25">
      <c r="A62" t="s">
        <v>73</v>
      </c>
      <c r="E62" s="37" t="s">
        <v>367</v>
      </c>
    </row>
    <row r="63" spans="1:16" ht="12.75">
      <c r="A63" s="26" t="s">
        <v>63</v>
      </c>
      <c r="B63" s="31" t="s">
        <v>123</v>
      </c>
      <c r="C63" s="31" t="s">
        <v>2602</v>
      </c>
      <c r="D63" s="26" t="s">
        <v>83</v>
      </c>
      <c r="E63" s="32" t="s">
        <v>2603</v>
      </c>
      <c r="F63" s="33" t="s">
        <v>183</v>
      </c>
      <c r="G63" s="34">
        <v>16.74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2604</v>
      </c>
    </row>
    <row r="65" spans="1:5" ht="12.75">
      <c r="A65" s="38" t="s">
        <v>71</v>
      </c>
      <c r="E65" s="39" t="s">
        <v>2783</v>
      </c>
    </row>
    <row r="66" spans="1:5" ht="140.25">
      <c r="A66" t="s">
        <v>73</v>
      </c>
      <c r="E66" s="37" t="s">
        <v>367</v>
      </c>
    </row>
    <row r="67" spans="1:16" ht="12.75">
      <c r="A67" s="26" t="s">
        <v>63</v>
      </c>
      <c r="B67" s="31" t="s">
        <v>126</v>
      </c>
      <c r="C67" s="31" t="s">
        <v>1000</v>
      </c>
      <c r="D67" s="26" t="s">
        <v>83</v>
      </c>
      <c r="E67" s="32" t="s">
        <v>2605</v>
      </c>
      <c r="F67" s="33" t="s">
        <v>183</v>
      </c>
      <c r="G67" s="34">
        <v>16.74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2606</v>
      </c>
    </row>
    <row r="69" spans="1:5" ht="12.75">
      <c r="A69" s="38" t="s">
        <v>71</v>
      </c>
      <c r="E69" s="39" t="s">
        <v>2783</v>
      </c>
    </row>
    <row r="70" spans="1:5" ht="140.25">
      <c r="A70" t="s">
        <v>73</v>
      </c>
      <c r="E70" s="37" t="s">
        <v>367</v>
      </c>
    </row>
    <row r="71" spans="1:16" ht="12.75">
      <c r="A71" s="26" t="s">
        <v>63</v>
      </c>
      <c r="B71" s="31" t="s">
        <v>131</v>
      </c>
      <c r="C71" s="31" t="s">
        <v>412</v>
      </c>
      <c r="D71" s="26" t="s">
        <v>83</v>
      </c>
      <c r="E71" s="32" t="s">
        <v>413</v>
      </c>
      <c r="F71" s="33" t="s">
        <v>95</v>
      </c>
      <c r="G71" s="34">
        <v>9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2607</v>
      </c>
    </row>
    <row r="73" spans="1:5" ht="12.75">
      <c r="A73" s="38" t="s">
        <v>71</v>
      </c>
      <c r="E73" s="39" t="s">
        <v>696</v>
      </c>
    </row>
    <row r="74" spans="1:5" ht="38.25">
      <c r="A74" t="s">
        <v>73</v>
      </c>
      <c r="E74" s="37" t="s">
        <v>415</v>
      </c>
    </row>
    <row r="75" spans="1:18" ht="12.75" customHeight="1">
      <c r="A75" s="6" t="s">
        <v>61</v>
      </c>
      <c r="B75" s="6"/>
      <c r="C75" s="41" t="s">
        <v>52</v>
      </c>
      <c r="D75" s="6"/>
      <c r="E75" s="29" t="s">
        <v>460</v>
      </c>
      <c r="F75" s="6"/>
      <c r="G75" s="6"/>
      <c r="H75" s="6"/>
      <c r="I75" s="42">
        <f>0+Q75</f>
      </c>
      <c r="J75" s="6"/>
      <c r="O75">
        <f>0+R75</f>
      </c>
      <c r="Q75">
        <f>0+I76</f>
      </c>
      <c r="R75">
        <f>0+O76</f>
      </c>
    </row>
    <row r="76" spans="1:16" ht="12.75">
      <c r="A76" s="26" t="s">
        <v>63</v>
      </c>
      <c r="B76" s="31" t="s">
        <v>137</v>
      </c>
      <c r="C76" s="31" t="s">
        <v>913</v>
      </c>
      <c r="D76" s="26" t="s">
        <v>83</v>
      </c>
      <c r="E76" s="32" t="s">
        <v>914</v>
      </c>
      <c r="F76" s="33" t="s">
        <v>95</v>
      </c>
      <c r="G76" s="34">
        <v>3.75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38.25">
      <c r="A77" s="36" t="s">
        <v>69</v>
      </c>
      <c r="E77" s="37" t="s">
        <v>2787</v>
      </c>
    </row>
    <row r="78" spans="1:5" ht="12.75">
      <c r="A78" s="38" t="s">
        <v>71</v>
      </c>
      <c r="E78" s="39" t="s">
        <v>2788</v>
      </c>
    </row>
    <row r="79" spans="1:5" ht="38.25">
      <c r="A79" t="s">
        <v>73</v>
      </c>
      <c r="E79" s="37" t="s">
        <v>917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0+O12+O21+O50+O79+O112+O117+O126+O139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2789</v>
      </c>
      <c r="I3" s="43">
        <f>0+I12+I21+I50+I79+I112+I117+I126+I139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2789</v>
      </c>
      <c r="D8" s="6"/>
      <c r="E8" s="18" t="s">
        <v>2790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4.445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2792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116.4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2615</v>
      </c>
    </row>
    <row r="19" spans="1:5" ht="12.75">
      <c r="A19" s="38" t="s">
        <v>71</v>
      </c>
      <c r="E19" s="39" t="s">
        <v>2793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</f>
      </c>
      <c r="R21">
        <f>0+O22+O26+O30+O34+O38+O42+O46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1.852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2794</v>
      </c>
    </row>
    <row r="24" spans="1:5" ht="12.75">
      <c r="A24" s="38" t="s">
        <v>71</v>
      </c>
      <c r="E24" s="39" t="s">
        <v>2795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729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850</v>
      </c>
      <c r="D30" s="26" t="s">
        <v>83</v>
      </c>
      <c r="E30" s="32" t="s">
        <v>851</v>
      </c>
      <c r="F30" s="33" t="s">
        <v>725</v>
      </c>
      <c r="G30" s="34">
        <v>140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25.5">
      <c r="A31" s="36" t="s">
        <v>69</v>
      </c>
      <c r="E31" s="37" t="s">
        <v>2284</v>
      </c>
    </row>
    <row r="32" spans="1:5" ht="12.75">
      <c r="A32" s="38" t="s">
        <v>71</v>
      </c>
      <c r="E32" s="39" t="s">
        <v>2285</v>
      </c>
    </row>
    <row r="33" spans="1:5" ht="38.25">
      <c r="A33" t="s">
        <v>73</v>
      </c>
      <c r="E33" s="37" t="s">
        <v>854</v>
      </c>
    </row>
    <row r="34" spans="1:16" ht="12.75">
      <c r="A34" s="26" t="s">
        <v>63</v>
      </c>
      <c r="B34" s="31" t="s">
        <v>49</v>
      </c>
      <c r="C34" s="31" t="s">
        <v>132</v>
      </c>
      <c r="D34" s="26" t="s">
        <v>83</v>
      </c>
      <c r="E34" s="32" t="s">
        <v>133</v>
      </c>
      <c r="F34" s="33" t="s">
        <v>85</v>
      </c>
      <c r="G34" s="34">
        <v>2.063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76.5">
      <c r="A35" s="36" t="s">
        <v>69</v>
      </c>
      <c r="E35" s="37" t="s">
        <v>2796</v>
      </c>
    </row>
    <row r="36" spans="1:5" ht="12.75">
      <c r="A36" s="38" t="s">
        <v>71</v>
      </c>
      <c r="E36" s="39" t="s">
        <v>2797</v>
      </c>
    </row>
    <row r="37" spans="1:5" ht="25.5">
      <c r="A37" t="s">
        <v>73</v>
      </c>
      <c r="E37" s="37" t="s">
        <v>1930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58.2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2798</v>
      </c>
    </row>
    <row r="40" spans="1:5" ht="12.75">
      <c r="A40" s="38" t="s">
        <v>71</v>
      </c>
      <c r="E40" s="39" t="s">
        <v>2799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858</v>
      </c>
      <c r="D42" s="26" t="s">
        <v>83</v>
      </c>
      <c r="E42" s="32" t="s">
        <v>859</v>
      </c>
      <c r="F42" s="33" t="s">
        <v>85</v>
      </c>
      <c r="G42" s="34">
        <v>13.62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2651</v>
      </c>
    </row>
    <row r="44" spans="1:5" ht="12.75">
      <c r="A44" s="38" t="s">
        <v>71</v>
      </c>
      <c r="E44" s="39" t="s">
        <v>2800</v>
      </c>
    </row>
    <row r="45" spans="1:5" ht="306">
      <c r="A45" t="s">
        <v>73</v>
      </c>
      <c r="E45" s="37" t="s">
        <v>862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71.857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2801</v>
      </c>
    </row>
    <row r="48" spans="1:5" ht="38.25">
      <c r="A48" s="38" t="s">
        <v>71</v>
      </c>
      <c r="E48" s="39" t="s">
        <v>2802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45</v>
      </c>
      <c r="D50" s="6"/>
      <c r="E50" s="29" t="s">
        <v>265</v>
      </c>
      <c r="F50" s="6"/>
      <c r="G50" s="6"/>
      <c r="H50" s="6"/>
      <c r="I50" s="42">
        <f>0+Q50</f>
      </c>
      <c r="J50" s="6"/>
      <c r="O50">
        <f>0+R50</f>
      </c>
      <c r="Q50">
        <f>0+I51+I55+I59+I63+I67+I71+I75</f>
      </c>
      <c r="R50">
        <f>0+O51+O55+O59+O63+O67+O71+O75</f>
      </c>
    </row>
    <row r="51" spans="1:16" ht="12.75">
      <c r="A51" s="26" t="s">
        <v>63</v>
      </c>
      <c r="B51" s="31" t="s">
        <v>54</v>
      </c>
      <c r="C51" s="31" t="s">
        <v>866</v>
      </c>
      <c r="D51" s="26" t="s">
        <v>83</v>
      </c>
      <c r="E51" s="32" t="s">
        <v>2292</v>
      </c>
      <c r="F51" s="33" t="s">
        <v>85</v>
      </c>
      <c r="G51" s="34">
        <v>0.272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2803</v>
      </c>
    </row>
    <row r="53" spans="1:5" ht="12.75">
      <c r="A53" s="38" t="s">
        <v>71</v>
      </c>
      <c r="E53" s="39" t="s">
        <v>2360</v>
      </c>
    </row>
    <row r="54" spans="1:5" ht="242.25">
      <c r="A54" t="s">
        <v>73</v>
      </c>
      <c r="E54" s="37" t="s">
        <v>870</v>
      </c>
    </row>
    <row r="55" spans="1:16" ht="12.75">
      <c r="A55" s="26" t="s">
        <v>63</v>
      </c>
      <c r="B55" s="31" t="s">
        <v>56</v>
      </c>
      <c r="C55" s="31" t="s">
        <v>267</v>
      </c>
      <c r="D55" s="26" t="s">
        <v>83</v>
      </c>
      <c r="E55" s="32" t="s">
        <v>268</v>
      </c>
      <c r="F55" s="33" t="s">
        <v>85</v>
      </c>
      <c r="G55" s="34">
        <v>4.073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2804</v>
      </c>
    </row>
    <row r="57" spans="1:5" ht="12.75">
      <c r="A57" s="38" t="s">
        <v>71</v>
      </c>
      <c r="E57" s="39" t="s">
        <v>2805</v>
      </c>
    </row>
    <row r="58" spans="1:5" ht="395.25">
      <c r="A58" t="s">
        <v>73</v>
      </c>
      <c r="E58" s="37" t="s">
        <v>873</v>
      </c>
    </row>
    <row r="59" spans="1:16" ht="12.75">
      <c r="A59" s="26" t="s">
        <v>63</v>
      </c>
      <c r="B59" s="31" t="s">
        <v>118</v>
      </c>
      <c r="C59" s="31" t="s">
        <v>874</v>
      </c>
      <c r="D59" s="26" t="s">
        <v>83</v>
      </c>
      <c r="E59" s="32" t="s">
        <v>875</v>
      </c>
      <c r="F59" s="33" t="s">
        <v>85</v>
      </c>
      <c r="G59" s="34">
        <v>3.426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76.5">
      <c r="A60" s="36" t="s">
        <v>69</v>
      </c>
      <c r="E60" s="37" t="s">
        <v>2806</v>
      </c>
    </row>
    <row r="61" spans="1:5" ht="12.75">
      <c r="A61" s="38" t="s">
        <v>71</v>
      </c>
      <c r="E61" s="39" t="s">
        <v>2807</v>
      </c>
    </row>
    <row r="62" spans="1:5" ht="395.25">
      <c r="A62" t="s">
        <v>73</v>
      </c>
      <c r="E62" s="37" t="s">
        <v>873</v>
      </c>
    </row>
    <row r="63" spans="1:16" ht="12.75">
      <c r="A63" s="26" t="s">
        <v>63</v>
      </c>
      <c r="B63" s="31" t="s">
        <v>123</v>
      </c>
      <c r="C63" s="31" t="s">
        <v>878</v>
      </c>
      <c r="D63" s="26" t="s">
        <v>83</v>
      </c>
      <c r="E63" s="32" t="s">
        <v>879</v>
      </c>
      <c r="F63" s="33" t="s">
        <v>67</v>
      </c>
      <c r="G63" s="34">
        <v>0.269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2808</v>
      </c>
    </row>
    <row r="65" spans="1:5" ht="12.75">
      <c r="A65" s="38" t="s">
        <v>71</v>
      </c>
      <c r="E65" s="39" t="s">
        <v>2809</v>
      </c>
    </row>
    <row r="66" spans="1:5" ht="178.5">
      <c r="A66" t="s">
        <v>73</v>
      </c>
      <c r="E66" s="37" t="s">
        <v>882</v>
      </c>
    </row>
    <row r="67" spans="1:16" ht="12.75">
      <c r="A67" s="26" t="s">
        <v>63</v>
      </c>
      <c r="B67" s="31" t="s">
        <v>126</v>
      </c>
      <c r="C67" s="31" t="s">
        <v>287</v>
      </c>
      <c r="D67" s="26" t="s">
        <v>83</v>
      </c>
      <c r="E67" s="32" t="s">
        <v>288</v>
      </c>
      <c r="F67" s="33" t="s">
        <v>85</v>
      </c>
      <c r="G67" s="34">
        <v>6.154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2810</v>
      </c>
    </row>
    <row r="69" spans="1:5" ht="12.75">
      <c r="A69" s="38" t="s">
        <v>71</v>
      </c>
      <c r="E69" s="39" t="s">
        <v>2811</v>
      </c>
    </row>
    <row r="70" spans="1:5" ht="38.25">
      <c r="A70" t="s">
        <v>73</v>
      </c>
      <c r="E70" s="37" t="s">
        <v>259</v>
      </c>
    </row>
    <row r="71" spans="1:16" ht="12.75">
      <c r="A71" s="26" t="s">
        <v>63</v>
      </c>
      <c r="B71" s="31" t="s">
        <v>131</v>
      </c>
      <c r="C71" s="31" t="s">
        <v>885</v>
      </c>
      <c r="D71" s="26" t="s">
        <v>83</v>
      </c>
      <c r="E71" s="32" t="s">
        <v>886</v>
      </c>
      <c r="F71" s="33" t="s">
        <v>85</v>
      </c>
      <c r="G71" s="34">
        <v>6.789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51">
      <c r="A72" s="36" t="s">
        <v>69</v>
      </c>
      <c r="E72" s="37" t="s">
        <v>2812</v>
      </c>
    </row>
    <row r="73" spans="1:5" ht="12.75">
      <c r="A73" s="38" t="s">
        <v>71</v>
      </c>
      <c r="E73" s="39" t="s">
        <v>2813</v>
      </c>
    </row>
    <row r="74" spans="1:5" ht="102">
      <c r="A74" t="s">
        <v>73</v>
      </c>
      <c r="E74" s="37" t="s">
        <v>889</v>
      </c>
    </row>
    <row r="75" spans="1:16" ht="12.75">
      <c r="A75" s="26" t="s">
        <v>63</v>
      </c>
      <c r="B75" s="31" t="s">
        <v>137</v>
      </c>
      <c r="C75" s="31" t="s">
        <v>2306</v>
      </c>
      <c r="D75" s="26" t="s">
        <v>83</v>
      </c>
      <c r="E75" s="32" t="s">
        <v>2307</v>
      </c>
      <c r="F75" s="33" t="s">
        <v>85</v>
      </c>
      <c r="G75" s="34">
        <v>1.034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51">
      <c r="A76" s="36" t="s">
        <v>69</v>
      </c>
      <c r="E76" s="37" t="s">
        <v>2814</v>
      </c>
    </row>
    <row r="77" spans="1:5" ht="12.75">
      <c r="A77" s="38" t="s">
        <v>71</v>
      </c>
      <c r="E77" s="39" t="s">
        <v>2815</v>
      </c>
    </row>
    <row r="78" spans="1:5" ht="382.5">
      <c r="A78" t="s">
        <v>73</v>
      </c>
      <c r="E78" s="37" t="s">
        <v>2816</v>
      </c>
    </row>
    <row r="79" spans="1:18" ht="12.75" customHeight="1">
      <c r="A79" s="6" t="s">
        <v>61</v>
      </c>
      <c r="B79" s="6"/>
      <c r="C79" s="41" t="s">
        <v>47</v>
      </c>
      <c r="D79" s="6"/>
      <c r="E79" s="29" t="s">
        <v>304</v>
      </c>
      <c r="F79" s="6"/>
      <c r="G79" s="6"/>
      <c r="H79" s="6"/>
      <c r="I79" s="42">
        <f>0+Q79</f>
      </c>
      <c r="J79" s="6"/>
      <c r="O79">
        <f>0+R79</f>
      </c>
      <c r="Q79">
        <f>0+I80+I84+I88+I92+I96+I100+I104+I108</f>
      </c>
      <c r="R79">
        <f>0+O80+O84+O88+O92+O96+O100+O104+O108</f>
      </c>
    </row>
    <row r="80" spans="1:16" ht="12.75">
      <c r="A80" s="26" t="s">
        <v>63</v>
      </c>
      <c r="B80" s="31" t="s">
        <v>140</v>
      </c>
      <c r="C80" s="31" t="s">
        <v>990</v>
      </c>
      <c r="D80" s="26" t="s">
        <v>83</v>
      </c>
      <c r="E80" s="32" t="s">
        <v>991</v>
      </c>
      <c r="F80" s="33" t="s">
        <v>85</v>
      </c>
      <c r="G80" s="34">
        <v>3.994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2592</v>
      </c>
    </row>
    <row r="82" spans="1:5" ht="12.75">
      <c r="A82" s="38" t="s">
        <v>71</v>
      </c>
      <c r="E82" s="39" t="s">
        <v>2817</v>
      </c>
    </row>
    <row r="83" spans="1:5" ht="127.5">
      <c r="A83" t="s">
        <v>73</v>
      </c>
      <c r="E83" s="37" t="s">
        <v>309</v>
      </c>
    </row>
    <row r="84" spans="1:16" ht="12.75">
      <c r="A84" s="26" t="s">
        <v>63</v>
      </c>
      <c r="B84" s="31" t="s">
        <v>146</v>
      </c>
      <c r="C84" s="31" t="s">
        <v>320</v>
      </c>
      <c r="D84" s="26" t="s">
        <v>83</v>
      </c>
      <c r="E84" s="32" t="s">
        <v>321</v>
      </c>
      <c r="F84" s="33" t="s">
        <v>183</v>
      </c>
      <c r="G84" s="34">
        <v>33.28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38.25">
      <c r="A85" s="36" t="s">
        <v>69</v>
      </c>
      <c r="E85" s="37" t="s">
        <v>2594</v>
      </c>
    </row>
    <row r="86" spans="1:5" ht="12.75">
      <c r="A86" s="38" t="s">
        <v>71</v>
      </c>
      <c r="E86" s="39" t="s">
        <v>2818</v>
      </c>
    </row>
    <row r="87" spans="1:5" ht="51">
      <c r="A87" t="s">
        <v>73</v>
      </c>
      <c r="E87" s="37" t="s">
        <v>323</v>
      </c>
    </row>
    <row r="88" spans="1:16" ht="12.75">
      <c r="A88" s="26" t="s">
        <v>63</v>
      </c>
      <c r="B88" s="31" t="s">
        <v>151</v>
      </c>
      <c r="C88" s="31" t="s">
        <v>996</v>
      </c>
      <c r="D88" s="26" t="s">
        <v>83</v>
      </c>
      <c r="E88" s="32" t="s">
        <v>997</v>
      </c>
      <c r="F88" s="33" t="s">
        <v>183</v>
      </c>
      <c r="G88" s="34">
        <v>33.28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51">
      <c r="A89" s="36" t="s">
        <v>69</v>
      </c>
      <c r="E89" s="37" t="s">
        <v>2595</v>
      </c>
    </row>
    <row r="90" spans="1:5" ht="12.75">
      <c r="A90" s="38" t="s">
        <v>71</v>
      </c>
      <c r="E90" s="39" t="s">
        <v>2818</v>
      </c>
    </row>
    <row r="91" spans="1:5" ht="51">
      <c r="A91" t="s">
        <v>73</v>
      </c>
      <c r="E91" s="37" t="s">
        <v>340</v>
      </c>
    </row>
    <row r="92" spans="1:16" ht="12.75">
      <c r="A92" s="26" t="s">
        <v>63</v>
      </c>
      <c r="B92" s="31" t="s">
        <v>156</v>
      </c>
      <c r="C92" s="31" t="s">
        <v>2596</v>
      </c>
      <c r="D92" s="26" t="s">
        <v>83</v>
      </c>
      <c r="E92" s="32" t="s">
        <v>2597</v>
      </c>
      <c r="F92" s="33" t="s">
        <v>183</v>
      </c>
      <c r="G92" s="34">
        <v>66.56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102">
      <c r="A93" s="36" t="s">
        <v>69</v>
      </c>
      <c r="E93" s="37" t="s">
        <v>2819</v>
      </c>
    </row>
    <row r="94" spans="1:5" ht="38.25">
      <c r="A94" s="38" t="s">
        <v>71</v>
      </c>
      <c r="E94" s="39" t="s">
        <v>2820</v>
      </c>
    </row>
    <row r="95" spans="1:5" ht="51">
      <c r="A95" t="s">
        <v>73</v>
      </c>
      <c r="E95" s="37" t="s">
        <v>340</v>
      </c>
    </row>
    <row r="96" spans="1:16" ht="12.75">
      <c r="A96" s="26" t="s">
        <v>63</v>
      </c>
      <c r="B96" s="31" t="s">
        <v>161</v>
      </c>
      <c r="C96" s="31" t="s">
        <v>369</v>
      </c>
      <c r="D96" s="26" t="s">
        <v>83</v>
      </c>
      <c r="E96" s="32" t="s">
        <v>2600</v>
      </c>
      <c r="F96" s="33" t="s">
        <v>183</v>
      </c>
      <c r="G96" s="34">
        <v>33.28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2601</v>
      </c>
    </row>
    <row r="98" spans="1:5" ht="12.75">
      <c r="A98" s="38" t="s">
        <v>71</v>
      </c>
      <c r="E98" s="39" t="s">
        <v>2818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2602</v>
      </c>
      <c r="D100" s="26" t="s">
        <v>83</v>
      </c>
      <c r="E100" s="32" t="s">
        <v>2603</v>
      </c>
      <c r="F100" s="33" t="s">
        <v>183</v>
      </c>
      <c r="G100" s="34">
        <v>33.28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2604</v>
      </c>
    </row>
    <row r="102" spans="1:5" ht="12.75">
      <c r="A102" s="38" t="s">
        <v>71</v>
      </c>
      <c r="E102" s="39" t="s">
        <v>2818</v>
      </c>
    </row>
    <row r="103" spans="1:5" ht="140.25">
      <c r="A103" t="s">
        <v>73</v>
      </c>
      <c r="E103" s="37" t="s">
        <v>367</v>
      </c>
    </row>
    <row r="104" spans="1:16" ht="12.75">
      <c r="A104" s="26" t="s">
        <v>63</v>
      </c>
      <c r="B104" s="31" t="s">
        <v>169</v>
      </c>
      <c r="C104" s="31" t="s">
        <v>1000</v>
      </c>
      <c r="D104" s="26" t="s">
        <v>83</v>
      </c>
      <c r="E104" s="32" t="s">
        <v>2605</v>
      </c>
      <c r="F104" s="33" t="s">
        <v>183</v>
      </c>
      <c r="G104" s="34">
        <v>33.28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2606</v>
      </c>
    </row>
    <row r="106" spans="1:5" ht="12.75">
      <c r="A106" s="38" t="s">
        <v>71</v>
      </c>
      <c r="E106" s="39" t="s">
        <v>2818</v>
      </c>
    </row>
    <row r="107" spans="1:5" ht="140.25">
      <c r="A107" t="s">
        <v>73</v>
      </c>
      <c r="E107" s="37" t="s">
        <v>367</v>
      </c>
    </row>
    <row r="108" spans="1:16" ht="12.75">
      <c r="A108" s="26" t="s">
        <v>63</v>
      </c>
      <c r="B108" s="31" t="s">
        <v>174</v>
      </c>
      <c r="C108" s="31" t="s">
        <v>412</v>
      </c>
      <c r="D108" s="26" t="s">
        <v>83</v>
      </c>
      <c r="E108" s="32" t="s">
        <v>413</v>
      </c>
      <c r="F108" s="33" t="s">
        <v>95</v>
      </c>
      <c r="G108" s="34">
        <v>8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38.25">
      <c r="A109" s="36" t="s">
        <v>69</v>
      </c>
      <c r="E109" s="37" t="s">
        <v>2607</v>
      </c>
    </row>
    <row r="110" spans="1:5" ht="12.75">
      <c r="A110" s="38" t="s">
        <v>71</v>
      </c>
      <c r="E110" s="39" t="s">
        <v>729</v>
      </c>
    </row>
    <row r="111" spans="1:5" ht="38.25">
      <c r="A111" t="s">
        <v>73</v>
      </c>
      <c r="E111" s="37" t="s">
        <v>415</v>
      </c>
    </row>
    <row r="112" spans="1:18" ht="12.75" customHeight="1">
      <c r="A112" s="6" t="s">
        <v>61</v>
      </c>
      <c r="B112" s="6"/>
      <c r="C112" s="41" t="s">
        <v>49</v>
      </c>
      <c r="D112" s="6"/>
      <c r="E112" s="29" t="s">
        <v>890</v>
      </c>
      <c r="F112" s="6"/>
      <c r="G112" s="6"/>
      <c r="H112" s="6"/>
      <c r="I112" s="42">
        <f>0+Q112</f>
      </c>
      <c r="J112" s="6"/>
      <c r="O112">
        <f>0+R112</f>
      </c>
      <c r="Q112">
        <f>0+I113</f>
      </c>
      <c r="R112">
        <f>0+O113</f>
      </c>
    </row>
    <row r="113" spans="1:16" ht="25.5">
      <c r="A113" s="26" t="s">
        <v>63</v>
      </c>
      <c r="B113" s="31" t="s">
        <v>180</v>
      </c>
      <c r="C113" s="31" t="s">
        <v>891</v>
      </c>
      <c r="D113" s="26" t="s">
        <v>83</v>
      </c>
      <c r="E113" s="32" t="s">
        <v>892</v>
      </c>
      <c r="F113" s="33" t="s">
        <v>183</v>
      </c>
      <c r="G113" s="34">
        <v>0.574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51">
      <c r="A114" s="36" t="s">
        <v>69</v>
      </c>
      <c r="E114" s="37" t="s">
        <v>2821</v>
      </c>
    </row>
    <row r="115" spans="1:5" ht="12.75">
      <c r="A115" s="38" t="s">
        <v>71</v>
      </c>
      <c r="E115" s="39" t="s">
        <v>2316</v>
      </c>
    </row>
    <row r="116" spans="1:5" ht="51">
      <c r="A116" t="s">
        <v>73</v>
      </c>
      <c r="E116" s="37" t="s">
        <v>895</v>
      </c>
    </row>
    <row r="117" spans="1:18" ht="12.75" customHeight="1">
      <c r="A117" s="6" t="s">
        <v>61</v>
      </c>
      <c r="B117" s="6"/>
      <c r="C117" s="41" t="s">
        <v>97</v>
      </c>
      <c r="D117" s="6"/>
      <c r="E117" s="29" t="s">
        <v>896</v>
      </c>
      <c r="F117" s="6"/>
      <c r="G117" s="6"/>
      <c r="H117" s="6"/>
      <c r="I117" s="42">
        <f>0+Q117</f>
      </c>
      <c r="J117" s="6"/>
      <c r="O117">
        <f>0+R117</f>
      </c>
      <c r="Q117">
        <f>0+I118+I122</f>
      </c>
      <c r="R117">
        <f>0+O118+O122</f>
      </c>
    </row>
    <row r="118" spans="1:16" ht="25.5">
      <c r="A118" s="26" t="s">
        <v>63</v>
      </c>
      <c r="B118" s="31" t="s">
        <v>187</v>
      </c>
      <c r="C118" s="31" t="s">
        <v>897</v>
      </c>
      <c r="D118" s="26" t="s">
        <v>83</v>
      </c>
      <c r="E118" s="32" t="s">
        <v>898</v>
      </c>
      <c r="F118" s="33" t="s">
        <v>183</v>
      </c>
      <c r="G118" s="34">
        <v>24.116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76.5">
      <c r="A119" s="36" t="s">
        <v>69</v>
      </c>
      <c r="E119" s="37" t="s">
        <v>2822</v>
      </c>
    </row>
    <row r="120" spans="1:5" ht="38.25">
      <c r="A120" s="38" t="s">
        <v>71</v>
      </c>
      <c r="E120" s="39" t="s">
        <v>2823</v>
      </c>
    </row>
    <row r="121" spans="1:5" ht="204">
      <c r="A121" t="s">
        <v>73</v>
      </c>
      <c r="E121" s="37" t="s">
        <v>901</v>
      </c>
    </row>
    <row r="122" spans="1:16" ht="12.75">
      <c r="A122" s="26" t="s">
        <v>63</v>
      </c>
      <c r="B122" s="31" t="s">
        <v>189</v>
      </c>
      <c r="C122" s="31" t="s">
        <v>2319</v>
      </c>
      <c r="D122" s="26" t="s">
        <v>83</v>
      </c>
      <c r="E122" s="32" t="s">
        <v>2320</v>
      </c>
      <c r="F122" s="33" t="s">
        <v>183</v>
      </c>
      <c r="G122" s="34">
        <v>0.574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2824</v>
      </c>
    </row>
    <row r="124" spans="1:5" ht="12.75">
      <c r="A124" s="38" t="s">
        <v>71</v>
      </c>
      <c r="E124" s="39" t="s">
        <v>2316</v>
      </c>
    </row>
    <row r="125" spans="1:5" ht="51">
      <c r="A125" t="s">
        <v>73</v>
      </c>
      <c r="E125" s="37" t="s">
        <v>2322</v>
      </c>
    </row>
    <row r="126" spans="1:18" ht="12.75" customHeight="1">
      <c r="A126" s="6" t="s">
        <v>61</v>
      </c>
      <c r="B126" s="6"/>
      <c r="C126" s="41" t="s">
        <v>104</v>
      </c>
      <c r="D126" s="6"/>
      <c r="E126" s="29" t="s">
        <v>416</v>
      </c>
      <c r="F126" s="6"/>
      <c r="G126" s="6"/>
      <c r="H126" s="6"/>
      <c r="I126" s="42">
        <f>0+Q126</f>
      </c>
      <c r="J126" s="6"/>
      <c r="O126">
        <f>0+R126</f>
      </c>
      <c r="Q126">
        <f>0+I127+I131+I135</f>
      </c>
      <c r="R126">
        <f>0+O127+O131+O135</f>
      </c>
    </row>
    <row r="127" spans="1:16" ht="12.75">
      <c r="A127" s="26" t="s">
        <v>63</v>
      </c>
      <c r="B127" s="31" t="s">
        <v>191</v>
      </c>
      <c r="C127" s="31" t="s">
        <v>904</v>
      </c>
      <c r="D127" s="26" t="s">
        <v>83</v>
      </c>
      <c r="E127" s="32" t="s">
        <v>905</v>
      </c>
      <c r="F127" s="33" t="s">
        <v>95</v>
      </c>
      <c r="G127" s="34">
        <v>8.1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51">
      <c r="A128" s="36" t="s">
        <v>69</v>
      </c>
      <c r="E128" s="37" t="s">
        <v>2825</v>
      </c>
    </row>
    <row r="129" spans="1:5" ht="12.75">
      <c r="A129" s="38" t="s">
        <v>71</v>
      </c>
      <c r="E129" s="39" t="s">
        <v>2826</v>
      </c>
    </row>
    <row r="130" spans="1:5" ht="255">
      <c r="A130" t="s">
        <v>73</v>
      </c>
      <c r="E130" s="37" t="s">
        <v>908</v>
      </c>
    </row>
    <row r="131" spans="1:16" ht="12.75">
      <c r="A131" s="26" t="s">
        <v>63</v>
      </c>
      <c r="B131" s="31" t="s">
        <v>194</v>
      </c>
      <c r="C131" s="31" t="s">
        <v>2325</v>
      </c>
      <c r="D131" s="26" t="s">
        <v>83</v>
      </c>
      <c r="E131" s="32" t="s">
        <v>2326</v>
      </c>
      <c r="F131" s="33" t="s">
        <v>234</v>
      </c>
      <c r="G131" s="34">
        <v>1</v>
      </c>
      <c r="H131" s="35">
        <v>0</v>
      </c>
      <c r="I131" s="35">
        <f>ROUND(ROUND(H131,2)*ROUND(G131,3),2)</f>
      </c>
      <c r="J131" s="33" t="s">
        <v>68</v>
      </c>
      <c r="O131">
        <f>(I131*21)/100</f>
      </c>
      <c r="P131" t="s">
        <v>36</v>
      </c>
    </row>
    <row r="132" spans="1:5" ht="51">
      <c r="A132" s="36" t="s">
        <v>69</v>
      </c>
      <c r="E132" s="37" t="s">
        <v>2827</v>
      </c>
    </row>
    <row r="133" spans="1:5" ht="12.75">
      <c r="A133" s="38" t="s">
        <v>71</v>
      </c>
      <c r="E133" s="39" t="s">
        <v>686</v>
      </c>
    </row>
    <row r="134" spans="1:5" ht="51">
      <c r="A134" t="s">
        <v>73</v>
      </c>
      <c r="E134" s="37" t="s">
        <v>2828</v>
      </c>
    </row>
    <row r="135" spans="1:16" ht="12.75">
      <c r="A135" s="26" t="s">
        <v>63</v>
      </c>
      <c r="B135" s="31" t="s">
        <v>197</v>
      </c>
      <c r="C135" s="31" t="s">
        <v>909</v>
      </c>
      <c r="D135" s="26" t="s">
        <v>83</v>
      </c>
      <c r="E135" s="32" t="s">
        <v>910</v>
      </c>
      <c r="F135" s="33" t="s">
        <v>85</v>
      </c>
      <c r="G135" s="34">
        <v>4.382</v>
      </c>
      <c r="H135" s="35">
        <v>0</v>
      </c>
      <c r="I135" s="35">
        <f>ROUND(ROUND(H135,2)*ROUND(G135,3),2)</f>
      </c>
      <c r="J135" s="33" t="s">
        <v>68</v>
      </c>
      <c r="O135">
        <f>(I135*21)/100</f>
      </c>
      <c r="P135" t="s">
        <v>36</v>
      </c>
    </row>
    <row r="136" spans="1:5" ht="102">
      <c r="A136" s="36" t="s">
        <v>69</v>
      </c>
      <c r="E136" s="37" t="s">
        <v>2829</v>
      </c>
    </row>
    <row r="137" spans="1:5" ht="12.75">
      <c r="A137" s="38" t="s">
        <v>71</v>
      </c>
      <c r="E137" s="39" t="s">
        <v>2830</v>
      </c>
    </row>
    <row r="138" spans="1:5" ht="395.25">
      <c r="A138" t="s">
        <v>73</v>
      </c>
      <c r="E138" s="37" t="s">
        <v>873</v>
      </c>
    </row>
    <row r="139" spans="1:18" ht="12.75" customHeight="1">
      <c r="A139" s="6" t="s">
        <v>61</v>
      </c>
      <c r="B139" s="6"/>
      <c r="C139" s="41" t="s">
        <v>52</v>
      </c>
      <c r="D139" s="6"/>
      <c r="E139" s="29" t="s">
        <v>460</v>
      </c>
      <c r="F139" s="6"/>
      <c r="G139" s="6"/>
      <c r="H139" s="6"/>
      <c r="I139" s="42">
        <f>0+Q139</f>
      </c>
      <c r="J139" s="6"/>
      <c r="O139">
        <f>0+R139</f>
      </c>
      <c r="Q139">
        <f>0+I140+I144</f>
      </c>
      <c r="R139">
        <f>0+O140+O144</f>
      </c>
    </row>
    <row r="140" spans="1:16" ht="12.75">
      <c r="A140" s="26" t="s">
        <v>63</v>
      </c>
      <c r="B140" s="31" t="s">
        <v>200</v>
      </c>
      <c r="C140" s="31" t="s">
        <v>913</v>
      </c>
      <c r="D140" s="26" t="s">
        <v>83</v>
      </c>
      <c r="E140" s="32" t="s">
        <v>914</v>
      </c>
      <c r="F140" s="33" t="s">
        <v>95</v>
      </c>
      <c r="G140" s="34">
        <v>5.47</v>
      </c>
      <c r="H140" s="35">
        <v>0</v>
      </c>
      <c r="I140" s="35">
        <f>ROUND(ROUND(H140,2)*ROUND(G140,3),2)</f>
      </c>
      <c r="J140" s="33" t="s">
        <v>68</v>
      </c>
      <c r="O140">
        <f>(I140*21)/100</f>
      </c>
      <c r="P140" t="s">
        <v>36</v>
      </c>
    </row>
    <row r="141" spans="1:5" ht="51">
      <c r="A141" s="36" t="s">
        <v>69</v>
      </c>
      <c r="E141" s="37" t="s">
        <v>2831</v>
      </c>
    </row>
    <row r="142" spans="1:5" ht="12.75">
      <c r="A142" s="38" t="s">
        <v>71</v>
      </c>
      <c r="E142" s="39" t="s">
        <v>2332</v>
      </c>
    </row>
    <row r="143" spans="1:5" ht="38.25">
      <c r="A143" t="s">
        <v>73</v>
      </c>
      <c r="E143" s="37" t="s">
        <v>917</v>
      </c>
    </row>
    <row r="144" spans="1:16" ht="12.75">
      <c r="A144" s="26" t="s">
        <v>63</v>
      </c>
      <c r="B144" s="31" t="s">
        <v>203</v>
      </c>
      <c r="C144" s="31" t="s">
        <v>918</v>
      </c>
      <c r="D144" s="26" t="s">
        <v>83</v>
      </c>
      <c r="E144" s="32" t="s">
        <v>919</v>
      </c>
      <c r="F144" s="33" t="s">
        <v>85</v>
      </c>
      <c r="G144" s="34">
        <v>0.003</v>
      </c>
      <c r="H144" s="35">
        <v>0</v>
      </c>
      <c r="I144" s="35">
        <f>ROUND(ROUND(H144,2)*ROUND(G144,3),2)</f>
      </c>
      <c r="J144" s="33" t="s">
        <v>68</v>
      </c>
      <c r="O144">
        <f>(I144*21)/100</f>
      </c>
      <c r="P144" t="s">
        <v>36</v>
      </c>
    </row>
    <row r="145" spans="1:5" ht="51">
      <c r="A145" s="36" t="s">
        <v>69</v>
      </c>
      <c r="E145" s="37" t="s">
        <v>2832</v>
      </c>
    </row>
    <row r="146" spans="1:5" ht="12.75">
      <c r="A146" s="38" t="s">
        <v>71</v>
      </c>
      <c r="E146" s="39" t="s">
        <v>2378</v>
      </c>
    </row>
    <row r="147" spans="1:5" ht="38.25">
      <c r="A147" t="s">
        <v>73</v>
      </c>
      <c r="E147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0+O12+O17+O42+O71+O104+O109+O118+O131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2833</v>
      </c>
      <c r="I3" s="43">
        <f>0+I12+I17+I42+I71+I104+I109+I118+I131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2574</v>
      </c>
      <c r="D7" s="1"/>
      <c r="E7" s="14" t="s">
        <v>2575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2833</v>
      </c>
      <c r="D8" s="6"/>
      <c r="E8" s="18" t="s">
        <v>2834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108.54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2278</v>
      </c>
    </row>
    <row r="15" spans="1:5" ht="12.75">
      <c r="A15" s="38" t="s">
        <v>71</v>
      </c>
      <c r="E15" s="39" t="s">
        <v>2836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0+I18+I22+I26+I30+I34+I38</f>
      </c>
      <c r="R17">
        <f>0+O18+O22+O26+O30+O34+O38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8.05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2837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140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25.5">
      <c r="A23" s="36" t="s">
        <v>69</v>
      </c>
      <c r="E23" s="37" t="s">
        <v>2284</v>
      </c>
    </row>
    <row r="24" spans="1:5" ht="12.75">
      <c r="A24" s="38" t="s">
        <v>71</v>
      </c>
      <c r="E24" s="39" t="s">
        <v>2285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132</v>
      </c>
      <c r="D26" s="26" t="s">
        <v>83</v>
      </c>
      <c r="E26" s="32" t="s">
        <v>133</v>
      </c>
      <c r="F26" s="33" t="s">
        <v>85</v>
      </c>
      <c r="G26" s="34">
        <v>5.934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2838</v>
      </c>
    </row>
    <row r="28" spans="1:5" ht="12.75">
      <c r="A28" s="38" t="s">
        <v>71</v>
      </c>
      <c r="E28" s="39" t="s">
        <v>2839</v>
      </c>
    </row>
    <row r="29" spans="1:5" ht="25.5">
      <c r="A29" t="s">
        <v>73</v>
      </c>
      <c r="E29" s="37" t="s">
        <v>1930</v>
      </c>
    </row>
    <row r="30" spans="1:16" ht="12.75">
      <c r="A30" s="26" t="s">
        <v>63</v>
      </c>
      <c r="B30" s="31" t="s">
        <v>47</v>
      </c>
      <c r="C30" s="31" t="s">
        <v>2586</v>
      </c>
      <c r="D30" s="26" t="s">
        <v>83</v>
      </c>
      <c r="E30" s="32" t="s">
        <v>2587</v>
      </c>
      <c r="F30" s="33" t="s">
        <v>85</v>
      </c>
      <c r="G30" s="34">
        <v>54.27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2840</v>
      </c>
    </row>
    <row r="32" spans="1:5" ht="12.75">
      <c r="A32" s="38" t="s">
        <v>71</v>
      </c>
      <c r="E32" s="39" t="s">
        <v>2841</v>
      </c>
    </row>
    <row r="33" spans="1:5" ht="344.25">
      <c r="A33" t="s">
        <v>73</v>
      </c>
      <c r="E33" s="37" t="s">
        <v>857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13.91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2651</v>
      </c>
    </row>
    <row r="36" spans="1:5" ht="12.75">
      <c r="A36" s="38" t="s">
        <v>71</v>
      </c>
      <c r="E36" s="39" t="s">
        <v>2842</v>
      </c>
    </row>
    <row r="37" spans="1:5" ht="306">
      <c r="A37" t="s">
        <v>73</v>
      </c>
      <c r="E37" s="37" t="s">
        <v>862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62.403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2843</v>
      </c>
    </row>
    <row r="40" spans="1:5" ht="38.25">
      <c r="A40" s="38" t="s">
        <v>71</v>
      </c>
      <c r="E40" s="39" t="s">
        <v>2844</v>
      </c>
    </row>
    <row r="41" spans="1:5" ht="38.25">
      <c r="A41" t="s">
        <v>73</v>
      </c>
      <c r="E41" s="37" t="s">
        <v>865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0.272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2803</v>
      </c>
    </row>
    <row r="45" spans="1:5" ht="12.75">
      <c r="A45" s="38" t="s">
        <v>71</v>
      </c>
      <c r="E45" s="39" t="s">
        <v>2360</v>
      </c>
    </row>
    <row r="46" spans="1:5" ht="242.25">
      <c r="A46" t="s">
        <v>73</v>
      </c>
      <c r="E46" s="37" t="s">
        <v>870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2.783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2804</v>
      </c>
    </row>
    <row r="49" spans="1:5" ht="12.75">
      <c r="A49" s="38" t="s">
        <v>71</v>
      </c>
      <c r="E49" s="39" t="s">
        <v>2845</v>
      </c>
    </row>
    <row r="50" spans="1:5" ht="395.25">
      <c r="A50" t="s">
        <v>73</v>
      </c>
      <c r="E50" s="37" t="s">
        <v>873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3.405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2846</v>
      </c>
    </row>
    <row r="53" spans="1:5" ht="12.75">
      <c r="A53" s="38" t="s">
        <v>71</v>
      </c>
      <c r="E53" s="39" t="s">
        <v>2847</v>
      </c>
    </row>
    <row r="54" spans="1:5" ht="395.25">
      <c r="A54" t="s">
        <v>73</v>
      </c>
      <c r="E54" s="37" t="s">
        <v>873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0.267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2808</v>
      </c>
    </row>
    <row r="57" spans="1:5" ht="12.75">
      <c r="A57" s="38" t="s">
        <v>71</v>
      </c>
      <c r="E57" s="39" t="s">
        <v>2848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6.118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2810</v>
      </c>
    </row>
    <row r="61" spans="1:5" ht="12.75">
      <c r="A61" s="38" t="s">
        <v>71</v>
      </c>
      <c r="E61" s="39" t="s">
        <v>2849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4.638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2812</v>
      </c>
    </row>
    <row r="65" spans="1:5" ht="12.75">
      <c r="A65" s="38" t="s">
        <v>71</v>
      </c>
      <c r="E65" s="39" t="s">
        <v>2850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0.891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2814</v>
      </c>
    </row>
    <row r="69" spans="1:5" ht="12.75">
      <c r="A69" s="38" t="s">
        <v>71</v>
      </c>
      <c r="E69" s="39" t="s">
        <v>2851</v>
      </c>
    </row>
    <row r="70" spans="1:5" ht="382.5">
      <c r="A70" t="s">
        <v>73</v>
      </c>
      <c r="E70" s="37" t="s">
        <v>2816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6" t="s">
        <v>63</v>
      </c>
      <c r="B72" s="31" t="s">
        <v>131</v>
      </c>
      <c r="C72" s="31" t="s">
        <v>990</v>
      </c>
      <c r="D72" s="26" t="s">
        <v>83</v>
      </c>
      <c r="E72" s="32" t="s">
        <v>991</v>
      </c>
      <c r="F72" s="33" t="s">
        <v>85</v>
      </c>
      <c r="G72" s="34">
        <v>3.9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51">
      <c r="A73" s="36" t="s">
        <v>69</v>
      </c>
      <c r="E73" s="37" t="s">
        <v>2592</v>
      </c>
    </row>
    <row r="74" spans="1:5" ht="12.75">
      <c r="A74" s="38" t="s">
        <v>71</v>
      </c>
      <c r="E74" s="39" t="s">
        <v>2852</v>
      </c>
    </row>
    <row r="75" spans="1:5" ht="127.5">
      <c r="A75" t="s">
        <v>73</v>
      </c>
      <c r="E75" s="37" t="s">
        <v>309</v>
      </c>
    </row>
    <row r="76" spans="1:16" ht="12.75">
      <c r="A76" s="26" t="s">
        <v>63</v>
      </c>
      <c r="B76" s="31" t="s">
        <v>137</v>
      </c>
      <c r="C76" s="31" t="s">
        <v>320</v>
      </c>
      <c r="D76" s="26" t="s">
        <v>83</v>
      </c>
      <c r="E76" s="32" t="s">
        <v>321</v>
      </c>
      <c r="F76" s="33" t="s">
        <v>183</v>
      </c>
      <c r="G76" s="34">
        <v>32.5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38.25">
      <c r="A77" s="36" t="s">
        <v>69</v>
      </c>
      <c r="E77" s="37" t="s">
        <v>2594</v>
      </c>
    </row>
    <row r="78" spans="1:5" ht="12.75">
      <c r="A78" s="38" t="s">
        <v>71</v>
      </c>
      <c r="E78" s="39" t="s">
        <v>2853</v>
      </c>
    </row>
    <row r="79" spans="1:5" ht="51">
      <c r="A79" t="s">
        <v>73</v>
      </c>
      <c r="E79" s="37" t="s">
        <v>323</v>
      </c>
    </row>
    <row r="80" spans="1:16" ht="12.75">
      <c r="A80" s="26" t="s">
        <v>63</v>
      </c>
      <c r="B80" s="31" t="s">
        <v>140</v>
      </c>
      <c r="C80" s="31" t="s">
        <v>996</v>
      </c>
      <c r="D80" s="26" t="s">
        <v>83</v>
      </c>
      <c r="E80" s="32" t="s">
        <v>997</v>
      </c>
      <c r="F80" s="33" t="s">
        <v>183</v>
      </c>
      <c r="G80" s="34">
        <v>32.5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2595</v>
      </c>
    </row>
    <row r="82" spans="1:5" ht="12.75">
      <c r="A82" s="38" t="s">
        <v>71</v>
      </c>
      <c r="E82" s="39" t="s">
        <v>2853</v>
      </c>
    </row>
    <row r="83" spans="1:5" ht="51">
      <c r="A83" t="s">
        <v>73</v>
      </c>
      <c r="E83" s="37" t="s">
        <v>340</v>
      </c>
    </row>
    <row r="84" spans="1:16" ht="12.75">
      <c r="A84" s="26" t="s">
        <v>63</v>
      </c>
      <c r="B84" s="31" t="s">
        <v>146</v>
      </c>
      <c r="C84" s="31" t="s">
        <v>2596</v>
      </c>
      <c r="D84" s="26" t="s">
        <v>83</v>
      </c>
      <c r="E84" s="32" t="s">
        <v>2597</v>
      </c>
      <c r="F84" s="33" t="s">
        <v>183</v>
      </c>
      <c r="G84" s="34">
        <v>65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102">
      <c r="A85" s="36" t="s">
        <v>69</v>
      </c>
      <c r="E85" s="37" t="s">
        <v>2854</v>
      </c>
    </row>
    <row r="86" spans="1:5" ht="38.25">
      <c r="A86" s="38" t="s">
        <v>71</v>
      </c>
      <c r="E86" s="39" t="s">
        <v>2855</v>
      </c>
    </row>
    <row r="87" spans="1:5" ht="51">
      <c r="A87" t="s">
        <v>73</v>
      </c>
      <c r="E87" s="37" t="s">
        <v>340</v>
      </c>
    </row>
    <row r="88" spans="1:16" ht="12.75">
      <c r="A88" s="26" t="s">
        <v>63</v>
      </c>
      <c r="B88" s="31" t="s">
        <v>151</v>
      </c>
      <c r="C88" s="31" t="s">
        <v>369</v>
      </c>
      <c r="D88" s="26" t="s">
        <v>83</v>
      </c>
      <c r="E88" s="32" t="s">
        <v>2600</v>
      </c>
      <c r="F88" s="33" t="s">
        <v>183</v>
      </c>
      <c r="G88" s="34">
        <v>32.5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38.25">
      <c r="A89" s="36" t="s">
        <v>69</v>
      </c>
      <c r="E89" s="37" t="s">
        <v>2601</v>
      </c>
    </row>
    <row r="90" spans="1:5" ht="12.75">
      <c r="A90" s="38" t="s">
        <v>71</v>
      </c>
      <c r="E90" s="39" t="s">
        <v>2853</v>
      </c>
    </row>
    <row r="91" spans="1:5" ht="140.25">
      <c r="A91" t="s">
        <v>73</v>
      </c>
      <c r="E91" s="37" t="s">
        <v>367</v>
      </c>
    </row>
    <row r="92" spans="1:16" ht="12.75">
      <c r="A92" s="26" t="s">
        <v>63</v>
      </c>
      <c r="B92" s="31" t="s">
        <v>156</v>
      </c>
      <c r="C92" s="31" t="s">
        <v>2602</v>
      </c>
      <c r="D92" s="26" t="s">
        <v>83</v>
      </c>
      <c r="E92" s="32" t="s">
        <v>2603</v>
      </c>
      <c r="F92" s="33" t="s">
        <v>183</v>
      </c>
      <c r="G92" s="34">
        <v>32.5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38.25">
      <c r="A93" s="36" t="s">
        <v>69</v>
      </c>
      <c r="E93" s="37" t="s">
        <v>2604</v>
      </c>
    </row>
    <row r="94" spans="1:5" ht="12.75">
      <c r="A94" s="38" t="s">
        <v>71</v>
      </c>
      <c r="E94" s="39" t="s">
        <v>2853</v>
      </c>
    </row>
    <row r="95" spans="1:5" ht="140.25">
      <c r="A95" t="s">
        <v>73</v>
      </c>
      <c r="E95" s="37" t="s">
        <v>367</v>
      </c>
    </row>
    <row r="96" spans="1:16" ht="12.75">
      <c r="A96" s="26" t="s">
        <v>63</v>
      </c>
      <c r="B96" s="31" t="s">
        <v>161</v>
      </c>
      <c r="C96" s="31" t="s">
        <v>1000</v>
      </c>
      <c r="D96" s="26" t="s">
        <v>83</v>
      </c>
      <c r="E96" s="32" t="s">
        <v>2605</v>
      </c>
      <c r="F96" s="33" t="s">
        <v>183</v>
      </c>
      <c r="G96" s="34">
        <v>32.5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2606</v>
      </c>
    </row>
    <row r="98" spans="1:5" ht="12.75">
      <c r="A98" s="38" t="s">
        <v>71</v>
      </c>
      <c r="E98" s="39" t="s">
        <v>2853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412</v>
      </c>
      <c r="D100" s="26" t="s">
        <v>83</v>
      </c>
      <c r="E100" s="32" t="s">
        <v>413</v>
      </c>
      <c r="F100" s="33" t="s">
        <v>95</v>
      </c>
      <c r="G100" s="34">
        <v>8.05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2607</v>
      </c>
    </row>
    <row r="102" spans="1:5" ht="12.75">
      <c r="A102" s="38" t="s">
        <v>71</v>
      </c>
      <c r="E102" s="39" t="s">
        <v>2837</v>
      </c>
    </row>
    <row r="103" spans="1:5" ht="38.25">
      <c r="A103" t="s">
        <v>73</v>
      </c>
      <c r="E103" s="37" t="s">
        <v>415</v>
      </c>
    </row>
    <row r="104" spans="1:18" ht="12.75" customHeight="1">
      <c r="A104" s="6" t="s">
        <v>61</v>
      </c>
      <c r="B104" s="6"/>
      <c r="C104" s="41" t="s">
        <v>49</v>
      </c>
      <c r="D104" s="6"/>
      <c r="E104" s="29" t="s">
        <v>890</v>
      </c>
      <c r="F104" s="6"/>
      <c r="G104" s="6"/>
      <c r="H104" s="6"/>
      <c r="I104" s="42">
        <f>0+Q104</f>
      </c>
      <c r="J104" s="6"/>
      <c r="O104">
        <f>0+R104</f>
      </c>
      <c r="Q104">
        <f>0+I105</f>
      </c>
      <c r="R104">
        <f>0+O105</f>
      </c>
    </row>
    <row r="105" spans="1:16" ht="25.5">
      <c r="A105" s="26" t="s">
        <v>63</v>
      </c>
      <c r="B105" s="31" t="s">
        <v>169</v>
      </c>
      <c r="C105" s="31" t="s">
        <v>891</v>
      </c>
      <c r="D105" s="26" t="s">
        <v>83</v>
      </c>
      <c r="E105" s="32" t="s">
        <v>892</v>
      </c>
      <c r="F105" s="33" t="s">
        <v>183</v>
      </c>
      <c r="G105" s="34">
        <v>0.574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51">
      <c r="A106" s="36" t="s">
        <v>69</v>
      </c>
      <c r="E106" s="37" t="s">
        <v>2821</v>
      </c>
    </row>
    <row r="107" spans="1:5" ht="12.75">
      <c r="A107" s="38" t="s">
        <v>71</v>
      </c>
      <c r="E107" s="39" t="s">
        <v>2316</v>
      </c>
    </row>
    <row r="108" spans="1:5" ht="51">
      <c r="A108" t="s">
        <v>73</v>
      </c>
      <c r="E108" s="37" t="s">
        <v>895</v>
      </c>
    </row>
    <row r="109" spans="1:18" ht="12.75" customHeight="1">
      <c r="A109" s="6" t="s">
        <v>61</v>
      </c>
      <c r="B109" s="6"/>
      <c r="C109" s="41" t="s">
        <v>97</v>
      </c>
      <c r="D109" s="6"/>
      <c r="E109" s="29" t="s">
        <v>896</v>
      </c>
      <c r="F109" s="6"/>
      <c r="G109" s="6"/>
      <c r="H109" s="6"/>
      <c r="I109" s="42">
        <f>0+Q109</f>
      </c>
      <c r="J109" s="6"/>
      <c r="O109">
        <f>0+R109</f>
      </c>
      <c r="Q109">
        <f>0+I110+I114</f>
      </c>
      <c r="R109">
        <f>0+O110+O114</f>
      </c>
    </row>
    <row r="110" spans="1:16" ht="25.5">
      <c r="A110" s="26" t="s">
        <v>63</v>
      </c>
      <c r="B110" s="31" t="s">
        <v>174</v>
      </c>
      <c r="C110" s="31" t="s">
        <v>897</v>
      </c>
      <c r="D110" s="26" t="s">
        <v>83</v>
      </c>
      <c r="E110" s="32" t="s">
        <v>898</v>
      </c>
      <c r="F110" s="33" t="s">
        <v>183</v>
      </c>
      <c r="G110" s="34">
        <v>23.941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76.5">
      <c r="A111" s="36" t="s">
        <v>69</v>
      </c>
      <c r="E111" s="37" t="s">
        <v>2856</v>
      </c>
    </row>
    <row r="112" spans="1:5" ht="38.25">
      <c r="A112" s="38" t="s">
        <v>71</v>
      </c>
      <c r="E112" s="39" t="s">
        <v>2857</v>
      </c>
    </row>
    <row r="113" spans="1:5" ht="204">
      <c r="A113" t="s">
        <v>73</v>
      </c>
      <c r="E113" s="37" t="s">
        <v>901</v>
      </c>
    </row>
    <row r="114" spans="1:16" ht="12.75">
      <c r="A114" s="26" t="s">
        <v>63</v>
      </c>
      <c r="B114" s="31" t="s">
        <v>180</v>
      </c>
      <c r="C114" s="31" t="s">
        <v>2319</v>
      </c>
      <c r="D114" s="26" t="s">
        <v>83</v>
      </c>
      <c r="E114" s="32" t="s">
        <v>2320</v>
      </c>
      <c r="F114" s="33" t="s">
        <v>183</v>
      </c>
      <c r="G114" s="34">
        <v>0.574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2824</v>
      </c>
    </row>
    <row r="116" spans="1:5" ht="12.75">
      <c r="A116" s="38" t="s">
        <v>71</v>
      </c>
      <c r="E116" s="39" t="s">
        <v>2316</v>
      </c>
    </row>
    <row r="117" spans="1:5" ht="51">
      <c r="A117" t="s">
        <v>73</v>
      </c>
      <c r="E117" s="37" t="s">
        <v>2322</v>
      </c>
    </row>
    <row r="118" spans="1:18" ht="12.75" customHeight="1">
      <c r="A118" s="6" t="s">
        <v>61</v>
      </c>
      <c r="B118" s="6"/>
      <c r="C118" s="41" t="s">
        <v>104</v>
      </c>
      <c r="D118" s="6"/>
      <c r="E118" s="29" t="s">
        <v>416</v>
      </c>
      <c r="F118" s="6"/>
      <c r="G118" s="6"/>
      <c r="H118" s="6"/>
      <c r="I118" s="42">
        <f>0+Q118</f>
      </c>
      <c r="J118" s="6"/>
      <c r="O118">
        <f>0+R118</f>
      </c>
      <c r="Q118">
        <f>0+I119+I123+I127</f>
      </c>
      <c r="R118">
        <f>0+O119+O123+O127</f>
      </c>
    </row>
    <row r="119" spans="1:16" ht="12.75">
      <c r="A119" s="26" t="s">
        <v>63</v>
      </c>
      <c r="B119" s="31" t="s">
        <v>187</v>
      </c>
      <c r="C119" s="31" t="s">
        <v>904</v>
      </c>
      <c r="D119" s="26" t="s">
        <v>83</v>
      </c>
      <c r="E119" s="32" t="s">
        <v>905</v>
      </c>
      <c r="F119" s="33" t="s">
        <v>95</v>
      </c>
      <c r="G119" s="34">
        <v>8.05</v>
      </c>
      <c r="H119" s="35">
        <v>0</v>
      </c>
      <c r="I119" s="35">
        <f>ROUND(ROUND(H119,2)*ROUND(G119,3),2)</f>
      </c>
      <c r="J119" s="33" t="s">
        <v>68</v>
      </c>
      <c r="O119">
        <f>(I119*21)/100</f>
      </c>
      <c r="P119" t="s">
        <v>36</v>
      </c>
    </row>
    <row r="120" spans="1:5" ht="51">
      <c r="A120" s="36" t="s">
        <v>69</v>
      </c>
      <c r="E120" s="37" t="s">
        <v>2825</v>
      </c>
    </row>
    <row r="121" spans="1:5" ht="12.75">
      <c r="A121" s="38" t="s">
        <v>71</v>
      </c>
      <c r="E121" s="39" t="s">
        <v>2837</v>
      </c>
    </row>
    <row r="122" spans="1:5" ht="255">
      <c r="A122" t="s">
        <v>73</v>
      </c>
      <c r="E122" s="37" t="s">
        <v>908</v>
      </c>
    </row>
    <row r="123" spans="1:16" ht="12.75">
      <c r="A123" s="26" t="s">
        <v>63</v>
      </c>
      <c r="B123" s="31" t="s">
        <v>189</v>
      </c>
      <c r="C123" s="31" t="s">
        <v>2325</v>
      </c>
      <c r="D123" s="26" t="s">
        <v>83</v>
      </c>
      <c r="E123" s="32" t="s">
        <v>2326</v>
      </c>
      <c r="F123" s="33" t="s">
        <v>234</v>
      </c>
      <c r="G123" s="34">
        <v>1</v>
      </c>
      <c r="H123" s="35">
        <v>0</v>
      </c>
      <c r="I123" s="35">
        <f>ROUND(ROUND(H123,2)*ROUND(G123,3),2)</f>
      </c>
      <c r="J123" s="33" t="s">
        <v>68</v>
      </c>
      <c r="O123">
        <f>(I123*21)/100</f>
      </c>
      <c r="P123" t="s">
        <v>36</v>
      </c>
    </row>
    <row r="124" spans="1:5" ht="51">
      <c r="A124" s="36" t="s">
        <v>69</v>
      </c>
      <c r="E124" s="37" t="s">
        <v>2827</v>
      </c>
    </row>
    <row r="125" spans="1:5" ht="12.75">
      <c r="A125" s="38" t="s">
        <v>71</v>
      </c>
      <c r="E125" s="39" t="s">
        <v>686</v>
      </c>
    </row>
    <row r="126" spans="1:5" ht="51">
      <c r="A126" t="s">
        <v>73</v>
      </c>
      <c r="E126" s="37" t="s">
        <v>2828</v>
      </c>
    </row>
    <row r="127" spans="1:16" ht="12.75">
      <c r="A127" s="26" t="s">
        <v>63</v>
      </c>
      <c r="B127" s="31" t="s">
        <v>191</v>
      </c>
      <c r="C127" s="31" t="s">
        <v>909</v>
      </c>
      <c r="D127" s="26" t="s">
        <v>83</v>
      </c>
      <c r="E127" s="32" t="s">
        <v>910</v>
      </c>
      <c r="F127" s="33" t="s">
        <v>85</v>
      </c>
      <c r="G127" s="34">
        <v>4.349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102">
      <c r="A128" s="36" t="s">
        <v>69</v>
      </c>
      <c r="E128" s="37" t="s">
        <v>2858</v>
      </c>
    </row>
    <row r="129" spans="1:5" ht="12.75">
      <c r="A129" s="38" t="s">
        <v>71</v>
      </c>
      <c r="E129" s="39" t="s">
        <v>2859</v>
      </c>
    </row>
    <row r="130" spans="1:5" ht="395.25">
      <c r="A130" t="s">
        <v>73</v>
      </c>
      <c r="E130" s="37" t="s">
        <v>873</v>
      </c>
    </row>
    <row r="131" spans="1:18" ht="12.75" customHeight="1">
      <c r="A131" s="6" t="s">
        <v>61</v>
      </c>
      <c r="B131" s="6"/>
      <c r="C131" s="41" t="s">
        <v>52</v>
      </c>
      <c r="D131" s="6"/>
      <c r="E131" s="29" t="s">
        <v>460</v>
      </c>
      <c r="F131" s="6"/>
      <c r="G131" s="6"/>
      <c r="H131" s="6"/>
      <c r="I131" s="42">
        <f>0+Q131</f>
      </c>
      <c r="J131" s="6"/>
      <c r="O131">
        <f>0+R131</f>
      </c>
      <c r="Q131">
        <f>0+I132+I136</f>
      </c>
      <c r="R131">
        <f>0+O132+O136</f>
      </c>
    </row>
    <row r="132" spans="1:16" ht="12.75">
      <c r="A132" s="26" t="s">
        <v>63</v>
      </c>
      <c r="B132" s="31" t="s">
        <v>194</v>
      </c>
      <c r="C132" s="31" t="s">
        <v>913</v>
      </c>
      <c r="D132" s="26" t="s">
        <v>83</v>
      </c>
      <c r="E132" s="32" t="s">
        <v>914</v>
      </c>
      <c r="F132" s="33" t="s">
        <v>95</v>
      </c>
      <c r="G132" s="34">
        <v>5.47</v>
      </c>
      <c r="H132" s="35">
        <v>0</v>
      </c>
      <c r="I132" s="35">
        <f>ROUND(ROUND(H132,2)*ROUND(G132,3),2)</f>
      </c>
      <c r="J132" s="33" t="s">
        <v>68</v>
      </c>
      <c r="O132">
        <f>(I132*21)/100</f>
      </c>
      <c r="P132" t="s">
        <v>36</v>
      </c>
    </row>
    <row r="133" spans="1:5" ht="51">
      <c r="A133" s="36" t="s">
        <v>69</v>
      </c>
      <c r="E133" s="37" t="s">
        <v>2831</v>
      </c>
    </row>
    <row r="134" spans="1:5" ht="12.75">
      <c r="A134" s="38" t="s">
        <v>71</v>
      </c>
      <c r="E134" s="39" t="s">
        <v>2332</v>
      </c>
    </row>
    <row r="135" spans="1:5" ht="38.25">
      <c r="A135" t="s">
        <v>73</v>
      </c>
      <c r="E135" s="37" t="s">
        <v>917</v>
      </c>
    </row>
    <row r="136" spans="1:16" ht="12.75">
      <c r="A136" s="26" t="s">
        <v>63</v>
      </c>
      <c r="B136" s="31" t="s">
        <v>197</v>
      </c>
      <c r="C136" s="31" t="s">
        <v>918</v>
      </c>
      <c r="D136" s="26" t="s">
        <v>83</v>
      </c>
      <c r="E136" s="32" t="s">
        <v>919</v>
      </c>
      <c r="F136" s="33" t="s">
        <v>85</v>
      </c>
      <c r="G136" s="34">
        <v>0.003</v>
      </c>
      <c r="H136" s="35">
        <v>0</v>
      </c>
      <c r="I136" s="35">
        <f>ROUND(ROUND(H136,2)*ROUND(G136,3),2)</f>
      </c>
      <c r="J136" s="33" t="s">
        <v>68</v>
      </c>
      <c r="O136">
        <f>(I136*21)/100</f>
      </c>
      <c r="P136" t="s">
        <v>36</v>
      </c>
    </row>
    <row r="137" spans="1:5" ht="51">
      <c r="A137" s="36" t="s">
        <v>69</v>
      </c>
      <c r="E137" s="37" t="s">
        <v>2832</v>
      </c>
    </row>
    <row r="138" spans="1:5" ht="12.75">
      <c r="A138" s="38" t="s">
        <v>71</v>
      </c>
      <c r="E138" s="39" t="s">
        <v>2378</v>
      </c>
    </row>
    <row r="139" spans="1:5" ht="38.25">
      <c r="A139" t="s">
        <v>73</v>
      </c>
      <c r="E139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669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</v>
      </c>
      <c r="D7" s="1"/>
      <c r="E7" s="14" t="s">
        <v>29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669</v>
      </c>
      <c r="D8" s="6"/>
      <c r="E8" s="18" t="s">
        <v>670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672</v>
      </c>
      <c r="D13" s="26" t="s">
        <v>83</v>
      </c>
      <c r="E13" s="32" t="s">
        <v>673</v>
      </c>
      <c r="F13" s="33" t="s">
        <v>234</v>
      </c>
      <c r="G13" s="34">
        <v>32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674</v>
      </c>
    </row>
    <row r="15" spans="1:5" ht="12.75">
      <c r="A15" s="38" t="s">
        <v>71</v>
      </c>
      <c r="E15" s="39" t="s">
        <v>83</v>
      </c>
    </row>
    <row r="16" spans="1:5" ht="114.75">
      <c r="A16" t="s">
        <v>73</v>
      </c>
      <c r="E16" s="37" t="s">
        <v>675</v>
      </c>
    </row>
    <row r="17" spans="1:16" ht="12.75">
      <c r="A17" s="26" t="s">
        <v>63</v>
      </c>
      <c r="B17" s="31" t="s">
        <v>36</v>
      </c>
      <c r="C17" s="31" t="s">
        <v>676</v>
      </c>
      <c r="D17" s="26" t="s">
        <v>83</v>
      </c>
      <c r="E17" s="32" t="s">
        <v>677</v>
      </c>
      <c r="F17" s="33" t="s">
        <v>234</v>
      </c>
      <c r="G17" s="34">
        <v>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678</v>
      </c>
    </row>
    <row r="19" spans="1:5" ht="12.75">
      <c r="A19" s="38" t="s">
        <v>71</v>
      </c>
      <c r="E19" s="39" t="s">
        <v>679</v>
      </c>
    </row>
    <row r="20" spans="1:5" ht="114.75">
      <c r="A20" t="s">
        <v>73</v>
      </c>
      <c r="E20" s="37" t="s">
        <v>675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0+O12+O17+O42+O71+O104+O109+O126+O139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2862</v>
      </c>
      <c r="I3" s="43">
        <f>0+I12+I17+I42+I71+I104+I109+I126+I139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2860</v>
      </c>
      <c r="D7" s="1"/>
      <c r="E7" s="14" t="s">
        <v>2861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2862</v>
      </c>
      <c r="D8" s="6"/>
      <c r="E8" s="18" t="s">
        <v>2863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129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2278</v>
      </c>
    </row>
    <row r="15" spans="1:5" ht="12.75">
      <c r="A15" s="38" t="s">
        <v>71</v>
      </c>
      <c r="E15" s="39" t="s">
        <v>2866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0+I18+I22+I26+I30+I34+I38</f>
      </c>
      <c r="R17">
        <f>0+O18+O22+O26+O30+O34+O38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8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729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140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25.5">
      <c r="A23" s="36" t="s">
        <v>69</v>
      </c>
      <c r="E23" s="37" t="s">
        <v>2284</v>
      </c>
    </row>
    <row r="24" spans="1:5" ht="12.75">
      <c r="A24" s="38" t="s">
        <v>71</v>
      </c>
      <c r="E24" s="39" t="s">
        <v>2285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132</v>
      </c>
      <c r="D26" s="26" t="s">
        <v>83</v>
      </c>
      <c r="E26" s="32" t="s">
        <v>133</v>
      </c>
      <c r="F26" s="33" t="s">
        <v>85</v>
      </c>
      <c r="G26" s="34">
        <v>3.759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2867</v>
      </c>
    </row>
    <row r="28" spans="1:5" ht="12.75">
      <c r="A28" s="38" t="s">
        <v>71</v>
      </c>
      <c r="E28" s="39" t="s">
        <v>2868</v>
      </c>
    </row>
    <row r="29" spans="1:5" ht="25.5">
      <c r="A29" t="s">
        <v>73</v>
      </c>
      <c r="E29" s="37" t="s">
        <v>1930</v>
      </c>
    </row>
    <row r="30" spans="1:16" ht="12.75">
      <c r="A30" s="26" t="s">
        <v>63</v>
      </c>
      <c r="B30" s="31" t="s">
        <v>47</v>
      </c>
      <c r="C30" s="31" t="s">
        <v>2586</v>
      </c>
      <c r="D30" s="26" t="s">
        <v>83</v>
      </c>
      <c r="E30" s="32" t="s">
        <v>2587</v>
      </c>
      <c r="F30" s="33" t="s">
        <v>85</v>
      </c>
      <c r="G30" s="34">
        <v>64.5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2869</v>
      </c>
    </row>
    <row r="32" spans="1:5" ht="12.75">
      <c r="A32" s="38" t="s">
        <v>71</v>
      </c>
      <c r="E32" s="39" t="s">
        <v>2870</v>
      </c>
    </row>
    <row r="33" spans="1:5" ht="344.25">
      <c r="A33" t="s">
        <v>73</v>
      </c>
      <c r="E33" s="37" t="s">
        <v>857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14.45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2651</v>
      </c>
    </row>
    <row r="36" spans="1:5" ht="12.75">
      <c r="A36" s="38" t="s">
        <v>71</v>
      </c>
      <c r="E36" s="39" t="s">
        <v>2871</v>
      </c>
    </row>
    <row r="37" spans="1:5" ht="306">
      <c r="A37" t="s">
        <v>73</v>
      </c>
      <c r="E37" s="37" t="s">
        <v>862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59.66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2872</v>
      </c>
    </row>
    <row r="40" spans="1:5" ht="38.25">
      <c r="A40" s="38" t="s">
        <v>71</v>
      </c>
      <c r="E40" s="39" t="s">
        <v>2873</v>
      </c>
    </row>
    <row r="41" spans="1:5" ht="38.25">
      <c r="A41" t="s">
        <v>73</v>
      </c>
      <c r="E41" s="37" t="s">
        <v>865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0.272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2803</v>
      </c>
    </row>
    <row r="45" spans="1:5" ht="12.75">
      <c r="A45" s="38" t="s">
        <v>71</v>
      </c>
      <c r="E45" s="39" t="s">
        <v>2360</v>
      </c>
    </row>
    <row r="46" spans="1:5" ht="242.25">
      <c r="A46" t="s">
        <v>73</v>
      </c>
      <c r="E46" s="37" t="s">
        <v>870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3.16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2804</v>
      </c>
    </row>
    <row r="49" spans="1:5" ht="12.75">
      <c r="A49" s="38" t="s">
        <v>71</v>
      </c>
      <c r="E49" s="39" t="s">
        <v>2874</v>
      </c>
    </row>
    <row r="50" spans="1:5" ht="395.25">
      <c r="A50" t="s">
        <v>73</v>
      </c>
      <c r="E50" s="37" t="s">
        <v>873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3.447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2875</v>
      </c>
    </row>
    <row r="53" spans="1:5" ht="12.75">
      <c r="A53" s="38" t="s">
        <v>71</v>
      </c>
      <c r="E53" s="39" t="s">
        <v>2876</v>
      </c>
    </row>
    <row r="54" spans="1:5" ht="395.25">
      <c r="A54" t="s">
        <v>73</v>
      </c>
      <c r="E54" s="37" t="s">
        <v>873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0.271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2808</v>
      </c>
    </row>
    <row r="57" spans="1:5" ht="12.75">
      <c r="A57" s="38" t="s">
        <v>71</v>
      </c>
      <c r="E57" s="39" t="s">
        <v>2877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6.19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2810</v>
      </c>
    </row>
    <row r="61" spans="1:5" ht="12.75">
      <c r="A61" s="38" t="s">
        <v>71</v>
      </c>
      <c r="E61" s="39" t="s">
        <v>2878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5.267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2812</v>
      </c>
    </row>
    <row r="65" spans="1:5" ht="12.75">
      <c r="A65" s="38" t="s">
        <v>71</v>
      </c>
      <c r="E65" s="39" t="s">
        <v>2879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0.876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2814</v>
      </c>
    </row>
    <row r="69" spans="1:5" ht="12.75">
      <c r="A69" s="38" t="s">
        <v>71</v>
      </c>
      <c r="E69" s="39" t="s">
        <v>2880</v>
      </c>
    </row>
    <row r="70" spans="1:5" ht="382.5">
      <c r="A70" t="s">
        <v>73</v>
      </c>
      <c r="E70" s="37" t="s">
        <v>2816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6" t="s">
        <v>63</v>
      </c>
      <c r="B72" s="31" t="s">
        <v>131</v>
      </c>
      <c r="C72" s="31" t="s">
        <v>990</v>
      </c>
      <c r="D72" s="26" t="s">
        <v>83</v>
      </c>
      <c r="E72" s="32" t="s">
        <v>991</v>
      </c>
      <c r="F72" s="33" t="s">
        <v>85</v>
      </c>
      <c r="G72" s="34">
        <v>3.254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51">
      <c r="A73" s="36" t="s">
        <v>69</v>
      </c>
      <c r="E73" s="37" t="s">
        <v>2592</v>
      </c>
    </row>
    <row r="74" spans="1:5" ht="12.75">
      <c r="A74" s="38" t="s">
        <v>71</v>
      </c>
      <c r="E74" s="39" t="s">
        <v>2881</v>
      </c>
    </row>
    <row r="75" spans="1:5" ht="127.5">
      <c r="A75" t="s">
        <v>73</v>
      </c>
      <c r="E75" s="37" t="s">
        <v>309</v>
      </c>
    </row>
    <row r="76" spans="1:16" ht="12.75">
      <c r="A76" s="26" t="s">
        <v>63</v>
      </c>
      <c r="B76" s="31" t="s">
        <v>137</v>
      </c>
      <c r="C76" s="31" t="s">
        <v>320</v>
      </c>
      <c r="D76" s="26" t="s">
        <v>83</v>
      </c>
      <c r="E76" s="32" t="s">
        <v>321</v>
      </c>
      <c r="F76" s="33" t="s">
        <v>183</v>
      </c>
      <c r="G76" s="34">
        <v>27.1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38.25">
      <c r="A77" s="36" t="s">
        <v>69</v>
      </c>
      <c r="E77" s="37" t="s">
        <v>2594</v>
      </c>
    </row>
    <row r="78" spans="1:5" ht="12.75">
      <c r="A78" s="38" t="s">
        <v>71</v>
      </c>
      <c r="E78" s="39" t="s">
        <v>2882</v>
      </c>
    </row>
    <row r="79" spans="1:5" ht="51">
      <c r="A79" t="s">
        <v>73</v>
      </c>
      <c r="E79" s="37" t="s">
        <v>323</v>
      </c>
    </row>
    <row r="80" spans="1:16" ht="12.75">
      <c r="A80" s="26" t="s">
        <v>63</v>
      </c>
      <c r="B80" s="31" t="s">
        <v>140</v>
      </c>
      <c r="C80" s="31" t="s">
        <v>996</v>
      </c>
      <c r="D80" s="26" t="s">
        <v>83</v>
      </c>
      <c r="E80" s="32" t="s">
        <v>997</v>
      </c>
      <c r="F80" s="33" t="s">
        <v>183</v>
      </c>
      <c r="G80" s="34">
        <v>27.1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2595</v>
      </c>
    </row>
    <row r="82" spans="1:5" ht="12.75">
      <c r="A82" s="38" t="s">
        <v>71</v>
      </c>
      <c r="E82" s="39" t="s">
        <v>2882</v>
      </c>
    </row>
    <row r="83" spans="1:5" ht="51">
      <c r="A83" t="s">
        <v>73</v>
      </c>
      <c r="E83" s="37" t="s">
        <v>340</v>
      </c>
    </row>
    <row r="84" spans="1:16" ht="12.75">
      <c r="A84" s="26" t="s">
        <v>63</v>
      </c>
      <c r="B84" s="31" t="s">
        <v>146</v>
      </c>
      <c r="C84" s="31" t="s">
        <v>2596</v>
      </c>
      <c r="D84" s="26" t="s">
        <v>83</v>
      </c>
      <c r="E84" s="32" t="s">
        <v>2597</v>
      </c>
      <c r="F84" s="33" t="s">
        <v>183</v>
      </c>
      <c r="G84" s="34">
        <v>54.2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102">
      <c r="A85" s="36" t="s">
        <v>69</v>
      </c>
      <c r="E85" s="37" t="s">
        <v>2883</v>
      </c>
    </row>
    <row r="86" spans="1:5" ht="38.25">
      <c r="A86" s="38" t="s">
        <v>71</v>
      </c>
      <c r="E86" s="39" t="s">
        <v>2884</v>
      </c>
    </row>
    <row r="87" spans="1:5" ht="51">
      <c r="A87" t="s">
        <v>73</v>
      </c>
      <c r="E87" s="37" t="s">
        <v>340</v>
      </c>
    </row>
    <row r="88" spans="1:16" ht="12.75">
      <c r="A88" s="26" t="s">
        <v>63</v>
      </c>
      <c r="B88" s="31" t="s">
        <v>151</v>
      </c>
      <c r="C88" s="31" t="s">
        <v>369</v>
      </c>
      <c r="D88" s="26" t="s">
        <v>83</v>
      </c>
      <c r="E88" s="32" t="s">
        <v>2600</v>
      </c>
      <c r="F88" s="33" t="s">
        <v>183</v>
      </c>
      <c r="G88" s="34">
        <v>27.1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38.25">
      <c r="A89" s="36" t="s">
        <v>69</v>
      </c>
      <c r="E89" s="37" t="s">
        <v>2601</v>
      </c>
    </row>
    <row r="90" spans="1:5" ht="12.75">
      <c r="A90" s="38" t="s">
        <v>71</v>
      </c>
      <c r="E90" s="39" t="s">
        <v>2882</v>
      </c>
    </row>
    <row r="91" spans="1:5" ht="140.25">
      <c r="A91" t="s">
        <v>73</v>
      </c>
      <c r="E91" s="37" t="s">
        <v>367</v>
      </c>
    </row>
    <row r="92" spans="1:16" ht="12.75">
      <c r="A92" s="26" t="s">
        <v>63</v>
      </c>
      <c r="B92" s="31" t="s">
        <v>156</v>
      </c>
      <c r="C92" s="31" t="s">
        <v>2602</v>
      </c>
      <c r="D92" s="26" t="s">
        <v>83</v>
      </c>
      <c r="E92" s="32" t="s">
        <v>2603</v>
      </c>
      <c r="F92" s="33" t="s">
        <v>183</v>
      </c>
      <c r="G92" s="34">
        <v>27.1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38.25">
      <c r="A93" s="36" t="s">
        <v>69</v>
      </c>
      <c r="E93" s="37" t="s">
        <v>2604</v>
      </c>
    </row>
    <row r="94" spans="1:5" ht="12.75">
      <c r="A94" s="38" t="s">
        <v>71</v>
      </c>
      <c r="E94" s="39" t="s">
        <v>2882</v>
      </c>
    </row>
    <row r="95" spans="1:5" ht="140.25">
      <c r="A95" t="s">
        <v>73</v>
      </c>
      <c r="E95" s="37" t="s">
        <v>367</v>
      </c>
    </row>
    <row r="96" spans="1:16" ht="12.75">
      <c r="A96" s="26" t="s">
        <v>63</v>
      </c>
      <c r="B96" s="31" t="s">
        <v>161</v>
      </c>
      <c r="C96" s="31" t="s">
        <v>1000</v>
      </c>
      <c r="D96" s="26" t="s">
        <v>83</v>
      </c>
      <c r="E96" s="32" t="s">
        <v>2605</v>
      </c>
      <c r="F96" s="33" t="s">
        <v>183</v>
      </c>
      <c r="G96" s="34">
        <v>27.1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2606</v>
      </c>
    </row>
    <row r="98" spans="1:5" ht="12.75">
      <c r="A98" s="38" t="s">
        <v>71</v>
      </c>
      <c r="E98" s="39" t="s">
        <v>2882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412</v>
      </c>
      <c r="D100" s="26" t="s">
        <v>83</v>
      </c>
      <c r="E100" s="32" t="s">
        <v>413</v>
      </c>
      <c r="F100" s="33" t="s">
        <v>95</v>
      </c>
      <c r="G100" s="34">
        <v>8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2607</v>
      </c>
    </row>
    <row r="102" spans="1:5" ht="12.75">
      <c r="A102" s="38" t="s">
        <v>71</v>
      </c>
      <c r="E102" s="39" t="s">
        <v>729</v>
      </c>
    </row>
    <row r="103" spans="1:5" ht="38.25">
      <c r="A103" t="s">
        <v>73</v>
      </c>
      <c r="E103" s="37" t="s">
        <v>415</v>
      </c>
    </row>
    <row r="104" spans="1:18" ht="12.75" customHeight="1">
      <c r="A104" s="6" t="s">
        <v>61</v>
      </c>
      <c r="B104" s="6"/>
      <c r="C104" s="41" t="s">
        <v>49</v>
      </c>
      <c r="D104" s="6"/>
      <c r="E104" s="29" t="s">
        <v>890</v>
      </c>
      <c r="F104" s="6"/>
      <c r="G104" s="6"/>
      <c r="H104" s="6"/>
      <c r="I104" s="42">
        <f>0+Q104</f>
      </c>
      <c r="J104" s="6"/>
      <c r="O104">
        <f>0+R104</f>
      </c>
      <c r="Q104">
        <f>0+I105</f>
      </c>
      <c r="R104">
        <f>0+O105</f>
      </c>
    </row>
    <row r="105" spans="1:16" ht="25.5">
      <c r="A105" s="26" t="s">
        <v>63</v>
      </c>
      <c r="B105" s="31" t="s">
        <v>169</v>
      </c>
      <c r="C105" s="31" t="s">
        <v>891</v>
      </c>
      <c r="D105" s="26" t="s">
        <v>83</v>
      </c>
      <c r="E105" s="32" t="s">
        <v>892</v>
      </c>
      <c r="F105" s="33" t="s">
        <v>183</v>
      </c>
      <c r="G105" s="34">
        <v>0.574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51">
      <c r="A106" s="36" t="s">
        <v>69</v>
      </c>
      <c r="E106" s="37" t="s">
        <v>2821</v>
      </c>
    </row>
    <row r="107" spans="1:5" ht="12.75">
      <c r="A107" s="38" t="s">
        <v>71</v>
      </c>
      <c r="E107" s="39" t="s">
        <v>2316</v>
      </c>
    </row>
    <row r="108" spans="1:5" ht="51">
      <c r="A108" t="s">
        <v>73</v>
      </c>
      <c r="E108" s="37" t="s">
        <v>895</v>
      </c>
    </row>
    <row r="109" spans="1:18" ht="12.75" customHeight="1">
      <c r="A109" s="6" t="s">
        <v>61</v>
      </c>
      <c r="B109" s="6"/>
      <c r="C109" s="41" t="s">
        <v>97</v>
      </c>
      <c r="D109" s="6"/>
      <c r="E109" s="29" t="s">
        <v>896</v>
      </c>
      <c r="F109" s="6"/>
      <c r="G109" s="6"/>
      <c r="H109" s="6"/>
      <c r="I109" s="42">
        <f>0+Q109</f>
      </c>
      <c r="J109" s="6"/>
      <c r="O109">
        <f>0+R109</f>
      </c>
      <c r="Q109">
        <f>0+I110+I114+I118+I122</f>
      </c>
      <c r="R109">
        <f>0+O110+O114+O118+O122</f>
      </c>
    </row>
    <row r="110" spans="1:16" ht="25.5">
      <c r="A110" s="26" t="s">
        <v>63</v>
      </c>
      <c r="B110" s="31" t="s">
        <v>174</v>
      </c>
      <c r="C110" s="31" t="s">
        <v>897</v>
      </c>
      <c r="D110" s="26" t="s">
        <v>83</v>
      </c>
      <c r="E110" s="32" t="s">
        <v>898</v>
      </c>
      <c r="F110" s="33" t="s">
        <v>183</v>
      </c>
      <c r="G110" s="34">
        <v>24.291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76.5">
      <c r="A111" s="36" t="s">
        <v>69</v>
      </c>
      <c r="E111" s="37" t="s">
        <v>2885</v>
      </c>
    </row>
    <row r="112" spans="1:5" ht="38.25">
      <c r="A112" s="38" t="s">
        <v>71</v>
      </c>
      <c r="E112" s="39" t="s">
        <v>2886</v>
      </c>
    </row>
    <row r="113" spans="1:5" ht="204">
      <c r="A113" t="s">
        <v>73</v>
      </c>
      <c r="E113" s="37" t="s">
        <v>901</v>
      </c>
    </row>
    <row r="114" spans="1:16" ht="12.75">
      <c r="A114" s="26" t="s">
        <v>63</v>
      </c>
      <c r="B114" s="31" t="s">
        <v>180</v>
      </c>
      <c r="C114" s="31" t="s">
        <v>2887</v>
      </c>
      <c r="D114" s="26" t="s">
        <v>83</v>
      </c>
      <c r="E114" s="32" t="s">
        <v>2888</v>
      </c>
      <c r="F114" s="33" t="s">
        <v>234</v>
      </c>
      <c r="G114" s="34">
        <v>1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51">
      <c r="A115" s="36" t="s">
        <v>69</v>
      </c>
      <c r="E115" s="37" t="s">
        <v>2889</v>
      </c>
    </row>
    <row r="116" spans="1:5" ht="12.75">
      <c r="A116" s="38" t="s">
        <v>71</v>
      </c>
      <c r="E116" s="39" t="s">
        <v>686</v>
      </c>
    </row>
    <row r="117" spans="1:5" ht="127.5">
      <c r="A117" t="s">
        <v>73</v>
      </c>
      <c r="E117" s="37" t="s">
        <v>2890</v>
      </c>
    </row>
    <row r="118" spans="1:16" ht="12.75">
      <c r="A118" s="26" t="s">
        <v>63</v>
      </c>
      <c r="B118" s="31" t="s">
        <v>187</v>
      </c>
      <c r="C118" s="31" t="s">
        <v>2891</v>
      </c>
      <c r="D118" s="26" t="s">
        <v>83</v>
      </c>
      <c r="E118" s="32" t="s">
        <v>2892</v>
      </c>
      <c r="F118" s="33" t="s">
        <v>234</v>
      </c>
      <c r="G118" s="34">
        <v>1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51">
      <c r="A119" s="36" t="s">
        <v>69</v>
      </c>
      <c r="E119" s="37" t="s">
        <v>2893</v>
      </c>
    </row>
    <row r="120" spans="1:5" ht="12.75">
      <c r="A120" s="38" t="s">
        <v>71</v>
      </c>
      <c r="E120" s="39" t="s">
        <v>686</v>
      </c>
    </row>
    <row r="121" spans="1:5" ht="153">
      <c r="A121" t="s">
        <v>73</v>
      </c>
      <c r="E121" s="37" t="s">
        <v>2894</v>
      </c>
    </row>
    <row r="122" spans="1:16" ht="12.75">
      <c r="A122" s="26" t="s">
        <v>63</v>
      </c>
      <c r="B122" s="31" t="s">
        <v>189</v>
      </c>
      <c r="C122" s="31" t="s">
        <v>2319</v>
      </c>
      <c r="D122" s="26" t="s">
        <v>83</v>
      </c>
      <c r="E122" s="32" t="s">
        <v>2320</v>
      </c>
      <c r="F122" s="33" t="s">
        <v>183</v>
      </c>
      <c r="G122" s="34">
        <v>0.574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2824</v>
      </c>
    </row>
    <row r="124" spans="1:5" ht="12.75">
      <c r="A124" s="38" t="s">
        <v>71</v>
      </c>
      <c r="E124" s="39" t="s">
        <v>2316</v>
      </c>
    </row>
    <row r="125" spans="1:5" ht="51">
      <c r="A125" t="s">
        <v>73</v>
      </c>
      <c r="E125" s="37" t="s">
        <v>2322</v>
      </c>
    </row>
    <row r="126" spans="1:18" ht="12.75" customHeight="1">
      <c r="A126" s="6" t="s">
        <v>61</v>
      </c>
      <c r="B126" s="6"/>
      <c r="C126" s="41" t="s">
        <v>104</v>
      </c>
      <c r="D126" s="6"/>
      <c r="E126" s="29" t="s">
        <v>416</v>
      </c>
      <c r="F126" s="6"/>
      <c r="G126" s="6"/>
      <c r="H126" s="6"/>
      <c r="I126" s="42">
        <f>0+Q126</f>
      </c>
      <c r="J126" s="6"/>
      <c r="O126">
        <f>0+R126</f>
      </c>
      <c r="Q126">
        <f>0+I127+I131+I135</f>
      </c>
      <c r="R126">
        <f>0+O127+O131+O135</f>
      </c>
    </row>
    <row r="127" spans="1:16" ht="12.75">
      <c r="A127" s="26" t="s">
        <v>63</v>
      </c>
      <c r="B127" s="31" t="s">
        <v>191</v>
      </c>
      <c r="C127" s="31" t="s">
        <v>904</v>
      </c>
      <c r="D127" s="26" t="s">
        <v>83</v>
      </c>
      <c r="E127" s="32" t="s">
        <v>905</v>
      </c>
      <c r="F127" s="33" t="s">
        <v>95</v>
      </c>
      <c r="G127" s="34">
        <v>8.15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51">
      <c r="A128" s="36" t="s">
        <v>69</v>
      </c>
      <c r="E128" s="37" t="s">
        <v>2825</v>
      </c>
    </row>
    <row r="129" spans="1:5" ht="12.75">
      <c r="A129" s="38" t="s">
        <v>71</v>
      </c>
      <c r="E129" s="39" t="s">
        <v>2895</v>
      </c>
    </row>
    <row r="130" spans="1:5" ht="255">
      <c r="A130" t="s">
        <v>73</v>
      </c>
      <c r="E130" s="37" t="s">
        <v>908</v>
      </c>
    </row>
    <row r="131" spans="1:16" ht="12.75">
      <c r="A131" s="26" t="s">
        <v>63</v>
      </c>
      <c r="B131" s="31" t="s">
        <v>194</v>
      </c>
      <c r="C131" s="31" t="s">
        <v>2325</v>
      </c>
      <c r="D131" s="26" t="s">
        <v>83</v>
      </c>
      <c r="E131" s="32" t="s">
        <v>2326</v>
      </c>
      <c r="F131" s="33" t="s">
        <v>234</v>
      </c>
      <c r="G131" s="34">
        <v>1</v>
      </c>
      <c r="H131" s="35">
        <v>0</v>
      </c>
      <c r="I131" s="35">
        <f>ROUND(ROUND(H131,2)*ROUND(G131,3),2)</f>
      </c>
      <c r="J131" s="33" t="s">
        <v>68</v>
      </c>
      <c r="O131">
        <f>(I131*21)/100</f>
      </c>
      <c r="P131" t="s">
        <v>36</v>
      </c>
    </row>
    <row r="132" spans="1:5" ht="51">
      <c r="A132" s="36" t="s">
        <v>69</v>
      </c>
      <c r="E132" s="37" t="s">
        <v>2827</v>
      </c>
    </row>
    <row r="133" spans="1:5" ht="12.75">
      <c r="A133" s="38" t="s">
        <v>71</v>
      </c>
      <c r="E133" s="39" t="s">
        <v>686</v>
      </c>
    </row>
    <row r="134" spans="1:5" ht="51">
      <c r="A134" t="s">
        <v>73</v>
      </c>
      <c r="E134" s="37" t="s">
        <v>2828</v>
      </c>
    </row>
    <row r="135" spans="1:16" ht="12.75">
      <c r="A135" s="26" t="s">
        <v>63</v>
      </c>
      <c r="B135" s="31" t="s">
        <v>197</v>
      </c>
      <c r="C135" s="31" t="s">
        <v>909</v>
      </c>
      <c r="D135" s="26" t="s">
        <v>83</v>
      </c>
      <c r="E135" s="32" t="s">
        <v>910</v>
      </c>
      <c r="F135" s="33" t="s">
        <v>85</v>
      </c>
      <c r="G135" s="34">
        <v>4.415</v>
      </c>
      <c r="H135" s="35">
        <v>0</v>
      </c>
      <c r="I135" s="35">
        <f>ROUND(ROUND(H135,2)*ROUND(G135,3),2)</f>
      </c>
      <c r="J135" s="33" t="s">
        <v>68</v>
      </c>
      <c r="O135">
        <f>(I135*21)/100</f>
      </c>
      <c r="P135" t="s">
        <v>36</v>
      </c>
    </row>
    <row r="136" spans="1:5" ht="102">
      <c r="A136" s="36" t="s">
        <v>69</v>
      </c>
      <c r="E136" s="37" t="s">
        <v>2896</v>
      </c>
    </row>
    <row r="137" spans="1:5" ht="12.75">
      <c r="A137" s="38" t="s">
        <v>71</v>
      </c>
      <c r="E137" s="39" t="s">
        <v>2897</v>
      </c>
    </row>
    <row r="138" spans="1:5" ht="395.25">
      <c r="A138" t="s">
        <v>73</v>
      </c>
      <c r="E138" s="37" t="s">
        <v>873</v>
      </c>
    </row>
    <row r="139" spans="1:18" ht="12.75" customHeight="1">
      <c r="A139" s="6" t="s">
        <v>61</v>
      </c>
      <c r="B139" s="6"/>
      <c r="C139" s="41" t="s">
        <v>52</v>
      </c>
      <c r="D139" s="6"/>
      <c r="E139" s="29" t="s">
        <v>460</v>
      </c>
      <c r="F139" s="6"/>
      <c r="G139" s="6"/>
      <c r="H139" s="6"/>
      <c r="I139" s="42">
        <f>0+Q139</f>
      </c>
      <c r="J139" s="6"/>
      <c r="O139">
        <f>0+R139</f>
      </c>
      <c r="Q139">
        <f>0+I140+I144</f>
      </c>
      <c r="R139">
        <f>0+O140+O144</f>
      </c>
    </row>
    <row r="140" spans="1:16" ht="12.75">
      <c r="A140" s="26" t="s">
        <v>63</v>
      </c>
      <c r="B140" s="31" t="s">
        <v>200</v>
      </c>
      <c r="C140" s="31" t="s">
        <v>913</v>
      </c>
      <c r="D140" s="26" t="s">
        <v>83</v>
      </c>
      <c r="E140" s="32" t="s">
        <v>914</v>
      </c>
      <c r="F140" s="33" t="s">
        <v>95</v>
      </c>
      <c r="G140" s="34">
        <v>5.47</v>
      </c>
      <c r="H140" s="35">
        <v>0</v>
      </c>
      <c r="I140" s="35">
        <f>ROUND(ROUND(H140,2)*ROUND(G140,3),2)</f>
      </c>
      <c r="J140" s="33" t="s">
        <v>68</v>
      </c>
      <c r="O140">
        <f>(I140*21)/100</f>
      </c>
      <c r="P140" t="s">
        <v>36</v>
      </c>
    </row>
    <row r="141" spans="1:5" ht="51">
      <c r="A141" s="36" t="s">
        <v>69</v>
      </c>
      <c r="E141" s="37" t="s">
        <v>2831</v>
      </c>
    </row>
    <row r="142" spans="1:5" ht="12.75">
      <c r="A142" s="38" t="s">
        <v>71</v>
      </c>
      <c r="E142" s="39" t="s">
        <v>2332</v>
      </c>
    </row>
    <row r="143" spans="1:5" ht="38.25">
      <c r="A143" t="s">
        <v>73</v>
      </c>
      <c r="E143" s="37" t="s">
        <v>917</v>
      </c>
    </row>
    <row r="144" spans="1:16" ht="12.75">
      <c r="A144" s="26" t="s">
        <v>63</v>
      </c>
      <c r="B144" s="31" t="s">
        <v>203</v>
      </c>
      <c r="C144" s="31" t="s">
        <v>918</v>
      </c>
      <c r="D144" s="26" t="s">
        <v>83</v>
      </c>
      <c r="E144" s="32" t="s">
        <v>919</v>
      </c>
      <c r="F144" s="33" t="s">
        <v>85</v>
      </c>
      <c r="G144" s="34">
        <v>0.003</v>
      </c>
      <c r="H144" s="35">
        <v>0</v>
      </c>
      <c r="I144" s="35">
        <f>ROUND(ROUND(H144,2)*ROUND(G144,3),2)</f>
      </c>
      <c r="J144" s="33" t="s">
        <v>68</v>
      </c>
      <c r="O144">
        <f>(I144*21)/100</f>
      </c>
      <c r="P144" t="s">
        <v>36</v>
      </c>
    </row>
    <row r="145" spans="1:5" ht="51">
      <c r="A145" s="36" t="s">
        <v>69</v>
      </c>
      <c r="E145" s="37" t="s">
        <v>2832</v>
      </c>
    </row>
    <row r="146" spans="1:5" ht="12.75">
      <c r="A146" s="38" t="s">
        <v>71</v>
      </c>
      <c r="E146" s="39" t="s">
        <v>2378</v>
      </c>
    </row>
    <row r="147" spans="1:5" ht="38.25">
      <c r="A147" t="s">
        <v>73</v>
      </c>
      <c r="E147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0+O12+O21+O50+O79+O112+O117+O126+O139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2898</v>
      </c>
      <c r="I3" s="43">
        <f>0+I12+I21+I50+I79+I112+I117+I126+I139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2860</v>
      </c>
      <c r="D7" s="1"/>
      <c r="E7" s="14" t="s">
        <v>2861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2898</v>
      </c>
      <c r="D8" s="6"/>
      <c r="E8" s="18" t="s">
        <v>2899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0.612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2901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138.2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2615</v>
      </c>
    </row>
    <row r="19" spans="1:5" ht="12.75">
      <c r="A19" s="38" t="s">
        <v>71</v>
      </c>
      <c r="E19" s="39" t="s">
        <v>2902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</f>
      </c>
      <c r="R21">
        <f>0+O22+O26+O30+O34+O38+O42+O46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0.255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2903</v>
      </c>
    </row>
    <row r="24" spans="1:5" ht="12.75">
      <c r="A24" s="38" t="s">
        <v>71</v>
      </c>
      <c r="E24" s="39" t="s">
        <v>2904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729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850</v>
      </c>
      <c r="D30" s="26" t="s">
        <v>83</v>
      </c>
      <c r="E30" s="32" t="s">
        <v>851</v>
      </c>
      <c r="F30" s="33" t="s">
        <v>725</v>
      </c>
      <c r="G30" s="34">
        <v>140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25.5">
      <c r="A31" s="36" t="s">
        <v>69</v>
      </c>
      <c r="E31" s="37" t="s">
        <v>2284</v>
      </c>
    </row>
    <row r="32" spans="1:5" ht="12.75">
      <c r="A32" s="38" t="s">
        <v>71</v>
      </c>
      <c r="E32" s="39" t="s">
        <v>2285</v>
      </c>
    </row>
    <row r="33" spans="1:5" ht="38.25">
      <c r="A33" t="s">
        <v>73</v>
      </c>
      <c r="E33" s="37" t="s">
        <v>854</v>
      </c>
    </row>
    <row r="34" spans="1:16" ht="12.75">
      <c r="A34" s="26" t="s">
        <v>63</v>
      </c>
      <c r="B34" s="31" t="s">
        <v>49</v>
      </c>
      <c r="C34" s="31" t="s">
        <v>132</v>
      </c>
      <c r="D34" s="26" t="s">
        <v>83</v>
      </c>
      <c r="E34" s="32" t="s">
        <v>133</v>
      </c>
      <c r="F34" s="33" t="s">
        <v>85</v>
      </c>
      <c r="G34" s="34">
        <v>2.142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76.5">
      <c r="A35" s="36" t="s">
        <v>69</v>
      </c>
      <c r="E35" s="37" t="s">
        <v>2905</v>
      </c>
    </row>
    <row r="36" spans="1:5" ht="12.75">
      <c r="A36" s="38" t="s">
        <v>71</v>
      </c>
      <c r="E36" s="39" t="s">
        <v>2906</v>
      </c>
    </row>
    <row r="37" spans="1:5" ht="25.5">
      <c r="A37" t="s">
        <v>73</v>
      </c>
      <c r="E37" s="37" t="s">
        <v>1930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69.1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2907</v>
      </c>
    </row>
    <row r="40" spans="1:5" ht="12.75">
      <c r="A40" s="38" t="s">
        <v>71</v>
      </c>
      <c r="E40" s="39" t="s">
        <v>2908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858</v>
      </c>
      <c r="D42" s="26" t="s">
        <v>83</v>
      </c>
      <c r="E42" s="32" t="s">
        <v>859</v>
      </c>
      <c r="F42" s="33" t="s">
        <v>85</v>
      </c>
      <c r="G42" s="34">
        <v>14.48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2651</v>
      </c>
    </row>
    <row r="44" spans="1:5" ht="12.75">
      <c r="A44" s="38" t="s">
        <v>71</v>
      </c>
      <c r="E44" s="39" t="s">
        <v>2909</v>
      </c>
    </row>
    <row r="45" spans="1:5" ht="306">
      <c r="A45" t="s">
        <v>73</v>
      </c>
      <c r="E45" s="37" t="s">
        <v>862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59.441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2910</v>
      </c>
    </row>
    <row r="48" spans="1:5" ht="38.25">
      <c r="A48" s="38" t="s">
        <v>71</v>
      </c>
      <c r="E48" s="39" t="s">
        <v>2911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45</v>
      </c>
      <c r="D50" s="6"/>
      <c r="E50" s="29" t="s">
        <v>265</v>
      </c>
      <c r="F50" s="6"/>
      <c r="G50" s="6"/>
      <c r="H50" s="6"/>
      <c r="I50" s="42">
        <f>0+Q50</f>
      </c>
      <c r="J50" s="6"/>
      <c r="O50">
        <f>0+R50</f>
      </c>
      <c r="Q50">
        <f>0+I51+I55+I59+I63+I67+I71+I75</f>
      </c>
      <c r="R50">
        <f>0+O51+O55+O59+O63+O67+O71+O75</f>
      </c>
    </row>
    <row r="51" spans="1:16" ht="12.75">
      <c r="A51" s="26" t="s">
        <v>63</v>
      </c>
      <c r="B51" s="31" t="s">
        <v>54</v>
      </c>
      <c r="C51" s="31" t="s">
        <v>866</v>
      </c>
      <c r="D51" s="26" t="s">
        <v>83</v>
      </c>
      <c r="E51" s="32" t="s">
        <v>2292</v>
      </c>
      <c r="F51" s="33" t="s">
        <v>85</v>
      </c>
      <c r="G51" s="34">
        <v>0.272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2803</v>
      </c>
    </row>
    <row r="53" spans="1:5" ht="12.75">
      <c r="A53" s="38" t="s">
        <v>71</v>
      </c>
      <c r="E53" s="39" t="s">
        <v>2360</v>
      </c>
    </row>
    <row r="54" spans="1:5" ht="242.25">
      <c r="A54" t="s">
        <v>73</v>
      </c>
      <c r="E54" s="37" t="s">
        <v>870</v>
      </c>
    </row>
    <row r="55" spans="1:16" ht="12.75">
      <c r="A55" s="26" t="s">
        <v>63</v>
      </c>
      <c r="B55" s="31" t="s">
        <v>56</v>
      </c>
      <c r="C55" s="31" t="s">
        <v>267</v>
      </c>
      <c r="D55" s="26" t="s">
        <v>83</v>
      </c>
      <c r="E55" s="32" t="s">
        <v>268</v>
      </c>
      <c r="F55" s="33" t="s">
        <v>85</v>
      </c>
      <c r="G55" s="34">
        <v>3.132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2804</v>
      </c>
    </row>
    <row r="57" spans="1:5" ht="12.75">
      <c r="A57" s="38" t="s">
        <v>71</v>
      </c>
      <c r="E57" s="39" t="s">
        <v>2912</v>
      </c>
    </row>
    <row r="58" spans="1:5" ht="395.25">
      <c r="A58" t="s">
        <v>73</v>
      </c>
      <c r="E58" s="37" t="s">
        <v>873</v>
      </c>
    </row>
    <row r="59" spans="1:16" ht="12.75">
      <c r="A59" s="26" t="s">
        <v>63</v>
      </c>
      <c r="B59" s="31" t="s">
        <v>118</v>
      </c>
      <c r="C59" s="31" t="s">
        <v>874</v>
      </c>
      <c r="D59" s="26" t="s">
        <v>83</v>
      </c>
      <c r="E59" s="32" t="s">
        <v>875</v>
      </c>
      <c r="F59" s="33" t="s">
        <v>85</v>
      </c>
      <c r="G59" s="34">
        <v>3.426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76.5">
      <c r="A60" s="36" t="s">
        <v>69</v>
      </c>
      <c r="E60" s="37" t="s">
        <v>2806</v>
      </c>
    </row>
    <row r="61" spans="1:5" ht="12.75">
      <c r="A61" s="38" t="s">
        <v>71</v>
      </c>
      <c r="E61" s="39" t="s">
        <v>2807</v>
      </c>
    </row>
    <row r="62" spans="1:5" ht="395.25">
      <c r="A62" t="s">
        <v>73</v>
      </c>
      <c r="E62" s="37" t="s">
        <v>873</v>
      </c>
    </row>
    <row r="63" spans="1:16" ht="12.75">
      <c r="A63" s="26" t="s">
        <v>63</v>
      </c>
      <c r="B63" s="31" t="s">
        <v>123</v>
      </c>
      <c r="C63" s="31" t="s">
        <v>878</v>
      </c>
      <c r="D63" s="26" t="s">
        <v>83</v>
      </c>
      <c r="E63" s="32" t="s">
        <v>879</v>
      </c>
      <c r="F63" s="33" t="s">
        <v>67</v>
      </c>
      <c r="G63" s="34">
        <v>0.269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2808</v>
      </c>
    </row>
    <row r="65" spans="1:5" ht="12.75">
      <c r="A65" s="38" t="s">
        <v>71</v>
      </c>
      <c r="E65" s="39" t="s">
        <v>2809</v>
      </c>
    </row>
    <row r="66" spans="1:5" ht="178.5">
      <c r="A66" t="s">
        <v>73</v>
      </c>
      <c r="E66" s="37" t="s">
        <v>882</v>
      </c>
    </row>
    <row r="67" spans="1:16" ht="12.75">
      <c r="A67" s="26" t="s">
        <v>63</v>
      </c>
      <c r="B67" s="31" t="s">
        <v>126</v>
      </c>
      <c r="C67" s="31" t="s">
        <v>287</v>
      </c>
      <c r="D67" s="26" t="s">
        <v>83</v>
      </c>
      <c r="E67" s="32" t="s">
        <v>288</v>
      </c>
      <c r="F67" s="33" t="s">
        <v>85</v>
      </c>
      <c r="G67" s="34">
        <v>6.154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2810</v>
      </c>
    </row>
    <row r="69" spans="1:5" ht="12.75">
      <c r="A69" s="38" t="s">
        <v>71</v>
      </c>
      <c r="E69" s="39" t="s">
        <v>2811</v>
      </c>
    </row>
    <row r="70" spans="1:5" ht="38.25">
      <c r="A70" t="s">
        <v>73</v>
      </c>
      <c r="E70" s="37" t="s">
        <v>259</v>
      </c>
    </row>
    <row r="71" spans="1:16" ht="12.75">
      <c r="A71" s="26" t="s">
        <v>63</v>
      </c>
      <c r="B71" s="31" t="s">
        <v>131</v>
      </c>
      <c r="C71" s="31" t="s">
        <v>885</v>
      </c>
      <c r="D71" s="26" t="s">
        <v>83</v>
      </c>
      <c r="E71" s="32" t="s">
        <v>886</v>
      </c>
      <c r="F71" s="33" t="s">
        <v>85</v>
      </c>
      <c r="G71" s="34">
        <v>5.22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51">
      <c r="A72" s="36" t="s">
        <v>69</v>
      </c>
      <c r="E72" s="37" t="s">
        <v>2812</v>
      </c>
    </row>
    <row r="73" spans="1:5" ht="12.75">
      <c r="A73" s="38" t="s">
        <v>71</v>
      </c>
      <c r="E73" s="39" t="s">
        <v>2913</v>
      </c>
    </row>
    <row r="74" spans="1:5" ht="102">
      <c r="A74" t="s">
        <v>73</v>
      </c>
      <c r="E74" s="37" t="s">
        <v>889</v>
      </c>
    </row>
    <row r="75" spans="1:16" ht="12.75">
      <c r="A75" s="26" t="s">
        <v>63</v>
      </c>
      <c r="B75" s="31" t="s">
        <v>137</v>
      </c>
      <c r="C75" s="31" t="s">
        <v>2306</v>
      </c>
      <c r="D75" s="26" t="s">
        <v>83</v>
      </c>
      <c r="E75" s="32" t="s">
        <v>2307</v>
      </c>
      <c r="F75" s="33" t="s">
        <v>85</v>
      </c>
      <c r="G75" s="34">
        <v>0.878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51">
      <c r="A76" s="36" t="s">
        <v>69</v>
      </c>
      <c r="E76" s="37" t="s">
        <v>2814</v>
      </c>
    </row>
    <row r="77" spans="1:5" ht="12.75">
      <c r="A77" s="38" t="s">
        <v>71</v>
      </c>
      <c r="E77" s="39" t="s">
        <v>2914</v>
      </c>
    </row>
    <row r="78" spans="1:5" ht="382.5">
      <c r="A78" t="s">
        <v>73</v>
      </c>
      <c r="E78" s="37" t="s">
        <v>2816</v>
      </c>
    </row>
    <row r="79" spans="1:18" ht="12.75" customHeight="1">
      <c r="A79" s="6" t="s">
        <v>61</v>
      </c>
      <c r="B79" s="6"/>
      <c r="C79" s="41" t="s">
        <v>47</v>
      </c>
      <c r="D79" s="6"/>
      <c r="E79" s="29" t="s">
        <v>304</v>
      </c>
      <c r="F79" s="6"/>
      <c r="G79" s="6"/>
      <c r="H79" s="6"/>
      <c r="I79" s="42">
        <f>0+Q79</f>
      </c>
      <c r="J79" s="6"/>
      <c r="O79">
        <f>0+R79</f>
      </c>
      <c r="Q79">
        <f>0+I80+I84+I88+I92+I96+I100+I104+I108</f>
      </c>
      <c r="R79">
        <f>0+O80+O84+O88+O92+O96+O100+O104+O108</f>
      </c>
    </row>
    <row r="80" spans="1:16" ht="12.75">
      <c r="A80" s="26" t="s">
        <v>63</v>
      </c>
      <c r="B80" s="31" t="s">
        <v>140</v>
      </c>
      <c r="C80" s="31" t="s">
        <v>990</v>
      </c>
      <c r="D80" s="26" t="s">
        <v>83</v>
      </c>
      <c r="E80" s="32" t="s">
        <v>991</v>
      </c>
      <c r="F80" s="33" t="s">
        <v>85</v>
      </c>
      <c r="G80" s="34">
        <v>3.257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2592</v>
      </c>
    </row>
    <row r="82" spans="1:5" ht="12.75">
      <c r="A82" s="38" t="s">
        <v>71</v>
      </c>
      <c r="E82" s="39" t="s">
        <v>2915</v>
      </c>
    </row>
    <row r="83" spans="1:5" ht="127.5">
      <c r="A83" t="s">
        <v>73</v>
      </c>
      <c r="E83" s="37" t="s">
        <v>309</v>
      </c>
    </row>
    <row r="84" spans="1:16" ht="12.75">
      <c r="A84" s="26" t="s">
        <v>63</v>
      </c>
      <c r="B84" s="31" t="s">
        <v>146</v>
      </c>
      <c r="C84" s="31" t="s">
        <v>320</v>
      </c>
      <c r="D84" s="26" t="s">
        <v>83</v>
      </c>
      <c r="E84" s="32" t="s">
        <v>321</v>
      </c>
      <c r="F84" s="33" t="s">
        <v>183</v>
      </c>
      <c r="G84" s="34">
        <v>27.14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38.25">
      <c r="A85" s="36" t="s">
        <v>69</v>
      </c>
      <c r="E85" s="37" t="s">
        <v>2594</v>
      </c>
    </row>
    <row r="86" spans="1:5" ht="12.75">
      <c r="A86" s="38" t="s">
        <v>71</v>
      </c>
      <c r="E86" s="39" t="s">
        <v>2916</v>
      </c>
    </row>
    <row r="87" spans="1:5" ht="51">
      <c r="A87" t="s">
        <v>73</v>
      </c>
      <c r="E87" s="37" t="s">
        <v>323</v>
      </c>
    </row>
    <row r="88" spans="1:16" ht="12.75">
      <c r="A88" s="26" t="s">
        <v>63</v>
      </c>
      <c r="B88" s="31" t="s">
        <v>151</v>
      </c>
      <c r="C88" s="31" t="s">
        <v>996</v>
      </c>
      <c r="D88" s="26" t="s">
        <v>83</v>
      </c>
      <c r="E88" s="32" t="s">
        <v>997</v>
      </c>
      <c r="F88" s="33" t="s">
        <v>183</v>
      </c>
      <c r="G88" s="34">
        <v>27.14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51">
      <c r="A89" s="36" t="s">
        <v>69</v>
      </c>
      <c r="E89" s="37" t="s">
        <v>2595</v>
      </c>
    </row>
    <row r="90" spans="1:5" ht="12.75">
      <c r="A90" s="38" t="s">
        <v>71</v>
      </c>
      <c r="E90" s="39" t="s">
        <v>2916</v>
      </c>
    </row>
    <row r="91" spans="1:5" ht="51">
      <c r="A91" t="s">
        <v>73</v>
      </c>
      <c r="E91" s="37" t="s">
        <v>340</v>
      </c>
    </row>
    <row r="92" spans="1:16" ht="12.75">
      <c r="A92" s="26" t="s">
        <v>63</v>
      </c>
      <c r="B92" s="31" t="s">
        <v>156</v>
      </c>
      <c r="C92" s="31" t="s">
        <v>2596</v>
      </c>
      <c r="D92" s="26" t="s">
        <v>83</v>
      </c>
      <c r="E92" s="32" t="s">
        <v>2597</v>
      </c>
      <c r="F92" s="33" t="s">
        <v>183</v>
      </c>
      <c r="G92" s="34">
        <v>54.28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102">
      <c r="A93" s="36" t="s">
        <v>69</v>
      </c>
      <c r="E93" s="37" t="s">
        <v>2917</v>
      </c>
    </row>
    <row r="94" spans="1:5" ht="38.25">
      <c r="A94" s="38" t="s">
        <v>71</v>
      </c>
      <c r="E94" s="39" t="s">
        <v>2918</v>
      </c>
    </row>
    <row r="95" spans="1:5" ht="51">
      <c r="A95" t="s">
        <v>73</v>
      </c>
      <c r="E95" s="37" t="s">
        <v>340</v>
      </c>
    </row>
    <row r="96" spans="1:16" ht="12.75">
      <c r="A96" s="26" t="s">
        <v>63</v>
      </c>
      <c r="B96" s="31" t="s">
        <v>161</v>
      </c>
      <c r="C96" s="31" t="s">
        <v>369</v>
      </c>
      <c r="D96" s="26" t="s">
        <v>83</v>
      </c>
      <c r="E96" s="32" t="s">
        <v>2600</v>
      </c>
      <c r="F96" s="33" t="s">
        <v>183</v>
      </c>
      <c r="G96" s="34">
        <v>27.14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2601</v>
      </c>
    </row>
    <row r="98" spans="1:5" ht="12.75">
      <c r="A98" s="38" t="s">
        <v>71</v>
      </c>
      <c r="E98" s="39" t="s">
        <v>2916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2602</v>
      </c>
      <c r="D100" s="26" t="s">
        <v>83</v>
      </c>
      <c r="E100" s="32" t="s">
        <v>2603</v>
      </c>
      <c r="F100" s="33" t="s">
        <v>183</v>
      </c>
      <c r="G100" s="34">
        <v>27.14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2604</v>
      </c>
    </row>
    <row r="102" spans="1:5" ht="12.75">
      <c r="A102" s="38" t="s">
        <v>71</v>
      </c>
      <c r="E102" s="39" t="s">
        <v>2916</v>
      </c>
    </row>
    <row r="103" spans="1:5" ht="140.25">
      <c r="A103" t="s">
        <v>73</v>
      </c>
      <c r="E103" s="37" t="s">
        <v>367</v>
      </c>
    </row>
    <row r="104" spans="1:16" ht="12.75">
      <c r="A104" s="26" t="s">
        <v>63</v>
      </c>
      <c r="B104" s="31" t="s">
        <v>169</v>
      </c>
      <c r="C104" s="31" t="s">
        <v>1000</v>
      </c>
      <c r="D104" s="26" t="s">
        <v>83</v>
      </c>
      <c r="E104" s="32" t="s">
        <v>2605</v>
      </c>
      <c r="F104" s="33" t="s">
        <v>183</v>
      </c>
      <c r="G104" s="34">
        <v>27.14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2606</v>
      </c>
    </row>
    <row r="106" spans="1:5" ht="12.75">
      <c r="A106" s="38" t="s">
        <v>71</v>
      </c>
      <c r="E106" s="39" t="s">
        <v>2916</v>
      </c>
    </row>
    <row r="107" spans="1:5" ht="140.25">
      <c r="A107" t="s">
        <v>73</v>
      </c>
      <c r="E107" s="37" t="s">
        <v>367</v>
      </c>
    </row>
    <row r="108" spans="1:16" ht="12.75">
      <c r="A108" s="26" t="s">
        <v>63</v>
      </c>
      <c r="B108" s="31" t="s">
        <v>174</v>
      </c>
      <c r="C108" s="31" t="s">
        <v>412</v>
      </c>
      <c r="D108" s="26" t="s">
        <v>83</v>
      </c>
      <c r="E108" s="32" t="s">
        <v>413</v>
      </c>
      <c r="F108" s="33" t="s">
        <v>95</v>
      </c>
      <c r="G108" s="34">
        <v>8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38.25">
      <c r="A109" s="36" t="s">
        <v>69</v>
      </c>
      <c r="E109" s="37" t="s">
        <v>2607</v>
      </c>
    </row>
    <row r="110" spans="1:5" ht="12.75">
      <c r="A110" s="38" t="s">
        <v>71</v>
      </c>
      <c r="E110" s="39" t="s">
        <v>729</v>
      </c>
    </row>
    <row r="111" spans="1:5" ht="38.25">
      <c r="A111" t="s">
        <v>73</v>
      </c>
      <c r="E111" s="37" t="s">
        <v>415</v>
      </c>
    </row>
    <row r="112" spans="1:18" ht="12.75" customHeight="1">
      <c r="A112" s="6" t="s">
        <v>61</v>
      </c>
      <c r="B112" s="6"/>
      <c r="C112" s="41" t="s">
        <v>49</v>
      </c>
      <c r="D112" s="6"/>
      <c r="E112" s="29" t="s">
        <v>890</v>
      </c>
      <c r="F112" s="6"/>
      <c r="G112" s="6"/>
      <c r="H112" s="6"/>
      <c r="I112" s="42">
        <f>0+Q112</f>
      </c>
      <c r="J112" s="6"/>
      <c r="O112">
        <f>0+R112</f>
      </c>
      <c r="Q112">
        <f>0+I113</f>
      </c>
      <c r="R112">
        <f>0+O113</f>
      </c>
    </row>
    <row r="113" spans="1:16" ht="25.5">
      <c r="A113" s="26" t="s">
        <v>63</v>
      </c>
      <c r="B113" s="31" t="s">
        <v>180</v>
      </c>
      <c r="C113" s="31" t="s">
        <v>891</v>
      </c>
      <c r="D113" s="26" t="s">
        <v>83</v>
      </c>
      <c r="E113" s="32" t="s">
        <v>892</v>
      </c>
      <c r="F113" s="33" t="s">
        <v>183</v>
      </c>
      <c r="G113" s="34">
        <v>0.574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51">
      <c r="A114" s="36" t="s">
        <v>69</v>
      </c>
      <c r="E114" s="37" t="s">
        <v>2821</v>
      </c>
    </row>
    <row r="115" spans="1:5" ht="12.75">
      <c r="A115" s="38" t="s">
        <v>71</v>
      </c>
      <c r="E115" s="39" t="s">
        <v>2316</v>
      </c>
    </row>
    <row r="116" spans="1:5" ht="51">
      <c r="A116" t="s">
        <v>73</v>
      </c>
      <c r="E116" s="37" t="s">
        <v>895</v>
      </c>
    </row>
    <row r="117" spans="1:18" ht="12.75" customHeight="1">
      <c r="A117" s="6" t="s">
        <v>61</v>
      </c>
      <c r="B117" s="6"/>
      <c r="C117" s="41" t="s">
        <v>97</v>
      </c>
      <c r="D117" s="6"/>
      <c r="E117" s="29" t="s">
        <v>896</v>
      </c>
      <c r="F117" s="6"/>
      <c r="G117" s="6"/>
      <c r="H117" s="6"/>
      <c r="I117" s="42">
        <f>0+Q117</f>
      </c>
      <c r="J117" s="6"/>
      <c r="O117">
        <f>0+R117</f>
      </c>
      <c r="Q117">
        <f>0+I118+I122</f>
      </c>
      <c r="R117">
        <f>0+O118+O122</f>
      </c>
    </row>
    <row r="118" spans="1:16" ht="25.5">
      <c r="A118" s="26" t="s">
        <v>63</v>
      </c>
      <c r="B118" s="31" t="s">
        <v>187</v>
      </c>
      <c r="C118" s="31" t="s">
        <v>897</v>
      </c>
      <c r="D118" s="26" t="s">
        <v>83</v>
      </c>
      <c r="E118" s="32" t="s">
        <v>898</v>
      </c>
      <c r="F118" s="33" t="s">
        <v>183</v>
      </c>
      <c r="G118" s="34">
        <v>24.116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76.5">
      <c r="A119" s="36" t="s">
        <v>69</v>
      </c>
      <c r="E119" s="37" t="s">
        <v>2822</v>
      </c>
    </row>
    <row r="120" spans="1:5" ht="38.25">
      <c r="A120" s="38" t="s">
        <v>71</v>
      </c>
      <c r="E120" s="39" t="s">
        <v>2823</v>
      </c>
    </row>
    <row r="121" spans="1:5" ht="204">
      <c r="A121" t="s">
        <v>73</v>
      </c>
      <c r="E121" s="37" t="s">
        <v>901</v>
      </c>
    </row>
    <row r="122" spans="1:16" ht="12.75">
      <c r="A122" s="26" t="s">
        <v>63</v>
      </c>
      <c r="B122" s="31" t="s">
        <v>189</v>
      </c>
      <c r="C122" s="31" t="s">
        <v>2319</v>
      </c>
      <c r="D122" s="26" t="s">
        <v>83</v>
      </c>
      <c r="E122" s="32" t="s">
        <v>2320</v>
      </c>
      <c r="F122" s="33" t="s">
        <v>183</v>
      </c>
      <c r="G122" s="34">
        <v>0.574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2824</v>
      </c>
    </row>
    <row r="124" spans="1:5" ht="12.75">
      <c r="A124" s="38" t="s">
        <v>71</v>
      </c>
      <c r="E124" s="39" t="s">
        <v>2316</v>
      </c>
    </row>
    <row r="125" spans="1:5" ht="51">
      <c r="A125" t="s">
        <v>73</v>
      </c>
      <c r="E125" s="37" t="s">
        <v>2322</v>
      </c>
    </row>
    <row r="126" spans="1:18" ht="12.75" customHeight="1">
      <c r="A126" s="6" t="s">
        <v>61</v>
      </c>
      <c r="B126" s="6"/>
      <c r="C126" s="41" t="s">
        <v>104</v>
      </c>
      <c r="D126" s="6"/>
      <c r="E126" s="29" t="s">
        <v>416</v>
      </c>
      <c r="F126" s="6"/>
      <c r="G126" s="6"/>
      <c r="H126" s="6"/>
      <c r="I126" s="42">
        <f>0+Q126</f>
      </c>
      <c r="J126" s="6"/>
      <c r="O126">
        <f>0+R126</f>
      </c>
      <c r="Q126">
        <f>0+I127+I131+I135</f>
      </c>
      <c r="R126">
        <f>0+O127+O131+O135</f>
      </c>
    </row>
    <row r="127" spans="1:16" ht="12.75">
      <c r="A127" s="26" t="s">
        <v>63</v>
      </c>
      <c r="B127" s="31" t="s">
        <v>191</v>
      </c>
      <c r="C127" s="31" t="s">
        <v>904</v>
      </c>
      <c r="D127" s="26" t="s">
        <v>83</v>
      </c>
      <c r="E127" s="32" t="s">
        <v>905</v>
      </c>
      <c r="F127" s="33" t="s">
        <v>95</v>
      </c>
      <c r="G127" s="34">
        <v>8.1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51">
      <c r="A128" s="36" t="s">
        <v>69</v>
      </c>
      <c r="E128" s="37" t="s">
        <v>2825</v>
      </c>
    </row>
    <row r="129" spans="1:5" ht="12.75">
      <c r="A129" s="38" t="s">
        <v>71</v>
      </c>
      <c r="E129" s="39" t="s">
        <v>2826</v>
      </c>
    </row>
    <row r="130" spans="1:5" ht="255">
      <c r="A130" t="s">
        <v>73</v>
      </c>
      <c r="E130" s="37" t="s">
        <v>908</v>
      </c>
    </row>
    <row r="131" spans="1:16" ht="12.75">
      <c r="A131" s="26" t="s">
        <v>63</v>
      </c>
      <c r="B131" s="31" t="s">
        <v>194</v>
      </c>
      <c r="C131" s="31" t="s">
        <v>2325</v>
      </c>
      <c r="D131" s="26" t="s">
        <v>83</v>
      </c>
      <c r="E131" s="32" t="s">
        <v>2326</v>
      </c>
      <c r="F131" s="33" t="s">
        <v>234</v>
      </c>
      <c r="G131" s="34">
        <v>1</v>
      </c>
      <c r="H131" s="35">
        <v>0</v>
      </c>
      <c r="I131" s="35">
        <f>ROUND(ROUND(H131,2)*ROUND(G131,3),2)</f>
      </c>
      <c r="J131" s="33" t="s">
        <v>68</v>
      </c>
      <c r="O131">
        <f>(I131*21)/100</f>
      </c>
      <c r="P131" t="s">
        <v>36</v>
      </c>
    </row>
    <row r="132" spans="1:5" ht="51">
      <c r="A132" s="36" t="s">
        <v>69</v>
      </c>
      <c r="E132" s="37" t="s">
        <v>2827</v>
      </c>
    </row>
    <row r="133" spans="1:5" ht="12.75">
      <c r="A133" s="38" t="s">
        <v>71</v>
      </c>
      <c r="E133" s="39" t="s">
        <v>686</v>
      </c>
    </row>
    <row r="134" spans="1:5" ht="51">
      <c r="A134" t="s">
        <v>73</v>
      </c>
      <c r="E134" s="37" t="s">
        <v>2828</v>
      </c>
    </row>
    <row r="135" spans="1:16" ht="12.75">
      <c r="A135" s="26" t="s">
        <v>63</v>
      </c>
      <c r="B135" s="31" t="s">
        <v>197</v>
      </c>
      <c r="C135" s="31" t="s">
        <v>909</v>
      </c>
      <c r="D135" s="26" t="s">
        <v>83</v>
      </c>
      <c r="E135" s="32" t="s">
        <v>910</v>
      </c>
      <c r="F135" s="33" t="s">
        <v>85</v>
      </c>
      <c r="G135" s="34">
        <v>4.382</v>
      </c>
      <c r="H135" s="35">
        <v>0</v>
      </c>
      <c r="I135" s="35">
        <f>ROUND(ROUND(H135,2)*ROUND(G135,3),2)</f>
      </c>
      <c r="J135" s="33" t="s">
        <v>68</v>
      </c>
      <c r="O135">
        <f>(I135*21)/100</f>
      </c>
      <c r="P135" t="s">
        <v>36</v>
      </c>
    </row>
    <row r="136" spans="1:5" ht="102">
      <c r="A136" s="36" t="s">
        <v>69</v>
      </c>
      <c r="E136" s="37" t="s">
        <v>2829</v>
      </c>
    </row>
    <row r="137" spans="1:5" ht="12.75">
      <c r="A137" s="38" t="s">
        <v>71</v>
      </c>
      <c r="E137" s="39" t="s">
        <v>2830</v>
      </c>
    </row>
    <row r="138" spans="1:5" ht="395.25">
      <c r="A138" t="s">
        <v>73</v>
      </c>
      <c r="E138" s="37" t="s">
        <v>873</v>
      </c>
    </row>
    <row r="139" spans="1:18" ht="12.75" customHeight="1">
      <c r="A139" s="6" t="s">
        <v>61</v>
      </c>
      <c r="B139" s="6"/>
      <c r="C139" s="41" t="s">
        <v>52</v>
      </c>
      <c r="D139" s="6"/>
      <c r="E139" s="29" t="s">
        <v>460</v>
      </c>
      <c r="F139" s="6"/>
      <c r="G139" s="6"/>
      <c r="H139" s="6"/>
      <c r="I139" s="42">
        <f>0+Q139</f>
      </c>
      <c r="J139" s="6"/>
      <c r="O139">
        <f>0+R139</f>
      </c>
      <c r="Q139">
        <f>0+I140+I144</f>
      </c>
      <c r="R139">
        <f>0+O140+O144</f>
      </c>
    </row>
    <row r="140" spans="1:16" ht="12.75">
      <c r="A140" s="26" t="s">
        <v>63</v>
      </c>
      <c r="B140" s="31" t="s">
        <v>200</v>
      </c>
      <c r="C140" s="31" t="s">
        <v>913</v>
      </c>
      <c r="D140" s="26" t="s">
        <v>83</v>
      </c>
      <c r="E140" s="32" t="s">
        <v>914</v>
      </c>
      <c r="F140" s="33" t="s">
        <v>95</v>
      </c>
      <c r="G140" s="34">
        <v>5.47</v>
      </c>
      <c r="H140" s="35">
        <v>0</v>
      </c>
      <c r="I140" s="35">
        <f>ROUND(ROUND(H140,2)*ROUND(G140,3),2)</f>
      </c>
      <c r="J140" s="33" t="s">
        <v>68</v>
      </c>
      <c r="O140">
        <f>(I140*21)/100</f>
      </c>
      <c r="P140" t="s">
        <v>36</v>
      </c>
    </row>
    <row r="141" spans="1:5" ht="51">
      <c r="A141" s="36" t="s">
        <v>69</v>
      </c>
      <c r="E141" s="37" t="s">
        <v>2831</v>
      </c>
    </row>
    <row r="142" spans="1:5" ht="12.75">
      <c r="A142" s="38" t="s">
        <v>71</v>
      </c>
      <c r="E142" s="39" t="s">
        <v>2332</v>
      </c>
    </row>
    <row r="143" spans="1:5" ht="38.25">
      <c r="A143" t="s">
        <v>73</v>
      </c>
      <c r="E143" s="37" t="s">
        <v>917</v>
      </c>
    </row>
    <row r="144" spans="1:16" ht="12.75">
      <c r="A144" s="26" t="s">
        <v>63</v>
      </c>
      <c r="B144" s="31" t="s">
        <v>203</v>
      </c>
      <c r="C144" s="31" t="s">
        <v>918</v>
      </c>
      <c r="D144" s="26" t="s">
        <v>83</v>
      </c>
      <c r="E144" s="32" t="s">
        <v>919</v>
      </c>
      <c r="F144" s="33" t="s">
        <v>85</v>
      </c>
      <c r="G144" s="34">
        <v>0.003</v>
      </c>
      <c r="H144" s="35">
        <v>0</v>
      </c>
      <c r="I144" s="35">
        <f>ROUND(ROUND(H144,2)*ROUND(G144,3),2)</f>
      </c>
      <c r="J144" s="33" t="s">
        <v>68</v>
      </c>
      <c r="O144">
        <f>(I144*21)/100</f>
      </c>
      <c r="P144" t="s">
        <v>36</v>
      </c>
    </row>
    <row r="145" spans="1:5" ht="51">
      <c r="A145" s="36" t="s">
        <v>69</v>
      </c>
      <c r="E145" s="37" t="s">
        <v>2832</v>
      </c>
    </row>
    <row r="146" spans="1:5" ht="12.75">
      <c r="A146" s="38" t="s">
        <v>71</v>
      </c>
      <c r="E146" s="39" t="s">
        <v>2378</v>
      </c>
    </row>
    <row r="147" spans="1:5" ht="38.25">
      <c r="A147" t="s">
        <v>73</v>
      </c>
      <c r="E147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0+O12+O17+O42+O71+O104+O109+O118+O131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2919</v>
      </c>
      <c r="I3" s="43">
        <f>0+I12+I17+I42+I71+I104+I109+I118+I131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2860</v>
      </c>
      <c r="D7" s="1"/>
      <c r="E7" s="14" t="s">
        <v>2861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2919</v>
      </c>
      <c r="D8" s="6"/>
      <c r="E8" s="18" t="s">
        <v>2920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106.8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2278</v>
      </c>
    </row>
    <row r="15" spans="1:5" ht="12.75">
      <c r="A15" s="38" t="s">
        <v>71</v>
      </c>
      <c r="E15" s="39" t="s">
        <v>2922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0+I18+I22+I26+I30+I34+I38</f>
      </c>
      <c r="R17">
        <f>0+O18+O22+O26+O30+O34+O38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8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729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140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25.5">
      <c r="A23" s="36" t="s">
        <v>69</v>
      </c>
      <c r="E23" s="37" t="s">
        <v>2284</v>
      </c>
    </row>
    <row r="24" spans="1:5" ht="12.75">
      <c r="A24" s="38" t="s">
        <v>71</v>
      </c>
      <c r="E24" s="39" t="s">
        <v>2285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132</v>
      </c>
      <c r="D26" s="26" t="s">
        <v>83</v>
      </c>
      <c r="E26" s="32" t="s">
        <v>133</v>
      </c>
      <c r="F26" s="33" t="s">
        <v>85</v>
      </c>
      <c r="G26" s="34">
        <v>5.179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2923</v>
      </c>
    </row>
    <row r="28" spans="1:5" ht="12.75">
      <c r="A28" s="38" t="s">
        <v>71</v>
      </c>
      <c r="E28" s="39" t="s">
        <v>2924</v>
      </c>
    </row>
    <row r="29" spans="1:5" ht="25.5">
      <c r="A29" t="s">
        <v>73</v>
      </c>
      <c r="E29" s="37" t="s">
        <v>1930</v>
      </c>
    </row>
    <row r="30" spans="1:16" ht="12.75">
      <c r="A30" s="26" t="s">
        <v>63</v>
      </c>
      <c r="B30" s="31" t="s">
        <v>47</v>
      </c>
      <c r="C30" s="31" t="s">
        <v>2586</v>
      </c>
      <c r="D30" s="26" t="s">
        <v>83</v>
      </c>
      <c r="E30" s="32" t="s">
        <v>2587</v>
      </c>
      <c r="F30" s="33" t="s">
        <v>85</v>
      </c>
      <c r="G30" s="34">
        <v>53.4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2925</v>
      </c>
    </row>
    <row r="32" spans="1:5" ht="12.75">
      <c r="A32" s="38" t="s">
        <v>71</v>
      </c>
      <c r="E32" s="39" t="s">
        <v>2926</v>
      </c>
    </row>
    <row r="33" spans="1:5" ht="344.25">
      <c r="A33" t="s">
        <v>73</v>
      </c>
      <c r="E33" s="37" t="s">
        <v>857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12.89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2651</v>
      </c>
    </row>
    <row r="36" spans="1:5" ht="12.75">
      <c r="A36" s="38" t="s">
        <v>71</v>
      </c>
      <c r="E36" s="39" t="s">
        <v>2927</v>
      </c>
    </row>
    <row r="37" spans="1:5" ht="306">
      <c r="A37" t="s">
        <v>73</v>
      </c>
      <c r="E37" s="37" t="s">
        <v>862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67.219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2928</v>
      </c>
    </row>
    <row r="40" spans="1:5" ht="38.25">
      <c r="A40" s="38" t="s">
        <v>71</v>
      </c>
      <c r="E40" s="39" t="s">
        <v>2929</v>
      </c>
    </row>
    <row r="41" spans="1:5" ht="38.25">
      <c r="A41" t="s">
        <v>73</v>
      </c>
      <c r="E41" s="37" t="s">
        <v>865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0.272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2803</v>
      </c>
    </row>
    <row r="45" spans="1:5" ht="12.75">
      <c r="A45" s="38" t="s">
        <v>71</v>
      </c>
      <c r="E45" s="39" t="s">
        <v>2360</v>
      </c>
    </row>
    <row r="46" spans="1:5" ht="242.25">
      <c r="A46" t="s">
        <v>73</v>
      </c>
      <c r="E46" s="37" t="s">
        <v>870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3.715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2804</v>
      </c>
    </row>
    <row r="49" spans="1:5" ht="12.75">
      <c r="A49" s="38" t="s">
        <v>71</v>
      </c>
      <c r="E49" s="39" t="s">
        <v>2930</v>
      </c>
    </row>
    <row r="50" spans="1:5" ht="395.25">
      <c r="A50" t="s">
        <v>73</v>
      </c>
      <c r="E50" s="37" t="s">
        <v>873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3.426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2806</v>
      </c>
    </row>
    <row r="53" spans="1:5" ht="12.75">
      <c r="A53" s="38" t="s">
        <v>71</v>
      </c>
      <c r="E53" s="39" t="s">
        <v>2807</v>
      </c>
    </row>
    <row r="54" spans="1:5" ht="395.25">
      <c r="A54" t="s">
        <v>73</v>
      </c>
      <c r="E54" s="37" t="s">
        <v>873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0.269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2808</v>
      </c>
    </row>
    <row r="57" spans="1:5" ht="12.75">
      <c r="A57" s="38" t="s">
        <v>71</v>
      </c>
      <c r="E57" s="39" t="s">
        <v>2809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6.154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2810</v>
      </c>
    </row>
    <row r="61" spans="1:5" ht="12.75">
      <c r="A61" s="38" t="s">
        <v>71</v>
      </c>
      <c r="E61" s="39" t="s">
        <v>2811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6.192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2812</v>
      </c>
    </row>
    <row r="65" spans="1:5" ht="12.75">
      <c r="A65" s="38" t="s">
        <v>71</v>
      </c>
      <c r="E65" s="39" t="s">
        <v>2931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1.032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2814</v>
      </c>
    </row>
    <row r="69" spans="1:5" ht="12.75">
      <c r="A69" s="38" t="s">
        <v>71</v>
      </c>
      <c r="E69" s="39" t="s">
        <v>2932</v>
      </c>
    </row>
    <row r="70" spans="1:5" ht="382.5">
      <c r="A70" t="s">
        <v>73</v>
      </c>
      <c r="E70" s="37" t="s">
        <v>2816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6" t="s">
        <v>63</v>
      </c>
      <c r="B72" s="31" t="s">
        <v>131</v>
      </c>
      <c r="C72" s="31" t="s">
        <v>990</v>
      </c>
      <c r="D72" s="26" t="s">
        <v>83</v>
      </c>
      <c r="E72" s="32" t="s">
        <v>991</v>
      </c>
      <c r="F72" s="33" t="s">
        <v>85</v>
      </c>
      <c r="G72" s="34">
        <v>3.724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51">
      <c r="A73" s="36" t="s">
        <v>69</v>
      </c>
      <c r="E73" s="37" t="s">
        <v>2592</v>
      </c>
    </row>
    <row r="74" spans="1:5" ht="12.75">
      <c r="A74" s="38" t="s">
        <v>71</v>
      </c>
      <c r="E74" s="39" t="s">
        <v>2933</v>
      </c>
    </row>
    <row r="75" spans="1:5" ht="127.5">
      <c r="A75" t="s">
        <v>73</v>
      </c>
      <c r="E75" s="37" t="s">
        <v>309</v>
      </c>
    </row>
    <row r="76" spans="1:16" ht="12.75">
      <c r="A76" s="26" t="s">
        <v>63</v>
      </c>
      <c r="B76" s="31" t="s">
        <v>137</v>
      </c>
      <c r="C76" s="31" t="s">
        <v>320</v>
      </c>
      <c r="D76" s="26" t="s">
        <v>83</v>
      </c>
      <c r="E76" s="32" t="s">
        <v>321</v>
      </c>
      <c r="F76" s="33" t="s">
        <v>183</v>
      </c>
      <c r="G76" s="34">
        <v>31.03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38.25">
      <c r="A77" s="36" t="s">
        <v>69</v>
      </c>
      <c r="E77" s="37" t="s">
        <v>2594</v>
      </c>
    </row>
    <row r="78" spans="1:5" ht="12.75">
      <c r="A78" s="38" t="s">
        <v>71</v>
      </c>
      <c r="E78" s="39" t="s">
        <v>2934</v>
      </c>
    </row>
    <row r="79" spans="1:5" ht="51">
      <c r="A79" t="s">
        <v>73</v>
      </c>
      <c r="E79" s="37" t="s">
        <v>323</v>
      </c>
    </row>
    <row r="80" spans="1:16" ht="12.75">
      <c r="A80" s="26" t="s">
        <v>63</v>
      </c>
      <c r="B80" s="31" t="s">
        <v>140</v>
      </c>
      <c r="C80" s="31" t="s">
        <v>996</v>
      </c>
      <c r="D80" s="26" t="s">
        <v>83</v>
      </c>
      <c r="E80" s="32" t="s">
        <v>997</v>
      </c>
      <c r="F80" s="33" t="s">
        <v>183</v>
      </c>
      <c r="G80" s="34">
        <v>31.03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2595</v>
      </c>
    </row>
    <row r="82" spans="1:5" ht="12.75">
      <c r="A82" s="38" t="s">
        <v>71</v>
      </c>
      <c r="E82" s="39" t="s">
        <v>2934</v>
      </c>
    </row>
    <row r="83" spans="1:5" ht="51">
      <c r="A83" t="s">
        <v>73</v>
      </c>
      <c r="E83" s="37" t="s">
        <v>340</v>
      </c>
    </row>
    <row r="84" spans="1:16" ht="12.75">
      <c r="A84" s="26" t="s">
        <v>63</v>
      </c>
      <c r="B84" s="31" t="s">
        <v>146</v>
      </c>
      <c r="C84" s="31" t="s">
        <v>2596</v>
      </c>
      <c r="D84" s="26" t="s">
        <v>83</v>
      </c>
      <c r="E84" s="32" t="s">
        <v>2597</v>
      </c>
      <c r="F84" s="33" t="s">
        <v>183</v>
      </c>
      <c r="G84" s="34">
        <v>62.06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102">
      <c r="A85" s="36" t="s">
        <v>69</v>
      </c>
      <c r="E85" s="37" t="s">
        <v>2935</v>
      </c>
    </row>
    <row r="86" spans="1:5" ht="38.25">
      <c r="A86" s="38" t="s">
        <v>71</v>
      </c>
      <c r="E86" s="39" t="s">
        <v>2936</v>
      </c>
    </row>
    <row r="87" spans="1:5" ht="51">
      <c r="A87" t="s">
        <v>73</v>
      </c>
      <c r="E87" s="37" t="s">
        <v>340</v>
      </c>
    </row>
    <row r="88" spans="1:16" ht="12.75">
      <c r="A88" s="26" t="s">
        <v>63</v>
      </c>
      <c r="B88" s="31" t="s">
        <v>151</v>
      </c>
      <c r="C88" s="31" t="s">
        <v>369</v>
      </c>
      <c r="D88" s="26" t="s">
        <v>83</v>
      </c>
      <c r="E88" s="32" t="s">
        <v>2600</v>
      </c>
      <c r="F88" s="33" t="s">
        <v>183</v>
      </c>
      <c r="G88" s="34">
        <v>31.03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38.25">
      <c r="A89" s="36" t="s">
        <v>69</v>
      </c>
      <c r="E89" s="37" t="s">
        <v>2601</v>
      </c>
    </row>
    <row r="90" spans="1:5" ht="12.75">
      <c r="A90" s="38" t="s">
        <v>71</v>
      </c>
      <c r="E90" s="39" t="s">
        <v>2934</v>
      </c>
    </row>
    <row r="91" spans="1:5" ht="140.25">
      <c r="A91" t="s">
        <v>73</v>
      </c>
      <c r="E91" s="37" t="s">
        <v>367</v>
      </c>
    </row>
    <row r="92" spans="1:16" ht="12.75">
      <c r="A92" s="26" t="s">
        <v>63</v>
      </c>
      <c r="B92" s="31" t="s">
        <v>156</v>
      </c>
      <c r="C92" s="31" t="s">
        <v>2602</v>
      </c>
      <c r="D92" s="26" t="s">
        <v>83</v>
      </c>
      <c r="E92" s="32" t="s">
        <v>2603</v>
      </c>
      <c r="F92" s="33" t="s">
        <v>183</v>
      </c>
      <c r="G92" s="34">
        <v>31.03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38.25">
      <c r="A93" s="36" t="s">
        <v>69</v>
      </c>
      <c r="E93" s="37" t="s">
        <v>2604</v>
      </c>
    </row>
    <row r="94" spans="1:5" ht="12.75">
      <c r="A94" s="38" t="s">
        <v>71</v>
      </c>
      <c r="E94" s="39" t="s">
        <v>2934</v>
      </c>
    </row>
    <row r="95" spans="1:5" ht="140.25">
      <c r="A95" t="s">
        <v>73</v>
      </c>
      <c r="E95" s="37" t="s">
        <v>367</v>
      </c>
    </row>
    <row r="96" spans="1:16" ht="12.75">
      <c r="A96" s="26" t="s">
        <v>63</v>
      </c>
      <c r="B96" s="31" t="s">
        <v>161</v>
      </c>
      <c r="C96" s="31" t="s">
        <v>1000</v>
      </c>
      <c r="D96" s="26" t="s">
        <v>83</v>
      </c>
      <c r="E96" s="32" t="s">
        <v>2605</v>
      </c>
      <c r="F96" s="33" t="s">
        <v>183</v>
      </c>
      <c r="G96" s="34">
        <v>31.03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2606</v>
      </c>
    </row>
    <row r="98" spans="1:5" ht="12.75">
      <c r="A98" s="38" t="s">
        <v>71</v>
      </c>
      <c r="E98" s="39" t="s">
        <v>2934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412</v>
      </c>
      <c r="D100" s="26" t="s">
        <v>83</v>
      </c>
      <c r="E100" s="32" t="s">
        <v>413</v>
      </c>
      <c r="F100" s="33" t="s">
        <v>95</v>
      </c>
      <c r="G100" s="34">
        <v>8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2607</v>
      </c>
    </row>
    <row r="102" spans="1:5" ht="12.75">
      <c r="A102" s="38" t="s">
        <v>71</v>
      </c>
      <c r="E102" s="39" t="s">
        <v>729</v>
      </c>
    </row>
    <row r="103" spans="1:5" ht="38.25">
      <c r="A103" t="s">
        <v>73</v>
      </c>
      <c r="E103" s="37" t="s">
        <v>415</v>
      </c>
    </row>
    <row r="104" spans="1:18" ht="12.75" customHeight="1">
      <c r="A104" s="6" t="s">
        <v>61</v>
      </c>
      <c r="B104" s="6"/>
      <c r="C104" s="41" t="s">
        <v>49</v>
      </c>
      <c r="D104" s="6"/>
      <c r="E104" s="29" t="s">
        <v>890</v>
      </c>
      <c r="F104" s="6"/>
      <c r="G104" s="6"/>
      <c r="H104" s="6"/>
      <c r="I104" s="42">
        <f>0+Q104</f>
      </c>
      <c r="J104" s="6"/>
      <c r="O104">
        <f>0+R104</f>
      </c>
      <c r="Q104">
        <f>0+I105</f>
      </c>
      <c r="R104">
        <f>0+O105</f>
      </c>
    </row>
    <row r="105" spans="1:16" ht="25.5">
      <c r="A105" s="26" t="s">
        <v>63</v>
      </c>
      <c r="B105" s="31" t="s">
        <v>169</v>
      </c>
      <c r="C105" s="31" t="s">
        <v>891</v>
      </c>
      <c r="D105" s="26" t="s">
        <v>83</v>
      </c>
      <c r="E105" s="32" t="s">
        <v>892</v>
      </c>
      <c r="F105" s="33" t="s">
        <v>183</v>
      </c>
      <c r="G105" s="34">
        <v>0.574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51">
      <c r="A106" s="36" t="s">
        <v>69</v>
      </c>
      <c r="E106" s="37" t="s">
        <v>2821</v>
      </c>
    </row>
    <row r="107" spans="1:5" ht="12.75">
      <c r="A107" s="38" t="s">
        <v>71</v>
      </c>
      <c r="E107" s="39" t="s">
        <v>2316</v>
      </c>
    </row>
    <row r="108" spans="1:5" ht="51">
      <c r="A108" t="s">
        <v>73</v>
      </c>
      <c r="E108" s="37" t="s">
        <v>895</v>
      </c>
    </row>
    <row r="109" spans="1:18" ht="12.75" customHeight="1">
      <c r="A109" s="6" t="s">
        <v>61</v>
      </c>
      <c r="B109" s="6"/>
      <c r="C109" s="41" t="s">
        <v>97</v>
      </c>
      <c r="D109" s="6"/>
      <c r="E109" s="29" t="s">
        <v>896</v>
      </c>
      <c r="F109" s="6"/>
      <c r="G109" s="6"/>
      <c r="H109" s="6"/>
      <c r="I109" s="42">
        <f>0+Q109</f>
      </c>
      <c r="J109" s="6"/>
      <c r="O109">
        <f>0+R109</f>
      </c>
      <c r="Q109">
        <f>0+I110+I114</f>
      </c>
      <c r="R109">
        <f>0+O110+O114</f>
      </c>
    </row>
    <row r="110" spans="1:16" ht="25.5">
      <c r="A110" s="26" t="s">
        <v>63</v>
      </c>
      <c r="B110" s="31" t="s">
        <v>174</v>
      </c>
      <c r="C110" s="31" t="s">
        <v>897</v>
      </c>
      <c r="D110" s="26" t="s">
        <v>83</v>
      </c>
      <c r="E110" s="32" t="s">
        <v>898</v>
      </c>
      <c r="F110" s="33" t="s">
        <v>183</v>
      </c>
      <c r="G110" s="34">
        <v>24.116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76.5">
      <c r="A111" s="36" t="s">
        <v>69</v>
      </c>
      <c r="E111" s="37" t="s">
        <v>2822</v>
      </c>
    </row>
    <row r="112" spans="1:5" ht="38.25">
      <c r="A112" s="38" t="s">
        <v>71</v>
      </c>
      <c r="E112" s="39" t="s">
        <v>2823</v>
      </c>
    </row>
    <row r="113" spans="1:5" ht="204">
      <c r="A113" t="s">
        <v>73</v>
      </c>
      <c r="E113" s="37" t="s">
        <v>901</v>
      </c>
    </row>
    <row r="114" spans="1:16" ht="12.75">
      <c r="A114" s="26" t="s">
        <v>63</v>
      </c>
      <c r="B114" s="31" t="s">
        <v>180</v>
      </c>
      <c r="C114" s="31" t="s">
        <v>2319</v>
      </c>
      <c r="D114" s="26" t="s">
        <v>83</v>
      </c>
      <c r="E114" s="32" t="s">
        <v>2320</v>
      </c>
      <c r="F114" s="33" t="s">
        <v>183</v>
      </c>
      <c r="G114" s="34">
        <v>0.574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2824</v>
      </c>
    </row>
    <row r="116" spans="1:5" ht="12.75">
      <c r="A116" s="38" t="s">
        <v>71</v>
      </c>
      <c r="E116" s="39" t="s">
        <v>2316</v>
      </c>
    </row>
    <row r="117" spans="1:5" ht="51">
      <c r="A117" t="s">
        <v>73</v>
      </c>
      <c r="E117" s="37" t="s">
        <v>2322</v>
      </c>
    </row>
    <row r="118" spans="1:18" ht="12.75" customHeight="1">
      <c r="A118" s="6" t="s">
        <v>61</v>
      </c>
      <c r="B118" s="6"/>
      <c r="C118" s="41" t="s">
        <v>104</v>
      </c>
      <c r="D118" s="6"/>
      <c r="E118" s="29" t="s">
        <v>416</v>
      </c>
      <c r="F118" s="6"/>
      <c r="G118" s="6"/>
      <c r="H118" s="6"/>
      <c r="I118" s="42">
        <f>0+Q118</f>
      </c>
      <c r="J118" s="6"/>
      <c r="O118">
        <f>0+R118</f>
      </c>
      <c r="Q118">
        <f>0+I119+I123+I127</f>
      </c>
      <c r="R118">
        <f>0+O119+O123+O127</f>
      </c>
    </row>
    <row r="119" spans="1:16" ht="12.75">
      <c r="A119" s="26" t="s">
        <v>63</v>
      </c>
      <c r="B119" s="31" t="s">
        <v>187</v>
      </c>
      <c r="C119" s="31" t="s">
        <v>904</v>
      </c>
      <c r="D119" s="26" t="s">
        <v>83</v>
      </c>
      <c r="E119" s="32" t="s">
        <v>905</v>
      </c>
      <c r="F119" s="33" t="s">
        <v>95</v>
      </c>
      <c r="G119" s="34">
        <v>8.1</v>
      </c>
      <c r="H119" s="35">
        <v>0</v>
      </c>
      <c r="I119" s="35">
        <f>ROUND(ROUND(H119,2)*ROUND(G119,3),2)</f>
      </c>
      <c r="J119" s="33" t="s">
        <v>68</v>
      </c>
      <c r="O119">
        <f>(I119*21)/100</f>
      </c>
      <c r="P119" t="s">
        <v>36</v>
      </c>
    </row>
    <row r="120" spans="1:5" ht="51">
      <c r="A120" s="36" t="s">
        <v>69</v>
      </c>
      <c r="E120" s="37" t="s">
        <v>2825</v>
      </c>
    </row>
    <row r="121" spans="1:5" ht="12.75">
      <c r="A121" s="38" t="s">
        <v>71</v>
      </c>
      <c r="E121" s="39" t="s">
        <v>2826</v>
      </c>
    </row>
    <row r="122" spans="1:5" ht="255">
      <c r="A122" t="s">
        <v>73</v>
      </c>
      <c r="E122" s="37" t="s">
        <v>908</v>
      </c>
    </row>
    <row r="123" spans="1:16" ht="12.75">
      <c r="A123" s="26" t="s">
        <v>63</v>
      </c>
      <c r="B123" s="31" t="s">
        <v>189</v>
      </c>
      <c r="C123" s="31" t="s">
        <v>2325</v>
      </c>
      <c r="D123" s="26" t="s">
        <v>83</v>
      </c>
      <c r="E123" s="32" t="s">
        <v>2326</v>
      </c>
      <c r="F123" s="33" t="s">
        <v>234</v>
      </c>
      <c r="G123" s="34">
        <v>1</v>
      </c>
      <c r="H123" s="35">
        <v>0</v>
      </c>
      <c r="I123" s="35">
        <f>ROUND(ROUND(H123,2)*ROUND(G123,3),2)</f>
      </c>
      <c r="J123" s="33" t="s">
        <v>68</v>
      </c>
      <c r="O123">
        <f>(I123*21)/100</f>
      </c>
      <c r="P123" t="s">
        <v>36</v>
      </c>
    </row>
    <row r="124" spans="1:5" ht="51">
      <c r="A124" s="36" t="s">
        <v>69</v>
      </c>
      <c r="E124" s="37" t="s">
        <v>2827</v>
      </c>
    </row>
    <row r="125" spans="1:5" ht="12.75">
      <c r="A125" s="38" t="s">
        <v>71</v>
      </c>
      <c r="E125" s="39" t="s">
        <v>686</v>
      </c>
    </row>
    <row r="126" spans="1:5" ht="51">
      <c r="A126" t="s">
        <v>73</v>
      </c>
      <c r="E126" s="37" t="s">
        <v>2828</v>
      </c>
    </row>
    <row r="127" spans="1:16" ht="12.75">
      <c r="A127" s="26" t="s">
        <v>63</v>
      </c>
      <c r="B127" s="31" t="s">
        <v>191</v>
      </c>
      <c r="C127" s="31" t="s">
        <v>909</v>
      </c>
      <c r="D127" s="26" t="s">
        <v>83</v>
      </c>
      <c r="E127" s="32" t="s">
        <v>910</v>
      </c>
      <c r="F127" s="33" t="s">
        <v>85</v>
      </c>
      <c r="G127" s="34">
        <v>4.382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102">
      <c r="A128" s="36" t="s">
        <v>69</v>
      </c>
      <c r="E128" s="37" t="s">
        <v>2829</v>
      </c>
    </row>
    <row r="129" spans="1:5" ht="12.75">
      <c r="A129" s="38" t="s">
        <v>71</v>
      </c>
      <c r="E129" s="39" t="s">
        <v>2830</v>
      </c>
    </row>
    <row r="130" spans="1:5" ht="395.25">
      <c r="A130" t="s">
        <v>73</v>
      </c>
      <c r="E130" s="37" t="s">
        <v>873</v>
      </c>
    </row>
    <row r="131" spans="1:18" ht="12.75" customHeight="1">
      <c r="A131" s="6" t="s">
        <v>61</v>
      </c>
      <c r="B131" s="6"/>
      <c r="C131" s="41" t="s">
        <v>52</v>
      </c>
      <c r="D131" s="6"/>
      <c r="E131" s="29" t="s">
        <v>460</v>
      </c>
      <c r="F131" s="6"/>
      <c r="G131" s="6"/>
      <c r="H131" s="6"/>
      <c r="I131" s="42">
        <f>0+Q131</f>
      </c>
      <c r="J131" s="6"/>
      <c r="O131">
        <f>0+R131</f>
      </c>
      <c r="Q131">
        <f>0+I132+I136</f>
      </c>
      <c r="R131">
        <f>0+O132+O136</f>
      </c>
    </row>
    <row r="132" spans="1:16" ht="12.75">
      <c r="A132" s="26" t="s">
        <v>63</v>
      </c>
      <c r="B132" s="31" t="s">
        <v>194</v>
      </c>
      <c r="C132" s="31" t="s">
        <v>913</v>
      </c>
      <c r="D132" s="26" t="s">
        <v>83</v>
      </c>
      <c r="E132" s="32" t="s">
        <v>914</v>
      </c>
      <c r="F132" s="33" t="s">
        <v>95</v>
      </c>
      <c r="G132" s="34">
        <v>5.47</v>
      </c>
      <c r="H132" s="35">
        <v>0</v>
      </c>
      <c r="I132" s="35">
        <f>ROUND(ROUND(H132,2)*ROUND(G132,3),2)</f>
      </c>
      <c r="J132" s="33" t="s">
        <v>68</v>
      </c>
      <c r="O132">
        <f>(I132*21)/100</f>
      </c>
      <c r="P132" t="s">
        <v>36</v>
      </c>
    </row>
    <row r="133" spans="1:5" ht="51">
      <c r="A133" s="36" t="s">
        <v>69</v>
      </c>
      <c r="E133" s="37" t="s">
        <v>2831</v>
      </c>
    </row>
    <row r="134" spans="1:5" ht="12.75">
      <c r="A134" s="38" t="s">
        <v>71</v>
      </c>
      <c r="E134" s="39" t="s">
        <v>2332</v>
      </c>
    </row>
    <row r="135" spans="1:5" ht="38.25">
      <c r="A135" t="s">
        <v>73</v>
      </c>
      <c r="E135" s="37" t="s">
        <v>917</v>
      </c>
    </row>
    <row r="136" spans="1:16" ht="12.75">
      <c r="A136" s="26" t="s">
        <v>63</v>
      </c>
      <c r="B136" s="31" t="s">
        <v>197</v>
      </c>
      <c r="C136" s="31" t="s">
        <v>918</v>
      </c>
      <c r="D136" s="26" t="s">
        <v>83</v>
      </c>
      <c r="E136" s="32" t="s">
        <v>919</v>
      </c>
      <c r="F136" s="33" t="s">
        <v>85</v>
      </c>
      <c r="G136" s="34">
        <v>0.003</v>
      </c>
      <c r="H136" s="35">
        <v>0</v>
      </c>
      <c r="I136" s="35">
        <f>ROUND(ROUND(H136,2)*ROUND(G136,3),2)</f>
      </c>
      <c r="J136" s="33" t="s">
        <v>68</v>
      </c>
      <c r="O136">
        <f>(I136*21)/100</f>
      </c>
      <c r="P136" t="s">
        <v>36</v>
      </c>
    </row>
    <row r="137" spans="1:5" ht="51">
      <c r="A137" s="36" t="s">
        <v>69</v>
      </c>
      <c r="E137" s="37" t="s">
        <v>2832</v>
      </c>
    </row>
    <row r="138" spans="1:5" ht="12.75">
      <c r="A138" s="38" t="s">
        <v>71</v>
      </c>
      <c r="E138" s="39" t="s">
        <v>2378</v>
      </c>
    </row>
    <row r="139" spans="1:5" ht="38.25">
      <c r="A139" t="s">
        <v>73</v>
      </c>
      <c r="E139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5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0+O12+O21+O50+O79+O112+O117+O134+O147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2937</v>
      </c>
      <c r="I3" s="43">
        <f>0+I12+I21+I50+I79+I112+I117+I134+I147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2860</v>
      </c>
      <c r="D7" s="1"/>
      <c r="E7" s="14" t="s">
        <v>2861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2937</v>
      </c>
      <c r="D8" s="6"/>
      <c r="E8" s="18" t="s">
        <v>2938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0.132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2940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108.82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2615</v>
      </c>
    </row>
    <row r="19" spans="1:5" ht="12.75">
      <c r="A19" s="38" t="s">
        <v>71</v>
      </c>
      <c r="E19" s="39" t="s">
        <v>2941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</f>
      </c>
      <c r="R21">
        <f>0+O22+O26+O30+O34+O38+O42+O46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0.055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2942</v>
      </c>
    </row>
    <row r="24" spans="1:5" ht="12.75">
      <c r="A24" s="38" t="s">
        <v>71</v>
      </c>
      <c r="E24" s="39" t="s">
        <v>2943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729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850</v>
      </c>
      <c r="D30" s="26" t="s">
        <v>83</v>
      </c>
      <c r="E30" s="32" t="s">
        <v>851</v>
      </c>
      <c r="F30" s="33" t="s">
        <v>725</v>
      </c>
      <c r="G30" s="34">
        <v>140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25.5">
      <c r="A31" s="36" t="s">
        <v>69</v>
      </c>
      <c r="E31" s="37" t="s">
        <v>2284</v>
      </c>
    </row>
    <row r="32" spans="1:5" ht="12.75">
      <c r="A32" s="38" t="s">
        <v>71</v>
      </c>
      <c r="E32" s="39" t="s">
        <v>2285</v>
      </c>
    </row>
    <row r="33" spans="1:5" ht="38.25">
      <c r="A33" t="s">
        <v>73</v>
      </c>
      <c r="E33" s="37" t="s">
        <v>854</v>
      </c>
    </row>
    <row r="34" spans="1:16" ht="12.75">
      <c r="A34" s="26" t="s">
        <v>63</v>
      </c>
      <c r="B34" s="31" t="s">
        <v>49</v>
      </c>
      <c r="C34" s="31" t="s">
        <v>132</v>
      </c>
      <c r="D34" s="26" t="s">
        <v>83</v>
      </c>
      <c r="E34" s="32" t="s">
        <v>133</v>
      </c>
      <c r="F34" s="33" t="s">
        <v>85</v>
      </c>
      <c r="G34" s="34">
        <v>2.891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2944</v>
      </c>
    </row>
    <row r="36" spans="1:5" ht="12.75">
      <c r="A36" s="38" t="s">
        <v>71</v>
      </c>
      <c r="E36" s="39" t="s">
        <v>2945</v>
      </c>
    </row>
    <row r="37" spans="1:5" ht="25.5">
      <c r="A37" t="s">
        <v>73</v>
      </c>
      <c r="E37" s="37" t="s">
        <v>1930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54.41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2946</v>
      </c>
    </row>
    <row r="40" spans="1:5" ht="12.75">
      <c r="A40" s="38" t="s">
        <v>71</v>
      </c>
      <c r="E40" s="39" t="s">
        <v>2947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858</v>
      </c>
      <c r="D42" s="26" t="s">
        <v>83</v>
      </c>
      <c r="E42" s="32" t="s">
        <v>859</v>
      </c>
      <c r="F42" s="33" t="s">
        <v>85</v>
      </c>
      <c r="G42" s="34">
        <v>13.12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2651</v>
      </c>
    </row>
    <row r="44" spans="1:5" ht="12.75">
      <c r="A44" s="38" t="s">
        <v>71</v>
      </c>
      <c r="E44" s="39" t="s">
        <v>2948</v>
      </c>
    </row>
    <row r="45" spans="1:5" ht="306">
      <c r="A45" t="s">
        <v>73</v>
      </c>
      <c r="E45" s="37" t="s">
        <v>862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57.662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2949</v>
      </c>
    </row>
    <row r="48" spans="1:5" ht="38.25">
      <c r="A48" s="38" t="s">
        <v>71</v>
      </c>
      <c r="E48" s="39" t="s">
        <v>2950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45</v>
      </c>
      <c r="D50" s="6"/>
      <c r="E50" s="29" t="s">
        <v>265</v>
      </c>
      <c r="F50" s="6"/>
      <c r="G50" s="6"/>
      <c r="H50" s="6"/>
      <c r="I50" s="42">
        <f>0+Q50</f>
      </c>
      <c r="J50" s="6"/>
      <c r="O50">
        <f>0+R50</f>
      </c>
      <c r="Q50">
        <f>0+I51+I55+I59+I63+I67+I71+I75</f>
      </c>
      <c r="R50">
        <f>0+O51+O55+O59+O63+O67+O71+O75</f>
      </c>
    </row>
    <row r="51" spans="1:16" ht="12.75">
      <c r="A51" s="26" t="s">
        <v>63</v>
      </c>
      <c r="B51" s="31" t="s">
        <v>54</v>
      </c>
      <c r="C51" s="31" t="s">
        <v>866</v>
      </c>
      <c r="D51" s="26" t="s">
        <v>83</v>
      </c>
      <c r="E51" s="32" t="s">
        <v>2292</v>
      </c>
      <c r="F51" s="33" t="s">
        <v>85</v>
      </c>
      <c r="G51" s="34">
        <v>0.272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2803</v>
      </c>
    </row>
    <row r="53" spans="1:5" ht="12.75">
      <c r="A53" s="38" t="s">
        <v>71</v>
      </c>
      <c r="E53" s="39" t="s">
        <v>2360</v>
      </c>
    </row>
    <row r="54" spans="1:5" ht="242.25">
      <c r="A54" t="s">
        <v>73</v>
      </c>
      <c r="E54" s="37" t="s">
        <v>870</v>
      </c>
    </row>
    <row r="55" spans="1:16" ht="12.75">
      <c r="A55" s="26" t="s">
        <v>63</v>
      </c>
      <c r="B55" s="31" t="s">
        <v>56</v>
      </c>
      <c r="C55" s="31" t="s">
        <v>267</v>
      </c>
      <c r="D55" s="26" t="s">
        <v>83</v>
      </c>
      <c r="E55" s="32" t="s">
        <v>268</v>
      </c>
      <c r="F55" s="33" t="s">
        <v>85</v>
      </c>
      <c r="G55" s="34">
        <v>2.997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2804</v>
      </c>
    </row>
    <row r="57" spans="1:5" ht="12.75">
      <c r="A57" s="38" t="s">
        <v>71</v>
      </c>
      <c r="E57" s="39" t="s">
        <v>2951</v>
      </c>
    </row>
    <row r="58" spans="1:5" ht="395.25">
      <c r="A58" t="s">
        <v>73</v>
      </c>
      <c r="E58" s="37" t="s">
        <v>873</v>
      </c>
    </row>
    <row r="59" spans="1:16" ht="12.75">
      <c r="A59" s="26" t="s">
        <v>63</v>
      </c>
      <c r="B59" s="31" t="s">
        <v>118</v>
      </c>
      <c r="C59" s="31" t="s">
        <v>874</v>
      </c>
      <c r="D59" s="26" t="s">
        <v>83</v>
      </c>
      <c r="E59" s="32" t="s">
        <v>875</v>
      </c>
      <c r="F59" s="33" t="s">
        <v>85</v>
      </c>
      <c r="G59" s="34">
        <v>3.447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76.5">
      <c r="A60" s="36" t="s">
        <v>69</v>
      </c>
      <c r="E60" s="37" t="s">
        <v>2875</v>
      </c>
    </row>
    <row r="61" spans="1:5" ht="12.75">
      <c r="A61" s="38" t="s">
        <v>71</v>
      </c>
      <c r="E61" s="39" t="s">
        <v>2876</v>
      </c>
    </row>
    <row r="62" spans="1:5" ht="395.25">
      <c r="A62" t="s">
        <v>73</v>
      </c>
      <c r="E62" s="37" t="s">
        <v>873</v>
      </c>
    </row>
    <row r="63" spans="1:16" ht="12.75">
      <c r="A63" s="26" t="s">
        <v>63</v>
      </c>
      <c r="B63" s="31" t="s">
        <v>123</v>
      </c>
      <c r="C63" s="31" t="s">
        <v>878</v>
      </c>
      <c r="D63" s="26" t="s">
        <v>83</v>
      </c>
      <c r="E63" s="32" t="s">
        <v>879</v>
      </c>
      <c r="F63" s="33" t="s">
        <v>67</v>
      </c>
      <c r="G63" s="34">
        <v>0.271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12.75">
      <c r="A64" s="36" t="s">
        <v>69</v>
      </c>
      <c r="E64" s="37" t="s">
        <v>2952</v>
      </c>
    </row>
    <row r="65" spans="1:5" ht="12.75">
      <c r="A65" s="38" t="s">
        <v>71</v>
      </c>
      <c r="E65" s="39" t="s">
        <v>2877</v>
      </c>
    </row>
    <row r="66" spans="1:5" ht="178.5">
      <c r="A66" t="s">
        <v>73</v>
      </c>
      <c r="E66" s="37" t="s">
        <v>882</v>
      </c>
    </row>
    <row r="67" spans="1:16" ht="12.75">
      <c r="A67" s="26" t="s">
        <v>63</v>
      </c>
      <c r="B67" s="31" t="s">
        <v>126</v>
      </c>
      <c r="C67" s="31" t="s">
        <v>287</v>
      </c>
      <c r="D67" s="26" t="s">
        <v>83</v>
      </c>
      <c r="E67" s="32" t="s">
        <v>288</v>
      </c>
      <c r="F67" s="33" t="s">
        <v>85</v>
      </c>
      <c r="G67" s="34">
        <v>6.19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2810</v>
      </c>
    </row>
    <row r="69" spans="1:5" ht="12.75">
      <c r="A69" s="38" t="s">
        <v>71</v>
      </c>
      <c r="E69" s="39" t="s">
        <v>2878</v>
      </c>
    </row>
    <row r="70" spans="1:5" ht="38.25">
      <c r="A70" t="s">
        <v>73</v>
      </c>
      <c r="E70" s="37" t="s">
        <v>259</v>
      </c>
    </row>
    <row r="71" spans="1:16" ht="12.75">
      <c r="A71" s="26" t="s">
        <v>63</v>
      </c>
      <c r="B71" s="31" t="s">
        <v>131</v>
      </c>
      <c r="C71" s="31" t="s">
        <v>885</v>
      </c>
      <c r="D71" s="26" t="s">
        <v>83</v>
      </c>
      <c r="E71" s="32" t="s">
        <v>886</v>
      </c>
      <c r="F71" s="33" t="s">
        <v>85</v>
      </c>
      <c r="G71" s="34">
        <v>4.995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51">
      <c r="A72" s="36" t="s">
        <v>69</v>
      </c>
      <c r="E72" s="37" t="s">
        <v>2812</v>
      </c>
    </row>
    <row r="73" spans="1:5" ht="12.75">
      <c r="A73" s="38" t="s">
        <v>71</v>
      </c>
      <c r="E73" s="39" t="s">
        <v>2953</v>
      </c>
    </row>
    <row r="74" spans="1:5" ht="102">
      <c r="A74" t="s">
        <v>73</v>
      </c>
      <c r="E74" s="37" t="s">
        <v>889</v>
      </c>
    </row>
    <row r="75" spans="1:16" ht="12.75">
      <c r="A75" s="26" t="s">
        <v>63</v>
      </c>
      <c r="B75" s="31" t="s">
        <v>137</v>
      </c>
      <c r="C75" s="31" t="s">
        <v>2306</v>
      </c>
      <c r="D75" s="26" t="s">
        <v>83</v>
      </c>
      <c r="E75" s="32" t="s">
        <v>2307</v>
      </c>
      <c r="F75" s="33" t="s">
        <v>85</v>
      </c>
      <c r="G75" s="34">
        <v>0.84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51">
      <c r="A76" s="36" t="s">
        <v>69</v>
      </c>
      <c r="E76" s="37" t="s">
        <v>2814</v>
      </c>
    </row>
    <row r="77" spans="1:5" ht="12.75">
      <c r="A77" s="38" t="s">
        <v>71</v>
      </c>
      <c r="E77" s="39" t="s">
        <v>2954</v>
      </c>
    </row>
    <row r="78" spans="1:5" ht="382.5">
      <c r="A78" t="s">
        <v>73</v>
      </c>
      <c r="E78" s="37" t="s">
        <v>2816</v>
      </c>
    </row>
    <row r="79" spans="1:18" ht="12.75" customHeight="1">
      <c r="A79" s="6" t="s">
        <v>61</v>
      </c>
      <c r="B79" s="6"/>
      <c r="C79" s="41" t="s">
        <v>47</v>
      </c>
      <c r="D79" s="6"/>
      <c r="E79" s="29" t="s">
        <v>304</v>
      </c>
      <c r="F79" s="6"/>
      <c r="G79" s="6"/>
      <c r="H79" s="6"/>
      <c r="I79" s="42">
        <f>0+Q79</f>
      </c>
      <c r="J79" s="6"/>
      <c r="O79">
        <f>0+R79</f>
      </c>
      <c r="Q79">
        <f>0+I80+I84+I88+I92+I96+I100+I104+I108</f>
      </c>
      <c r="R79">
        <f>0+O80+O84+O88+O92+O96+O100+O104+O108</f>
      </c>
    </row>
    <row r="80" spans="1:16" ht="12.75">
      <c r="A80" s="26" t="s">
        <v>63</v>
      </c>
      <c r="B80" s="31" t="s">
        <v>140</v>
      </c>
      <c r="C80" s="31" t="s">
        <v>990</v>
      </c>
      <c r="D80" s="26" t="s">
        <v>83</v>
      </c>
      <c r="E80" s="32" t="s">
        <v>991</v>
      </c>
      <c r="F80" s="33" t="s">
        <v>85</v>
      </c>
      <c r="G80" s="34">
        <v>3.143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2592</v>
      </c>
    </row>
    <row r="82" spans="1:5" ht="12.75">
      <c r="A82" s="38" t="s">
        <v>71</v>
      </c>
      <c r="E82" s="39" t="s">
        <v>2955</v>
      </c>
    </row>
    <row r="83" spans="1:5" ht="127.5">
      <c r="A83" t="s">
        <v>73</v>
      </c>
      <c r="E83" s="37" t="s">
        <v>309</v>
      </c>
    </row>
    <row r="84" spans="1:16" ht="12.75">
      <c r="A84" s="26" t="s">
        <v>63</v>
      </c>
      <c r="B84" s="31" t="s">
        <v>146</v>
      </c>
      <c r="C84" s="31" t="s">
        <v>320</v>
      </c>
      <c r="D84" s="26" t="s">
        <v>83</v>
      </c>
      <c r="E84" s="32" t="s">
        <v>321</v>
      </c>
      <c r="F84" s="33" t="s">
        <v>183</v>
      </c>
      <c r="G84" s="34">
        <v>26.19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38.25">
      <c r="A85" s="36" t="s">
        <v>69</v>
      </c>
      <c r="E85" s="37" t="s">
        <v>2594</v>
      </c>
    </row>
    <row r="86" spans="1:5" ht="12.75">
      <c r="A86" s="38" t="s">
        <v>71</v>
      </c>
      <c r="E86" s="39" t="s">
        <v>2956</v>
      </c>
    </row>
    <row r="87" spans="1:5" ht="51">
      <c r="A87" t="s">
        <v>73</v>
      </c>
      <c r="E87" s="37" t="s">
        <v>323</v>
      </c>
    </row>
    <row r="88" spans="1:16" ht="12.75">
      <c r="A88" s="26" t="s">
        <v>63</v>
      </c>
      <c r="B88" s="31" t="s">
        <v>151</v>
      </c>
      <c r="C88" s="31" t="s">
        <v>996</v>
      </c>
      <c r="D88" s="26" t="s">
        <v>83</v>
      </c>
      <c r="E88" s="32" t="s">
        <v>997</v>
      </c>
      <c r="F88" s="33" t="s">
        <v>183</v>
      </c>
      <c r="G88" s="34">
        <v>26.19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51">
      <c r="A89" s="36" t="s">
        <v>69</v>
      </c>
      <c r="E89" s="37" t="s">
        <v>2595</v>
      </c>
    </row>
    <row r="90" spans="1:5" ht="12.75">
      <c r="A90" s="38" t="s">
        <v>71</v>
      </c>
      <c r="E90" s="39" t="s">
        <v>2956</v>
      </c>
    </row>
    <row r="91" spans="1:5" ht="51">
      <c r="A91" t="s">
        <v>73</v>
      </c>
      <c r="E91" s="37" t="s">
        <v>340</v>
      </c>
    </row>
    <row r="92" spans="1:16" ht="12.75">
      <c r="A92" s="26" t="s">
        <v>63</v>
      </c>
      <c r="B92" s="31" t="s">
        <v>156</v>
      </c>
      <c r="C92" s="31" t="s">
        <v>2596</v>
      </c>
      <c r="D92" s="26" t="s">
        <v>83</v>
      </c>
      <c r="E92" s="32" t="s">
        <v>2597</v>
      </c>
      <c r="F92" s="33" t="s">
        <v>183</v>
      </c>
      <c r="G92" s="34">
        <v>52.38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102">
      <c r="A93" s="36" t="s">
        <v>69</v>
      </c>
      <c r="E93" s="37" t="s">
        <v>2957</v>
      </c>
    </row>
    <row r="94" spans="1:5" ht="38.25">
      <c r="A94" s="38" t="s">
        <v>71</v>
      </c>
      <c r="E94" s="39" t="s">
        <v>2958</v>
      </c>
    </row>
    <row r="95" spans="1:5" ht="51">
      <c r="A95" t="s">
        <v>73</v>
      </c>
      <c r="E95" s="37" t="s">
        <v>340</v>
      </c>
    </row>
    <row r="96" spans="1:16" ht="12.75">
      <c r="A96" s="26" t="s">
        <v>63</v>
      </c>
      <c r="B96" s="31" t="s">
        <v>161</v>
      </c>
      <c r="C96" s="31" t="s">
        <v>369</v>
      </c>
      <c r="D96" s="26" t="s">
        <v>83</v>
      </c>
      <c r="E96" s="32" t="s">
        <v>2600</v>
      </c>
      <c r="F96" s="33" t="s">
        <v>183</v>
      </c>
      <c r="G96" s="34">
        <v>26.19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2601</v>
      </c>
    </row>
    <row r="98" spans="1:5" ht="12.75">
      <c r="A98" s="38" t="s">
        <v>71</v>
      </c>
      <c r="E98" s="39" t="s">
        <v>2956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2602</v>
      </c>
      <c r="D100" s="26" t="s">
        <v>83</v>
      </c>
      <c r="E100" s="32" t="s">
        <v>2603</v>
      </c>
      <c r="F100" s="33" t="s">
        <v>183</v>
      </c>
      <c r="G100" s="34">
        <v>26.19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2604</v>
      </c>
    </row>
    <row r="102" spans="1:5" ht="12.75">
      <c r="A102" s="38" t="s">
        <v>71</v>
      </c>
      <c r="E102" s="39" t="s">
        <v>2956</v>
      </c>
    </row>
    <row r="103" spans="1:5" ht="140.25">
      <c r="A103" t="s">
        <v>73</v>
      </c>
      <c r="E103" s="37" t="s">
        <v>367</v>
      </c>
    </row>
    <row r="104" spans="1:16" ht="12.75">
      <c r="A104" s="26" t="s">
        <v>63</v>
      </c>
      <c r="B104" s="31" t="s">
        <v>169</v>
      </c>
      <c r="C104" s="31" t="s">
        <v>1000</v>
      </c>
      <c r="D104" s="26" t="s">
        <v>83</v>
      </c>
      <c r="E104" s="32" t="s">
        <v>2605</v>
      </c>
      <c r="F104" s="33" t="s">
        <v>183</v>
      </c>
      <c r="G104" s="34">
        <v>26.19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2606</v>
      </c>
    </row>
    <row r="106" spans="1:5" ht="12.75">
      <c r="A106" s="38" t="s">
        <v>71</v>
      </c>
      <c r="E106" s="39" t="s">
        <v>2956</v>
      </c>
    </row>
    <row r="107" spans="1:5" ht="140.25">
      <c r="A107" t="s">
        <v>73</v>
      </c>
      <c r="E107" s="37" t="s">
        <v>367</v>
      </c>
    </row>
    <row r="108" spans="1:16" ht="12.75">
      <c r="A108" s="26" t="s">
        <v>63</v>
      </c>
      <c r="B108" s="31" t="s">
        <v>174</v>
      </c>
      <c r="C108" s="31" t="s">
        <v>412</v>
      </c>
      <c r="D108" s="26" t="s">
        <v>83</v>
      </c>
      <c r="E108" s="32" t="s">
        <v>413</v>
      </c>
      <c r="F108" s="33" t="s">
        <v>95</v>
      </c>
      <c r="G108" s="34">
        <v>8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38.25">
      <c r="A109" s="36" t="s">
        <v>69</v>
      </c>
      <c r="E109" s="37" t="s">
        <v>2607</v>
      </c>
    </row>
    <row r="110" spans="1:5" ht="12.75">
      <c r="A110" s="38" t="s">
        <v>71</v>
      </c>
      <c r="E110" s="39" t="s">
        <v>729</v>
      </c>
    </row>
    <row r="111" spans="1:5" ht="38.25">
      <c r="A111" t="s">
        <v>73</v>
      </c>
      <c r="E111" s="37" t="s">
        <v>415</v>
      </c>
    </row>
    <row r="112" spans="1:18" ht="12.75" customHeight="1">
      <c r="A112" s="6" t="s">
        <v>61</v>
      </c>
      <c r="B112" s="6"/>
      <c r="C112" s="41" t="s">
        <v>49</v>
      </c>
      <c r="D112" s="6"/>
      <c r="E112" s="29" t="s">
        <v>890</v>
      </c>
      <c r="F112" s="6"/>
      <c r="G112" s="6"/>
      <c r="H112" s="6"/>
      <c r="I112" s="42">
        <f>0+Q112</f>
      </c>
      <c r="J112" s="6"/>
      <c r="O112">
        <f>0+R112</f>
      </c>
      <c r="Q112">
        <f>0+I113</f>
      </c>
      <c r="R112">
        <f>0+O113</f>
      </c>
    </row>
    <row r="113" spans="1:16" ht="25.5">
      <c r="A113" s="26" t="s">
        <v>63</v>
      </c>
      <c r="B113" s="31" t="s">
        <v>180</v>
      </c>
      <c r="C113" s="31" t="s">
        <v>891</v>
      </c>
      <c r="D113" s="26" t="s">
        <v>83</v>
      </c>
      <c r="E113" s="32" t="s">
        <v>892</v>
      </c>
      <c r="F113" s="33" t="s">
        <v>183</v>
      </c>
      <c r="G113" s="34">
        <v>0.574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51">
      <c r="A114" s="36" t="s">
        <v>69</v>
      </c>
      <c r="E114" s="37" t="s">
        <v>2821</v>
      </c>
    </row>
    <row r="115" spans="1:5" ht="12.75">
      <c r="A115" s="38" t="s">
        <v>71</v>
      </c>
      <c r="E115" s="39" t="s">
        <v>2316</v>
      </c>
    </row>
    <row r="116" spans="1:5" ht="51">
      <c r="A116" t="s">
        <v>73</v>
      </c>
      <c r="E116" s="37" t="s">
        <v>895</v>
      </c>
    </row>
    <row r="117" spans="1:18" ht="12.75" customHeight="1">
      <c r="A117" s="6" t="s">
        <v>61</v>
      </c>
      <c r="B117" s="6"/>
      <c r="C117" s="41" t="s">
        <v>97</v>
      </c>
      <c r="D117" s="6"/>
      <c r="E117" s="29" t="s">
        <v>896</v>
      </c>
      <c r="F117" s="6"/>
      <c r="G117" s="6"/>
      <c r="H117" s="6"/>
      <c r="I117" s="42">
        <f>0+Q117</f>
      </c>
      <c r="J117" s="6"/>
      <c r="O117">
        <f>0+R117</f>
      </c>
      <c r="Q117">
        <f>0+I118+I122+I126+I130</f>
      </c>
      <c r="R117">
        <f>0+O118+O122+O126+O130</f>
      </c>
    </row>
    <row r="118" spans="1:16" ht="25.5">
      <c r="A118" s="26" t="s">
        <v>63</v>
      </c>
      <c r="B118" s="31" t="s">
        <v>187</v>
      </c>
      <c r="C118" s="31" t="s">
        <v>897</v>
      </c>
      <c r="D118" s="26" t="s">
        <v>83</v>
      </c>
      <c r="E118" s="32" t="s">
        <v>898</v>
      </c>
      <c r="F118" s="33" t="s">
        <v>183</v>
      </c>
      <c r="G118" s="34">
        <v>24.291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76.5">
      <c r="A119" s="36" t="s">
        <v>69</v>
      </c>
      <c r="E119" s="37" t="s">
        <v>2885</v>
      </c>
    </row>
    <row r="120" spans="1:5" ht="38.25">
      <c r="A120" s="38" t="s">
        <v>71</v>
      </c>
      <c r="E120" s="39" t="s">
        <v>2886</v>
      </c>
    </row>
    <row r="121" spans="1:5" ht="204">
      <c r="A121" t="s">
        <v>73</v>
      </c>
      <c r="E121" s="37" t="s">
        <v>901</v>
      </c>
    </row>
    <row r="122" spans="1:16" ht="12.75">
      <c r="A122" s="26" t="s">
        <v>63</v>
      </c>
      <c r="B122" s="31" t="s">
        <v>189</v>
      </c>
      <c r="C122" s="31" t="s">
        <v>2887</v>
      </c>
      <c r="D122" s="26" t="s">
        <v>83</v>
      </c>
      <c r="E122" s="32" t="s">
        <v>2888</v>
      </c>
      <c r="F122" s="33" t="s">
        <v>234</v>
      </c>
      <c r="G122" s="34">
        <v>1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51">
      <c r="A123" s="36" t="s">
        <v>69</v>
      </c>
      <c r="E123" s="37" t="s">
        <v>2889</v>
      </c>
    </row>
    <row r="124" spans="1:5" ht="12.75">
      <c r="A124" s="38" t="s">
        <v>71</v>
      </c>
      <c r="E124" s="39" t="s">
        <v>686</v>
      </c>
    </row>
    <row r="125" spans="1:5" ht="127.5">
      <c r="A125" t="s">
        <v>73</v>
      </c>
      <c r="E125" s="37" t="s">
        <v>2890</v>
      </c>
    </row>
    <row r="126" spans="1:16" ht="12.75">
      <c r="A126" s="26" t="s">
        <v>63</v>
      </c>
      <c r="B126" s="31" t="s">
        <v>191</v>
      </c>
      <c r="C126" s="31" t="s">
        <v>2891</v>
      </c>
      <c r="D126" s="26" t="s">
        <v>83</v>
      </c>
      <c r="E126" s="32" t="s">
        <v>2892</v>
      </c>
      <c r="F126" s="33" t="s">
        <v>234</v>
      </c>
      <c r="G126" s="34">
        <v>1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51">
      <c r="A127" s="36" t="s">
        <v>69</v>
      </c>
      <c r="E127" s="37" t="s">
        <v>2893</v>
      </c>
    </row>
    <row r="128" spans="1:5" ht="12.75">
      <c r="A128" s="38" t="s">
        <v>71</v>
      </c>
      <c r="E128" s="39" t="s">
        <v>686</v>
      </c>
    </row>
    <row r="129" spans="1:5" ht="153">
      <c r="A129" t="s">
        <v>73</v>
      </c>
      <c r="E129" s="37" t="s">
        <v>2894</v>
      </c>
    </row>
    <row r="130" spans="1:16" ht="12.75">
      <c r="A130" s="26" t="s">
        <v>63</v>
      </c>
      <c r="B130" s="31" t="s">
        <v>194</v>
      </c>
      <c r="C130" s="31" t="s">
        <v>2319</v>
      </c>
      <c r="D130" s="26" t="s">
        <v>83</v>
      </c>
      <c r="E130" s="32" t="s">
        <v>2320</v>
      </c>
      <c r="F130" s="33" t="s">
        <v>183</v>
      </c>
      <c r="G130" s="34">
        <v>0.574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38.25">
      <c r="A131" s="36" t="s">
        <v>69</v>
      </c>
      <c r="E131" s="37" t="s">
        <v>2824</v>
      </c>
    </row>
    <row r="132" spans="1:5" ht="12.75">
      <c r="A132" s="38" t="s">
        <v>71</v>
      </c>
      <c r="E132" s="39" t="s">
        <v>2316</v>
      </c>
    </row>
    <row r="133" spans="1:5" ht="51">
      <c r="A133" t="s">
        <v>73</v>
      </c>
      <c r="E133" s="37" t="s">
        <v>2322</v>
      </c>
    </row>
    <row r="134" spans="1:18" ht="12.75" customHeight="1">
      <c r="A134" s="6" t="s">
        <v>61</v>
      </c>
      <c r="B134" s="6"/>
      <c r="C134" s="41" t="s">
        <v>104</v>
      </c>
      <c r="D134" s="6"/>
      <c r="E134" s="29" t="s">
        <v>416</v>
      </c>
      <c r="F134" s="6"/>
      <c r="G134" s="6"/>
      <c r="H134" s="6"/>
      <c r="I134" s="42">
        <f>0+Q134</f>
      </c>
      <c r="J134" s="6"/>
      <c r="O134">
        <f>0+R134</f>
      </c>
      <c r="Q134">
        <f>0+I135+I139+I143</f>
      </c>
      <c r="R134">
        <f>0+O135+O139+O143</f>
      </c>
    </row>
    <row r="135" spans="1:16" ht="12.75">
      <c r="A135" s="26" t="s">
        <v>63</v>
      </c>
      <c r="B135" s="31" t="s">
        <v>197</v>
      </c>
      <c r="C135" s="31" t="s">
        <v>904</v>
      </c>
      <c r="D135" s="26" t="s">
        <v>83</v>
      </c>
      <c r="E135" s="32" t="s">
        <v>905</v>
      </c>
      <c r="F135" s="33" t="s">
        <v>95</v>
      </c>
      <c r="G135" s="34">
        <v>8.15</v>
      </c>
      <c r="H135" s="35">
        <v>0</v>
      </c>
      <c r="I135" s="35">
        <f>ROUND(ROUND(H135,2)*ROUND(G135,3),2)</f>
      </c>
      <c r="J135" s="33" t="s">
        <v>68</v>
      </c>
      <c r="O135">
        <f>(I135*21)/100</f>
      </c>
      <c r="P135" t="s">
        <v>36</v>
      </c>
    </row>
    <row r="136" spans="1:5" ht="51">
      <c r="A136" s="36" t="s">
        <v>69</v>
      </c>
      <c r="E136" s="37" t="s">
        <v>2825</v>
      </c>
    </row>
    <row r="137" spans="1:5" ht="12.75">
      <c r="A137" s="38" t="s">
        <v>71</v>
      </c>
      <c r="E137" s="39" t="s">
        <v>2895</v>
      </c>
    </row>
    <row r="138" spans="1:5" ht="255">
      <c r="A138" t="s">
        <v>73</v>
      </c>
      <c r="E138" s="37" t="s">
        <v>908</v>
      </c>
    </row>
    <row r="139" spans="1:16" ht="12.75">
      <c r="A139" s="26" t="s">
        <v>63</v>
      </c>
      <c r="B139" s="31" t="s">
        <v>200</v>
      </c>
      <c r="C139" s="31" t="s">
        <v>2325</v>
      </c>
      <c r="D139" s="26" t="s">
        <v>83</v>
      </c>
      <c r="E139" s="32" t="s">
        <v>2326</v>
      </c>
      <c r="F139" s="33" t="s">
        <v>234</v>
      </c>
      <c r="G139" s="34">
        <v>1</v>
      </c>
      <c r="H139" s="35">
        <v>0</v>
      </c>
      <c r="I139" s="35">
        <f>ROUND(ROUND(H139,2)*ROUND(G139,3),2)</f>
      </c>
      <c r="J139" s="33" t="s">
        <v>68</v>
      </c>
      <c r="O139">
        <f>(I139*21)/100</f>
      </c>
      <c r="P139" t="s">
        <v>36</v>
      </c>
    </row>
    <row r="140" spans="1:5" ht="51">
      <c r="A140" s="36" t="s">
        <v>69</v>
      </c>
      <c r="E140" s="37" t="s">
        <v>2827</v>
      </c>
    </row>
    <row r="141" spans="1:5" ht="12.75">
      <c r="A141" s="38" t="s">
        <v>71</v>
      </c>
      <c r="E141" s="39" t="s">
        <v>686</v>
      </c>
    </row>
    <row r="142" spans="1:5" ht="51">
      <c r="A142" t="s">
        <v>73</v>
      </c>
      <c r="E142" s="37" t="s">
        <v>2828</v>
      </c>
    </row>
    <row r="143" spans="1:16" ht="12.75">
      <c r="A143" s="26" t="s">
        <v>63</v>
      </c>
      <c r="B143" s="31" t="s">
        <v>203</v>
      </c>
      <c r="C143" s="31" t="s">
        <v>909</v>
      </c>
      <c r="D143" s="26" t="s">
        <v>83</v>
      </c>
      <c r="E143" s="32" t="s">
        <v>910</v>
      </c>
      <c r="F143" s="33" t="s">
        <v>85</v>
      </c>
      <c r="G143" s="34">
        <v>4.415</v>
      </c>
      <c r="H143" s="35">
        <v>0</v>
      </c>
      <c r="I143" s="35">
        <f>ROUND(ROUND(H143,2)*ROUND(G143,3),2)</f>
      </c>
      <c r="J143" s="33" t="s">
        <v>68</v>
      </c>
      <c r="O143">
        <f>(I143*21)/100</f>
      </c>
      <c r="P143" t="s">
        <v>36</v>
      </c>
    </row>
    <row r="144" spans="1:5" ht="102">
      <c r="A144" s="36" t="s">
        <v>69</v>
      </c>
      <c r="E144" s="37" t="s">
        <v>2896</v>
      </c>
    </row>
    <row r="145" spans="1:5" ht="12.75">
      <c r="A145" s="38" t="s">
        <v>71</v>
      </c>
      <c r="E145" s="39" t="s">
        <v>2897</v>
      </c>
    </row>
    <row r="146" spans="1:5" ht="395.25">
      <c r="A146" t="s">
        <v>73</v>
      </c>
      <c r="E146" s="37" t="s">
        <v>873</v>
      </c>
    </row>
    <row r="147" spans="1:18" ht="12.75" customHeight="1">
      <c r="A147" s="6" t="s">
        <v>61</v>
      </c>
      <c r="B147" s="6"/>
      <c r="C147" s="41" t="s">
        <v>52</v>
      </c>
      <c r="D147" s="6"/>
      <c r="E147" s="29" t="s">
        <v>460</v>
      </c>
      <c r="F147" s="6"/>
      <c r="G147" s="6"/>
      <c r="H147" s="6"/>
      <c r="I147" s="42">
        <f>0+Q147</f>
      </c>
      <c r="J147" s="6"/>
      <c r="O147">
        <f>0+R147</f>
      </c>
      <c r="Q147">
        <f>0+I148+I152</f>
      </c>
      <c r="R147">
        <f>0+O148+O152</f>
      </c>
    </row>
    <row r="148" spans="1:16" ht="12.75">
      <c r="A148" s="26" t="s">
        <v>63</v>
      </c>
      <c r="B148" s="31" t="s">
        <v>206</v>
      </c>
      <c r="C148" s="31" t="s">
        <v>913</v>
      </c>
      <c r="D148" s="26" t="s">
        <v>83</v>
      </c>
      <c r="E148" s="32" t="s">
        <v>914</v>
      </c>
      <c r="F148" s="33" t="s">
        <v>95</v>
      </c>
      <c r="G148" s="34">
        <v>5.47</v>
      </c>
      <c r="H148" s="35">
        <v>0</v>
      </c>
      <c r="I148" s="35">
        <f>ROUND(ROUND(H148,2)*ROUND(G148,3),2)</f>
      </c>
      <c r="J148" s="33" t="s">
        <v>68</v>
      </c>
      <c r="O148">
        <f>(I148*21)/100</f>
      </c>
      <c r="P148" t="s">
        <v>36</v>
      </c>
    </row>
    <row r="149" spans="1:5" ht="51">
      <c r="A149" s="36" t="s">
        <v>69</v>
      </c>
      <c r="E149" s="37" t="s">
        <v>2831</v>
      </c>
    </row>
    <row r="150" spans="1:5" ht="12.75">
      <c r="A150" s="38" t="s">
        <v>71</v>
      </c>
      <c r="E150" s="39" t="s">
        <v>2332</v>
      </c>
    </row>
    <row r="151" spans="1:5" ht="38.25">
      <c r="A151" t="s">
        <v>73</v>
      </c>
      <c r="E151" s="37" t="s">
        <v>917</v>
      </c>
    </row>
    <row r="152" spans="1:16" ht="12.75">
      <c r="A152" s="26" t="s">
        <v>63</v>
      </c>
      <c r="B152" s="31" t="s">
        <v>211</v>
      </c>
      <c r="C152" s="31" t="s">
        <v>918</v>
      </c>
      <c r="D152" s="26" t="s">
        <v>83</v>
      </c>
      <c r="E152" s="32" t="s">
        <v>919</v>
      </c>
      <c r="F152" s="33" t="s">
        <v>85</v>
      </c>
      <c r="G152" s="34">
        <v>0.003</v>
      </c>
      <c r="H152" s="35">
        <v>0</v>
      </c>
      <c r="I152" s="35">
        <f>ROUND(ROUND(H152,2)*ROUND(G152,3),2)</f>
      </c>
      <c r="J152" s="33" t="s">
        <v>68</v>
      </c>
      <c r="O152">
        <f>(I152*21)/100</f>
      </c>
      <c r="P152" t="s">
        <v>36</v>
      </c>
    </row>
    <row r="153" spans="1:5" ht="51">
      <c r="A153" s="36" t="s">
        <v>69</v>
      </c>
      <c r="E153" s="37" t="s">
        <v>2832</v>
      </c>
    </row>
    <row r="154" spans="1:5" ht="12.75">
      <c r="A154" s="38" t="s">
        <v>71</v>
      </c>
      <c r="E154" s="39" t="s">
        <v>2378</v>
      </c>
    </row>
    <row r="155" spans="1:5" ht="38.25">
      <c r="A155" t="s">
        <v>73</v>
      </c>
      <c r="E155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0+O12+O17+O42+O71+O104+O109+O118+O131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2959</v>
      </c>
      <c r="I3" s="43">
        <f>0+I12+I17+I42+I71+I104+I109+I118+I131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2860</v>
      </c>
      <c r="D7" s="1"/>
      <c r="E7" s="14" t="s">
        <v>2861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2959</v>
      </c>
      <c r="D8" s="6"/>
      <c r="E8" s="18" t="s">
        <v>2960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95.78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2278</v>
      </c>
    </row>
    <row r="15" spans="1:5" ht="12.75">
      <c r="A15" s="38" t="s">
        <v>71</v>
      </c>
      <c r="E15" s="39" t="s">
        <v>2962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0+I18+I22+I26+I30+I34+I38</f>
      </c>
      <c r="R17">
        <f>0+O18+O22+O26+O30+O34+O38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8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729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140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25.5">
      <c r="A23" s="36" t="s">
        <v>69</v>
      </c>
      <c r="E23" s="37" t="s">
        <v>2284</v>
      </c>
    </row>
    <row r="24" spans="1:5" ht="12.75">
      <c r="A24" s="38" t="s">
        <v>71</v>
      </c>
      <c r="E24" s="39" t="s">
        <v>2285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132</v>
      </c>
      <c r="D26" s="26" t="s">
        <v>83</v>
      </c>
      <c r="E26" s="32" t="s">
        <v>133</v>
      </c>
      <c r="F26" s="33" t="s">
        <v>85</v>
      </c>
      <c r="G26" s="34">
        <v>7.817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2963</v>
      </c>
    </row>
    <row r="28" spans="1:5" ht="12.75">
      <c r="A28" s="38" t="s">
        <v>71</v>
      </c>
      <c r="E28" s="39" t="s">
        <v>2964</v>
      </c>
    </row>
    <row r="29" spans="1:5" ht="25.5">
      <c r="A29" t="s">
        <v>73</v>
      </c>
      <c r="E29" s="37" t="s">
        <v>1930</v>
      </c>
    </row>
    <row r="30" spans="1:16" ht="12.75">
      <c r="A30" s="26" t="s">
        <v>63</v>
      </c>
      <c r="B30" s="31" t="s">
        <v>47</v>
      </c>
      <c r="C30" s="31" t="s">
        <v>2586</v>
      </c>
      <c r="D30" s="26" t="s">
        <v>83</v>
      </c>
      <c r="E30" s="32" t="s">
        <v>2587</v>
      </c>
      <c r="F30" s="33" t="s">
        <v>85</v>
      </c>
      <c r="G30" s="34">
        <v>47.89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2965</v>
      </c>
    </row>
    <row r="32" spans="1:5" ht="12.75">
      <c r="A32" s="38" t="s">
        <v>71</v>
      </c>
      <c r="E32" s="39" t="s">
        <v>2966</v>
      </c>
    </row>
    <row r="33" spans="1:5" ht="344.25">
      <c r="A33" t="s">
        <v>73</v>
      </c>
      <c r="E33" s="37" t="s">
        <v>857</v>
      </c>
    </row>
    <row r="34" spans="1:16" ht="12.75">
      <c r="A34" s="26" t="s">
        <v>63</v>
      </c>
      <c r="B34" s="31" t="s">
        <v>49</v>
      </c>
      <c r="C34" s="31" t="s">
        <v>858</v>
      </c>
      <c r="D34" s="26" t="s">
        <v>83</v>
      </c>
      <c r="E34" s="32" t="s">
        <v>859</v>
      </c>
      <c r="F34" s="33" t="s">
        <v>85</v>
      </c>
      <c r="G34" s="34">
        <v>13.99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51">
      <c r="A35" s="36" t="s">
        <v>69</v>
      </c>
      <c r="E35" s="37" t="s">
        <v>2651</v>
      </c>
    </row>
    <row r="36" spans="1:5" ht="12.75">
      <c r="A36" s="38" t="s">
        <v>71</v>
      </c>
      <c r="E36" s="39" t="s">
        <v>2967</v>
      </c>
    </row>
    <row r="37" spans="1:5" ht="306">
      <c r="A37" t="s">
        <v>73</v>
      </c>
      <c r="E37" s="37" t="s">
        <v>862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57.662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2949</v>
      </c>
    </row>
    <row r="40" spans="1:5" ht="38.25">
      <c r="A40" s="38" t="s">
        <v>71</v>
      </c>
      <c r="E40" s="39" t="s">
        <v>2950</v>
      </c>
    </row>
    <row r="41" spans="1:5" ht="38.25">
      <c r="A41" t="s">
        <v>73</v>
      </c>
      <c r="E41" s="37" t="s">
        <v>865</v>
      </c>
    </row>
    <row r="42" spans="1:18" ht="12.75" customHeight="1">
      <c r="A42" s="6" t="s">
        <v>61</v>
      </c>
      <c r="B42" s="6"/>
      <c r="C42" s="41" t="s">
        <v>45</v>
      </c>
      <c r="D42" s="6"/>
      <c r="E42" s="29" t="s">
        <v>265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</f>
      </c>
      <c r="R42">
        <f>0+O43+O47+O51+O55+O59+O63+O67</f>
      </c>
    </row>
    <row r="43" spans="1:16" ht="12.75">
      <c r="A43" s="26" t="s">
        <v>63</v>
      </c>
      <c r="B43" s="31" t="s">
        <v>104</v>
      </c>
      <c r="C43" s="31" t="s">
        <v>866</v>
      </c>
      <c r="D43" s="26" t="s">
        <v>83</v>
      </c>
      <c r="E43" s="32" t="s">
        <v>2292</v>
      </c>
      <c r="F43" s="33" t="s">
        <v>85</v>
      </c>
      <c r="G43" s="34">
        <v>0.272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2803</v>
      </c>
    </row>
    <row r="45" spans="1:5" ht="12.75">
      <c r="A45" s="38" t="s">
        <v>71</v>
      </c>
      <c r="E45" s="39" t="s">
        <v>2360</v>
      </c>
    </row>
    <row r="46" spans="1:5" ht="242.25">
      <c r="A46" t="s">
        <v>73</v>
      </c>
      <c r="E46" s="37" t="s">
        <v>870</v>
      </c>
    </row>
    <row r="47" spans="1:16" ht="12.75">
      <c r="A47" s="26" t="s">
        <v>63</v>
      </c>
      <c r="B47" s="31" t="s">
        <v>52</v>
      </c>
      <c r="C47" s="31" t="s">
        <v>267</v>
      </c>
      <c r="D47" s="26" t="s">
        <v>83</v>
      </c>
      <c r="E47" s="32" t="s">
        <v>268</v>
      </c>
      <c r="F47" s="33" t="s">
        <v>85</v>
      </c>
      <c r="G47" s="34">
        <v>2.997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2804</v>
      </c>
    </row>
    <row r="49" spans="1:5" ht="12.75">
      <c r="A49" s="38" t="s">
        <v>71</v>
      </c>
      <c r="E49" s="39" t="s">
        <v>2951</v>
      </c>
    </row>
    <row r="50" spans="1:5" ht="395.25">
      <c r="A50" t="s">
        <v>73</v>
      </c>
      <c r="E50" s="37" t="s">
        <v>873</v>
      </c>
    </row>
    <row r="51" spans="1:16" ht="12.75">
      <c r="A51" s="26" t="s">
        <v>63</v>
      </c>
      <c r="B51" s="31" t="s">
        <v>54</v>
      </c>
      <c r="C51" s="31" t="s">
        <v>874</v>
      </c>
      <c r="D51" s="26" t="s">
        <v>83</v>
      </c>
      <c r="E51" s="32" t="s">
        <v>875</v>
      </c>
      <c r="F51" s="33" t="s">
        <v>85</v>
      </c>
      <c r="G51" s="34">
        <v>3.447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2875</v>
      </c>
    </row>
    <row r="53" spans="1:5" ht="12.75">
      <c r="A53" s="38" t="s">
        <v>71</v>
      </c>
      <c r="E53" s="39" t="s">
        <v>2876</v>
      </c>
    </row>
    <row r="54" spans="1:5" ht="395.25">
      <c r="A54" t="s">
        <v>73</v>
      </c>
      <c r="E54" s="37" t="s">
        <v>873</v>
      </c>
    </row>
    <row r="55" spans="1:16" ht="12.75">
      <c r="A55" s="26" t="s">
        <v>63</v>
      </c>
      <c r="B55" s="31" t="s">
        <v>56</v>
      </c>
      <c r="C55" s="31" t="s">
        <v>878</v>
      </c>
      <c r="D55" s="26" t="s">
        <v>83</v>
      </c>
      <c r="E55" s="32" t="s">
        <v>879</v>
      </c>
      <c r="F55" s="33" t="s">
        <v>67</v>
      </c>
      <c r="G55" s="34">
        <v>0.271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2808</v>
      </c>
    </row>
    <row r="57" spans="1:5" ht="12.75">
      <c r="A57" s="38" t="s">
        <v>71</v>
      </c>
      <c r="E57" s="39" t="s">
        <v>2877</v>
      </c>
    </row>
    <row r="58" spans="1:5" ht="178.5">
      <c r="A58" t="s">
        <v>73</v>
      </c>
      <c r="E58" s="37" t="s">
        <v>882</v>
      </c>
    </row>
    <row r="59" spans="1:16" ht="12.75">
      <c r="A59" s="26" t="s">
        <v>63</v>
      </c>
      <c r="B59" s="31" t="s">
        <v>118</v>
      </c>
      <c r="C59" s="31" t="s">
        <v>287</v>
      </c>
      <c r="D59" s="26" t="s">
        <v>83</v>
      </c>
      <c r="E59" s="32" t="s">
        <v>288</v>
      </c>
      <c r="F59" s="33" t="s">
        <v>85</v>
      </c>
      <c r="G59" s="34">
        <v>6.19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51">
      <c r="A60" s="36" t="s">
        <v>69</v>
      </c>
      <c r="E60" s="37" t="s">
        <v>2810</v>
      </c>
    </row>
    <row r="61" spans="1:5" ht="12.75">
      <c r="A61" s="38" t="s">
        <v>71</v>
      </c>
      <c r="E61" s="39" t="s">
        <v>2878</v>
      </c>
    </row>
    <row r="62" spans="1:5" ht="38.25">
      <c r="A62" t="s">
        <v>73</v>
      </c>
      <c r="E62" s="37" t="s">
        <v>259</v>
      </c>
    </row>
    <row r="63" spans="1:16" ht="12.75">
      <c r="A63" s="26" t="s">
        <v>63</v>
      </c>
      <c r="B63" s="31" t="s">
        <v>123</v>
      </c>
      <c r="C63" s="31" t="s">
        <v>885</v>
      </c>
      <c r="D63" s="26" t="s">
        <v>83</v>
      </c>
      <c r="E63" s="32" t="s">
        <v>886</v>
      </c>
      <c r="F63" s="33" t="s">
        <v>85</v>
      </c>
      <c r="G63" s="34">
        <v>4.995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2812</v>
      </c>
    </row>
    <row r="65" spans="1:5" ht="12.75">
      <c r="A65" s="38" t="s">
        <v>71</v>
      </c>
      <c r="E65" s="39" t="s">
        <v>2953</v>
      </c>
    </row>
    <row r="66" spans="1:5" ht="102">
      <c r="A66" t="s">
        <v>73</v>
      </c>
      <c r="E66" s="37" t="s">
        <v>889</v>
      </c>
    </row>
    <row r="67" spans="1:16" ht="12.75">
      <c r="A67" s="26" t="s">
        <v>63</v>
      </c>
      <c r="B67" s="31" t="s">
        <v>126</v>
      </c>
      <c r="C67" s="31" t="s">
        <v>2306</v>
      </c>
      <c r="D67" s="26" t="s">
        <v>83</v>
      </c>
      <c r="E67" s="32" t="s">
        <v>2307</v>
      </c>
      <c r="F67" s="33" t="s">
        <v>85</v>
      </c>
      <c r="G67" s="34">
        <v>0.84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2814</v>
      </c>
    </row>
    <row r="69" spans="1:5" ht="12.75">
      <c r="A69" s="38" t="s">
        <v>71</v>
      </c>
      <c r="E69" s="39" t="s">
        <v>2954</v>
      </c>
    </row>
    <row r="70" spans="1:5" ht="382.5">
      <c r="A70" t="s">
        <v>73</v>
      </c>
      <c r="E70" s="37" t="s">
        <v>2816</v>
      </c>
    </row>
    <row r="71" spans="1:18" ht="12.75" customHeight="1">
      <c r="A71" s="6" t="s">
        <v>61</v>
      </c>
      <c r="B71" s="6"/>
      <c r="C71" s="41" t="s">
        <v>47</v>
      </c>
      <c r="D71" s="6"/>
      <c r="E71" s="29" t="s">
        <v>304</v>
      </c>
      <c r="F71" s="6"/>
      <c r="G71" s="6"/>
      <c r="H71" s="6"/>
      <c r="I71" s="42">
        <f>0+Q71</f>
      </c>
      <c r="J71" s="6"/>
      <c r="O71">
        <f>0+R71</f>
      </c>
      <c r="Q71">
        <f>0+I72+I76+I80+I84+I88+I92+I96+I100</f>
      </c>
      <c r="R71">
        <f>0+O72+O76+O80+O84+O88+O92+O96+O100</f>
      </c>
    </row>
    <row r="72" spans="1:16" ht="12.75">
      <c r="A72" s="26" t="s">
        <v>63</v>
      </c>
      <c r="B72" s="31" t="s">
        <v>131</v>
      </c>
      <c r="C72" s="31" t="s">
        <v>990</v>
      </c>
      <c r="D72" s="26" t="s">
        <v>83</v>
      </c>
      <c r="E72" s="32" t="s">
        <v>991</v>
      </c>
      <c r="F72" s="33" t="s">
        <v>85</v>
      </c>
      <c r="G72" s="34">
        <v>3.143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51">
      <c r="A73" s="36" t="s">
        <v>69</v>
      </c>
      <c r="E73" s="37" t="s">
        <v>2592</v>
      </c>
    </row>
    <row r="74" spans="1:5" ht="12.75">
      <c r="A74" s="38" t="s">
        <v>71</v>
      </c>
      <c r="E74" s="39" t="s">
        <v>2968</v>
      </c>
    </row>
    <row r="75" spans="1:5" ht="127.5">
      <c r="A75" t="s">
        <v>73</v>
      </c>
      <c r="E75" s="37" t="s">
        <v>309</v>
      </c>
    </row>
    <row r="76" spans="1:16" ht="12.75">
      <c r="A76" s="26" t="s">
        <v>63</v>
      </c>
      <c r="B76" s="31" t="s">
        <v>137</v>
      </c>
      <c r="C76" s="31" t="s">
        <v>320</v>
      </c>
      <c r="D76" s="26" t="s">
        <v>83</v>
      </c>
      <c r="E76" s="32" t="s">
        <v>321</v>
      </c>
      <c r="F76" s="33" t="s">
        <v>183</v>
      </c>
      <c r="G76" s="34">
        <v>26.16</v>
      </c>
      <c r="H76" s="35">
        <v>0</v>
      </c>
      <c r="I76" s="35">
        <f>ROUND(ROUND(H76,2)*ROUND(G76,3),2)</f>
      </c>
      <c r="J76" s="33" t="s">
        <v>68</v>
      </c>
      <c r="O76">
        <f>(I76*21)/100</f>
      </c>
      <c r="P76" t="s">
        <v>36</v>
      </c>
    </row>
    <row r="77" spans="1:5" ht="38.25">
      <c r="A77" s="36" t="s">
        <v>69</v>
      </c>
      <c r="E77" s="37" t="s">
        <v>2594</v>
      </c>
    </row>
    <row r="78" spans="1:5" ht="12.75">
      <c r="A78" s="38" t="s">
        <v>71</v>
      </c>
      <c r="E78" s="39" t="s">
        <v>2969</v>
      </c>
    </row>
    <row r="79" spans="1:5" ht="51">
      <c r="A79" t="s">
        <v>73</v>
      </c>
      <c r="E79" s="37" t="s">
        <v>323</v>
      </c>
    </row>
    <row r="80" spans="1:16" ht="12.75">
      <c r="A80" s="26" t="s">
        <v>63</v>
      </c>
      <c r="B80" s="31" t="s">
        <v>140</v>
      </c>
      <c r="C80" s="31" t="s">
        <v>996</v>
      </c>
      <c r="D80" s="26" t="s">
        <v>83</v>
      </c>
      <c r="E80" s="32" t="s">
        <v>997</v>
      </c>
      <c r="F80" s="33" t="s">
        <v>183</v>
      </c>
      <c r="G80" s="34">
        <v>26.19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2595</v>
      </c>
    </row>
    <row r="82" spans="1:5" ht="12.75">
      <c r="A82" s="38" t="s">
        <v>71</v>
      </c>
      <c r="E82" s="39" t="s">
        <v>2956</v>
      </c>
    </row>
    <row r="83" spans="1:5" ht="51">
      <c r="A83" t="s">
        <v>73</v>
      </c>
      <c r="E83" s="37" t="s">
        <v>340</v>
      </c>
    </row>
    <row r="84" spans="1:16" ht="12.75">
      <c r="A84" s="26" t="s">
        <v>63</v>
      </c>
      <c r="B84" s="31" t="s">
        <v>146</v>
      </c>
      <c r="C84" s="31" t="s">
        <v>2596</v>
      </c>
      <c r="D84" s="26" t="s">
        <v>83</v>
      </c>
      <c r="E84" s="32" t="s">
        <v>2597</v>
      </c>
      <c r="F84" s="33" t="s">
        <v>183</v>
      </c>
      <c r="G84" s="34">
        <v>52.38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102">
      <c r="A85" s="36" t="s">
        <v>69</v>
      </c>
      <c r="E85" s="37" t="s">
        <v>2957</v>
      </c>
    </row>
    <row r="86" spans="1:5" ht="38.25">
      <c r="A86" s="38" t="s">
        <v>71</v>
      </c>
      <c r="E86" s="39" t="s">
        <v>2958</v>
      </c>
    </row>
    <row r="87" spans="1:5" ht="51">
      <c r="A87" t="s">
        <v>73</v>
      </c>
      <c r="E87" s="37" t="s">
        <v>340</v>
      </c>
    </row>
    <row r="88" spans="1:16" ht="12.75">
      <c r="A88" s="26" t="s">
        <v>63</v>
      </c>
      <c r="B88" s="31" t="s">
        <v>151</v>
      </c>
      <c r="C88" s="31" t="s">
        <v>369</v>
      </c>
      <c r="D88" s="26" t="s">
        <v>83</v>
      </c>
      <c r="E88" s="32" t="s">
        <v>2600</v>
      </c>
      <c r="F88" s="33" t="s">
        <v>183</v>
      </c>
      <c r="G88" s="34">
        <v>26.19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38.25">
      <c r="A89" s="36" t="s">
        <v>69</v>
      </c>
      <c r="E89" s="37" t="s">
        <v>2601</v>
      </c>
    </row>
    <row r="90" spans="1:5" ht="12.75">
      <c r="A90" s="38" t="s">
        <v>71</v>
      </c>
      <c r="E90" s="39" t="s">
        <v>2956</v>
      </c>
    </row>
    <row r="91" spans="1:5" ht="140.25">
      <c r="A91" t="s">
        <v>73</v>
      </c>
      <c r="E91" s="37" t="s">
        <v>367</v>
      </c>
    </row>
    <row r="92" spans="1:16" ht="12.75">
      <c r="A92" s="26" t="s">
        <v>63</v>
      </c>
      <c r="B92" s="31" t="s">
        <v>156</v>
      </c>
      <c r="C92" s="31" t="s">
        <v>2602</v>
      </c>
      <c r="D92" s="26" t="s">
        <v>83</v>
      </c>
      <c r="E92" s="32" t="s">
        <v>2603</v>
      </c>
      <c r="F92" s="33" t="s">
        <v>183</v>
      </c>
      <c r="G92" s="34">
        <v>26.19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38.25">
      <c r="A93" s="36" t="s">
        <v>69</v>
      </c>
      <c r="E93" s="37" t="s">
        <v>2604</v>
      </c>
    </row>
    <row r="94" spans="1:5" ht="12.75">
      <c r="A94" s="38" t="s">
        <v>71</v>
      </c>
      <c r="E94" s="39" t="s">
        <v>2956</v>
      </c>
    </row>
    <row r="95" spans="1:5" ht="140.25">
      <c r="A95" t="s">
        <v>73</v>
      </c>
      <c r="E95" s="37" t="s">
        <v>367</v>
      </c>
    </row>
    <row r="96" spans="1:16" ht="12.75">
      <c r="A96" s="26" t="s">
        <v>63</v>
      </c>
      <c r="B96" s="31" t="s">
        <v>161</v>
      </c>
      <c r="C96" s="31" t="s">
        <v>1000</v>
      </c>
      <c r="D96" s="26" t="s">
        <v>83</v>
      </c>
      <c r="E96" s="32" t="s">
        <v>2605</v>
      </c>
      <c r="F96" s="33" t="s">
        <v>183</v>
      </c>
      <c r="G96" s="34">
        <v>26.19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2606</v>
      </c>
    </row>
    <row r="98" spans="1:5" ht="12.75">
      <c r="A98" s="38" t="s">
        <v>71</v>
      </c>
      <c r="E98" s="39" t="s">
        <v>2956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412</v>
      </c>
      <c r="D100" s="26" t="s">
        <v>83</v>
      </c>
      <c r="E100" s="32" t="s">
        <v>413</v>
      </c>
      <c r="F100" s="33" t="s">
        <v>95</v>
      </c>
      <c r="G100" s="34">
        <v>8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2607</v>
      </c>
    </row>
    <row r="102" spans="1:5" ht="12.75">
      <c r="A102" s="38" t="s">
        <v>71</v>
      </c>
      <c r="E102" s="39" t="s">
        <v>729</v>
      </c>
    </row>
    <row r="103" spans="1:5" ht="38.25">
      <c r="A103" t="s">
        <v>73</v>
      </c>
      <c r="E103" s="37" t="s">
        <v>415</v>
      </c>
    </row>
    <row r="104" spans="1:18" ht="12.75" customHeight="1">
      <c r="A104" s="6" t="s">
        <v>61</v>
      </c>
      <c r="B104" s="6"/>
      <c r="C104" s="41" t="s">
        <v>49</v>
      </c>
      <c r="D104" s="6"/>
      <c r="E104" s="29" t="s">
        <v>890</v>
      </c>
      <c r="F104" s="6"/>
      <c r="G104" s="6"/>
      <c r="H104" s="6"/>
      <c r="I104" s="42">
        <f>0+Q104</f>
      </c>
      <c r="J104" s="6"/>
      <c r="O104">
        <f>0+R104</f>
      </c>
      <c r="Q104">
        <f>0+I105</f>
      </c>
      <c r="R104">
        <f>0+O105</f>
      </c>
    </row>
    <row r="105" spans="1:16" ht="25.5">
      <c r="A105" s="26" t="s">
        <v>63</v>
      </c>
      <c r="B105" s="31" t="s">
        <v>169</v>
      </c>
      <c r="C105" s="31" t="s">
        <v>891</v>
      </c>
      <c r="D105" s="26" t="s">
        <v>83</v>
      </c>
      <c r="E105" s="32" t="s">
        <v>892</v>
      </c>
      <c r="F105" s="33" t="s">
        <v>183</v>
      </c>
      <c r="G105" s="34">
        <v>0.574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51">
      <c r="A106" s="36" t="s">
        <v>69</v>
      </c>
      <c r="E106" s="37" t="s">
        <v>2821</v>
      </c>
    </row>
    <row r="107" spans="1:5" ht="12.75">
      <c r="A107" s="38" t="s">
        <v>71</v>
      </c>
      <c r="E107" s="39" t="s">
        <v>2316</v>
      </c>
    </row>
    <row r="108" spans="1:5" ht="51">
      <c r="A108" t="s">
        <v>73</v>
      </c>
      <c r="E108" s="37" t="s">
        <v>895</v>
      </c>
    </row>
    <row r="109" spans="1:18" ht="12.75" customHeight="1">
      <c r="A109" s="6" t="s">
        <v>61</v>
      </c>
      <c r="B109" s="6"/>
      <c r="C109" s="41" t="s">
        <v>97</v>
      </c>
      <c r="D109" s="6"/>
      <c r="E109" s="29" t="s">
        <v>896</v>
      </c>
      <c r="F109" s="6"/>
      <c r="G109" s="6"/>
      <c r="H109" s="6"/>
      <c r="I109" s="42">
        <f>0+Q109</f>
      </c>
      <c r="J109" s="6"/>
      <c r="O109">
        <f>0+R109</f>
      </c>
      <c r="Q109">
        <f>0+I110+I114</f>
      </c>
      <c r="R109">
        <f>0+O110+O114</f>
      </c>
    </row>
    <row r="110" spans="1:16" ht="25.5">
      <c r="A110" s="26" t="s">
        <v>63</v>
      </c>
      <c r="B110" s="31" t="s">
        <v>174</v>
      </c>
      <c r="C110" s="31" t="s">
        <v>897</v>
      </c>
      <c r="D110" s="26" t="s">
        <v>83</v>
      </c>
      <c r="E110" s="32" t="s">
        <v>898</v>
      </c>
      <c r="F110" s="33" t="s">
        <v>183</v>
      </c>
      <c r="G110" s="34">
        <v>24.291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76.5">
      <c r="A111" s="36" t="s">
        <v>69</v>
      </c>
      <c r="E111" s="37" t="s">
        <v>2885</v>
      </c>
    </row>
    <row r="112" spans="1:5" ht="38.25">
      <c r="A112" s="38" t="s">
        <v>71</v>
      </c>
      <c r="E112" s="39" t="s">
        <v>2886</v>
      </c>
    </row>
    <row r="113" spans="1:5" ht="204">
      <c r="A113" t="s">
        <v>73</v>
      </c>
      <c r="E113" s="37" t="s">
        <v>901</v>
      </c>
    </row>
    <row r="114" spans="1:16" ht="12.75">
      <c r="A114" s="26" t="s">
        <v>63</v>
      </c>
      <c r="B114" s="31" t="s">
        <v>180</v>
      </c>
      <c r="C114" s="31" t="s">
        <v>2319</v>
      </c>
      <c r="D114" s="26" t="s">
        <v>83</v>
      </c>
      <c r="E114" s="32" t="s">
        <v>2320</v>
      </c>
      <c r="F114" s="33" t="s">
        <v>183</v>
      </c>
      <c r="G114" s="34">
        <v>0.574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2824</v>
      </c>
    </row>
    <row r="116" spans="1:5" ht="12.75">
      <c r="A116" s="38" t="s">
        <v>71</v>
      </c>
      <c r="E116" s="39" t="s">
        <v>2316</v>
      </c>
    </row>
    <row r="117" spans="1:5" ht="51">
      <c r="A117" t="s">
        <v>73</v>
      </c>
      <c r="E117" s="37" t="s">
        <v>2322</v>
      </c>
    </row>
    <row r="118" spans="1:18" ht="12.75" customHeight="1">
      <c r="A118" s="6" t="s">
        <v>61</v>
      </c>
      <c r="B118" s="6"/>
      <c r="C118" s="41" t="s">
        <v>104</v>
      </c>
      <c r="D118" s="6"/>
      <c r="E118" s="29" t="s">
        <v>416</v>
      </c>
      <c r="F118" s="6"/>
      <c r="G118" s="6"/>
      <c r="H118" s="6"/>
      <c r="I118" s="42">
        <f>0+Q118</f>
      </c>
      <c r="J118" s="6"/>
      <c r="O118">
        <f>0+R118</f>
      </c>
      <c r="Q118">
        <f>0+I119+I123+I127</f>
      </c>
      <c r="R118">
        <f>0+O119+O123+O127</f>
      </c>
    </row>
    <row r="119" spans="1:16" ht="12.75">
      <c r="A119" s="26" t="s">
        <v>63</v>
      </c>
      <c r="B119" s="31" t="s">
        <v>187</v>
      </c>
      <c r="C119" s="31" t="s">
        <v>904</v>
      </c>
      <c r="D119" s="26" t="s">
        <v>83</v>
      </c>
      <c r="E119" s="32" t="s">
        <v>905</v>
      </c>
      <c r="F119" s="33" t="s">
        <v>95</v>
      </c>
      <c r="G119" s="34">
        <v>8.15</v>
      </c>
      <c r="H119" s="35">
        <v>0</v>
      </c>
      <c r="I119" s="35">
        <f>ROUND(ROUND(H119,2)*ROUND(G119,3),2)</f>
      </c>
      <c r="J119" s="33" t="s">
        <v>68</v>
      </c>
      <c r="O119">
        <f>(I119*21)/100</f>
      </c>
      <c r="P119" t="s">
        <v>36</v>
      </c>
    </row>
    <row r="120" spans="1:5" ht="51">
      <c r="A120" s="36" t="s">
        <v>69</v>
      </c>
      <c r="E120" s="37" t="s">
        <v>2825</v>
      </c>
    </row>
    <row r="121" spans="1:5" ht="12.75">
      <c r="A121" s="38" t="s">
        <v>71</v>
      </c>
      <c r="E121" s="39" t="s">
        <v>2895</v>
      </c>
    </row>
    <row r="122" spans="1:5" ht="255">
      <c r="A122" t="s">
        <v>73</v>
      </c>
      <c r="E122" s="37" t="s">
        <v>908</v>
      </c>
    </row>
    <row r="123" spans="1:16" ht="12.75">
      <c r="A123" s="26" t="s">
        <v>63</v>
      </c>
      <c r="B123" s="31" t="s">
        <v>189</v>
      </c>
      <c r="C123" s="31" t="s">
        <v>2325</v>
      </c>
      <c r="D123" s="26" t="s">
        <v>83</v>
      </c>
      <c r="E123" s="32" t="s">
        <v>2326</v>
      </c>
      <c r="F123" s="33" t="s">
        <v>234</v>
      </c>
      <c r="G123" s="34">
        <v>1</v>
      </c>
      <c r="H123" s="35">
        <v>0</v>
      </c>
      <c r="I123" s="35">
        <f>ROUND(ROUND(H123,2)*ROUND(G123,3),2)</f>
      </c>
      <c r="J123" s="33" t="s">
        <v>68</v>
      </c>
      <c r="O123">
        <f>(I123*21)/100</f>
      </c>
      <c r="P123" t="s">
        <v>36</v>
      </c>
    </row>
    <row r="124" spans="1:5" ht="51">
      <c r="A124" s="36" t="s">
        <v>69</v>
      </c>
      <c r="E124" s="37" t="s">
        <v>2827</v>
      </c>
    </row>
    <row r="125" spans="1:5" ht="12.75">
      <c r="A125" s="38" t="s">
        <v>71</v>
      </c>
      <c r="E125" s="39" t="s">
        <v>686</v>
      </c>
    </row>
    <row r="126" spans="1:5" ht="51">
      <c r="A126" t="s">
        <v>73</v>
      </c>
      <c r="E126" s="37" t="s">
        <v>2828</v>
      </c>
    </row>
    <row r="127" spans="1:16" ht="12.75">
      <c r="A127" s="26" t="s">
        <v>63</v>
      </c>
      <c r="B127" s="31" t="s">
        <v>191</v>
      </c>
      <c r="C127" s="31" t="s">
        <v>909</v>
      </c>
      <c r="D127" s="26" t="s">
        <v>83</v>
      </c>
      <c r="E127" s="32" t="s">
        <v>910</v>
      </c>
      <c r="F127" s="33" t="s">
        <v>85</v>
      </c>
      <c r="G127" s="34">
        <v>4.415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102">
      <c r="A128" s="36" t="s">
        <v>69</v>
      </c>
      <c r="E128" s="37" t="s">
        <v>2896</v>
      </c>
    </row>
    <row r="129" spans="1:5" ht="12.75">
      <c r="A129" s="38" t="s">
        <v>71</v>
      </c>
      <c r="E129" s="39" t="s">
        <v>2897</v>
      </c>
    </row>
    <row r="130" spans="1:5" ht="395.25">
      <c r="A130" t="s">
        <v>73</v>
      </c>
      <c r="E130" s="37" t="s">
        <v>873</v>
      </c>
    </row>
    <row r="131" spans="1:18" ht="12.75" customHeight="1">
      <c r="A131" s="6" t="s">
        <v>61</v>
      </c>
      <c r="B131" s="6"/>
      <c r="C131" s="41" t="s">
        <v>52</v>
      </c>
      <c r="D131" s="6"/>
      <c r="E131" s="29" t="s">
        <v>460</v>
      </c>
      <c r="F131" s="6"/>
      <c r="G131" s="6"/>
      <c r="H131" s="6"/>
      <c r="I131" s="42">
        <f>0+Q131</f>
      </c>
      <c r="J131" s="6"/>
      <c r="O131">
        <f>0+R131</f>
      </c>
      <c r="Q131">
        <f>0+I132+I136</f>
      </c>
      <c r="R131">
        <f>0+O132+O136</f>
      </c>
    </row>
    <row r="132" spans="1:16" ht="12.75">
      <c r="A132" s="26" t="s">
        <v>63</v>
      </c>
      <c r="B132" s="31" t="s">
        <v>194</v>
      </c>
      <c r="C132" s="31" t="s">
        <v>913</v>
      </c>
      <c r="D132" s="26" t="s">
        <v>83</v>
      </c>
      <c r="E132" s="32" t="s">
        <v>914</v>
      </c>
      <c r="F132" s="33" t="s">
        <v>95</v>
      </c>
      <c r="G132" s="34">
        <v>5.47</v>
      </c>
      <c r="H132" s="35">
        <v>0</v>
      </c>
      <c r="I132" s="35">
        <f>ROUND(ROUND(H132,2)*ROUND(G132,3),2)</f>
      </c>
      <c r="J132" s="33" t="s">
        <v>68</v>
      </c>
      <c r="O132">
        <f>(I132*21)/100</f>
      </c>
      <c r="P132" t="s">
        <v>36</v>
      </c>
    </row>
    <row r="133" spans="1:5" ht="51">
      <c r="A133" s="36" t="s">
        <v>69</v>
      </c>
      <c r="E133" s="37" t="s">
        <v>2831</v>
      </c>
    </row>
    <row r="134" spans="1:5" ht="12.75">
      <c r="A134" s="38" t="s">
        <v>71</v>
      </c>
      <c r="E134" s="39" t="s">
        <v>2332</v>
      </c>
    </row>
    <row r="135" spans="1:5" ht="38.25">
      <c r="A135" t="s">
        <v>73</v>
      </c>
      <c r="E135" s="37" t="s">
        <v>917</v>
      </c>
    </row>
    <row r="136" spans="1:16" ht="12.75">
      <c r="A136" s="26" t="s">
        <v>63</v>
      </c>
      <c r="B136" s="31" t="s">
        <v>197</v>
      </c>
      <c r="C136" s="31" t="s">
        <v>918</v>
      </c>
      <c r="D136" s="26" t="s">
        <v>83</v>
      </c>
      <c r="E136" s="32" t="s">
        <v>919</v>
      </c>
      <c r="F136" s="33" t="s">
        <v>85</v>
      </c>
      <c r="G136" s="34">
        <v>0.003</v>
      </c>
      <c r="H136" s="35">
        <v>0</v>
      </c>
      <c r="I136" s="35">
        <f>ROUND(ROUND(H136,2)*ROUND(G136,3),2)</f>
      </c>
      <c r="J136" s="33" t="s">
        <v>68</v>
      </c>
      <c r="O136">
        <f>(I136*21)/100</f>
      </c>
      <c r="P136" t="s">
        <v>36</v>
      </c>
    </row>
    <row r="137" spans="1:5" ht="51">
      <c r="A137" s="36" t="s">
        <v>69</v>
      </c>
      <c r="E137" s="37" t="s">
        <v>2832</v>
      </c>
    </row>
    <row r="138" spans="1:5" ht="12.75">
      <c r="A138" s="38" t="s">
        <v>71</v>
      </c>
      <c r="E138" s="39" t="s">
        <v>2378</v>
      </c>
    </row>
    <row r="139" spans="1:5" ht="38.25">
      <c r="A139" t="s">
        <v>73</v>
      </c>
      <c r="E139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0+O12+O21+O50+O79+O112+O117+O126+O139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2970</v>
      </c>
      <c r="I3" s="43">
        <f>0+I12+I21+I50+I79+I112+I117+I126+I139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2860</v>
      </c>
      <c r="D7" s="1"/>
      <c r="E7" s="14" t="s">
        <v>2861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2970</v>
      </c>
      <c r="D8" s="6"/>
      <c r="E8" s="18" t="s">
        <v>2971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4.08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2973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111.04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2974</v>
      </c>
    </row>
    <row r="19" spans="1:5" ht="12.75">
      <c r="A19" s="38" t="s">
        <v>71</v>
      </c>
      <c r="E19" s="39" t="s">
        <v>2975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</f>
      </c>
      <c r="R21">
        <f>0+O22+O26+O30+O34+O38+O42+O46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1.7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2976</v>
      </c>
    </row>
    <row r="24" spans="1:5" ht="12.75">
      <c r="A24" s="38" t="s">
        <v>71</v>
      </c>
      <c r="E24" s="39" t="s">
        <v>2977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729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850</v>
      </c>
      <c r="D30" s="26" t="s">
        <v>83</v>
      </c>
      <c r="E30" s="32" t="s">
        <v>851</v>
      </c>
      <c r="F30" s="33" t="s">
        <v>725</v>
      </c>
      <c r="G30" s="34">
        <v>140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25.5">
      <c r="A31" s="36" t="s">
        <v>69</v>
      </c>
      <c r="E31" s="37" t="s">
        <v>2284</v>
      </c>
    </row>
    <row r="32" spans="1:5" ht="12.75">
      <c r="A32" s="38" t="s">
        <v>71</v>
      </c>
      <c r="E32" s="39" t="s">
        <v>2285</v>
      </c>
    </row>
    <row r="33" spans="1:5" ht="38.25">
      <c r="A33" t="s">
        <v>73</v>
      </c>
      <c r="E33" s="37" t="s">
        <v>854</v>
      </c>
    </row>
    <row r="34" spans="1:16" ht="12.75">
      <c r="A34" s="26" t="s">
        <v>63</v>
      </c>
      <c r="B34" s="31" t="s">
        <v>49</v>
      </c>
      <c r="C34" s="31" t="s">
        <v>132</v>
      </c>
      <c r="D34" s="26" t="s">
        <v>83</v>
      </c>
      <c r="E34" s="32" t="s">
        <v>133</v>
      </c>
      <c r="F34" s="33" t="s">
        <v>85</v>
      </c>
      <c r="G34" s="34">
        <v>4.397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76.5">
      <c r="A35" s="36" t="s">
        <v>69</v>
      </c>
      <c r="E35" s="37" t="s">
        <v>2978</v>
      </c>
    </row>
    <row r="36" spans="1:5" ht="12.75">
      <c r="A36" s="38" t="s">
        <v>71</v>
      </c>
      <c r="E36" s="39" t="s">
        <v>2979</v>
      </c>
    </row>
    <row r="37" spans="1:5" ht="25.5">
      <c r="A37" t="s">
        <v>73</v>
      </c>
      <c r="E37" s="37" t="s">
        <v>1930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55.52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2980</v>
      </c>
    </row>
    <row r="40" spans="1:5" ht="12.75">
      <c r="A40" s="38" t="s">
        <v>71</v>
      </c>
      <c r="E40" s="39" t="s">
        <v>2981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858</v>
      </c>
      <c r="D42" s="26" t="s">
        <v>83</v>
      </c>
      <c r="E42" s="32" t="s">
        <v>859</v>
      </c>
      <c r="F42" s="33" t="s">
        <v>85</v>
      </c>
      <c r="G42" s="34">
        <v>12.69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2651</v>
      </c>
    </row>
    <row r="44" spans="1:5" ht="12.75">
      <c r="A44" s="38" t="s">
        <v>71</v>
      </c>
      <c r="E44" s="39" t="s">
        <v>2982</v>
      </c>
    </row>
    <row r="45" spans="1:5" ht="306">
      <c r="A45" t="s">
        <v>73</v>
      </c>
      <c r="E45" s="37" t="s">
        <v>862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54.756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2983</v>
      </c>
    </row>
    <row r="48" spans="1:5" ht="38.25">
      <c r="A48" s="38" t="s">
        <v>71</v>
      </c>
      <c r="E48" s="39" t="s">
        <v>2984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45</v>
      </c>
      <c r="D50" s="6"/>
      <c r="E50" s="29" t="s">
        <v>265</v>
      </c>
      <c r="F50" s="6"/>
      <c r="G50" s="6"/>
      <c r="H50" s="6"/>
      <c r="I50" s="42">
        <f>0+Q50</f>
      </c>
      <c r="J50" s="6"/>
      <c r="O50">
        <f>0+R50</f>
      </c>
      <c r="Q50">
        <f>0+I51+I55+I59+I63+I67+I71+I75</f>
      </c>
      <c r="R50">
        <f>0+O51+O55+O59+O63+O67+O71+O75</f>
      </c>
    </row>
    <row r="51" spans="1:16" ht="12.75">
      <c r="A51" s="26" t="s">
        <v>63</v>
      </c>
      <c r="B51" s="31" t="s">
        <v>54</v>
      </c>
      <c r="C51" s="31" t="s">
        <v>866</v>
      </c>
      <c r="D51" s="26" t="s">
        <v>83</v>
      </c>
      <c r="E51" s="32" t="s">
        <v>2292</v>
      </c>
      <c r="F51" s="33" t="s">
        <v>85</v>
      </c>
      <c r="G51" s="34">
        <v>0.272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2803</v>
      </c>
    </row>
    <row r="53" spans="1:5" ht="12.75">
      <c r="A53" s="38" t="s">
        <v>71</v>
      </c>
      <c r="E53" s="39" t="s">
        <v>2360</v>
      </c>
    </row>
    <row r="54" spans="1:5" ht="242.25">
      <c r="A54" t="s">
        <v>73</v>
      </c>
      <c r="E54" s="37" t="s">
        <v>870</v>
      </c>
    </row>
    <row r="55" spans="1:16" ht="12.75">
      <c r="A55" s="26" t="s">
        <v>63</v>
      </c>
      <c r="B55" s="31" t="s">
        <v>56</v>
      </c>
      <c r="C55" s="31" t="s">
        <v>267</v>
      </c>
      <c r="D55" s="26" t="s">
        <v>83</v>
      </c>
      <c r="E55" s="32" t="s">
        <v>268</v>
      </c>
      <c r="F55" s="33" t="s">
        <v>85</v>
      </c>
      <c r="G55" s="34">
        <v>2.777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51">
      <c r="A56" s="36" t="s">
        <v>69</v>
      </c>
      <c r="E56" s="37" t="s">
        <v>2804</v>
      </c>
    </row>
    <row r="57" spans="1:5" ht="12.75">
      <c r="A57" s="38" t="s">
        <v>71</v>
      </c>
      <c r="E57" s="39" t="s">
        <v>2985</v>
      </c>
    </row>
    <row r="58" spans="1:5" ht="395.25">
      <c r="A58" t="s">
        <v>73</v>
      </c>
      <c r="E58" s="37" t="s">
        <v>873</v>
      </c>
    </row>
    <row r="59" spans="1:16" ht="12.75">
      <c r="A59" s="26" t="s">
        <v>63</v>
      </c>
      <c r="B59" s="31" t="s">
        <v>118</v>
      </c>
      <c r="C59" s="31" t="s">
        <v>874</v>
      </c>
      <c r="D59" s="26" t="s">
        <v>83</v>
      </c>
      <c r="E59" s="32" t="s">
        <v>875</v>
      </c>
      <c r="F59" s="33" t="s">
        <v>85</v>
      </c>
      <c r="G59" s="34">
        <v>3.384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76.5">
      <c r="A60" s="36" t="s">
        <v>69</v>
      </c>
      <c r="E60" s="37" t="s">
        <v>2986</v>
      </c>
    </row>
    <row r="61" spans="1:5" ht="12.75">
      <c r="A61" s="38" t="s">
        <v>71</v>
      </c>
      <c r="E61" s="39" t="s">
        <v>2987</v>
      </c>
    </row>
    <row r="62" spans="1:5" ht="395.25">
      <c r="A62" t="s">
        <v>73</v>
      </c>
      <c r="E62" s="37" t="s">
        <v>873</v>
      </c>
    </row>
    <row r="63" spans="1:16" ht="12.75">
      <c r="A63" s="26" t="s">
        <v>63</v>
      </c>
      <c r="B63" s="31" t="s">
        <v>123</v>
      </c>
      <c r="C63" s="31" t="s">
        <v>878</v>
      </c>
      <c r="D63" s="26" t="s">
        <v>83</v>
      </c>
      <c r="E63" s="32" t="s">
        <v>879</v>
      </c>
      <c r="F63" s="33" t="s">
        <v>67</v>
      </c>
      <c r="G63" s="34">
        <v>0.266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2808</v>
      </c>
    </row>
    <row r="65" spans="1:5" ht="12.75">
      <c r="A65" s="38" t="s">
        <v>71</v>
      </c>
      <c r="E65" s="39" t="s">
        <v>2988</v>
      </c>
    </row>
    <row r="66" spans="1:5" ht="178.5">
      <c r="A66" t="s">
        <v>73</v>
      </c>
      <c r="E66" s="37" t="s">
        <v>882</v>
      </c>
    </row>
    <row r="67" spans="1:16" ht="12.75">
      <c r="A67" s="26" t="s">
        <v>63</v>
      </c>
      <c r="B67" s="31" t="s">
        <v>126</v>
      </c>
      <c r="C67" s="31" t="s">
        <v>287</v>
      </c>
      <c r="D67" s="26" t="s">
        <v>83</v>
      </c>
      <c r="E67" s="32" t="s">
        <v>288</v>
      </c>
      <c r="F67" s="33" t="s">
        <v>85</v>
      </c>
      <c r="G67" s="34">
        <v>6.082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2810</v>
      </c>
    </row>
    <row r="69" spans="1:5" ht="12.75">
      <c r="A69" s="38" t="s">
        <v>71</v>
      </c>
      <c r="E69" s="39" t="s">
        <v>2989</v>
      </c>
    </row>
    <row r="70" spans="1:5" ht="38.25">
      <c r="A70" t="s">
        <v>73</v>
      </c>
      <c r="E70" s="37" t="s">
        <v>259</v>
      </c>
    </row>
    <row r="71" spans="1:16" ht="12.75">
      <c r="A71" s="26" t="s">
        <v>63</v>
      </c>
      <c r="B71" s="31" t="s">
        <v>131</v>
      </c>
      <c r="C71" s="31" t="s">
        <v>885</v>
      </c>
      <c r="D71" s="26" t="s">
        <v>83</v>
      </c>
      <c r="E71" s="32" t="s">
        <v>886</v>
      </c>
      <c r="F71" s="33" t="s">
        <v>85</v>
      </c>
      <c r="G71" s="34">
        <v>4.629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51">
      <c r="A72" s="36" t="s">
        <v>69</v>
      </c>
      <c r="E72" s="37" t="s">
        <v>2812</v>
      </c>
    </row>
    <row r="73" spans="1:5" ht="12.75">
      <c r="A73" s="38" t="s">
        <v>71</v>
      </c>
      <c r="E73" s="39" t="s">
        <v>2990</v>
      </c>
    </row>
    <row r="74" spans="1:5" ht="102">
      <c r="A74" t="s">
        <v>73</v>
      </c>
      <c r="E74" s="37" t="s">
        <v>889</v>
      </c>
    </row>
    <row r="75" spans="1:16" ht="12.75">
      <c r="A75" s="26" t="s">
        <v>63</v>
      </c>
      <c r="B75" s="31" t="s">
        <v>137</v>
      </c>
      <c r="C75" s="31" t="s">
        <v>2306</v>
      </c>
      <c r="D75" s="26" t="s">
        <v>83</v>
      </c>
      <c r="E75" s="32" t="s">
        <v>2307</v>
      </c>
      <c r="F75" s="33" t="s">
        <v>85</v>
      </c>
      <c r="G75" s="34">
        <v>0.79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51">
      <c r="A76" s="36" t="s">
        <v>69</v>
      </c>
      <c r="E76" s="37" t="s">
        <v>2814</v>
      </c>
    </row>
    <row r="77" spans="1:5" ht="12.75">
      <c r="A77" s="38" t="s">
        <v>71</v>
      </c>
      <c r="E77" s="39" t="s">
        <v>2991</v>
      </c>
    </row>
    <row r="78" spans="1:5" ht="382.5">
      <c r="A78" t="s">
        <v>73</v>
      </c>
      <c r="E78" s="37" t="s">
        <v>2816</v>
      </c>
    </row>
    <row r="79" spans="1:18" ht="12.75" customHeight="1">
      <c r="A79" s="6" t="s">
        <v>61</v>
      </c>
      <c r="B79" s="6"/>
      <c r="C79" s="41" t="s">
        <v>47</v>
      </c>
      <c r="D79" s="6"/>
      <c r="E79" s="29" t="s">
        <v>304</v>
      </c>
      <c r="F79" s="6"/>
      <c r="G79" s="6"/>
      <c r="H79" s="6"/>
      <c r="I79" s="42">
        <f>0+Q79</f>
      </c>
      <c r="J79" s="6"/>
      <c r="O79">
        <f>0+R79</f>
      </c>
      <c r="Q79">
        <f>0+I80+I84+I88+I92+I96+I100+I104+I108</f>
      </c>
      <c r="R79">
        <f>0+O80+O84+O88+O92+O96+O100+O104+O108</f>
      </c>
    </row>
    <row r="80" spans="1:16" ht="12.75">
      <c r="A80" s="26" t="s">
        <v>63</v>
      </c>
      <c r="B80" s="31" t="s">
        <v>140</v>
      </c>
      <c r="C80" s="31" t="s">
        <v>990</v>
      </c>
      <c r="D80" s="26" t="s">
        <v>83</v>
      </c>
      <c r="E80" s="32" t="s">
        <v>991</v>
      </c>
      <c r="F80" s="33" t="s">
        <v>85</v>
      </c>
      <c r="G80" s="34">
        <v>2.995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51">
      <c r="A81" s="36" t="s">
        <v>69</v>
      </c>
      <c r="E81" s="37" t="s">
        <v>2592</v>
      </c>
    </row>
    <row r="82" spans="1:5" ht="12.75">
      <c r="A82" s="38" t="s">
        <v>71</v>
      </c>
      <c r="E82" s="39" t="s">
        <v>2992</v>
      </c>
    </row>
    <row r="83" spans="1:5" ht="127.5">
      <c r="A83" t="s">
        <v>73</v>
      </c>
      <c r="E83" s="37" t="s">
        <v>309</v>
      </c>
    </row>
    <row r="84" spans="1:16" ht="12.75">
      <c r="A84" s="26" t="s">
        <v>63</v>
      </c>
      <c r="B84" s="31" t="s">
        <v>146</v>
      </c>
      <c r="C84" s="31" t="s">
        <v>320</v>
      </c>
      <c r="D84" s="26" t="s">
        <v>83</v>
      </c>
      <c r="E84" s="32" t="s">
        <v>321</v>
      </c>
      <c r="F84" s="33" t="s">
        <v>183</v>
      </c>
      <c r="G84" s="34">
        <v>24.96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38.25">
      <c r="A85" s="36" t="s">
        <v>69</v>
      </c>
      <c r="E85" s="37" t="s">
        <v>2594</v>
      </c>
    </row>
    <row r="86" spans="1:5" ht="12.75">
      <c r="A86" s="38" t="s">
        <v>71</v>
      </c>
      <c r="E86" s="39" t="s">
        <v>2993</v>
      </c>
    </row>
    <row r="87" spans="1:5" ht="51">
      <c r="A87" t="s">
        <v>73</v>
      </c>
      <c r="E87" s="37" t="s">
        <v>323</v>
      </c>
    </row>
    <row r="88" spans="1:16" ht="12.75">
      <c r="A88" s="26" t="s">
        <v>63</v>
      </c>
      <c r="B88" s="31" t="s">
        <v>151</v>
      </c>
      <c r="C88" s="31" t="s">
        <v>996</v>
      </c>
      <c r="D88" s="26" t="s">
        <v>83</v>
      </c>
      <c r="E88" s="32" t="s">
        <v>997</v>
      </c>
      <c r="F88" s="33" t="s">
        <v>183</v>
      </c>
      <c r="G88" s="34">
        <v>24.96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51">
      <c r="A89" s="36" t="s">
        <v>69</v>
      </c>
      <c r="E89" s="37" t="s">
        <v>2595</v>
      </c>
    </row>
    <row r="90" spans="1:5" ht="12.75">
      <c r="A90" s="38" t="s">
        <v>71</v>
      </c>
      <c r="E90" s="39" t="s">
        <v>2994</v>
      </c>
    </row>
    <row r="91" spans="1:5" ht="51">
      <c r="A91" t="s">
        <v>73</v>
      </c>
      <c r="E91" s="37" t="s">
        <v>340</v>
      </c>
    </row>
    <row r="92" spans="1:16" ht="12.75">
      <c r="A92" s="26" t="s">
        <v>63</v>
      </c>
      <c r="B92" s="31" t="s">
        <v>156</v>
      </c>
      <c r="C92" s="31" t="s">
        <v>2596</v>
      </c>
      <c r="D92" s="26" t="s">
        <v>83</v>
      </c>
      <c r="E92" s="32" t="s">
        <v>2597</v>
      </c>
      <c r="F92" s="33" t="s">
        <v>183</v>
      </c>
      <c r="G92" s="34">
        <v>49.92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102">
      <c r="A93" s="36" t="s">
        <v>69</v>
      </c>
      <c r="E93" s="37" t="s">
        <v>2995</v>
      </c>
    </row>
    <row r="94" spans="1:5" ht="38.25">
      <c r="A94" s="38" t="s">
        <v>71</v>
      </c>
      <c r="E94" s="39" t="s">
        <v>2996</v>
      </c>
    </row>
    <row r="95" spans="1:5" ht="51">
      <c r="A95" t="s">
        <v>73</v>
      </c>
      <c r="E95" s="37" t="s">
        <v>340</v>
      </c>
    </row>
    <row r="96" spans="1:16" ht="12.75">
      <c r="A96" s="26" t="s">
        <v>63</v>
      </c>
      <c r="B96" s="31" t="s">
        <v>161</v>
      </c>
      <c r="C96" s="31" t="s">
        <v>369</v>
      </c>
      <c r="D96" s="26" t="s">
        <v>83</v>
      </c>
      <c r="E96" s="32" t="s">
        <v>2600</v>
      </c>
      <c r="F96" s="33" t="s">
        <v>183</v>
      </c>
      <c r="G96" s="34">
        <v>24.96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38.25">
      <c r="A97" s="36" t="s">
        <v>69</v>
      </c>
      <c r="E97" s="37" t="s">
        <v>2601</v>
      </c>
    </row>
    <row r="98" spans="1:5" ht="12.75">
      <c r="A98" s="38" t="s">
        <v>71</v>
      </c>
      <c r="E98" s="39" t="s">
        <v>2994</v>
      </c>
    </row>
    <row r="99" spans="1:5" ht="140.25">
      <c r="A99" t="s">
        <v>73</v>
      </c>
      <c r="E99" s="37" t="s">
        <v>367</v>
      </c>
    </row>
    <row r="100" spans="1:16" ht="12.75">
      <c r="A100" s="26" t="s">
        <v>63</v>
      </c>
      <c r="B100" s="31" t="s">
        <v>166</v>
      </c>
      <c r="C100" s="31" t="s">
        <v>2602</v>
      </c>
      <c r="D100" s="26" t="s">
        <v>83</v>
      </c>
      <c r="E100" s="32" t="s">
        <v>2603</v>
      </c>
      <c r="F100" s="33" t="s">
        <v>183</v>
      </c>
      <c r="G100" s="34">
        <v>24.96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2604</v>
      </c>
    </row>
    <row r="102" spans="1:5" ht="12.75">
      <c r="A102" s="38" t="s">
        <v>71</v>
      </c>
      <c r="E102" s="39" t="s">
        <v>2994</v>
      </c>
    </row>
    <row r="103" spans="1:5" ht="140.25">
      <c r="A103" t="s">
        <v>73</v>
      </c>
      <c r="E103" s="37" t="s">
        <v>367</v>
      </c>
    </row>
    <row r="104" spans="1:16" ht="12.75">
      <c r="A104" s="26" t="s">
        <v>63</v>
      </c>
      <c r="B104" s="31" t="s">
        <v>169</v>
      </c>
      <c r="C104" s="31" t="s">
        <v>1000</v>
      </c>
      <c r="D104" s="26" t="s">
        <v>83</v>
      </c>
      <c r="E104" s="32" t="s">
        <v>2605</v>
      </c>
      <c r="F104" s="33" t="s">
        <v>183</v>
      </c>
      <c r="G104" s="34">
        <v>24.96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2606</v>
      </c>
    </row>
    <row r="106" spans="1:5" ht="12.75">
      <c r="A106" s="38" t="s">
        <v>71</v>
      </c>
      <c r="E106" s="39" t="s">
        <v>2994</v>
      </c>
    </row>
    <row r="107" spans="1:5" ht="140.25">
      <c r="A107" t="s">
        <v>73</v>
      </c>
      <c r="E107" s="37" t="s">
        <v>367</v>
      </c>
    </row>
    <row r="108" spans="1:16" ht="12.75">
      <c r="A108" s="26" t="s">
        <v>63</v>
      </c>
      <c r="B108" s="31" t="s">
        <v>174</v>
      </c>
      <c r="C108" s="31" t="s">
        <v>412</v>
      </c>
      <c r="D108" s="26" t="s">
        <v>83</v>
      </c>
      <c r="E108" s="32" t="s">
        <v>413</v>
      </c>
      <c r="F108" s="33" t="s">
        <v>95</v>
      </c>
      <c r="G108" s="34">
        <v>8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38.25">
      <c r="A109" s="36" t="s">
        <v>69</v>
      </c>
      <c r="E109" s="37" t="s">
        <v>2607</v>
      </c>
    </row>
    <row r="110" spans="1:5" ht="12.75">
      <c r="A110" s="38" t="s">
        <v>71</v>
      </c>
      <c r="E110" s="39" t="s">
        <v>729</v>
      </c>
    </row>
    <row r="111" spans="1:5" ht="38.25">
      <c r="A111" t="s">
        <v>73</v>
      </c>
      <c r="E111" s="37" t="s">
        <v>415</v>
      </c>
    </row>
    <row r="112" spans="1:18" ht="12.75" customHeight="1">
      <c r="A112" s="6" t="s">
        <v>61</v>
      </c>
      <c r="B112" s="6"/>
      <c r="C112" s="41" t="s">
        <v>49</v>
      </c>
      <c r="D112" s="6"/>
      <c r="E112" s="29" t="s">
        <v>890</v>
      </c>
      <c r="F112" s="6"/>
      <c r="G112" s="6"/>
      <c r="H112" s="6"/>
      <c r="I112" s="42">
        <f>0+Q112</f>
      </c>
      <c r="J112" s="6"/>
      <c r="O112">
        <f>0+R112</f>
      </c>
      <c r="Q112">
        <f>0+I113</f>
      </c>
      <c r="R112">
        <f>0+O113</f>
      </c>
    </row>
    <row r="113" spans="1:16" ht="25.5">
      <c r="A113" s="26" t="s">
        <v>63</v>
      </c>
      <c r="B113" s="31" t="s">
        <v>180</v>
      </c>
      <c r="C113" s="31" t="s">
        <v>891</v>
      </c>
      <c r="D113" s="26" t="s">
        <v>83</v>
      </c>
      <c r="E113" s="32" t="s">
        <v>892</v>
      </c>
      <c r="F113" s="33" t="s">
        <v>183</v>
      </c>
      <c r="G113" s="34">
        <v>0.574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51">
      <c r="A114" s="36" t="s">
        <v>69</v>
      </c>
      <c r="E114" s="37" t="s">
        <v>2821</v>
      </c>
    </row>
    <row r="115" spans="1:5" ht="12.75">
      <c r="A115" s="38" t="s">
        <v>71</v>
      </c>
      <c r="E115" s="39" t="s">
        <v>2316</v>
      </c>
    </row>
    <row r="116" spans="1:5" ht="51">
      <c r="A116" t="s">
        <v>73</v>
      </c>
      <c r="E116" s="37" t="s">
        <v>895</v>
      </c>
    </row>
    <row r="117" spans="1:18" ht="12.75" customHeight="1">
      <c r="A117" s="6" t="s">
        <v>61</v>
      </c>
      <c r="B117" s="6"/>
      <c r="C117" s="41" t="s">
        <v>97</v>
      </c>
      <c r="D117" s="6"/>
      <c r="E117" s="29" t="s">
        <v>896</v>
      </c>
      <c r="F117" s="6"/>
      <c r="G117" s="6"/>
      <c r="H117" s="6"/>
      <c r="I117" s="42">
        <f>0+Q117</f>
      </c>
      <c r="J117" s="6"/>
      <c r="O117">
        <f>0+R117</f>
      </c>
      <c r="Q117">
        <f>0+I118+I122</f>
      </c>
      <c r="R117">
        <f>0+O118+O122</f>
      </c>
    </row>
    <row r="118" spans="1:16" ht="25.5">
      <c r="A118" s="26" t="s">
        <v>63</v>
      </c>
      <c r="B118" s="31" t="s">
        <v>187</v>
      </c>
      <c r="C118" s="31" t="s">
        <v>897</v>
      </c>
      <c r="D118" s="26" t="s">
        <v>83</v>
      </c>
      <c r="E118" s="32" t="s">
        <v>898</v>
      </c>
      <c r="F118" s="33" t="s">
        <v>183</v>
      </c>
      <c r="G118" s="34">
        <v>23.766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76.5">
      <c r="A119" s="36" t="s">
        <v>69</v>
      </c>
      <c r="E119" s="37" t="s">
        <v>2997</v>
      </c>
    </row>
    <row r="120" spans="1:5" ht="38.25">
      <c r="A120" s="38" t="s">
        <v>71</v>
      </c>
      <c r="E120" s="39" t="s">
        <v>2998</v>
      </c>
    </row>
    <row r="121" spans="1:5" ht="204">
      <c r="A121" t="s">
        <v>73</v>
      </c>
      <c r="E121" s="37" t="s">
        <v>901</v>
      </c>
    </row>
    <row r="122" spans="1:16" ht="12.75">
      <c r="A122" s="26" t="s">
        <v>63</v>
      </c>
      <c r="B122" s="31" t="s">
        <v>189</v>
      </c>
      <c r="C122" s="31" t="s">
        <v>2319</v>
      </c>
      <c r="D122" s="26" t="s">
        <v>83</v>
      </c>
      <c r="E122" s="32" t="s">
        <v>2320</v>
      </c>
      <c r="F122" s="33" t="s">
        <v>183</v>
      </c>
      <c r="G122" s="34">
        <v>0.574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38.25">
      <c r="A123" s="36" t="s">
        <v>69</v>
      </c>
      <c r="E123" s="37" t="s">
        <v>2824</v>
      </c>
    </row>
    <row r="124" spans="1:5" ht="12.75">
      <c r="A124" s="38" t="s">
        <v>71</v>
      </c>
      <c r="E124" s="39" t="s">
        <v>2316</v>
      </c>
    </row>
    <row r="125" spans="1:5" ht="51">
      <c r="A125" t="s">
        <v>73</v>
      </c>
      <c r="E125" s="37" t="s">
        <v>2322</v>
      </c>
    </row>
    <row r="126" spans="1:18" ht="12.75" customHeight="1">
      <c r="A126" s="6" t="s">
        <v>61</v>
      </c>
      <c r="B126" s="6"/>
      <c r="C126" s="41" t="s">
        <v>104</v>
      </c>
      <c r="D126" s="6"/>
      <c r="E126" s="29" t="s">
        <v>416</v>
      </c>
      <c r="F126" s="6"/>
      <c r="G126" s="6"/>
      <c r="H126" s="6"/>
      <c r="I126" s="42">
        <f>0+Q126</f>
      </c>
      <c r="J126" s="6"/>
      <c r="O126">
        <f>0+R126</f>
      </c>
      <c r="Q126">
        <f>0+I127+I131+I135</f>
      </c>
      <c r="R126">
        <f>0+O127+O131+O135</f>
      </c>
    </row>
    <row r="127" spans="1:16" ht="12.75">
      <c r="A127" s="26" t="s">
        <v>63</v>
      </c>
      <c r="B127" s="31" t="s">
        <v>191</v>
      </c>
      <c r="C127" s="31" t="s">
        <v>904</v>
      </c>
      <c r="D127" s="26" t="s">
        <v>83</v>
      </c>
      <c r="E127" s="32" t="s">
        <v>905</v>
      </c>
      <c r="F127" s="33" t="s">
        <v>95</v>
      </c>
      <c r="G127" s="34">
        <v>8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51">
      <c r="A128" s="36" t="s">
        <v>69</v>
      </c>
      <c r="E128" s="37" t="s">
        <v>2825</v>
      </c>
    </row>
    <row r="129" spans="1:5" ht="12.75">
      <c r="A129" s="38" t="s">
        <v>71</v>
      </c>
      <c r="E129" s="39" t="s">
        <v>729</v>
      </c>
    </row>
    <row r="130" spans="1:5" ht="255">
      <c r="A130" t="s">
        <v>73</v>
      </c>
      <c r="E130" s="37" t="s">
        <v>908</v>
      </c>
    </row>
    <row r="131" spans="1:16" ht="12.75">
      <c r="A131" s="26" t="s">
        <v>63</v>
      </c>
      <c r="B131" s="31" t="s">
        <v>194</v>
      </c>
      <c r="C131" s="31" t="s">
        <v>2325</v>
      </c>
      <c r="D131" s="26" t="s">
        <v>83</v>
      </c>
      <c r="E131" s="32" t="s">
        <v>2326</v>
      </c>
      <c r="F131" s="33" t="s">
        <v>234</v>
      </c>
      <c r="G131" s="34">
        <v>1</v>
      </c>
      <c r="H131" s="35">
        <v>0</v>
      </c>
      <c r="I131" s="35">
        <f>ROUND(ROUND(H131,2)*ROUND(G131,3),2)</f>
      </c>
      <c r="J131" s="33" t="s">
        <v>68</v>
      </c>
      <c r="O131">
        <f>(I131*21)/100</f>
      </c>
      <c r="P131" t="s">
        <v>36</v>
      </c>
    </row>
    <row r="132" spans="1:5" ht="51">
      <c r="A132" s="36" t="s">
        <v>69</v>
      </c>
      <c r="E132" s="37" t="s">
        <v>2827</v>
      </c>
    </row>
    <row r="133" spans="1:5" ht="12.75">
      <c r="A133" s="38" t="s">
        <v>71</v>
      </c>
      <c r="E133" s="39" t="s">
        <v>686</v>
      </c>
    </row>
    <row r="134" spans="1:5" ht="51">
      <c r="A134" t="s">
        <v>73</v>
      </c>
      <c r="E134" s="37" t="s">
        <v>2828</v>
      </c>
    </row>
    <row r="135" spans="1:16" ht="12.75">
      <c r="A135" s="26" t="s">
        <v>63</v>
      </c>
      <c r="B135" s="31" t="s">
        <v>197</v>
      </c>
      <c r="C135" s="31" t="s">
        <v>909</v>
      </c>
      <c r="D135" s="26" t="s">
        <v>83</v>
      </c>
      <c r="E135" s="32" t="s">
        <v>910</v>
      </c>
      <c r="F135" s="33" t="s">
        <v>85</v>
      </c>
      <c r="G135" s="34">
        <v>4.316</v>
      </c>
      <c r="H135" s="35">
        <v>0</v>
      </c>
      <c r="I135" s="35">
        <f>ROUND(ROUND(H135,2)*ROUND(G135,3),2)</f>
      </c>
      <c r="J135" s="33" t="s">
        <v>68</v>
      </c>
      <c r="O135">
        <f>(I135*21)/100</f>
      </c>
      <c r="P135" t="s">
        <v>36</v>
      </c>
    </row>
    <row r="136" spans="1:5" ht="102">
      <c r="A136" s="36" t="s">
        <v>69</v>
      </c>
      <c r="E136" s="37" t="s">
        <v>2999</v>
      </c>
    </row>
    <row r="137" spans="1:5" ht="12.75">
      <c r="A137" s="38" t="s">
        <v>71</v>
      </c>
      <c r="E137" s="39" t="s">
        <v>3000</v>
      </c>
    </row>
    <row r="138" spans="1:5" ht="395.25">
      <c r="A138" t="s">
        <v>73</v>
      </c>
      <c r="E138" s="37" t="s">
        <v>873</v>
      </c>
    </row>
    <row r="139" spans="1:18" ht="12.75" customHeight="1">
      <c r="A139" s="6" t="s">
        <v>61</v>
      </c>
      <c r="B139" s="6"/>
      <c r="C139" s="41" t="s">
        <v>52</v>
      </c>
      <c r="D139" s="6"/>
      <c r="E139" s="29" t="s">
        <v>460</v>
      </c>
      <c r="F139" s="6"/>
      <c r="G139" s="6"/>
      <c r="H139" s="6"/>
      <c r="I139" s="42">
        <f>0+Q139</f>
      </c>
      <c r="J139" s="6"/>
      <c r="O139">
        <f>0+R139</f>
      </c>
      <c r="Q139">
        <f>0+I140+I144</f>
      </c>
      <c r="R139">
        <f>0+O140+O144</f>
      </c>
    </row>
    <row r="140" spans="1:16" ht="12.75">
      <c r="A140" s="26" t="s">
        <v>63</v>
      </c>
      <c r="B140" s="31" t="s">
        <v>200</v>
      </c>
      <c r="C140" s="31" t="s">
        <v>913</v>
      </c>
      <c r="D140" s="26" t="s">
        <v>83</v>
      </c>
      <c r="E140" s="32" t="s">
        <v>914</v>
      </c>
      <c r="F140" s="33" t="s">
        <v>95</v>
      </c>
      <c r="G140" s="34">
        <v>5.47</v>
      </c>
      <c r="H140" s="35">
        <v>0</v>
      </c>
      <c r="I140" s="35">
        <f>ROUND(ROUND(H140,2)*ROUND(G140,3),2)</f>
      </c>
      <c r="J140" s="33" t="s">
        <v>68</v>
      </c>
      <c r="O140">
        <f>(I140*21)/100</f>
      </c>
      <c r="P140" t="s">
        <v>36</v>
      </c>
    </row>
    <row r="141" spans="1:5" ht="51">
      <c r="A141" s="36" t="s">
        <v>69</v>
      </c>
      <c r="E141" s="37" t="s">
        <v>2831</v>
      </c>
    </row>
    <row r="142" spans="1:5" ht="12.75">
      <c r="A142" s="38" t="s">
        <v>71</v>
      </c>
      <c r="E142" s="39" t="s">
        <v>2332</v>
      </c>
    </row>
    <row r="143" spans="1:5" ht="38.25">
      <c r="A143" t="s">
        <v>73</v>
      </c>
      <c r="E143" s="37" t="s">
        <v>917</v>
      </c>
    </row>
    <row r="144" spans="1:16" ht="12.75">
      <c r="A144" s="26" t="s">
        <v>63</v>
      </c>
      <c r="B144" s="31" t="s">
        <v>203</v>
      </c>
      <c r="C144" s="31" t="s">
        <v>918</v>
      </c>
      <c r="D144" s="26" t="s">
        <v>83</v>
      </c>
      <c r="E144" s="32" t="s">
        <v>919</v>
      </c>
      <c r="F144" s="33" t="s">
        <v>85</v>
      </c>
      <c r="G144" s="34">
        <v>0.003</v>
      </c>
      <c r="H144" s="35">
        <v>0</v>
      </c>
      <c r="I144" s="35">
        <f>ROUND(ROUND(H144,2)*ROUND(G144,3),2)</f>
      </c>
      <c r="J144" s="33" t="s">
        <v>68</v>
      </c>
      <c r="O144">
        <f>(I144*21)/100</f>
      </c>
      <c r="P144" t="s">
        <v>36</v>
      </c>
    </row>
    <row r="145" spans="1:5" ht="51">
      <c r="A145" s="36" t="s">
        <v>69</v>
      </c>
      <c r="E145" s="37" t="s">
        <v>2832</v>
      </c>
    </row>
    <row r="146" spans="1:5" ht="12.75">
      <c r="A146" s="38" t="s">
        <v>71</v>
      </c>
      <c r="E146" s="39" t="s">
        <v>2378</v>
      </c>
    </row>
    <row r="147" spans="1:5" ht="38.25">
      <c r="A147" t="s">
        <v>73</v>
      </c>
      <c r="E147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0+O12+O21+O50+O87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3003</v>
      </c>
      <c r="I3" s="43">
        <f>0+I12+I21+I50+I87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3001</v>
      </c>
      <c r="D7" s="1"/>
      <c r="E7" s="14" t="s">
        <v>3002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3003</v>
      </c>
      <c r="D8" s="6"/>
      <c r="E8" s="18" t="s">
        <v>3004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3.406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3007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26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2641</v>
      </c>
    </row>
    <row r="19" spans="1:5" ht="12.75">
      <c r="A19" s="38" t="s">
        <v>71</v>
      </c>
      <c r="E19" s="39" t="s">
        <v>1540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</f>
      </c>
      <c r="R21">
        <f>0+O22+O26+O30+O34+O38+O42+O46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1.419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3008</v>
      </c>
    </row>
    <row r="24" spans="1:5" ht="12.75">
      <c r="A24" s="38" t="s">
        <v>71</v>
      </c>
      <c r="E24" s="39" t="s">
        <v>3009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30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3010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132</v>
      </c>
      <c r="D30" s="26" t="s">
        <v>83</v>
      </c>
      <c r="E30" s="32" t="s">
        <v>133</v>
      </c>
      <c r="F30" s="33" t="s">
        <v>85</v>
      </c>
      <c r="G30" s="34">
        <v>16.676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3011</v>
      </c>
    </row>
    <row r="32" spans="1:5" ht="12.75">
      <c r="A32" s="38" t="s">
        <v>71</v>
      </c>
      <c r="E32" s="39" t="s">
        <v>3012</v>
      </c>
    </row>
    <row r="33" spans="1:5" ht="25.5">
      <c r="A33" t="s">
        <v>73</v>
      </c>
      <c r="E33" s="37" t="s">
        <v>1930</v>
      </c>
    </row>
    <row r="34" spans="1:16" ht="12.75">
      <c r="A34" s="26" t="s">
        <v>63</v>
      </c>
      <c r="B34" s="31" t="s">
        <v>49</v>
      </c>
      <c r="C34" s="31" t="s">
        <v>2586</v>
      </c>
      <c r="D34" s="26" t="s">
        <v>83</v>
      </c>
      <c r="E34" s="32" t="s">
        <v>2587</v>
      </c>
      <c r="F34" s="33" t="s">
        <v>85</v>
      </c>
      <c r="G34" s="34">
        <v>13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3013</v>
      </c>
    </row>
    <row r="36" spans="1:5" ht="12.75">
      <c r="A36" s="38" t="s">
        <v>71</v>
      </c>
      <c r="E36" s="39" t="s">
        <v>3014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162</v>
      </c>
      <c r="D38" s="26" t="s">
        <v>83</v>
      </c>
      <c r="E38" s="32" t="s">
        <v>163</v>
      </c>
      <c r="F38" s="33" t="s">
        <v>85</v>
      </c>
      <c r="G38" s="34">
        <v>1.55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3015</v>
      </c>
    </row>
    <row r="40" spans="1:5" ht="12.75">
      <c r="A40" s="38" t="s">
        <v>71</v>
      </c>
      <c r="E40" s="39" t="s">
        <v>3016</v>
      </c>
    </row>
    <row r="41" spans="1:5" ht="255">
      <c r="A41" t="s">
        <v>73</v>
      </c>
      <c r="E41" s="37" t="s">
        <v>3017</v>
      </c>
    </row>
    <row r="42" spans="1:16" ht="12.75">
      <c r="A42" s="26" t="s">
        <v>63</v>
      </c>
      <c r="B42" s="31" t="s">
        <v>104</v>
      </c>
      <c r="C42" s="31" t="s">
        <v>170</v>
      </c>
      <c r="D42" s="26" t="s">
        <v>83</v>
      </c>
      <c r="E42" s="32" t="s">
        <v>171</v>
      </c>
      <c r="F42" s="33" t="s">
        <v>85</v>
      </c>
      <c r="G42" s="34">
        <v>8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3018</v>
      </c>
    </row>
    <row r="44" spans="1:5" ht="12.75">
      <c r="A44" s="38" t="s">
        <v>71</v>
      </c>
      <c r="E44" s="39" t="s">
        <v>729</v>
      </c>
    </row>
    <row r="45" spans="1:5" ht="242.25">
      <c r="A45" t="s">
        <v>73</v>
      </c>
      <c r="E45" s="37" t="s">
        <v>3019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86.8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38.25">
      <c r="A47" s="36" t="s">
        <v>69</v>
      </c>
      <c r="E47" s="37" t="s">
        <v>2590</v>
      </c>
    </row>
    <row r="48" spans="1:5" ht="12.75">
      <c r="A48" s="38" t="s">
        <v>71</v>
      </c>
      <c r="E48" s="39" t="s">
        <v>3020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47</v>
      </c>
      <c r="D50" s="6"/>
      <c r="E50" s="29" t="s">
        <v>304</v>
      </c>
      <c r="F50" s="6"/>
      <c r="G50" s="6"/>
      <c r="H50" s="6"/>
      <c r="I50" s="42">
        <f>0+Q50</f>
      </c>
      <c r="J50" s="6"/>
      <c r="O50">
        <f>0+R50</f>
      </c>
      <c r="Q50">
        <f>0+I51+I55+I59+I63+I67+I71+I75+I79+I83</f>
      </c>
      <c r="R50">
        <f>0+O51+O55+O59+O63+O67+O71+O75+O79+O83</f>
      </c>
    </row>
    <row r="51" spans="1:16" ht="12.75">
      <c r="A51" s="26" t="s">
        <v>63</v>
      </c>
      <c r="B51" s="31" t="s">
        <v>54</v>
      </c>
      <c r="C51" s="31" t="s">
        <v>990</v>
      </c>
      <c r="D51" s="26" t="s">
        <v>83</v>
      </c>
      <c r="E51" s="32" t="s">
        <v>991</v>
      </c>
      <c r="F51" s="33" t="s">
        <v>85</v>
      </c>
      <c r="G51" s="34">
        <v>5.454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2592</v>
      </c>
    </row>
    <row r="53" spans="1:5" ht="12.75">
      <c r="A53" s="38" t="s">
        <v>71</v>
      </c>
      <c r="E53" s="39" t="s">
        <v>3021</v>
      </c>
    </row>
    <row r="54" spans="1:5" ht="127.5">
      <c r="A54" t="s">
        <v>73</v>
      </c>
      <c r="E54" s="37" t="s">
        <v>309</v>
      </c>
    </row>
    <row r="55" spans="1:16" ht="12.75">
      <c r="A55" s="26" t="s">
        <v>63</v>
      </c>
      <c r="B55" s="31" t="s">
        <v>56</v>
      </c>
      <c r="C55" s="31" t="s">
        <v>320</v>
      </c>
      <c r="D55" s="26" t="s">
        <v>83</v>
      </c>
      <c r="E55" s="32" t="s">
        <v>321</v>
      </c>
      <c r="F55" s="33" t="s">
        <v>183</v>
      </c>
      <c r="G55" s="34">
        <v>45.45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2594</v>
      </c>
    </row>
    <row r="57" spans="1:5" ht="12.75">
      <c r="A57" s="38" t="s">
        <v>71</v>
      </c>
      <c r="E57" s="39" t="s">
        <v>3022</v>
      </c>
    </row>
    <row r="58" spans="1:5" ht="51">
      <c r="A58" t="s">
        <v>73</v>
      </c>
      <c r="E58" s="37" t="s">
        <v>323</v>
      </c>
    </row>
    <row r="59" spans="1:16" ht="12.75">
      <c r="A59" s="26" t="s">
        <v>63</v>
      </c>
      <c r="B59" s="31" t="s">
        <v>118</v>
      </c>
      <c r="C59" s="31" t="s">
        <v>3023</v>
      </c>
      <c r="D59" s="26" t="s">
        <v>83</v>
      </c>
      <c r="E59" s="32" t="s">
        <v>3024</v>
      </c>
      <c r="F59" s="33" t="s">
        <v>183</v>
      </c>
      <c r="G59" s="34">
        <v>25.25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3025</v>
      </c>
    </row>
    <row r="61" spans="1:5" ht="12.75">
      <c r="A61" s="38" t="s">
        <v>71</v>
      </c>
      <c r="E61" s="39" t="s">
        <v>3026</v>
      </c>
    </row>
    <row r="62" spans="1:5" ht="102">
      <c r="A62" t="s">
        <v>73</v>
      </c>
      <c r="E62" s="37" t="s">
        <v>3027</v>
      </c>
    </row>
    <row r="63" spans="1:16" ht="12.75">
      <c r="A63" s="26" t="s">
        <v>63</v>
      </c>
      <c r="B63" s="31" t="s">
        <v>123</v>
      </c>
      <c r="C63" s="31" t="s">
        <v>996</v>
      </c>
      <c r="D63" s="26" t="s">
        <v>83</v>
      </c>
      <c r="E63" s="32" t="s">
        <v>997</v>
      </c>
      <c r="F63" s="33" t="s">
        <v>183</v>
      </c>
      <c r="G63" s="34">
        <v>45.45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2595</v>
      </c>
    </row>
    <row r="65" spans="1:5" ht="12.75">
      <c r="A65" s="38" t="s">
        <v>71</v>
      </c>
      <c r="E65" s="39" t="s">
        <v>3022</v>
      </c>
    </row>
    <row r="66" spans="1:5" ht="51">
      <c r="A66" t="s">
        <v>73</v>
      </c>
      <c r="E66" s="37" t="s">
        <v>340</v>
      </c>
    </row>
    <row r="67" spans="1:16" ht="12.75">
      <c r="A67" s="26" t="s">
        <v>63</v>
      </c>
      <c r="B67" s="31" t="s">
        <v>126</v>
      </c>
      <c r="C67" s="31" t="s">
        <v>2596</v>
      </c>
      <c r="D67" s="26" t="s">
        <v>83</v>
      </c>
      <c r="E67" s="32" t="s">
        <v>2597</v>
      </c>
      <c r="F67" s="33" t="s">
        <v>183</v>
      </c>
      <c r="G67" s="34">
        <v>90.9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102">
      <c r="A68" s="36" t="s">
        <v>69</v>
      </c>
      <c r="E68" s="37" t="s">
        <v>3028</v>
      </c>
    </row>
    <row r="69" spans="1:5" ht="38.25">
      <c r="A69" s="38" t="s">
        <v>71</v>
      </c>
      <c r="E69" s="39" t="s">
        <v>3029</v>
      </c>
    </row>
    <row r="70" spans="1:5" ht="51">
      <c r="A70" t="s">
        <v>73</v>
      </c>
      <c r="E70" s="37" t="s">
        <v>340</v>
      </c>
    </row>
    <row r="71" spans="1:16" ht="12.75">
      <c r="A71" s="26" t="s">
        <v>63</v>
      </c>
      <c r="B71" s="31" t="s">
        <v>131</v>
      </c>
      <c r="C71" s="31" t="s">
        <v>369</v>
      </c>
      <c r="D71" s="26" t="s">
        <v>83</v>
      </c>
      <c r="E71" s="32" t="s">
        <v>2600</v>
      </c>
      <c r="F71" s="33" t="s">
        <v>183</v>
      </c>
      <c r="G71" s="34">
        <v>45.45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2601</v>
      </c>
    </row>
    <row r="73" spans="1:5" ht="12.75">
      <c r="A73" s="38" t="s">
        <v>71</v>
      </c>
      <c r="E73" s="39" t="s">
        <v>3022</v>
      </c>
    </row>
    <row r="74" spans="1:5" ht="140.25">
      <c r="A74" t="s">
        <v>73</v>
      </c>
      <c r="E74" s="37" t="s">
        <v>367</v>
      </c>
    </row>
    <row r="75" spans="1:16" ht="12.75">
      <c r="A75" s="26" t="s">
        <v>63</v>
      </c>
      <c r="B75" s="31" t="s">
        <v>137</v>
      </c>
      <c r="C75" s="31" t="s">
        <v>2602</v>
      </c>
      <c r="D75" s="26" t="s">
        <v>83</v>
      </c>
      <c r="E75" s="32" t="s">
        <v>2603</v>
      </c>
      <c r="F75" s="33" t="s">
        <v>183</v>
      </c>
      <c r="G75" s="34">
        <v>45.45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2604</v>
      </c>
    </row>
    <row r="77" spans="1:5" ht="12.75">
      <c r="A77" s="38" t="s">
        <v>71</v>
      </c>
      <c r="E77" s="39" t="s">
        <v>3022</v>
      </c>
    </row>
    <row r="78" spans="1:5" ht="140.25">
      <c r="A78" t="s">
        <v>73</v>
      </c>
      <c r="E78" s="37" t="s">
        <v>367</v>
      </c>
    </row>
    <row r="79" spans="1:16" ht="12.75">
      <c r="A79" s="26" t="s">
        <v>63</v>
      </c>
      <c r="B79" s="31" t="s">
        <v>140</v>
      </c>
      <c r="C79" s="31" t="s">
        <v>1000</v>
      </c>
      <c r="D79" s="26" t="s">
        <v>83</v>
      </c>
      <c r="E79" s="32" t="s">
        <v>2605</v>
      </c>
      <c r="F79" s="33" t="s">
        <v>183</v>
      </c>
      <c r="G79" s="34">
        <v>45.45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38.25">
      <c r="A80" s="36" t="s">
        <v>69</v>
      </c>
      <c r="E80" s="37" t="s">
        <v>2606</v>
      </c>
    </row>
    <row r="81" spans="1:5" ht="12.75">
      <c r="A81" s="38" t="s">
        <v>71</v>
      </c>
      <c r="E81" s="39" t="s">
        <v>3022</v>
      </c>
    </row>
    <row r="82" spans="1:5" ht="140.25">
      <c r="A82" t="s">
        <v>73</v>
      </c>
      <c r="E82" s="37" t="s">
        <v>367</v>
      </c>
    </row>
    <row r="83" spans="1:16" ht="12.75">
      <c r="A83" s="26" t="s">
        <v>63</v>
      </c>
      <c r="B83" s="31" t="s">
        <v>146</v>
      </c>
      <c r="C83" s="31" t="s">
        <v>412</v>
      </c>
      <c r="D83" s="26" t="s">
        <v>83</v>
      </c>
      <c r="E83" s="32" t="s">
        <v>413</v>
      </c>
      <c r="F83" s="33" t="s">
        <v>95</v>
      </c>
      <c r="G83" s="34">
        <v>30</v>
      </c>
      <c r="H83" s="35">
        <v>0</v>
      </c>
      <c r="I83" s="35">
        <f>ROUND(ROUND(H83,2)*ROUND(G83,3),2)</f>
      </c>
      <c r="J83" s="33" t="s">
        <v>68</v>
      </c>
      <c r="O83">
        <f>(I83*21)/100</f>
      </c>
      <c r="P83" t="s">
        <v>36</v>
      </c>
    </row>
    <row r="84" spans="1:5" ht="38.25">
      <c r="A84" s="36" t="s">
        <v>69</v>
      </c>
      <c r="E84" s="37" t="s">
        <v>2607</v>
      </c>
    </row>
    <row r="85" spans="1:5" ht="12.75">
      <c r="A85" s="38" t="s">
        <v>71</v>
      </c>
      <c r="E85" s="39" t="s">
        <v>3010</v>
      </c>
    </row>
    <row r="86" spans="1:5" ht="38.25">
      <c r="A86" t="s">
        <v>73</v>
      </c>
      <c r="E86" s="37" t="s">
        <v>415</v>
      </c>
    </row>
    <row r="87" spans="1:18" ht="12.75" customHeight="1">
      <c r="A87" s="6" t="s">
        <v>61</v>
      </c>
      <c r="B87" s="6"/>
      <c r="C87" s="41" t="s">
        <v>52</v>
      </c>
      <c r="D87" s="6"/>
      <c r="E87" s="29" t="s">
        <v>460</v>
      </c>
      <c r="F87" s="6"/>
      <c r="G87" s="6"/>
      <c r="H87" s="6"/>
      <c r="I87" s="42">
        <f>0+Q87</f>
      </c>
      <c r="J87" s="6"/>
      <c r="O87">
        <f>0+R87</f>
      </c>
      <c r="Q87">
        <f>0+I88</f>
      </c>
      <c r="R87">
        <f>0+O88</f>
      </c>
    </row>
    <row r="88" spans="1:16" ht="12.75">
      <c r="A88" s="26" t="s">
        <v>63</v>
      </c>
      <c r="B88" s="31" t="s">
        <v>151</v>
      </c>
      <c r="C88" s="31" t="s">
        <v>473</v>
      </c>
      <c r="D88" s="26" t="s">
        <v>83</v>
      </c>
      <c r="E88" s="32" t="s">
        <v>474</v>
      </c>
      <c r="F88" s="33" t="s">
        <v>234</v>
      </c>
      <c r="G88" s="34">
        <v>1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51">
      <c r="A89" s="36" t="s">
        <v>69</v>
      </c>
      <c r="E89" s="37" t="s">
        <v>3030</v>
      </c>
    </row>
    <row r="90" spans="1:5" ht="12.75">
      <c r="A90" s="38" t="s">
        <v>71</v>
      </c>
      <c r="E90" s="39" t="s">
        <v>686</v>
      </c>
    </row>
    <row r="91" spans="1:5" ht="51">
      <c r="A91" t="s">
        <v>73</v>
      </c>
      <c r="E91" s="37" t="s">
        <v>476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0+O12+O21+O42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3031</v>
      </c>
      <c r="I3" s="43">
        <f>0+I12+I21+I42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3001</v>
      </c>
      <c r="D7" s="1"/>
      <c r="E7" s="14" t="s">
        <v>3002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3031</v>
      </c>
      <c r="D8" s="6"/>
      <c r="E8" s="18" t="s">
        <v>3032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8.426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3034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25.9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2641</v>
      </c>
    </row>
    <row r="19" spans="1:5" ht="12.75">
      <c r="A19" s="38" t="s">
        <v>71</v>
      </c>
      <c r="E19" s="39" t="s">
        <v>3035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</f>
      </c>
      <c r="R21">
        <f>0+O22+O26+O30+O34+O38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3.511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3036</v>
      </c>
    </row>
    <row r="24" spans="1:5" ht="12.75">
      <c r="A24" s="38" t="s">
        <v>71</v>
      </c>
      <c r="E24" s="39" t="s">
        <v>3037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12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739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132</v>
      </c>
      <c r="D30" s="26" t="s">
        <v>83</v>
      </c>
      <c r="E30" s="32" t="s">
        <v>133</v>
      </c>
      <c r="F30" s="33" t="s">
        <v>85</v>
      </c>
      <c r="G30" s="34">
        <v>0.33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12.75">
      <c r="A31" s="36" t="s">
        <v>69</v>
      </c>
      <c r="E31" s="37" t="s">
        <v>3038</v>
      </c>
    </row>
    <row r="32" spans="1:5" ht="12.75">
      <c r="A32" s="38" t="s">
        <v>71</v>
      </c>
      <c r="E32" s="39" t="s">
        <v>3039</v>
      </c>
    </row>
    <row r="33" spans="1:5" ht="25.5">
      <c r="A33" t="s">
        <v>73</v>
      </c>
      <c r="E33" s="37" t="s">
        <v>1930</v>
      </c>
    </row>
    <row r="34" spans="1:16" ht="12.75">
      <c r="A34" s="26" t="s">
        <v>63</v>
      </c>
      <c r="B34" s="31" t="s">
        <v>49</v>
      </c>
      <c r="C34" s="31" t="s">
        <v>2586</v>
      </c>
      <c r="D34" s="26" t="s">
        <v>83</v>
      </c>
      <c r="E34" s="32" t="s">
        <v>2587</v>
      </c>
      <c r="F34" s="33" t="s">
        <v>85</v>
      </c>
      <c r="G34" s="34">
        <v>12.95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3040</v>
      </c>
    </row>
    <row r="36" spans="1:5" ht="12.75">
      <c r="A36" s="38" t="s">
        <v>71</v>
      </c>
      <c r="E36" s="39" t="s">
        <v>3041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181</v>
      </c>
      <c r="D38" s="26" t="s">
        <v>83</v>
      </c>
      <c r="E38" s="32" t="s">
        <v>182</v>
      </c>
      <c r="F38" s="33" t="s">
        <v>183</v>
      </c>
      <c r="G38" s="34">
        <v>37.31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2590</v>
      </c>
    </row>
    <row r="40" spans="1:5" ht="12.75">
      <c r="A40" s="38" t="s">
        <v>71</v>
      </c>
      <c r="E40" s="39" t="s">
        <v>3042</v>
      </c>
    </row>
    <row r="41" spans="1:5" ht="38.25">
      <c r="A41" t="s">
        <v>73</v>
      </c>
      <c r="E41" s="37" t="s">
        <v>865</v>
      </c>
    </row>
    <row r="42" spans="1:18" ht="12.75" customHeight="1">
      <c r="A42" s="6" t="s">
        <v>61</v>
      </c>
      <c r="B42" s="6"/>
      <c r="C42" s="41" t="s">
        <v>47</v>
      </c>
      <c r="D42" s="6"/>
      <c r="E42" s="29" t="s">
        <v>304</v>
      </c>
      <c r="F42" s="6"/>
      <c r="G42" s="6"/>
      <c r="H42" s="6"/>
      <c r="I42" s="42">
        <f>0+Q42</f>
      </c>
      <c r="J42" s="6"/>
      <c r="O42">
        <f>0+R42</f>
      </c>
      <c r="Q42">
        <f>0+I43+I47+I51+I55+I59+I63+I67+I71</f>
      </c>
      <c r="R42">
        <f>0+O43+O47+O51+O55+O59+O63+O67+O71</f>
      </c>
    </row>
    <row r="43" spans="1:16" ht="12.75">
      <c r="A43" s="26" t="s">
        <v>63</v>
      </c>
      <c r="B43" s="31" t="s">
        <v>104</v>
      </c>
      <c r="C43" s="31" t="s">
        <v>990</v>
      </c>
      <c r="D43" s="26" t="s">
        <v>83</v>
      </c>
      <c r="E43" s="32" t="s">
        <v>991</v>
      </c>
      <c r="F43" s="33" t="s">
        <v>85</v>
      </c>
      <c r="G43" s="34">
        <v>4.477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2592</v>
      </c>
    </row>
    <row r="45" spans="1:5" ht="12.75">
      <c r="A45" s="38" t="s">
        <v>71</v>
      </c>
      <c r="E45" s="39" t="s">
        <v>3043</v>
      </c>
    </row>
    <row r="46" spans="1:5" ht="127.5">
      <c r="A46" t="s">
        <v>73</v>
      </c>
      <c r="E46" s="37" t="s">
        <v>309</v>
      </c>
    </row>
    <row r="47" spans="1:16" ht="12.75">
      <c r="A47" s="26" t="s">
        <v>63</v>
      </c>
      <c r="B47" s="31" t="s">
        <v>52</v>
      </c>
      <c r="C47" s="31" t="s">
        <v>320</v>
      </c>
      <c r="D47" s="26" t="s">
        <v>83</v>
      </c>
      <c r="E47" s="32" t="s">
        <v>321</v>
      </c>
      <c r="F47" s="33" t="s">
        <v>183</v>
      </c>
      <c r="G47" s="34">
        <v>37.31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38.25">
      <c r="A48" s="36" t="s">
        <v>69</v>
      </c>
      <c r="E48" s="37" t="s">
        <v>2594</v>
      </c>
    </row>
    <row r="49" spans="1:5" ht="12.75">
      <c r="A49" s="38" t="s">
        <v>71</v>
      </c>
      <c r="E49" s="39" t="s">
        <v>3042</v>
      </c>
    </row>
    <row r="50" spans="1:5" ht="51">
      <c r="A50" t="s">
        <v>73</v>
      </c>
      <c r="E50" s="37" t="s">
        <v>323</v>
      </c>
    </row>
    <row r="51" spans="1:16" ht="12.75">
      <c r="A51" s="26" t="s">
        <v>63</v>
      </c>
      <c r="B51" s="31" t="s">
        <v>54</v>
      </c>
      <c r="C51" s="31" t="s">
        <v>996</v>
      </c>
      <c r="D51" s="26" t="s">
        <v>83</v>
      </c>
      <c r="E51" s="32" t="s">
        <v>997</v>
      </c>
      <c r="F51" s="33" t="s">
        <v>183</v>
      </c>
      <c r="G51" s="34">
        <v>37.31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2595</v>
      </c>
    </row>
    <row r="53" spans="1:5" ht="12.75">
      <c r="A53" s="38" t="s">
        <v>71</v>
      </c>
      <c r="E53" s="39" t="s">
        <v>3042</v>
      </c>
    </row>
    <row r="54" spans="1:5" ht="51">
      <c r="A54" t="s">
        <v>73</v>
      </c>
      <c r="E54" s="37" t="s">
        <v>340</v>
      </c>
    </row>
    <row r="55" spans="1:16" ht="12.75">
      <c r="A55" s="26" t="s">
        <v>63</v>
      </c>
      <c r="B55" s="31" t="s">
        <v>56</v>
      </c>
      <c r="C55" s="31" t="s">
        <v>2596</v>
      </c>
      <c r="D55" s="26" t="s">
        <v>83</v>
      </c>
      <c r="E55" s="32" t="s">
        <v>2597</v>
      </c>
      <c r="F55" s="33" t="s">
        <v>183</v>
      </c>
      <c r="G55" s="34">
        <v>74.62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102">
      <c r="A56" s="36" t="s">
        <v>69</v>
      </c>
      <c r="E56" s="37" t="s">
        <v>3044</v>
      </c>
    </row>
    <row r="57" spans="1:5" ht="38.25">
      <c r="A57" s="38" t="s">
        <v>71</v>
      </c>
      <c r="E57" s="39" t="s">
        <v>3045</v>
      </c>
    </row>
    <row r="58" spans="1:5" ht="51">
      <c r="A58" t="s">
        <v>73</v>
      </c>
      <c r="E58" s="37" t="s">
        <v>340</v>
      </c>
    </row>
    <row r="59" spans="1:16" ht="12.75">
      <c r="A59" s="26" t="s">
        <v>63</v>
      </c>
      <c r="B59" s="31" t="s">
        <v>118</v>
      </c>
      <c r="C59" s="31" t="s">
        <v>369</v>
      </c>
      <c r="D59" s="26" t="s">
        <v>83</v>
      </c>
      <c r="E59" s="32" t="s">
        <v>2600</v>
      </c>
      <c r="F59" s="33" t="s">
        <v>183</v>
      </c>
      <c r="G59" s="34">
        <v>37.31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2601</v>
      </c>
    </row>
    <row r="61" spans="1:5" ht="12.75">
      <c r="A61" s="38" t="s">
        <v>71</v>
      </c>
      <c r="E61" s="39" t="s">
        <v>3042</v>
      </c>
    </row>
    <row r="62" spans="1:5" ht="140.25">
      <c r="A62" t="s">
        <v>73</v>
      </c>
      <c r="E62" s="37" t="s">
        <v>367</v>
      </c>
    </row>
    <row r="63" spans="1:16" ht="12.75">
      <c r="A63" s="26" t="s">
        <v>63</v>
      </c>
      <c r="B63" s="31" t="s">
        <v>123</v>
      </c>
      <c r="C63" s="31" t="s">
        <v>2602</v>
      </c>
      <c r="D63" s="26" t="s">
        <v>83</v>
      </c>
      <c r="E63" s="32" t="s">
        <v>2603</v>
      </c>
      <c r="F63" s="33" t="s">
        <v>183</v>
      </c>
      <c r="G63" s="34">
        <v>37.31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2604</v>
      </c>
    </row>
    <row r="65" spans="1:5" ht="12.75">
      <c r="A65" s="38" t="s">
        <v>71</v>
      </c>
      <c r="E65" s="39" t="s">
        <v>3042</v>
      </c>
    </row>
    <row r="66" spans="1:5" ht="140.25">
      <c r="A66" t="s">
        <v>73</v>
      </c>
      <c r="E66" s="37" t="s">
        <v>367</v>
      </c>
    </row>
    <row r="67" spans="1:16" ht="12.75">
      <c r="A67" s="26" t="s">
        <v>63</v>
      </c>
      <c r="B67" s="31" t="s">
        <v>126</v>
      </c>
      <c r="C67" s="31" t="s">
        <v>1000</v>
      </c>
      <c r="D67" s="26" t="s">
        <v>83</v>
      </c>
      <c r="E67" s="32" t="s">
        <v>2605</v>
      </c>
      <c r="F67" s="33" t="s">
        <v>183</v>
      </c>
      <c r="G67" s="34">
        <v>37.31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2606</v>
      </c>
    </row>
    <row r="69" spans="1:5" ht="12.75">
      <c r="A69" s="38" t="s">
        <v>71</v>
      </c>
      <c r="E69" s="39" t="s">
        <v>3042</v>
      </c>
    </row>
    <row r="70" spans="1:5" ht="140.25">
      <c r="A70" t="s">
        <v>73</v>
      </c>
      <c r="E70" s="37" t="s">
        <v>367</v>
      </c>
    </row>
    <row r="71" spans="1:16" ht="12.75">
      <c r="A71" s="26" t="s">
        <v>63</v>
      </c>
      <c r="B71" s="31" t="s">
        <v>131</v>
      </c>
      <c r="C71" s="31" t="s">
        <v>412</v>
      </c>
      <c r="D71" s="26" t="s">
        <v>83</v>
      </c>
      <c r="E71" s="32" t="s">
        <v>413</v>
      </c>
      <c r="F71" s="33" t="s">
        <v>95</v>
      </c>
      <c r="G71" s="34">
        <v>18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2607</v>
      </c>
    </row>
    <row r="73" spans="1:5" ht="12.75">
      <c r="A73" s="38" t="s">
        <v>71</v>
      </c>
      <c r="E73" s="39" t="s">
        <v>702</v>
      </c>
    </row>
    <row r="74" spans="1:5" ht="38.25">
      <c r="A74" t="s">
        <v>73</v>
      </c>
      <c r="E74" s="37" t="s">
        <v>415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0+O12+O21+O50+O87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3046</v>
      </c>
      <c r="I3" s="43">
        <f>0+I12+I21+I50+I87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3001</v>
      </c>
      <c r="D7" s="1"/>
      <c r="E7" s="14" t="s">
        <v>3002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3046</v>
      </c>
      <c r="D8" s="6"/>
      <c r="E8" s="18" t="s">
        <v>3047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4.253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3049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28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2641</v>
      </c>
    </row>
    <row r="19" spans="1:5" ht="12.75">
      <c r="A19" s="38" t="s">
        <v>71</v>
      </c>
      <c r="E19" s="39" t="s">
        <v>3050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</f>
      </c>
      <c r="R21">
        <f>0+O22+O26+O30+O34+O38+O42+O46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1.772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3051</v>
      </c>
    </row>
    <row r="24" spans="1:5" ht="12.75">
      <c r="A24" s="38" t="s">
        <v>71</v>
      </c>
      <c r="E24" s="39" t="s">
        <v>3052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30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12.75">
      <c r="A27" s="36" t="s">
        <v>69</v>
      </c>
      <c r="E27" s="37" t="s">
        <v>3053</v>
      </c>
    </row>
    <row r="28" spans="1:5" ht="12.75">
      <c r="A28" s="38" t="s">
        <v>71</v>
      </c>
      <c r="E28" s="39" t="s">
        <v>3010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132</v>
      </c>
      <c r="D30" s="26" t="s">
        <v>83</v>
      </c>
      <c r="E30" s="32" t="s">
        <v>133</v>
      </c>
      <c r="F30" s="33" t="s">
        <v>85</v>
      </c>
      <c r="G30" s="34">
        <v>14.596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3054</v>
      </c>
    </row>
    <row r="32" spans="1:5" ht="12.75">
      <c r="A32" s="38" t="s">
        <v>71</v>
      </c>
      <c r="E32" s="39" t="s">
        <v>3055</v>
      </c>
    </row>
    <row r="33" spans="1:5" ht="25.5">
      <c r="A33" t="s">
        <v>73</v>
      </c>
      <c r="E33" s="37" t="s">
        <v>1930</v>
      </c>
    </row>
    <row r="34" spans="1:16" ht="12.75">
      <c r="A34" s="26" t="s">
        <v>63</v>
      </c>
      <c r="B34" s="31" t="s">
        <v>49</v>
      </c>
      <c r="C34" s="31" t="s">
        <v>2586</v>
      </c>
      <c r="D34" s="26" t="s">
        <v>83</v>
      </c>
      <c r="E34" s="32" t="s">
        <v>2587</v>
      </c>
      <c r="F34" s="33" t="s">
        <v>85</v>
      </c>
      <c r="G34" s="34">
        <v>14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63.75">
      <c r="A35" s="36" t="s">
        <v>69</v>
      </c>
      <c r="E35" s="37" t="s">
        <v>3056</v>
      </c>
    </row>
    <row r="36" spans="1:5" ht="12.75">
      <c r="A36" s="38" t="s">
        <v>71</v>
      </c>
      <c r="E36" s="39" t="s">
        <v>1121</v>
      </c>
    </row>
    <row r="37" spans="1:5" ht="344.25">
      <c r="A37" t="s">
        <v>73</v>
      </c>
      <c r="E37" s="37" t="s">
        <v>857</v>
      </c>
    </row>
    <row r="38" spans="1:16" ht="12.75">
      <c r="A38" s="26" t="s">
        <v>63</v>
      </c>
      <c r="B38" s="31" t="s">
        <v>97</v>
      </c>
      <c r="C38" s="31" t="s">
        <v>162</v>
      </c>
      <c r="D38" s="26" t="s">
        <v>83</v>
      </c>
      <c r="E38" s="32" t="s">
        <v>163</v>
      </c>
      <c r="F38" s="33" t="s">
        <v>85</v>
      </c>
      <c r="G38" s="34">
        <v>1.55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38.25">
      <c r="A39" s="36" t="s">
        <v>69</v>
      </c>
      <c r="E39" s="37" t="s">
        <v>3015</v>
      </c>
    </row>
    <row r="40" spans="1:5" ht="12.75">
      <c r="A40" s="38" t="s">
        <v>71</v>
      </c>
      <c r="E40" s="39" t="s">
        <v>3016</v>
      </c>
    </row>
    <row r="41" spans="1:5" ht="255">
      <c r="A41" t="s">
        <v>73</v>
      </c>
      <c r="E41" s="37" t="s">
        <v>3017</v>
      </c>
    </row>
    <row r="42" spans="1:16" ht="12.75">
      <c r="A42" s="26" t="s">
        <v>63</v>
      </c>
      <c r="B42" s="31" t="s">
        <v>104</v>
      </c>
      <c r="C42" s="31" t="s">
        <v>170</v>
      </c>
      <c r="D42" s="26" t="s">
        <v>83</v>
      </c>
      <c r="E42" s="32" t="s">
        <v>171</v>
      </c>
      <c r="F42" s="33" t="s">
        <v>85</v>
      </c>
      <c r="G42" s="34">
        <v>8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3018</v>
      </c>
    </row>
    <row r="44" spans="1:5" ht="12.75">
      <c r="A44" s="38" t="s">
        <v>71</v>
      </c>
      <c r="E44" s="39" t="s">
        <v>729</v>
      </c>
    </row>
    <row r="45" spans="1:5" ht="242.25">
      <c r="A45" t="s">
        <v>73</v>
      </c>
      <c r="E45" s="37" t="s">
        <v>3019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84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38.25">
      <c r="A47" s="36" t="s">
        <v>69</v>
      </c>
      <c r="E47" s="37" t="s">
        <v>2590</v>
      </c>
    </row>
    <row r="48" spans="1:5" ht="12.75">
      <c r="A48" s="38" t="s">
        <v>71</v>
      </c>
      <c r="E48" s="39" t="s">
        <v>3057</v>
      </c>
    </row>
    <row r="49" spans="1:5" ht="38.25">
      <c r="A49" t="s">
        <v>73</v>
      </c>
      <c r="E49" s="37" t="s">
        <v>865</v>
      </c>
    </row>
    <row r="50" spans="1:18" ht="12.75" customHeight="1">
      <c r="A50" s="6" t="s">
        <v>61</v>
      </c>
      <c r="B50" s="6"/>
      <c r="C50" s="41" t="s">
        <v>47</v>
      </c>
      <c r="D50" s="6"/>
      <c r="E50" s="29" t="s">
        <v>304</v>
      </c>
      <c r="F50" s="6"/>
      <c r="G50" s="6"/>
      <c r="H50" s="6"/>
      <c r="I50" s="42">
        <f>0+Q50</f>
      </c>
      <c r="J50" s="6"/>
      <c r="O50">
        <f>0+R50</f>
      </c>
      <c r="Q50">
        <f>0+I51+I55+I59+I63+I67+I71+I75+I79+I83</f>
      </c>
      <c r="R50">
        <f>0+O51+O55+O59+O63+O67+O71+O75+O79+O83</f>
      </c>
    </row>
    <row r="51" spans="1:16" ht="12.75">
      <c r="A51" s="26" t="s">
        <v>63</v>
      </c>
      <c r="B51" s="31" t="s">
        <v>54</v>
      </c>
      <c r="C51" s="31" t="s">
        <v>990</v>
      </c>
      <c r="D51" s="26" t="s">
        <v>83</v>
      </c>
      <c r="E51" s="32" t="s">
        <v>991</v>
      </c>
      <c r="F51" s="33" t="s">
        <v>85</v>
      </c>
      <c r="G51" s="34">
        <v>5.454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2592</v>
      </c>
    </row>
    <row r="53" spans="1:5" ht="12.75">
      <c r="A53" s="38" t="s">
        <v>71</v>
      </c>
      <c r="E53" s="39" t="s">
        <v>3021</v>
      </c>
    </row>
    <row r="54" spans="1:5" ht="127.5">
      <c r="A54" t="s">
        <v>73</v>
      </c>
      <c r="E54" s="37" t="s">
        <v>309</v>
      </c>
    </row>
    <row r="55" spans="1:16" ht="12.75">
      <c r="A55" s="26" t="s">
        <v>63</v>
      </c>
      <c r="B55" s="31" t="s">
        <v>56</v>
      </c>
      <c r="C55" s="31" t="s">
        <v>320</v>
      </c>
      <c r="D55" s="26" t="s">
        <v>83</v>
      </c>
      <c r="E55" s="32" t="s">
        <v>321</v>
      </c>
      <c r="F55" s="33" t="s">
        <v>183</v>
      </c>
      <c r="G55" s="34">
        <v>45.45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2594</v>
      </c>
    </row>
    <row r="57" spans="1:5" ht="12.75">
      <c r="A57" s="38" t="s">
        <v>71</v>
      </c>
      <c r="E57" s="39" t="s">
        <v>3022</v>
      </c>
    </row>
    <row r="58" spans="1:5" ht="51">
      <c r="A58" t="s">
        <v>73</v>
      </c>
      <c r="E58" s="37" t="s">
        <v>323</v>
      </c>
    </row>
    <row r="59" spans="1:16" ht="12.75">
      <c r="A59" s="26" t="s">
        <v>63</v>
      </c>
      <c r="B59" s="31" t="s">
        <v>118</v>
      </c>
      <c r="C59" s="31" t="s">
        <v>3023</v>
      </c>
      <c r="D59" s="26" t="s">
        <v>83</v>
      </c>
      <c r="E59" s="32" t="s">
        <v>3024</v>
      </c>
      <c r="F59" s="33" t="s">
        <v>183</v>
      </c>
      <c r="G59" s="34">
        <v>25.25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3025</v>
      </c>
    </row>
    <row r="61" spans="1:5" ht="12.75">
      <c r="A61" s="38" t="s">
        <v>71</v>
      </c>
      <c r="E61" s="39" t="s">
        <v>3026</v>
      </c>
    </row>
    <row r="62" spans="1:5" ht="102">
      <c r="A62" t="s">
        <v>73</v>
      </c>
      <c r="E62" s="37" t="s">
        <v>3027</v>
      </c>
    </row>
    <row r="63" spans="1:16" ht="12.75">
      <c r="A63" s="26" t="s">
        <v>63</v>
      </c>
      <c r="B63" s="31" t="s">
        <v>123</v>
      </c>
      <c r="C63" s="31" t="s">
        <v>996</v>
      </c>
      <c r="D63" s="26" t="s">
        <v>83</v>
      </c>
      <c r="E63" s="32" t="s">
        <v>997</v>
      </c>
      <c r="F63" s="33" t="s">
        <v>183</v>
      </c>
      <c r="G63" s="34">
        <v>45.45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51">
      <c r="A64" s="36" t="s">
        <v>69</v>
      </c>
      <c r="E64" s="37" t="s">
        <v>2595</v>
      </c>
    </row>
    <row r="65" spans="1:5" ht="12.75">
      <c r="A65" s="38" t="s">
        <v>71</v>
      </c>
      <c r="E65" s="39" t="s">
        <v>3022</v>
      </c>
    </row>
    <row r="66" spans="1:5" ht="51">
      <c r="A66" t="s">
        <v>73</v>
      </c>
      <c r="E66" s="37" t="s">
        <v>340</v>
      </c>
    </row>
    <row r="67" spans="1:16" ht="12.75">
      <c r="A67" s="26" t="s">
        <v>63</v>
      </c>
      <c r="B67" s="31" t="s">
        <v>126</v>
      </c>
      <c r="C67" s="31" t="s">
        <v>2596</v>
      </c>
      <c r="D67" s="26" t="s">
        <v>83</v>
      </c>
      <c r="E67" s="32" t="s">
        <v>2597</v>
      </c>
      <c r="F67" s="33" t="s">
        <v>183</v>
      </c>
      <c r="G67" s="34">
        <v>90.9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102">
      <c r="A68" s="36" t="s">
        <v>69</v>
      </c>
      <c r="E68" s="37" t="s">
        <v>3028</v>
      </c>
    </row>
    <row r="69" spans="1:5" ht="38.25">
      <c r="A69" s="38" t="s">
        <v>71</v>
      </c>
      <c r="E69" s="39" t="s">
        <v>3029</v>
      </c>
    </row>
    <row r="70" spans="1:5" ht="51">
      <c r="A70" t="s">
        <v>73</v>
      </c>
      <c r="E70" s="37" t="s">
        <v>340</v>
      </c>
    </row>
    <row r="71" spans="1:16" ht="12.75">
      <c r="A71" s="26" t="s">
        <v>63</v>
      </c>
      <c r="B71" s="31" t="s">
        <v>131</v>
      </c>
      <c r="C71" s="31" t="s">
        <v>369</v>
      </c>
      <c r="D71" s="26" t="s">
        <v>83</v>
      </c>
      <c r="E71" s="32" t="s">
        <v>2600</v>
      </c>
      <c r="F71" s="33" t="s">
        <v>183</v>
      </c>
      <c r="G71" s="34">
        <v>45.45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2601</v>
      </c>
    </row>
    <row r="73" spans="1:5" ht="12.75">
      <c r="A73" s="38" t="s">
        <v>71</v>
      </c>
      <c r="E73" s="39" t="s">
        <v>3022</v>
      </c>
    </row>
    <row r="74" spans="1:5" ht="140.25">
      <c r="A74" t="s">
        <v>73</v>
      </c>
      <c r="E74" s="37" t="s">
        <v>367</v>
      </c>
    </row>
    <row r="75" spans="1:16" ht="12.75">
      <c r="A75" s="26" t="s">
        <v>63</v>
      </c>
      <c r="B75" s="31" t="s">
        <v>137</v>
      </c>
      <c r="C75" s="31" t="s">
        <v>2602</v>
      </c>
      <c r="D75" s="26" t="s">
        <v>83</v>
      </c>
      <c r="E75" s="32" t="s">
        <v>2603</v>
      </c>
      <c r="F75" s="33" t="s">
        <v>183</v>
      </c>
      <c r="G75" s="34">
        <v>45.45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2604</v>
      </c>
    </row>
    <row r="77" spans="1:5" ht="12.75">
      <c r="A77" s="38" t="s">
        <v>71</v>
      </c>
      <c r="E77" s="39" t="s">
        <v>3022</v>
      </c>
    </row>
    <row r="78" spans="1:5" ht="140.25">
      <c r="A78" t="s">
        <v>73</v>
      </c>
      <c r="E78" s="37" t="s">
        <v>367</v>
      </c>
    </row>
    <row r="79" spans="1:16" ht="12.75">
      <c r="A79" s="26" t="s">
        <v>63</v>
      </c>
      <c r="B79" s="31" t="s">
        <v>140</v>
      </c>
      <c r="C79" s="31" t="s">
        <v>1000</v>
      </c>
      <c r="D79" s="26" t="s">
        <v>83</v>
      </c>
      <c r="E79" s="32" t="s">
        <v>2605</v>
      </c>
      <c r="F79" s="33" t="s">
        <v>183</v>
      </c>
      <c r="G79" s="34">
        <v>45.45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38.25">
      <c r="A80" s="36" t="s">
        <v>69</v>
      </c>
      <c r="E80" s="37" t="s">
        <v>2606</v>
      </c>
    </row>
    <row r="81" spans="1:5" ht="12.75">
      <c r="A81" s="38" t="s">
        <v>71</v>
      </c>
      <c r="E81" s="39" t="s">
        <v>3022</v>
      </c>
    </row>
    <row r="82" spans="1:5" ht="140.25">
      <c r="A82" t="s">
        <v>73</v>
      </c>
      <c r="E82" s="37" t="s">
        <v>367</v>
      </c>
    </row>
    <row r="83" spans="1:16" ht="12.75">
      <c r="A83" s="26" t="s">
        <v>63</v>
      </c>
      <c r="B83" s="31" t="s">
        <v>146</v>
      </c>
      <c r="C83" s="31" t="s">
        <v>412</v>
      </c>
      <c r="D83" s="26" t="s">
        <v>83</v>
      </c>
      <c r="E83" s="32" t="s">
        <v>413</v>
      </c>
      <c r="F83" s="33" t="s">
        <v>95</v>
      </c>
      <c r="G83" s="34">
        <v>30</v>
      </c>
      <c r="H83" s="35">
        <v>0</v>
      </c>
      <c r="I83" s="35">
        <f>ROUND(ROUND(H83,2)*ROUND(G83,3),2)</f>
      </c>
      <c r="J83" s="33" t="s">
        <v>68</v>
      </c>
      <c r="O83">
        <f>(I83*21)/100</f>
      </c>
      <c r="P83" t="s">
        <v>36</v>
      </c>
    </row>
    <row r="84" spans="1:5" ht="38.25">
      <c r="A84" s="36" t="s">
        <v>69</v>
      </c>
      <c r="E84" s="37" t="s">
        <v>2607</v>
      </c>
    </row>
    <row r="85" spans="1:5" ht="12.75">
      <c r="A85" s="38" t="s">
        <v>71</v>
      </c>
      <c r="E85" s="39" t="s">
        <v>3010</v>
      </c>
    </row>
    <row r="86" spans="1:5" ht="38.25">
      <c r="A86" t="s">
        <v>73</v>
      </c>
      <c r="E86" s="37" t="s">
        <v>415</v>
      </c>
    </row>
    <row r="87" spans="1:18" ht="12.75" customHeight="1">
      <c r="A87" s="6" t="s">
        <v>61</v>
      </c>
      <c r="B87" s="6"/>
      <c r="C87" s="41" t="s">
        <v>52</v>
      </c>
      <c r="D87" s="6"/>
      <c r="E87" s="29" t="s">
        <v>460</v>
      </c>
      <c r="F87" s="6"/>
      <c r="G87" s="6"/>
      <c r="H87" s="6"/>
      <c r="I87" s="42">
        <f>0+Q87</f>
      </c>
      <c r="J87" s="6"/>
      <c r="O87">
        <f>0+R87</f>
      </c>
      <c r="Q87">
        <f>0+I88</f>
      </c>
      <c r="R87">
        <f>0+O88</f>
      </c>
    </row>
    <row r="88" spans="1:16" ht="12.75">
      <c r="A88" s="26" t="s">
        <v>63</v>
      </c>
      <c r="B88" s="31" t="s">
        <v>151</v>
      </c>
      <c r="C88" s="31" t="s">
        <v>473</v>
      </c>
      <c r="D88" s="26" t="s">
        <v>83</v>
      </c>
      <c r="E88" s="32" t="s">
        <v>474</v>
      </c>
      <c r="F88" s="33" t="s">
        <v>234</v>
      </c>
      <c r="G88" s="34">
        <v>1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51">
      <c r="A89" s="36" t="s">
        <v>69</v>
      </c>
      <c r="E89" s="37" t="s">
        <v>3030</v>
      </c>
    </row>
    <row r="90" spans="1:5" ht="12.75">
      <c r="A90" s="38" t="s">
        <v>71</v>
      </c>
      <c r="E90" s="39" t="s">
        <v>686</v>
      </c>
    </row>
    <row r="91" spans="1:5" ht="51">
      <c r="A91" t="s">
        <v>73</v>
      </c>
      <c r="E91" s="37" t="s">
        <v>476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0+O12+O21+O66+O95+O132+O137+O146+O159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3058</v>
      </c>
      <c r="I3" s="43">
        <f>0+I12+I21+I66+I95+I132+I137+I146+I159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3001</v>
      </c>
      <c r="D7" s="1"/>
      <c r="E7" s="14" t="s">
        <v>3002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3058</v>
      </c>
      <c r="D8" s="6"/>
      <c r="E8" s="18" t="s">
        <v>3059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9.389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3061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133.7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2615</v>
      </c>
    </row>
    <row r="19" spans="1:5" ht="12.75">
      <c r="A19" s="38" t="s">
        <v>71</v>
      </c>
      <c r="E19" s="39" t="s">
        <v>3062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0+I22+I26+I30+I34+I38+I42+I46+I50+I54+I58+I62</f>
      </c>
      <c r="R21">
        <f>0+O22+O26+O30+O34+O38+O42+O46+O50+O54+O58+O62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3.912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3063</v>
      </c>
    </row>
    <row r="24" spans="1:5" ht="12.75">
      <c r="A24" s="38" t="s">
        <v>71</v>
      </c>
      <c r="E24" s="39" t="s">
        <v>3064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8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729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850</v>
      </c>
      <c r="D30" s="26" t="s">
        <v>83</v>
      </c>
      <c r="E30" s="32" t="s">
        <v>851</v>
      </c>
      <c r="F30" s="33" t="s">
        <v>725</v>
      </c>
      <c r="G30" s="34">
        <v>140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25.5">
      <c r="A31" s="36" t="s">
        <v>69</v>
      </c>
      <c r="E31" s="37" t="s">
        <v>2284</v>
      </c>
    </row>
    <row r="32" spans="1:5" ht="12.75">
      <c r="A32" s="38" t="s">
        <v>71</v>
      </c>
      <c r="E32" s="39" t="s">
        <v>2285</v>
      </c>
    </row>
    <row r="33" spans="1:5" ht="38.25">
      <c r="A33" t="s">
        <v>73</v>
      </c>
      <c r="E33" s="37" t="s">
        <v>854</v>
      </c>
    </row>
    <row r="34" spans="1:16" ht="12.75">
      <c r="A34" s="26" t="s">
        <v>63</v>
      </c>
      <c r="B34" s="31" t="s">
        <v>49</v>
      </c>
      <c r="C34" s="31" t="s">
        <v>132</v>
      </c>
      <c r="D34" s="26" t="s">
        <v>83</v>
      </c>
      <c r="E34" s="32" t="s">
        <v>133</v>
      </c>
      <c r="F34" s="33" t="s">
        <v>85</v>
      </c>
      <c r="G34" s="34">
        <v>4.026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153">
      <c r="A35" s="36" t="s">
        <v>69</v>
      </c>
      <c r="E35" s="37" t="s">
        <v>3065</v>
      </c>
    </row>
    <row r="36" spans="1:5" ht="38.25">
      <c r="A36" s="38" t="s">
        <v>71</v>
      </c>
      <c r="E36" s="39" t="s">
        <v>3066</v>
      </c>
    </row>
    <row r="37" spans="1:5" ht="25.5">
      <c r="A37" t="s">
        <v>73</v>
      </c>
      <c r="E37" s="37" t="s">
        <v>1930</v>
      </c>
    </row>
    <row r="38" spans="1:16" ht="12.75">
      <c r="A38" s="26" t="s">
        <v>63</v>
      </c>
      <c r="B38" s="31" t="s">
        <v>97</v>
      </c>
      <c r="C38" s="31" t="s">
        <v>2586</v>
      </c>
      <c r="D38" s="26" t="s">
        <v>83</v>
      </c>
      <c r="E38" s="32" t="s">
        <v>2587</v>
      </c>
      <c r="F38" s="33" t="s">
        <v>85</v>
      </c>
      <c r="G38" s="34">
        <v>66.85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63.75">
      <c r="A39" s="36" t="s">
        <v>69</v>
      </c>
      <c r="E39" s="37" t="s">
        <v>3067</v>
      </c>
    </row>
    <row r="40" spans="1:5" ht="12.75">
      <c r="A40" s="38" t="s">
        <v>71</v>
      </c>
      <c r="E40" s="39" t="s">
        <v>3068</v>
      </c>
    </row>
    <row r="41" spans="1:5" ht="344.25">
      <c r="A41" t="s">
        <v>73</v>
      </c>
      <c r="E41" s="37" t="s">
        <v>857</v>
      </c>
    </row>
    <row r="42" spans="1:16" ht="12.75">
      <c r="A42" s="26" t="s">
        <v>63</v>
      </c>
      <c r="B42" s="31" t="s">
        <v>104</v>
      </c>
      <c r="C42" s="31" t="s">
        <v>858</v>
      </c>
      <c r="D42" s="26" t="s">
        <v>83</v>
      </c>
      <c r="E42" s="32" t="s">
        <v>859</v>
      </c>
      <c r="F42" s="33" t="s">
        <v>85</v>
      </c>
      <c r="G42" s="34">
        <v>28.29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51">
      <c r="A43" s="36" t="s">
        <v>69</v>
      </c>
      <c r="E43" s="37" t="s">
        <v>2651</v>
      </c>
    </row>
    <row r="44" spans="1:5" ht="12.75">
      <c r="A44" s="38" t="s">
        <v>71</v>
      </c>
      <c r="E44" s="39" t="s">
        <v>3069</v>
      </c>
    </row>
    <row r="45" spans="1:5" ht="306">
      <c r="A45" t="s">
        <v>73</v>
      </c>
      <c r="E45" s="37" t="s">
        <v>862</v>
      </c>
    </row>
    <row r="46" spans="1:16" ht="12.75">
      <c r="A46" s="26" t="s">
        <v>63</v>
      </c>
      <c r="B46" s="31" t="s">
        <v>52</v>
      </c>
      <c r="C46" s="31" t="s">
        <v>181</v>
      </c>
      <c r="D46" s="26" t="s">
        <v>83</v>
      </c>
      <c r="E46" s="32" t="s">
        <v>182</v>
      </c>
      <c r="F46" s="33" t="s">
        <v>183</v>
      </c>
      <c r="G46" s="34">
        <v>72.074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76.5">
      <c r="A47" s="36" t="s">
        <v>69</v>
      </c>
      <c r="E47" s="37" t="s">
        <v>3070</v>
      </c>
    </row>
    <row r="48" spans="1:5" ht="38.25">
      <c r="A48" s="38" t="s">
        <v>71</v>
      </c>
      <c r="E48" s="39" t="s">
        <v>3071</v>
      </c>
    </row>
    <row r="49" spans="1:5" ht="38.25">
      <c r="A49" t="s">
        <v>73</v>
      </c>
      <c r="E49" s="37" t="s">
        <v>865</v>
      </c>
    </row>
    <row r="50" spans="1:16" ht="12.75">
      <c r="A50" s="26" t="s">
        <v>63</v>
      </c>
      <c r="B50" s="31" t="s">
        <v>54</v>
      </c>
      <c r="C50" s="31" t="s">
        <v>620</v>
      </c>
      <c r="D50" s="26" t="s">
        <v>83</v>
      </c>
      <c r="E50" s="32" t="s">
        <v>621</v>
      </c>
      <c r="F50" s="33" t="s">
        <v>183</v>
      </c>
      <c r="G50" s="34">
        <v>7.2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38.25">
      <c r="A51" s="36" t="s">
        <v>69</v>
      </c>
      <c r="E51" s="37" t="s">
        <v>3072</v>
      </c>
    </row>
    <row r="52" spans="1:5" ht="12.75">
      <c r="A52" s="38" t="s">
        <v>71</v>
      </c>
      <c r="E52" s="39" t="s">
        <v>3073</v>
      </c>
    </row>
    <row r="53" spans="1:5" ht="12.75">
      <c r="A53" t="s">
        <v>73</v>
      </c>
      <c r="E53" s="37" t="s">
        <v>210</v>
      </c>
    </row>
    <row r="54" spans="1:16" ht="12.75">
      <c r="A54" s="26" t="s">
        <v>63</v>
      </c>
      <c r="B54" s="31" t="s">
        <v>56</v>
      </c>
      <c r="C54" s="31" t="s">
        <v>3074</v>
      </c>
      <c r="D54" s="26" t="s">
        <v>83</v>
      </c>
      <c r="E54" s="32" t="s">
        <v>3075</v>
      </c>
      <c r="F54" s="33" t="s">
        <v>183</v>
      </c>
      <c r="G54" s="34">
        <v>7.2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38.25">
      <c r="A55" s="36" t="s">
        <v>69</v>
      </c>
      <c r="E55" s="37" t="s">
        <v>3076</v>
      </c>
    </row>
    <row r="56" spans="1:5" ht="12.75">
      <c r="A56" s="38" t="s">
        <v>71</v>
      </c>
      <c r="E56" s="39" t="s">
        <v>3073</v>
      </c>
    </row>
    <row r="57" spans="1:5" ht="38.25">
      <c r="A57" t="s">
        <v>73</v>
      </c>
      <c r="E57" s="37" t="s">
        <v>3077</v>
      </c>
    </row>
    <row r="58" spans="1:16" ht="12.75">
      <c r="A58" s="26" t="s">
        <v>63</v>
      </c>
      <c r="B58" s="31" t="s">
        <v>118</v>
      </c>
      <c r="C58" s="31" t="s">
        <v>217</v>
      </c>
      <c r="D58" s="26" t="s">
        <v>83</v>
      </c>
      <c r="E58" s="32" t="s">
        <v>218</v>
      </c>
      <c r="F58" s="33" t="s">
        <v>183</v>
      </c>
      <c r="G58" s="34">
        <v>7.2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38.25">
      <c r="A59" s="36" t="s">
        <v>69</v>
      </c>
      <c r="E59" s="37" t="s">
        <v>3078</v>
      </c>
    </row>
    <row r="60" spans="1:5" ht="12.75">
      <c r="A60" s="38" t="s">
        <v>71</v>
      </c>
      <c r="E60" s="39" t="s">
        <v>3073</v>
      </c>
    </row>
    <row r="61" spans="1:5" ht="38.25">
      <c r="A61" t="s">
        <v>73</v>
      </c>
      <c r="E61" s="37" t="s">
        <v>3079</v>
      </c>
    </row>
    <row r="62" spans="1:16" ht="12.75">
      <c r="A62" s="26" t="s">
        <v>63</v>
      </c>
      <c r="B62" s="31" t="s">
        <v>123</v>
      </c>
      <c r="C62" s="31" t="s">
        <v>222</v>
      </c>
      <c r="D62" s="26" t="s">
        <v>83</v>
      </c>
      <c r="E62" s="32" t="s">
        <v>223</v>
      </c>
      <c r="F62" s="33" t="s">
        <v>183</v>
      </c>
      <c r="G62" s="34">
        <v>7.2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38.25">
      <c r="A63" s="36" t="s">
        <v>69</v>
      </c>
      <c r="E63" s="37" t="s">
        <v>3080</v>
      </c>
    </row>
    <row r="64" spans="1:5" ht="12.75">
      <c r="A64" s="38" t="s">
        <v>71</v>
      </c>
      <c r="E64" s="39" t="s">
        <v>3073</v>
      </c>
    </row>
    <row r="65" spans="1:5" ht="38.25">
      <c r="A65" t="s">
        <v>73</v>
      </c>
      <c r="E65" s="37" t="s">
        <v>225</v>
      </c>
    </row>
    <row r="66" spans="1:18" ht="12.75" customHeight="1">
      <c r="A66" s="6" t="s">
        <v>61</v>
      </c>
      <c r="B66" s="6"/>
      <c r="C66" s="41" t="s">
        <v>45</v>
      </c>
      <c r="D66" s="6"/>
      <c r="E66" s="29" t="s">
        <v>265</v>
      </c>
      <c r="F66" s="6"/>
      <c r="G66" s="6"/>
      <c r="H66" s="6"/>
      <c r="I66" s="42">
        <f>0+Q66</f>
      </c>
      <c r="J66" s="6"/>
      <c r="O66">
        <f>0+R66</f>
      </c>
      <c r="Q66">
        <f>0+I67+I71+I75+I79+I83+I87+I91</f>
      </c>
      <c r="R66">
        <f>0+O67+O71+O75+O79+O83+O87+O91</f>
      </c>
    </row>
    <row r="67" spans="1:16" ht="12.75">
      <c r="A67" s="26" t="s">
        <v>63</v>
      </c>
      <c r="B67" s="31" t="s">
        <v>126</v>
      </c>
      <c r="C67" s="31" t="s">
        <v>866</v>
      </c>
      <c r="D67" s="26" t="s">
        <v>83</v>
      </c>
      <c r="E67" s="32" t="s">
        <v>2292</v>
      </c>
      <c r="F67" s="33" t="s">
        <v>85</v>
      </c>
      <c r="G67" s="34">
        <v>0.34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3081</v>
      </c>
    </row>
    <row r="69" spans="1:5" ht="12.75">
      <c r="A69" s="38" t="s">
        <v>71</v>
      </c>
      <c r="E69" s="39" t="s">
        <v>2294</v>
      </c>
    </row>
    <row r="70" spans="1:5" ht="242.25">
      <c r="A70" t="s">
        <v>73</v>
      </c>
      <c r="E70" s="37" t="s">
        <v>870</v>
      </c>
    </row>
    <row r="71" spans="1:16" ht="12.75">
      <c r="A71" s="26" t="s">
        <v>63</v>
      </c>
      <c r="B71" s="31" t="s">
        <v>131</v>
      </c>
      <c r="C71" s="31" t="s">
        <v>267</v>
      </c>
      <c r="D71" s="26" t="s">
        <v>83</v>
      </c>
      <c r="E71" s="32" t="s">
        <v>268</v>
      </c>
      <c r="F71" s="33" t="s">
        <v>85</v>
      </c>
      <c r="G71" s="34">
        <v>1.247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51">
      <c r="A72" s="36" t="s">
        <v>69</v>
      </c>
      <c r="E72" s="37" t="s">
        <v>2804</v>
      </c>
    </row>
    <row r="73" spans="1:5" ht="12.75">
      <c r="A73" s="38" t="s">
        <v>71</v>
      </c>
      <c r="E73" s="39" t="s">
        <v>3082</v>
      </c>
    </row>
    <row r="74" spans="1:5" ht="395.25">
      <c r="A74" t="s">
        <v>73</v>
      </c>
      <c r="E74" s="37" t="s">
        <v>873</v>
      </c>
    </row>
    <row r="75" spans="1:16" ht="12.75">
      <c r="A75" s="26" t="s">
        <v>63</v>
      </c>
      <c r="B75" s="31" t="s">
        <v>137</v>
      </c>
      <c r="C75" s="31" t="s">
        <v>874</v>
      </c>
      <c r="D75" s="26" t="s">
        <v>83</v>
      </c>
      <c r="E75" s="32" t="s">
        <v>875</v>
      </c>
      <c r="F75" s="33" t="s">
        <v>85</v>
      </c>
      <c r="G75" s="34">
        <v>4.97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76.5">
      <c r="A76" s="36" t="s">
        <v>69</v>
      </c>
      <c r="E76" s="37" t="s">
        <v>3083</v>
      </c>
    </row>
    <row r="77" spans="1:5" ht="12.75">
      <c r="A77" s="38" t="s">
        <v>71</v>
      </c>
      <c r="E77" s="39" t="s">
        <v>3084</v>
      </c>
    </row>
    <row r="78" spans="1:5" ht="395.25">
      <c r="A78" t="s">
        <v>73</v>
      </c>
      <c r="E78" s="37" t="s">
        <v>873</v>
      </c>
    </row>
    <row r="79" spans="1:16" ht="12.75">
      <c r="A79" s="26" t="s">
        <v>63</v>
      </c>
      <c r="B79" s="31" t="s">
        <v>140</v>
      </c>
      <c r="C79" s="31" t="s">
        <v>878</v>
      </c>
      <c r="D79" s="26" t="s">
        <v>83</v>
      </c>
      <c r="E79" s="32" t="s">
        <v>879</v>
      </c>
      <c r="F79" s="33" t="s">
        <v>67</v>
      </c>
      <c r="G79" s="34">
        <v>0.39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51">
      <c r="A80" s="36" t="s">
        <v>69</v>
      </c>
      <c r="E80" s="37" t="s">
        <v>2808</v>
      </c>
    </row>
    <row r="81" spans="1:5" ht="12.75">
      <c r="A81" s="38" t="s">
        <v>71</v>
      </c>
      <c r="E81" s="39" t="s">
        <v>3085</v>
      </c>
    </row>
    <row r="82" spans="1:5" ht="178.5">
      <c r="A82" t="s">
        <v>73</v>
      </c>
      <c r="E82" s="37" t="s">
        <v>882</v>
      </c>
    </row>
    <row r="83" spans="1:16" ht="12.75">
      <c r="A83" s="26" t="s">
        <v>63</v>
      </c>
      <c r="B83" s="31" t="s">
        <v>146</v>
      </c>
      <c r="C83" s="31" t="s">
        <v>287</v>
      </c>
      <c r="D83" s="26" t="s">
        <v>83</v>
      </c>
      <c r="E83" s="32" t="s">
        <v>288</v>
      </c>
      <c r="F83" s="33" t="s">
        <v>85</v>
      </c>
      <c r="G83" s="34">
        <v>8.797</v>
      </c>
      <c r="H83" s="35">
        <v>0</v>
      </c>
      <c r="I83" s="35">
        <f>ROUND(ROUND(H83,2)*ROUND(G83,3),2)</f>
      </c>
      <c r="J83" s="33" t="s">
        <v>68</v>
      </c>
      <c r="O83">
        <f>(I83*21)/100</f>
      </c>
      <c r="P83" t="s">
        <v>36</v>
      </c>
    </row>
    <row r="84" spans="1:5" ht="51">
      <c r="A84" s="36" t="s">
        <v>69</v>
      </c>
      <c r="E84" s="37" t="s">
        <v>2810</v>
      </c>
    </row>
    <row r="85" spans="1:5" ht="12.75">
      <c r="A85" s="38" t="s">
        <v>71</v>
      </c>
      <c r="E85" s="39" t="s">
        <v>3086</v>
      </c>
    </row>
    <row r="86" spans="1:5" ht="38.25">
      <c r="A86" t="s">
        <v>73</v>
      </c>
      <c r="E86" s="37" t="s">
        <v>259</v>
      </c>
    </row>
    <row r="87" spans="1:16" ht="12.75">
      <c r="A87" s="26" t="s">
        <v>63</v>
      </c>
      <c r="B87" s="31" t="s">
        <v>151</v>
      </c>
      <c r="C87" s="31" t="s">
        <v>885</v>
      </c>
      <c r="D87" s="26" t="s">
        <v>83</v>
      </c>
      <c r="E87" s="32" t="s">
        <v>886</v>
      </c>
      <c r="F87" s="33" t="s">
        <v>85</v>
      </c>
      <c r="G87" s="34">
        <v>2.079</v>
      </c>
      <c r="H87" s="35">
        <v>0</v>
      </c>
      <c r="I87" s="35">
        <f>ROUND(ROUND(H87,2)*ROUND(G87,3),2)</f>
      </c>
      <c r="J87" s="33" t="s">
        <v>68</v>
      </c>
      <c r="O87">
        <f>(I87*21)/100</f>
      </c>
      <c r="P87" t="s">
        <v>36</v>
      </c>
    </row>
    <row r="88" spans="1:5" ht="51">
      <c r="A88" s="36" t="s">
        <v>69</v>
      </c>
      <c r="E88" s="37" t="s">
        <v>2812</v>
      </c>
    </row>
    <row r="89" spans="1:5" ht="12.75">
      <c r="A89" s="38" t="s">
        <v>71</v>
      </c>
      <c r="E89" s="39" t="s">
        <v>3087</v>
      </c>
    </row>
    <row r="90" spans="1:5" ht="102">
      <c r="A90" t="s">
        <v>73</v>
      </c>
      <c r="E90" s="37" t="s">
        <v>889</v>
      </c>
    </row>
    <row r="91" spans="1:16" ht="12.75">
      <c r="A91" s="26" t="s">
        <v>63</v>
      </c>
      <c r="B91" s="31" t="s">
        <v>156</v>
      </c>
      <c r="C91" s="31" t="s">
        <v>2306</v>
      </c>
      <c r="D91" s="26" t="s">
        <v>83</v>
      </c>
      <c r="E91" s="32" t="s">
        <v>2307</v>
      </c>
      <c r="F91" s="33" t="s">
        <v>85</v>
      </c>
      <c r="G91" s="34">
        <v>0.36</v>
      </c>
      <c r="H91" s="35">
        <v>0</v>
      </c>
      <c r="I91" s="35">
        <f>ROUND(ROUND(H91,2)*ROUND(G91,3),2)</f>
      </c>
      <c r="J91" s="33" t="s">
        <v>68</v>
      </c>
      <c r="O91">
        <f>(I91*21)/100</f>
      </c>
      <c r="P91" t="s">
        <v>36</v>
      </c>
    </row>
    <row r="92" spans="1:5" ht="51">
      <c r="A92" s="36" t="s">
        <v>69</v>
      </c>
      <c r="E92" s="37" t="s">
        <v>2814</v>
      </c>
    </row>
    <row r="93" spans="1:5" ht="12.75">
      <c r="A93" s="38" t="s">
        <v>71</v>
      </c>
      <c r="E93" s="39" t="s">
        <v>3088</v>
      </c>
    </row>
    <row r="94" spans="1:5" ht="382.5">
      <c r="A94" t="s">
        <v>73</v>
      </c>
      <c r="E94" s="37" t="s">
        <v>2816</v>
      </c>
    </row>
    <row r="95" spans="1:18" ht="12.75" customHeight="1">
      <c r="A95" s="6" t="s">
        <v>61</v>
      </c>
      <c r="B95" s="6"/>
      <c r="C95" s="41" t="s">
        <v>47</v>
      </c>
      <c r="D95" s="6"/>
      <c r="E95" s="29" t="s">
        <v>304</v>
      </c>
      <c r="F95" s="6"/>
      <c r="G95" s="6"/>
      <c r="H95" s="6"/>
      <c r="I95" s="42">
        <f>0+Q95</f>
      </c>
      <c r="J95" s="6"/>
      <c r="O95">
        <f>0+R95</f>
      </c>
      <c r="Q95">
        <f>0+I96+I100+I104+I108+I112+I116+I120+I124+I128</f>
      </c>
      <c r="R95">
        <f>0+O96+O100+O104+O108+O112+O116+O120+O124+O128</f>
      </c>
    </row>
    <row r="96" spans="1:16" ht="12.75">
      <c r="A96" s="26" t="s">
        <v>63</v>
      </c>
      <c r="B96" s="31" t="s">
        <v>161</v>
      </c>
      <c r="C96" s="31" t="s">
        <v>990</v>
      </c>
      <c r="D96" s="26" t="s">
        <v>83</v>
      </c>
      <c r="E96" s="32" t="s">
        <v>991</v>
      </c>
      <c r="F96" s="33" t="s">
        <v>85</v>
      </c>
      <c r="G96" s="34">
        <v>5.663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51">
      <c r="A97" s="36" t="s">
        <v>69</v>
      </c>
      <c r="E97" s="37" t="s">
        <v>2592</v>
      </c>
    </row>
    <row r="98" spans="1:5" ht="12.75">
      <c r="A98" s="38" t="s">
        <v>71</v>
      </c>
      <c r="E98" s="39" t="s">
        <v>3089</v>
      </c>
    </row>
    <row r="99" spans="1:5" ht="127.5">
      <c r="A99" t="s">
        <v>73</v>
      </c>
      <c r="E99" s="37" t="s">
        <v>309</v>
      </c>
    </row>
    <row r="100" spans="1:16" ht="12.75">
      <c r="A100" s="26" t="s">
        <v>63</v>
      </c>
      <c r="B100" s="31" t="s">
        <v>166</v>
      </c>
      <c r="C100" s="31" t="s">
        <v>320</v>
      </c>
      <c r="D100" s="26" t="s">
        <v>83</v>
      </c>
      <c r="E100" s="32" t="s">
        <v>321</v>
      </c>
      <c r="F100" s="33" t="s">
        <v>183</v>
      </c>
      <c r="G100" s="34">
        <v>47.19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38.25">
      <c r="A101" s="36" t="s">
        <v>69</v>
      </c>
      <c r="E101" s="37" t="s">
        <v>2594</v>
      </c>
    </row>
    <row r="102" spans="1:5" ht="12.75">
      <c r="A102" s="38" t="s">
        <v>71</v>
      </c>
      <c r="E102" s="39" t="s">
        <v>3090</v>
      </c>
    </row>
    <row r="103" spans="1:5" ht="51">
      <c r="A103" t="s">
        <v>73</v>
      </c>
      <c r="E103" s="37" t="s">
        <v>323</v>
      </c>
    </row>
    <row r="104" spans="1:16" ht="12.75">
      <c r="A104" s="26" t="s">
        <v>63</v>
      </c>
      <c r="B104" s="31" t="s">
        <v>169</v>
      </c>
      <c r="C104" s="31" t="s">
        <v>331</v>
      </c>
      <c r="D104" s="26" t="s">
        <v>83</v>
      </c>
      <c r="E104" s="32" t="s">
        <v>332</v>
      </c>
      <c r="F104" s="33" t="s">
        <v>183</v>
      </c>
      <c r="G104" s="34">
        <v>26.5</v>
      </c>
      <c r="H104" s="35">
        <v>0</v>
      </c>
      <c r="I104" s="35">
        <f>ROUND(ROUND(H104,2)*ROUND(G104,3),2)</f>
      </c>
      <c r="J104" s="33" t="s">
        <v>68</v>
      </c>
      <c r="O104">
        <f>(I104*21)/100</f>
      </c>
      <c r="P104" t="s">
        <v>36</v>
      </c>
    </row>
    <row r="105" spans="1:5" ht="38.25">
      <c r="A105" s="36" t="s">
        <v>69</v>
      </c>
      <c r="E105" s="37" t="s">
        <v>3091</v>
      </c>
    </row>
    <row r="106" spans="1:5" ht="12.75">
      <c r="A106" s="38" t="s">
        <v>71</v>
      </c>
      <c r="E106" s="39" t="s">
        <v>3092</v>
      </c>
    </row>
    <row r="107" spans="1:5" ht="51">
      <c r="A107" t="s">
        <v>73</v>
      </c>
      <c r="E107" s="37" t="s">
        <v>323</v>
      </c>
    </row>
    <row r="108" spans="1:16" ht="12.75">
      <c r="A108" s="26" t="s">
        <v>63</v>
      </c>
      <c r="B108" s="31" t="s">
        <v>174</v>
      </c>
      <c r="C108" s="31" t="s">
        <v>996</v>
      </c>
      <c r="D108" s="26" t="s">
        <v>83</v>
      </c>
      <c r="E108" s="32" t="s">
        <v>997</v>
      </c>
      <c r="F108" s="33" t="s">
        <v>183</v>
      </c>
      <c r="G108" s="34">
        <v>47.19</v>
      </c>
      <c r="H108" s="35">
        <v>0</v>
      </c>
      <c r="I108" s="35">
        <f>ROUND(ROUND(H108,2)*ROUND(G108,3),2)</f>
      </c>
      <c r="J108" s="33" t="s">
        <v>68</v>
      </c>
      <c r="O108">
        <f>(I108*21)/100</f>
      </c>
      <c r="P108" t="s">
        <v>36</v>
      </c>
    </row>
    <row r="109" spans="1:5" ht="51">
      <c r="A109" s="36" t="s">
        <v>69</v>
      </c>
      <c r="E109" s="37" t="s">
        <v>2595</v>
      </c>
    </row>
    <row r="110" spans="1:5" ht="12.75">
      <c r="A110" s="38" t="s">
        <v>71</v>
      </c>
      <c r="E110" s="39" t="s">
        <v>3090</v>
      </c>
    </row>
    <row r="111" spans="1:5" ht="51">
      <c r="A111" t="s">
        <v>73</v>
      </c>
      <c r="E111" s="37" t="s">
        <v>340</v>
      </c>
    </row>
    <row r="112" spans="1:16" ht="12.75">
      <c r="A112" s="26" t="s">
        <v>63</v>
      </c>
      <c r="B112" s="31" t="s">
        <v>180</v>
      </c>
      <c r="C112" s="31" t="s">
        <v>2596</v>
      </c>
      <c r="D112" s="26" t="s">
        <v>83</v>
      </c>
      <c r="E112" s="32" t="s">
        <v>2597</v>
      </c>
      <c r="F112" s="33" t="s">
        <v>183</v>
      </c>
      <c r="G112" s="34">
        <v>94.38</v>
      </c>
      <c r="H112" s="35">
        <v>0</v>
      </c>
      <c r="I112" s="35">
        <f>ROUND(ROUND(H112,2)*ROUND(G112,3),2)</f>
      </c>
      <c r="J112" s="33" t="s">
        <v>68</v>
      </c>
      <c r="O112">
        <f>(I112*21)/100</f>
      </c>
      <c r="P112" t="s">
        <v>36</v>
      </c>
    </row>
    <row r="113" spans="1:5" ht="102">
      <c r="A113" s="36" t="s">
        <v>69</v>
      </c>
      <c r="E113" s="37" t="s">
        <v>3093</v>
      </c>
    </row>
    <row r="114" spans="1:5" ht="38.25">
      <c r="A114" s="38" t="s">
        <v>71</v>
      </c>
      <c r="E114" s="39" t="s">
        <v>3094</v>
      </c>
    </row>
    <row r="115" spans="1:5" ht="51">
      <c r="A115" t="s">
        <v>73</v>
      </c>
      <c r="E115" s="37" t="s">
        <v>340</v>
      </c>
    </row>
    <row r="116" spans="1:16" ht="12.75">
      <c r="A116" s="26" t="s">
        <v>63</v>
      </c>
      <c r="B116" s="31" t="s">
        <v>187</v>
      </c>
      <c r="C116" s="31" t="s">
        <v>369</v>
      </c>
      <c r="D116" s="26" t="s">
        <v>83</v>
      </c>
      <c r="E116" s="32" t="s">
        <v>2600</v>
      </c>
      <c r="F116" s="33" t="s">
        <v>183</v>
      </c>
      <c r="G116" s="34">
        <v>47.19</v>
      </c>
      <c r="H116" s="35">
        <v>0</v>
      </c>
      <c r="I116" s="35">
        <f>ROUND(ROUND(H116,2)*ROUND(G116,3),2)</f>
      </c>
      <c r="J116" s="33" t="s">
        <v>68</v>
      </c>
      <c r="O116">
        <f>(I116*21)/100</f>
      </c>
      <c r="P116" t="s">
        <v>36</v>
      </c>
    </row>
    <row r="117" spans="1:5" ht="38.25">
      <c r="A117" s="36" t="s">
        <v>69</v>
      </c>
      <c r="E117" s="37" t="s">
        <v>2601</v>
      </c>
    </row>
    <row r="118" spans="1:5" ht="12.75">
      <c r="A118" s="38" t="s">
        <v>71</v>
      </c>
      <c r="E118" s="39" t="s">
        <v>3090</v>
      </c>
    </row>
    <row r="119" spans="1:5" ht="140.25">
      <c r="A119" t="s">
        <v>73</v>
      </c>
      <c r="E119" s="37" t="s">
        <v>367</v>
      </c>
    </row>
    <row r="120" spans="1:16" ht="12.75">
      <c r="A120" s="26" t="s">
        <v>63</v>
      </c>
      <c r="B120" s="31" t="s">
        <v>189</v>
      </c>
      <c r="C120" s="31" t="s">
        <v>2602</v>
      </c>
      <c r="D120" s="26" t="s">
        <v>83</v>
      </c>
      <c r="E120" s="32" t="s">
        <v>2603</v>
      </c>
      <c r="F120" s="33" t="s">
        <v>183</v>
      </c>
      <c r="G120" s="34">
        <v>47.19</v>
      </c>
      <c r="H120" s="35">
        <v>0</v>
      </c>
      <c r="I120" s="35">
        <f>ROUND(ROUND(H120,2)*ROUND(G120,3),2)</f>
      </c>
      <c r="J120" s="33" t="s">
        <v>68</v>
      </c>
      <c r="O120">
        <f>(I120*21)/100</f>
      </c>
      <c r="P120" t="s">
        <v>36</v>
      </c>
    </row>
    <row r="121" spans="1:5" ht="38.25">
      <c r="A121" s="36" t="s">
        <v>69</v>
      </c>
      <c r="E121" s="37" t="s">
        <v>2604</v>
      </c>
    </row>
    <row r="122" spans="1:5" ht="12.75">
      <c r="A122" s="38" t="s">
        <v>71</v>
      </c>
      <c r="E122" s="39" t="s">
        <v>3090</v>
      </c>
    </row>
    <row r="123" spans="1:5" ht="140.25">
      <c r="A123" t="s">
        <v>73</v>
      </c>
      <c r="E123" s="37" t="s">
        <v>367</v>
      </c>
    </row>
    <row r="124" spans="1:16" ht="12.75">
      <c r="A124" s="26" t="s">
        <v>63</v>
      </c>
      <c r="B124" s="31" t="s">
        <v>191</v>
      </c>
      <c r="C124" s="31" t="s">
        <v>1000</v>
      </c>
      <c r="D124" s="26" t="s">
        <v>83</v>
      </c>
      <c r="E124" s="32" t="s">
        <v>2605</v>
      </c>
      <c r="F124" s="33" t="s">
        <v>183</v>
      </c>
      <c r="G124" s="34">
        <v>47.19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38.25">
      <c r="A125" s="36" t="s">
        <v>69</v>
      </c>
      <c r="E125" s="37" t="s">
        <v>2606</v>
      </c>
    </row>
    <row r="126" spans="1:5" ht="12.75">
      <c r="A126" s="38" t="s">
        <v>71</v>
      </c>
      <c r="E126" s="39" t="s">
        <v>3090</v>
      </c>
    </row>
    <row r="127" spans="1:5" ht="140.25">
      <c r="A127" t="s">
        <v>73</v>
      </c>
      <c r="E127" s="37" t="s">
        <v>367</v>
      </c>
    </row>
    <row r="128" spans="1:16" ht="12.75">
      <c r="A128" s="26" t="s">
        <v>63</v>
      </c>
      <c r="B128" s="31" t="s">
        <v>194</v>
      </c>
      <c r="C128" s="31" t="s">
        <v>412</v>
      </c>
      <c r="D128" s="26" t="s">
        <v>83</v>
      </c>
      <c r="E128" s="32" t="s">
        <v>413</v>
      </c>
      <c r="F128" s="33" t="s">
        <v>95</v>
      </c>
      <c r="G128" s="34">
        <v>8</v>
      </c>
      <c r="H128" s="35">
        <v>0</v>
      </c>
      <c r="I128" s="35">
        <f>ROUND(ROUND(H128,2)*ROUND(G128,3),2)</f>
      </c>
      <c r="J128" s="33" t="s">
        <v>68</v>
      </c>
      <c r="O128">
        <f>(I128*21)/100</f>
      </c>
      <c r="P128" t="s">
        <v>36</v>
      </c>
    </row>
    <row r="129" spans="1:5" ht="38.25">
      <c r="A129" s="36" t="s">
        <v>69</v>
      </c>
      <c r="E129" s="37" t="s">
        <v>2607</v>
      </c>
    </row>
    <row r="130" spans="1:5" ht="12.75">
      <c r="A130" s="38" t="s">
        <v>71</v>
      </c>
      <c r="E130" s="39" t="s">
        <v>729</v>
      </c>
    </row>
    <row r="131" spans="1:5" ht="38.25">
      <c r="A131" t="s">
        <v>73</v>
      </c>
      <c r="E131" s="37" t="s">
        <v>415</v>
      </c>
    </row>
    <row r="132" spans="1:18" ht="12.75" customHeight="1">
      <c r="A132" s="6" t="s">
        <v>61</v>
      </c>
      <c r="B132" s="6"/>
      <c r="C132" s="41" t="s">
        <v>49</v>
      </c>
      <c r="D132" s="6"/>
      <c r="E132" s="29" t="s">
        <v>890</v>
      </c>
      <c r="F132" s="6"/>
      <c r="G132" s="6"/>
      <c r="H132" s="6"/>
      <c r="I132" s="42">
        <f>0+Q132</f>
      </c>
      <c r="J132" s="6"/>
      <c r="O132">
        <f>0+R132</f>
      </c>
      <c r="Q132">
        <f>0+I133</f>
      </c>
      <c r="R132">
        <f>0+O133</f>
      </c>
    </row>
    <row r="133" spans="1:16" ht="25.5">
      <c r="A133" s="26" t="s">
        <v>63</v>
      </c>
      <c r="B133" s="31" t="s">
        <v>197</v>
      </c>
      <c r="C133" s="31" t="s">
        <v>891</v>
      </c>
      <c r="D133" s="26" t="s">
        <v>83</v>
      </c>
      <c r="E133" s="32" t="s">
        <v>892</v>
      </c>
      <c r="F133" s="33" t="s">
        <v>183</v>
      </c>
      <c r="G133" s="34">
        <v>0.574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51">
      <c r="A134" s="36" t="s">
        <v>69</v>
      </c>
      <c r="E134" s="37" t="s">
        <v>2821</v>
      </c>
    </row>
    <row r="135" spans="1:5" ht="12.75">
      <c r="A135" s="38" t="s">
        <v>71</v>
      </c>
      <c r="E135" s="39" t="s">
        <v>2316</v>
      </c>
    </row>
    <row r="136" spans="1:5" ht="51">
      <c r="A136" t="s">
        <v>73</v>
      </c>
      <c r="E136" s="37" t="s">
        <v>895</v>
      </c>
    </row>
    <row r="137" spans="1:18" ht="12.75" customHeight="1">
      <c r="A137" s="6" t="s">
        <v>61</v>
      </c>
      <c r="B137" s="6"/>
      <c r="C137" s="41" t="s">
        <v>97</v>
      </c>
      <c r="D137" s="6"/>
      <c r="E137" s="29" t="s">
        <v>896</v>
      </c>
      <c r="F137" s="6"/>
      <c r="G137" s="6"/>
      <c r="H137" s="6"/>
      <c r="I137" s="42">
        <f>0+Q137</f>
      </c>
      <c r="J137" s="6"/>
      <c r="O137">
        <f>0+R137</f>
      </c>
      <c r="Q137">
        <f>0+I138+I142</f>
      </c>
      <c r="R137">
        <f>0+O138+O142</f>
      </c>
    </row>
    <row r="138" spans="1:16" ht="25.5">
      <c r="A138" s="26" t="s">
        <v>63</v>
      </c>
      <c r="B138" s="31" t="s">
        <v>200</v>
      </c>
      <c r="C138" s="31" t="s">
        <v>897</v>
      </c>
      <c r="D138" s="26" t="s">
        <v>83</v>
      </c>
      <c r="E138" s="32" t="s">
        <v>898</v>
      </c>
      <c r="F138" s="33" t="s">
        <v>183</v>
      </c>
      <c r="G138" s="34">
        <v>36.891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76.5">
      <c r="A139" s="36" t="s">
        <v>69</v>
      </c>
      <c r="E139" s="37" t="s">
        <v>3095</v>
      </c>
    </row>
    <row r="140" spans="1:5" ht="38.25">
      <c r="A140" s="38" t="s">
        <v>71</v>
      </c>
      <c r="E140" s="39" t="s">
        <v>3096</v>
      </c>
    </row>
    <row r="141" spans="1:5" ht="204">
      <c r="A141" t="s">
        <v>73</v>
      </c>
      <c r="E141" s="37" t="s">
        <v>901</v>
      </c>
    </row>
    <row r="142" spans="1:16" ht="12.75">
      <c r="A142" s="26" t="s">
        <v>63</v>
      </c>
      <c r="B142" s="31" t="s">
        <v>203</v>
      </c>
      <c r="C142" s="31" t="s">
        <v>2319</v>
      </c>
      <c r="D142" s="26" t="s">
        <v>83</v>
      </c>
      <c r="E142" s="32" t="s">
        <v>2320</v>
      </c>
      <c r="F142" s="33" t="s">
        <v>183</v>
      </c>
      <c r="G142" s="34">
        <v>0.574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38.25">
      <c r="A143" s="36" t="s">
        <v>69</v>
      </c>
      <c r="E143" s="37" t="s">
        <v>2824</v>
      </c>
    </row>
    <row r="144" spans="1:5" ht="12.75">
      <c r="A144" s="38" t="s">
        <v>71</v>
      </c>
      <c r="E144" s="39" t="s">
        <v>2316</v>
      </c>
    </row>
    <row r="145" spans="1:5" ht="51">
      <c r="A145" t="s">
        <v>73</v>
      </c>
      <c r="E145" s="37" t="s">
        <v>2322</v>
      </c>
    </row>
    <row r="146" spans="1:18" ht="12.75" customHeight="1">
      <c r="A146" s="6" t="s">
        <v>61</v>
      </c>
      <c r="B146" s="6"/>
      <c r="C146" s="41" t="s">
        <v>104</v>
      </c>
      <c r="D146" s="6"/>
      <c r="E146" s="29" t="s">
        <v>416</v>
      </c>
      <c r="F146" s="6"/>
      <c r="G146" s="6"/>
      <c r="H146" s="6"/>
      <c r="I146" s="42">
        <f>0+Q146</f>
      </c>
      <c r="J146" s="6"/>
      <c r="O146">
        <f>0+R146</f>
      </c>
      <c r="Q146">
        <f>0+I147+I151+I155</f>
      </c>
      <c r="R146">
        <f>0+O147+O151+O155</f>
      </c>
    </row>
    <row r="147" spans="1:16" ht="12.75">
      <c r="A147" s="26" t="s">
        <v>63</v>
      </c>
      <c r="B147" s="31" t="s">
        <v>206</v>
      </c>
      <c r="C147" s="31" t="s">
        <v>904</v>
      </c>
      <c r="D147" s="26" t="s">
        <v>83</v>
      </c>
      <c r="E147" s="32" t="s">
        <v>905</v>
      </c>
      <c r="F147" s="33" t="s">
        <v>95</v>
      </c>
      <c r="G147" s="34">
        <v>11.75</v>
      </c>
      <c r="H147" s="35">
        <v>0</v>
      </c>
      <c r="I147" s="35">
        <f>ROUND(ROUND(H147,2)*ROUND(G147,3),2)</f>
      </c>
      <c r="J147" s="33" t="s">
        <v>68</v>
      </c>
      <c r="O147">
        <f>(I147*21)/100</f>
      </c>
      <c r="P147" t="s">
        <v>36</v>
      </c>
    </row>
    <row r="148" spans="1:5" ht="51">
      <c r="A148" s="36" t="s">
        <v>69</v>
      </c>
      <c r="E148" s="37" t="s">
        <v>3097</v>
      </c>
    </row>
    <row r="149" spans="1:5" ht="12.75">
      <c r="A149" s="38" t="s">
        <v>71</v>
      </c>
      <c r="E149" s="39" t="s">
        <v>3098</v>
      </c>
    </row>
    <row r="150" spans="1:5" ht="255">
      <c r="A150" t="s">
        <v>73</v>
      </c>
      <c r="E150" s="37" t="s">
        <v>908</v>
      </c>
    </row>
    <row r="151" spans="1:16" ht="12.75">
      <c r="A151" s="26" t="s">
        <v>63</v>
      </c>
      <c r="B151" s="31" t="s">
        <v>211</v>
      </c>
      <c r="C151" s="31" t="s">
        <v>2325</v>
      </c>
      <c r="D151" s="26" t="s">
        <v>83</v>
      </c>
      <c r="E151" s="32" t="s">
        <v>2326</v>
      </c>
      <c r="F151" s="33" t="s">
        <v>234</v>
      </c>
      <c r="G151" s="34">
        <v>1</v>
      </c>
      <c r="H151" s="35">
        <v>0</v>
      </c>
      <c r="I151" s="35">
        <f>ROUND(ROUND(H151,2)*ROUND(G151,3),2)</f>
      </c>
      <c r="J151" s="33" t="s">
        <v>68</v>
      </c>
      <c r="O151">
        <f>(I151*21)/100</f>
      </c>
      <c r="P151" t="s">
        <v>36</v>
      </c>
    </row>
    <row r="152" spans="1:5" ht="51">
      <c r="A152" s="36" t="s">
        <v>69</v>
      </c>
      <c r="E152" s="37" t="s">
        <v>2827</v>
      </c>
    </row>
    <row r="153" spans="1:5" ht="12.75">
      <c r="A153" s="38" t="s">
        <v>71</v>
      </c>
      <c r="E153" s="39" t="s">
        <v>686</v>
      </c>
    </row>
    <row r="154" spans="1:5" ht="51">
      <c r="A154" t="s">
        <v>73</v>
      </c>
      <c r="E154" s="37" t="s">
        <v>2828</v>
      </c>
    </row>
    <row r="155" spans="1:16" ht="12.75">
      <c r="A155" s="26" t="s">
        <v>63</v>
      </c>
      <c r="B155" s="31" t="s">
        <v>216</v>
      </c>
      <c r="C155" s="31" t="s">
        <v>909</v>
      </c>
      <c r="D155" s="26" t="s">
        <v>83</v>
      </c>
      <c r="E155" s="32" t="s">
        <v>910</v>
      </c>
      <c r="F155" s="33" t="s">
        <v>85</v>
      </c>
      <c r="G155" s="34">
        <v>6.791</v>
      </c>
      <c r="H155" s="35">
        <v>0</v>
      </c>
      <c r="I155" s="35">
        <f>ROUND(ROUND(H155,2)*ROUND(G155,3),2)</f>
      </c>
      <c r="J155" s="33" t="s">
        <v>68</v>
      </c>
      <c r="O155">
        <f>(I155*21)/100</f>
      </c>
      <c r="P155" t="s">
        <v>36</v>
      </c>
    </row>
    <row r="156" spans="1:5" ht="102">
      <c r="A156" s="36" t="s">
        <v>69</v>
      </c>
      <c r="E156" s="37" t="s">
        <v>3099</v>
      </c>
    </row>
    <row r="157" spans="1:5" ht="12.75">
      <c r="A157" s="38" t="s">
        <v>71</v>
      </c>
      <c r="E157" s="39" t="s">
        <v>3100</v>
      </c>
    </row>
    <row r="158" spans="1:5" ht="395.25">
      <c r="A158" t="s">
        <v>73</v>
      </c>
      <c r="E158" s="37" t="s">
        <v>873</v>
      </c>
    </row>
    <row r="159" spans="1:18" ht="12.75" customHeight="1">
      <c r="A159" s="6" t="s">
        <v>61</v>
      </c>
      <c r="B159" s="6"/>
      <c r="C159" s="41" t="s">
        <v>52</v>
      </c>
      <c r="D159" s="6"/>
      <c r="E159" s="29" t="s">
        <v>460</v>
      </c>
      <c r="F159" s="6"/>
      <c r="G159" s="6"/>
      <c r="H159" s="6"/>
      <c r="I159" s="42">
        <f>0+Q159</f>
      </c>
      <c r="J159" s="6"/>
      <c r="O159">
        <f>0+R159</f>
      </c>
      <c r="Q159">
        <f>0+I160+I164</f>
      </c>
      <c r="R159">
        <f>0+O160+O164</f>
      </c>
    </row>
    <row r="160" spans="1:16" ht="12.75">
      <c r="A160" s="26" t="s">
        <v>63</v>
      </c>
      <c r="B160" s="31" t="s">
        <v>221</v>
      </c>
      <c r="C160" s="31" t="s">
        <v>913</v>
      </c>
      <c r="D160" s="26" t="s">
        <v>83</v>
      </c>
      <c r="E160" s="32" t="s">
        <v>914</v>
      </c>
      <c r="F160" s="33" t="s">
        <v>95</v>
      </c>
      <c r="G160" s="34">
        <v>5.47</v>
      </c>
      <c r="H160" s="35">
        <v>0</v>
      </c>
      <c r="I160" s="35">
        <f>ROUND(ROUND(H160,2)*ROUND(G160,3),2)</f>
      </c>
      <c r="J160" s="33" t="s">
        <v>68</v>
      </c>
      <c r="O160">
        <f>(I160*21)/100</f>
      </c>
      <c r="P160" t="s">
        <v>36</v>
      </c>
    </row>
    <row r="161" spans="1:5" ht="51">
      <c r="A161" s="36" t="s">
        <v>69</v>
      </c>
      <c r="E161" s="37" t="s">
        <v>2831</v>
      </c>
    </row>
    <row r="162" spans="1:5" ht="12.75">
      <c r="A162" s="38" t="s">
        <v>71</v>
      </c>
      <c r="E162" s="39" t="s">
        <v>2332</v>
      </c>
    </row>
    <row r="163" spans="1:5" ht="38.25">
      <c r="A163" t="s">
        <v>73</v>
      </c>
      <c r="E163" s="37" t="s">
        <v>917</v>
      </c>
    </row>
    <row r="164" spans="1:16" ht="12.75">
      <c r="A164" s="26" t="s">
        <v>63</v>
      </c>
      <c r="B164" s="31" t="s">
        <v>226</v>
      </c>
      <c r="C164" s="31" t="s">
        <v>918</v>
      </c>
      <c r="D164" s="26" t="s">
        <v>83</v>
      </c>
      <c r="E164" s="32" t="s">
        <v>919</v>
      </c>
      <c r="F164" s="33" t="s">
        <v>85</v>
      </c>
      <c r="G164" s="34">
        <v>0.005</v>
      </c>
      <c r="H164" s="35">
        <v>0</v>
      </c>
      <c r="I164" s="35">
        <f>ROUND(ROUND(H164,2)*ROUND(G164,3),2)</f>
      </c>
      <c r="J164" s="33" t="s">
        <v>68</v>
      </c>
      <c r="O164">
        <f>(I164*21)/100</f>
      </c>
      <c r="P164" t="s">
        <v>36</v>
      </c>
    </row>
    <row r="165" spans="1:5" ht="51">
      <c r="A165" s="36" t="s">
        <v>69</v>
      </c>
      <c r="E165" s="37" t="s">
        <v>2832</v>
      </c>
    </row>
    <row r="166" spans="1:5" ht="12.75">
      <c r="A166" s="38" t="s">
        <v>71</v>
      </c>
      <c r="E166" s="39" t="s">
        <v>2334</v>
      </c>
    </row>
    <row r="167" spans="1:5" ht="38.25">
      <c r="A167" t="s">
        <v>73</v>
      </c>
      <c r="E167" s="37" t="s">
        <v>922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0+O12+O73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680</v>
      </c>
      <c r="I3" s="43">
        <f>0+I12+I73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28</v>
      </c>
      <c r="D7" s="1"/>
      <c r="E7" s="14" t="s">
        <v>29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680</v>
      </c>
      <c r="D8" s="6"/>
      <c r="E8" s="18" t="s">
        <v>681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</f>
      </c>
      <c r="R12">
        <f>0+O13+O17+O21+O25+O29+O33+O37+O41+O45+O49+O53+O57+O61+O65+O69</f>
      </c>
    </row>
    <row r="13" spans="1:16" ht="12.75">
      <c r="A13" s="26" t="s">
        <v>63</v>
      </c>
      <c r="B13" s="31" t="s">
        <v>19</v>
      </c>
      <c r="C13" s="31" t="s">
        <v>65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685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75</v>
      </c>
      <c r="D17" s="26" t="s">
        <v>83</v>
      </c>
      <c r="E17" s="32" t="s">
        <v>687</v>
      </c>
      <c r="F17" s="33" t="s">
        <v>95</v>
      </c>
      <c r="G17" s="34">
        <v>145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688</v>
      </c>
    </row>
    <row r="19" spans="1:5" ht="12.75">
      <c r="A19" s="38" t="s">
        <v>71</v>
      </c>
      <c r="E19" s="39" t="s">
        <v>689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78</v>
      </c>
      <c r="D21" s="26" t="s">
        <v>83</v>
      </c>
      <c r="E21" s="32" t="s">
        <v>690</v>
      </c>
      <c r="F21" s="33" t="s">
        <v>95</v>
      </c>
      <c r="G21" s="34">
        <v>832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688</v>
      </c>
    </row>
    <row r="23" spans="1:5" ht="12.75">
      <c r="A23" s="38" t="s">
        <v>71</v>
      </c>
      <c r="E23" s="39" t="s">
        <v>691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192</v>
      </c>
      <c r="D25" s="26" t="s">
        <v>83</v>
      </c>
      <c r="E25" s="32" t="s">
        <v>692</v>
      </c>
      <c r="F25" s="33" t="s">
        <v>95</v>
      </c>
      <c r="G25" s="34">
        <v>832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693</v>
      </c>
    </row>
    <row r="27" spans="1:5" ht="12.75">
      <c r="A27" s="38" t="s">
        <v>71</v>
      </c>
      <c r="E27" s="39" t="s">
        <v>691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195</v>
      </c>
      <c r="D29" s="26" t="s">
        <v>83</v>
      </c>
      <c r="E29" s="32" t="s">
        <v>694</v>
      </c>
      <c r="F29" s="33" t="s">
        <v>234</v>
      </c>
      <c r="G29" s="34">
        <v>9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695</v>
      </c>
    </row>
    <row r="31" spans="1:5" ht="12.75">
      <c r="A31" s="38" t="s">
        <v>71</v>
      </c>
      <c r="E31" s="39" t="s">
        <v>696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198</v>
      </c>
      <c r="D33" s="26" t="s">
        <v>83</v>
      </c>
      <c r="E33" s="32" t="s">
        <v>697</v>
      </c>
      <c r="F33" s="33" t="s">
        <v>234</v>
      </c>
      <c r="G33" s="34">
        <v>9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698</v>
      </c>
    </row>
    <row r="35" spans="1:5" ht="12.75">
      <c r="A35" s="38" t="s">
        <v>71</v>
      </c>
      <c r="E35" s="39" t="s">
        <v>696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201</v>
      </c>
      <c r="D37" s="26" t="s">
        <v>83</v>
      </c>
      <c r="E37" s="32" t="s">
        <v>699</v>
      </c>
      <c r="F37" s="33" t="s">
        <v>234</v>
      </c>
      <c r="G37" s="34">
        <v>9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695</v>
      </c>
    </row>
    <row r="39" spans="1:5" ht="12.75">
      <c r="A39" s="38" t="s">
        <v>71</v>
      </c>
      <c r="E39" s="39" t="s">
        <v>696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204</v>
      </c>
      <c r="D41" s="26" t="s">
        <v>83</v>
      </c>
      <c r="E41" s="32" t="s">
        <v>700</v>
      </c>
      <c r="F41" s="33" t="s">
        <v>85</v>
      </c>
      <c r="G41" s="34">
        <v>18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701</v>
      </c>
    </row>
    <row r="43" spans="1:5" ht="12.75">
      <c r="A43" s="38" t="s">
        <v>71</v>
      </c>
      <c r="E43" s="39" t="s">
        <v>702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703</v>
      </c>
      <c r="D45" s="26" t="s">
        <v>83</v>
      </c>
      <c r="E45" s="32" t="s">
        <v>704</v>
      </c>
      <c r="F45" s="33" t="s">
        <v>85</v>
      </c>
      <c r="G45" s="34">
        <v>18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705</v>
      </c>
    </row>
    <row r="47" spans="1:5" ht="12.75">
      <c r="A47" s="38" t="s">
        <v>71</v>
      </c>
      <c r="E47" s="39" t="s">
        <v>702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54</v>
      </c>
      <c r="D49" s="26" t="s">
        <v>83</v>
      </c>
      <c r="E49" s="32" t="s">
        <v>706</v>
      </c>
      <c r="F49" s="33" t="s">
        <v>95</v>
      </c>
      <c r="G49" s="34">
        <v>145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707</v>
      </c>
    </row>
    <row r="51" spans="1:5" ht="12.75">
      <c r="A51" s="38" t="s">
        <v>71</v>
      </c>
      <c r="E51" s="39" t="s">
        <v>689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56</v>
      </c>
      <c r="D53" s="26" t="s">
        <v>83</v>
      </c>
      <c r="E53" s="32" t="s">
        <v>708</v>
      </c>
      <c r="F53" s="33" t="s">
        <v>95</v>
      </c>
      <c r="G53" s="34">
        <v>145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709</v>
      </c>
    </row>
    <row r="55" spans="1:5" ht="12.75">
      <c r="A55" s="38" t="s">
        <v>71</v>
      </c>
      <c r="E55" s="39" t="s">
        <v>689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118</v>
      </c>
      <c r="D57" s="26" t="s">
        <v>83</v>
      </c>
      <c r="E57" s="32" t="s">
        <v>710</v>
      </c>
      <c r="F57" s="33" t="s">
        <v>95</v>
      </c>
      <c r="G57" s="34">
        <v>832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709</v>
      </c>
    </row>
    <row r="59" spans="1:5" ht="12.75">
      <c r="A59" s="38" t="s">
        <v>71</v>
      </c>
      <c r="E59" s="39" t="s">
        <v>691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123</v>
      </c>
      <c r="D61" s="26" t="s">
        <v>83</v>
      </c>
      <c r="E61" s="32" t="s">
        <v>711</v>
      </c>
      <c r="F61" s="33" t="s">
        <v>85</v>
      </c>
      <c r="G61" s="34">
        <v>59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705</v>
      </c>
    </row>
    <row r="63" spans="1:5" ht="12.75">
      <c r="A63" s="38" t="s">
        <v>71</v>
      </c>
      <c r="E63" s="39" t="s">
        <v>712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126</v>
      </c>
      <c r="D65" s="26" t="s">
        <v>83</v>
      </c>
      <c r="E65" s="32" t="s">
        <v>713</v>
      </c>
      <c r="F65" s="33" t="s">
        <v>183</v>
      </c>
      <c r="G65" s="34">
        <v>489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714</v>
      </c>
    </row>
    <row r="67" spans="1:5" ht="12.75">
      <c r="A67" s="38" t="s">
        <v>71</v>
      </c>
      <c r="E67" s="39" t="s">
        <v>715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131</v>
      </c>
      <c r="D69" s="26" t="s">
        <v>83</v>
      </c>
      <c r="E69" s="32" t="s">
        <v>716</v>
      </c>
      <c r="F69" s="33" t="s">
        <v>95</v>
      </c>
      <c r="G69" s="34">
        <v>977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707</v>
      </c>
    </row>
    <row r="71" spans="1:5" ht="12.75">
      <c r="A71" s="38" t="s">
        <v>71</v>
      </c>
      <c r="E71" s="39" t="s">
        <v>717</v>
      </c>
    </row>
    <row r="72" spans="1:5" ht="12.75">
      <c r="A72" t="s">
        <v>73</v>
      </c>
      <c r="E72" s="37" t="s">
        <v>83</v>
      </c>
    </row>
    <row r="73" spans="1:18" ht="12.75" customHeight="1">
      <c r="A73" s="6" t="s">
        <v>61</v>
      </c>
      <c r="B73" s="6"/>
      <c r="C73" s="41" t="s">
        <v>718</v>
      </c>
      <c r="D73" s="6"/>
      <c r="E73" s="29" t="s">
        <v>719</v>
      </c>
      <c r="F73" s="6"/>
      <c r="G73" s="6"/>
      <c r="H73" s="6"/>
      <c r="I73" s="42">
        <f>0+Q73</f>
      </c>
      <c r="J73" s="6"/>
      <c r="O73">
        <f>0+R73</f>
      </c>
      <c r="Q73">
        <f>0+I74+I78+I82+I86+I90+I94+I98+I102+I106+I110+I114+I118+I122+I126+I130+I134+I138+I142+I146</f>
      </c>
      <c r="R73">
        <f>0+O74+O78+O82+O86+O90+O94+O98+O102+O106+O110+O114+O118+O122+O126+O130+O134+O138+O142+O146</f>
      </c>
    </row>
    <row r="74" spans="1:16" ht="12.75">
      <c r="A74" s="26" t="s">
        <v>63</v>
      </c>
      <c r="B74" s="31" t="s">
        <v>137</v>
      </c>
      <c r="C74" s="31" t="s">
        <v>137</v>
      </c>
      <c r="D74" s="26" t="s">
        <v>83</v>
      </c>
      <c r="E74" s="32" t="s">
        <v>720</v>
      </c>
      <c r="F74" s="33" t="s">
        <v>234</v>
      </c>
      <c r="G74" s="34">
        <v>35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12.75">
      <c r="A75" s="36" t="s">
        <v>69</v>
      </c>
      <c r="E75" s="37" t="s">
        <v>721</v>
      </c>
    </row>
    <row r="76" spans="1:5" ht="12.75">
      <c r="A76" s="38" t="s">
        <v>71</v>
      </c>
      <c r="E76" s="39" t="s">
        <v>722</v>
      </c>
    </row>
    <row r="77" spans="1:5" ht="12.75">
      <c r="A77" t="s">
        <v>73</v>
      </c>
      <c r="E77" s="37" t="s">
        <v>83</v>
      </c>
    </row>
    <row r="78" spans="1:16" ht="12.75">
      <c r="A78" s="26" t="s">
        <v>63</v>
      </c>
      <c r="B78" s="31" t="s">
        <v>140</v>
      </c>
      <c r="C78" s="31" t="s">
        <v>140</v>
      </c>
      <c r="D78" s="26" t="s">
        <v>83</v>
      </c>
      <c r="E78" s="32" t="s">
        <v>723</v>
      </c>
      <c r="F78" s="33" t="s">
        <v>234</v>
      </c>
      <c r="G78" s="34">
        <v>35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12.75">
      <c r="A79" s="36" t="s">
        <v>69</v>
      </c>
      <c r="E79" s="37" t="s">
        <v>721</v>
      </c>
    </row>
    <row r="80" spans="1:5" ht="12.75">
      <c r="A80" s="38" t="s">
        <v>71</v>
      </c>
      <c r="E80" s="39" t="s">
        <v>722</v>
      </c>
    </row>
    <row r="81" spans="1:5" ht="12.75">
      <c r="A81" t="s">
        <v>73</v>
      </c>
      <c r="E81" s="37" t="s">
        <v>83</v>
      </c>
    </row>
    <row r="82" spans="1:16" ht="12.75">
      <c r="A82" s="26" t="s">
        <v>63</v>
      </c>
      <c r="B82" s="31" t="s">
        <v>146</v>
      </c>
      <c r="C82" s="31" t="s">
        <v>146</v>
      </c>
      <c r="D82" s="26" t="s">
        <v>83</v>
      </c>
      <c r="E82" s="32" t="s">
        <v>724</v>
      </c>
      <c r="F82" s="33" t="s">
        <v>725</v>
      </c>
      <c r="G82" s="34">
        <v>4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12.75">
      <c r="A83" s="36" t="s">
        <v>69</v>
      </c>
      <c r="E83" s="37" t="s">
        <v>726</v>
      </c>
    </row>
    <row r="84" spans="1:5" ht="12.75">
      <c r="A84" s="38" t="s">
        <v>71</v>
      </c>
      <c r="E84" s="39" t="s">
        <v>727</v>
      </c>
    </row>
    <row r="85" spans="1:5" ht="12.75">
      <c r="A85" t="s">
        <v>73</v>
      </c>
      <c r="E85" s="37" t="s">
        <v>83</v>
      </c>
    </row>
    <row r="86" spans="1:16" ht="12.75">
      <c r="A86" s="26" t="s">
        <v>63</v>
      </c>
      <c r="B86" s="31" t="s">
        <v>151</v>
      </c>
      <c r="C86" s="31" t="s">
        <v>151</v>
      </c>
      <c r="D86" s="26" t="s">
        <v>83</v>
      </c>
      <c r="E86" s="32" t="s">
        <v>728</v>
      </c>
      <c r="F86" s="33" t="s">
        <v>725</v>
      </c>
      <c r="G86" s="34">
        <v>8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12.75">
      <c r="A87" s="36" t="s">
        <v>69</v>
      </c>
      <c r="E87" s="37" t="s">
        <v>726</v>
      </c>
    </row>
    <row r="88" spans="1:5" ht="12.75">
      <c r="A88" s="38" t="s">
        <v>71</v>
      </c>
      <c r="E88" s="39" t="s">
        <v>729</v>
      </c>
    </row>
    <row r="89" spans="1:5" ht="12.75">
      <c r="A89" t="s">
        <v>73</v>
      </c>
      <c r="E89" s="37" t="s">
        <v>83</v>
      </c>
    </row>
    <row r="90" spans="1:16" ht="12.75">
      <c r="A90" s="26" t="s">
        <v>63</v>
      </c>
      <c r="B90" s="31" t="s">
        <v>156</v>
      </c>
      <c r="C90" s="31" t="s">
        <v>156</v>
      </c>
      <c r="D90" s="26" t="s">
        <v>83</v>
      </c>
      <c r="E90" s="32" t="s">
        <v>730</v>
      </c>
      <c r="F90" s="33" t="s">
        <v>725</v>
      </c>
      <c r="G90" s="34">
        <v>8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12.75">
      <c r="A91" s="36" t="s">
        <v>69</v>
      </c>
      <c r="E91" s="37" t="s">
        <v>731</v>
      </c>
    </row>
    <row r="92" spans="1:5" ht="12.75">
      <c r="A92" s="38" t="s">
        <v>71</v>
      </c>
      <c r="E92" s="39" t="s">
        <v>729</v>
      </c>
    </row>
    <row r="93" spans="1:5" ht="12.75">
      <c r="A93" t="s">
        <v>73</v>
      </c>
      <c r="E93" s="37" t="s">
        <v>83</v>
      </c>
    </row>
    <row r="94" spans="1:16" ht="12.75">
      <c r="A94" s="26" t="s">
        <v>63</v>
      </c>
      <c r="B94" s="31" t="s">
        <v>161</v>
      </c>
      <c r="C94" s="31" t="s">
        <v>161</v>
      </c>
      <c r="D94" s="26" t="s">
        <v>83</v>
      </c>
      <c r="E94" s="32" t="s">
        <v>732</v>
      </c>
      <c r="F94" s="33" t="s">
        <v>725</v>
      </c>
      <c r="G94" s="34">
        <v>6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12.75">
      <c r="A95" s="36" t="s">
        <v>69</v>
      </c>
      <c r="E95" s="37" t="s">
        <v>733</v>
      </c>
    </row>
    <row r="96" spans="1:5" ht="12.75">
      <c r="A96" s="38" t="s">
        <v>71</v>
      </c>
      <c r="E96" s="39" t="s">
        <v>734</v>
      </c>
    </row>
    <row r="97" spans="1:5" ht="12.75">
      <c r="A97" t="s">
        <v>73</v>
      </c>
      <c r="E97" s="37" t="s">
        <v>83</v>
      </c>
    </row>
    <row r="98" spans="1:16" ht="12.75">
      <c r="A98" s="26" t="s">
        <v>63</v>
      </c>
      <c r="B98" s="31" t="s">
        <v>166</v>
      </c>
      <c r="C98" s="31" t="s">
        <v>166</v>
      </c>
      <c r="D98" s="26" t="s">
        <v>83</v>
      </c>
      <c r="E98" s="32" t="s">
        <v>735</v>
      </c>
      <c r="F98" s="33" t="s">
        <v>684</v>
      </c>
      <c r="G98" s="34">
        <v>1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12.75">
      <c r="A99" s="36" t="s">
        <v>69</v>
      </c>
      <c r="E99" s="37" t="s">
        <v>736</v>
      </c>
    </row>
    <row r="100" spans="1:5" ht="12.75">
      <c r="A100" s="38" t="s">
        <v>71</v>
      </c>
      <c r="E100" s="39" t="s">
        <v>686</v>
      </c>
    </row>
    <row r="101" spans="1:5" ht="12.75">
      <c r="A101" t="s">
        <v>73</v>
      </c>
      <c r="E101" s="37" t="s">
        <v>83</v>
      </c>
    </row>
    <row r="102" spans="1:16" ht="12.75">
      <c r="A102" s="26" t="s">
        <v>63</v>
      </c>
      <c r="B102" s="31" t="s">
        <v>169</v>
      </c>
      <c r="C102" s="31" t="s">
        <v>169</v>
      </c>
      <c r="D102" s="26" t="s">
        <v>83</v>
      </c>
      <c r="E102" s="32" t="s">
        <v>737</v>
      </c>
      <c r="F102" s="33" t="s">
        <v>725</v>
      </c>
      <c r="G102" s="34">
        <v>12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12.75">
      <c r="A103" s="36" t="s">
        <v>69</v>
      </c>
      <c r="E103" s="37" t="s">
        <v>738</v>
      </c>
    </row>
    <row r="104" spans="1:5" ht="12.75">
      <c r="A104" s="38" t="s">
        <v>71</v>
      </c>
      <c r="E104" s="39" t="s">
        <v>739</v>
      </c>
    </row>
    <row r="105" spans="1:5" ht="12.75">
      <c r="A105" t="s">
        <v>73</v>
      </c>
      <c r="E105" s="37" t="s">
        <v>83</v>
      </c>
    </row>
    <row r="106" spans="1:16" ht="12.75">
      <c r="A106" s="26" t="s">
        <v>63</v>
      </c>
      <c r="B106" s="31" t="s">
        <v>174</v>
      </c>
      <c r="C106" s="31" t="s">
        <v>174</v>
      </c>
      <c r="D106" s="26" t="s">
        <v>83</v>
      </c>
      <c r="E106" s="32" t="s">
        <v>740</v>
      </c>
      <c r="F106" s="33" t="s">
        <v>725</v>
      </c>
      <c r="G106" s="34">
        <v>12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12.75">
      <c r="A107" s="36" t="s">
        <v>69</v>
      </c>
      <c r="E107" s="37" t="s">
        <v>741</v>
      </c>
    </row>
    <row r="108" spans="1:5" ht="12.75">
      <c r="A108" s="38" t="s">
        <v>71</v>
      </c>
      <c r="E108" s="39" t="s">
        <v>739</v>
      </c>
    </row>
    <row r="109" spans="1:5" ht="12.75">
      <c r="A109" t="s">
        <v>73</v>
      </c>
      <c r="E109" s="37" t="s">
        <v>83</v>
      </c>
    </row>
    <row r="110" spans="1:16" ht="12.75">
      <c r="A110" s="26" t="s">
        <v>63</v>
      </c>
      <c r="B110" s="31" t="s">
        <v>180</v>
      </c>
      <c r="C110" s="31" t="s">
        <v>180</v>
      </c>
      <c r="D110" s="26" t="s">
        <v>83</v>
      </c>
      <c r="E110" s="32" t="s">
        <v>742</v>
      </c>
      <c r="F110" s="33" t="s">
        <v>725</v>
      </c>
      <c r="G110" s="34">
        <v>2</v>
      </c>
      <c r="H110" s="35">
        <v>0</v>
      </c>
      <c r="I110" s="35">
        <f>ROUND(ROUND(H110,2)*ROUND(G110,3),2)</f>
      </c>
      <c r="J110" s="33" t="s">
        <v>68</v>
      </c>
      <c r="O110">
        <f>(I110*21)/100</f>
      </c>
      <c r="P110" t="s">
        <v>36</v>
      </c>
    </row>
    <row r="111" spans="1:5" ht="12.75">
      <c r="A111" s="36" t="s">
        <v>69</v>
      </c>
      <c r="E111" s="37" t="s">
        <v>743</v>
      </c>
    </row>
    <row r="112" spans="1:5" ht="12.75">
      <c r="A112" s="38" t="s">
        <v>71</v>
      </c>
      <c r="E112" s="39" t="s">
        <v>448</v>
      </c>
    </row>
    <row r="113" spans="1:5" ht="12.75">
      <c r="A113" t="s">
        <v>73</v>
      </c>
      <c r="E113" s="37" t="s">
        <v>83</v>
      </c>
    </row>
    <row r="114" spans="1:16" ht="12.75">
      <c r="A114" s="26" t="s">
        <v>63</v>
      </c>
      <c r="B114" s="31" t="s">
        <v>187</v>
      </c>
      <c r="C114" s="31" t="s">
        <v>187</v>
      </c>
      <c r="D114" s="26" t="s">
        <v>83</v>
      </c>
      <c r="E114" s="32" t="s">
        <v>744</v>
      </c>
      <c r="F114" s="33" t="s">
        <v>95</v>
      </c>
      <c r="G114" s="34">
        <v>1680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12.75">
      <c r="A115" s="36" t="s">
        <v>69</v>
      </c>
      <c r="E115" s="37" t="s">
        <v>745</v>
      </c>
    </row>
    <row r="116" spans="1:5" ht="12.75">
      <c r="A116" s="38" t="s">
        <v>71</v>
      </c>
      <c r="E116" s="39" t="s">
        <v>746</v>
      </c>
    </row>
    <row r="117" spans="1:5" ht="12.75">
      <c r="A117" t="s">
        <v>73</v>
      </c>
      <c r="E117" s="37" t="s">
        <v>83</v>
      </c>
    </row>
    <row r="118" spans="1:16" ht="12.75">
      <c r="A118" s="26" t="s">
        <v>63</v>
      </c>
      <c r="B118" s="31" t="s">
        <v>189</v>
      </c>
      <c r="C118" s="31" t="s">
        <v>189</v>
      </c>
      <c r="D118" s="26" t="s">
        <v>83</v>
      </c>
      <c r="E118" s="32" t="s">
        <v>747</v>
      </c>
      <c r="F118" s="33" t="s">
        <v>95</v>
      </c>
      <c r="G118" s="34">
        <v>840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12.75">
      <c r="A119" s="36" t="s">
        <v>69</v>
      </c>
      <c r="E119" s="37" t="s">
        <v>745</v>
      </c>
    </row>
    <row r="120" spans="1:5" ht="12.75">
      <c r="A120" s="38" t="s">
        <v>71</v>
      </c>
      <c r="E120" s="39" t="s">
        <v>748</v>
      </c>
    </row>
    <row r="121" spans="1:5" ht="12.75">
      <c r="A121" t="s">
        <v>73</v>
      </c>
      <c r="E121" s="37" t="s">
        <v>83</v>
      </c>
    </row>
    <row r="122" spans="1:16" ht="12.75">
      <c r="A122" s="26" t="s">
        <v>63</v>
      </c>
      <c r="B122" s="31" t="s">
        <v>191</v>
      </c>
      <c r="C122" s="31" t="s">
        <v>191</v>
      </c>
      <c r="D122" s="26" t="s">
        <v>83</v>
      </c>
      <c r="E122" s="32" t="s">
        <v>749</v>
      </c>
      <c r="F122" s="33" t="s">
        <v>234</v>
      </c>
      <c r="G122" s="34">
        <v>4</v>
      </c>
      <c r="H122" s="35">
        <v>0</v>
      </c>
      <c r="I122" s="35">
        <f>ROUND(ROUND(H122,2)*ROUND(G122,3),2)</f>
      </c>
      <c r="J122" s="33" t="s">
        <v>68</v>
      </c>
      <c r="O122">
        <f>(I122*21)/100</f>
      </c>
      <c r="P122" t="s">
        <v>36</v>
      </c>
    </row>
    <row r="123" spans="1:5" ht="12.75">
      <c r="A123" s="36" t="s">
        <v>69</v>
      </c>
      <c r="E123" s="37" t="s">
        <v>750</v>
      </c>
    </row>
    <row r="124" spans="1:5" ht="12.75">
      <c r="A124" s="38" t="s">
        <v>71</v>
      </c>
      <c r="E124" s="39" t="s">
        <v>727</v>
      </c>
    </row>
    <row r="125" spans="1:5" ht="12.75">
      <c r="A125" t="s">
        <v>73</v>
      </c>
      <c r="E125" s="37" t="s">
        <v>83</v>
      </c>
    </row>
    <row r="126" spans="1:16" ht="12.75">
      <c r="A126" s="26" t="s">
        <v>63</v>
      </c>
      <c r="B126" s="31" t="s">
        <v>194</v>
      </c>
      <c r="C126" s="31" t="s">
        <v>194</v>
      </c>
      <c r="D126" s="26" t="s">
        <v>83</v>
      </c>
      <c r="E126" s="32" t="s">
        <v>751</v>
      </c>
      <c r="F126" s="33" t="s">
        <v>234</v>
      </c>
      <c r="G126" s="34">
        <v>4</v>
      </c>
      <c r="H126" s="35">
        <v>0</v>
      </c>
      <c r="I126" s="35">
        <f>ROUND(ROUND(H126,2)*ROUND(G126,3),2)</f>
      </c>
      <c r="J126" s="33" t="s">
        <v>68</v>
      </c>
      <c r="O126">
        <f>(I126*21)/100</f>
      </c>
      <c r="P126" t="s">
        <v>36</v>
      </c>
    </row>
    <row r="127" spans="1:5" ht="12.75">
      <c r="A127" s="36" t="s">
        <v>69</v>
      </c>
      <c r="E127" s="37" t="s">
        <v>721</v>
      </c>
    </row>
    <row r="128" spans="1:5" ht="12.75">
      <c r="A128" s="38" t="s">
        <v>71</v>
      </c>
      <c r="E128" s="39" t="s">
        <v>727</v>
      </c>
    </row>
    <row r="129" spans="1:5" ht="12.75">
      <c r="A129" t="s">
        <v>73</v>
      </c>
      <c r="E129" s="37" t="s">
        <v>83</v>
      </c>
    </row>
    <row r="130" spans="1:16" ht="12.75">
      <c r="A130" s="26" t="s">
        <v>63</v>
      </c>
      <c r="B130" s="31" t="s">
        <v>197</v>
      </c>
      <c r="C130" s="31" t="s">
        <v>197</v>
      </c>
      <c r="D130" s="26" t="s">
        <v>83</v>
      </c>
      <c r="E130" s="32" t="s">
        <v>752</v>
      </c>
      <c r="F130" s="33" t="s">
        <v>234</v>
      </c>
      <c r="G130" s="34">
        <v>9</v>
      </c>
      <c r="H130" s="35">
        <v>0</v>
      </c>
      <c r="I130" s="35">
        <f>ROUND(ROUND(H130,2)*ROUND(G130,3),2)</f>
      </c>
      <c r="J130" s="33" t="s">
        <v>68</v>
      </c>
      <c r="O130">
        <f>(I130*21)/100</f>
      </c>
      <c r="P130" t="s">
        <v>36</v>
      </c>
    </row>
    <row r="131" spans="1:5" ht="12.75">
      <c r="A131" s="36" t="s">
        <v>69</v>
      </c>
      <c r="E131" s="37" t="s">
        <v>698</v>
      </c>
    </row>
    <row r="132" spans="1:5" ht="12.75">
      <c r="A132" s="38" t="s">
        <v>71</v>
      </c>
      <c r="E132" s="39" t="s">
        <v>696</v>
      </c>
    </row>
    <row r="133" spans="1:5" ht="12.75">
      <c r="A133" t="s">
        <v>73</v>
      </c>
      <c r="E133" s="37" t="s">
        <v>83</v>
      </c>
    </row>
    <row r="134" spans="1:16" ht="12.75">
      <c r="A134" s="26" t="s">
        <v>63</v>
      </c>
      <c r="B134" s="31" t="s">
        <v>200</v>
      </c>
      <c r="C134" s="31" t="s">
        <v>200</v>
      </c>
      <c r="D134" s="26" t="s">
        <v>83</v>
      </c>
      <c r="E134" s="32" t="s">
        <v>753</v>
      </c>
      <c r="F134" s="33" t="s">
        <v>234</v>
      </c>
      <c r="G134" s="34">
        <v>9</v>
      </c>
      <c r="H134" s="35">
        <v>0</v>
      </c>
      <c r="I134" s="35">
        <f>ROUND(ROUND(H134,2)*ROUND(G134,3),2)</f>
      </c>
      <c r="J134" s="33" t="s">
        <v>68</v>
      </c>
      <c r="O134">
        <f>(I134*21)/100</f>
      </c>
      <c r="P134" t="s">
        <v>36</v>
      </c>
    </row>
    <row r="135" spans="1:5" ht="12.75">
      <c r="A135" s="36" t="s">
        <v>69</v>
      </c>
      <c r="E135" s="37" t="s">
        <v>721</v>
      </c>
    </row>
    <row r="136" spans="1:5" ht="12.75">
      <c r="A136" s="38" t="s">
        <v>71</v>
      </c>
      <c r="E136" s="39" t="s">
        <v>696</v>
      </c>
    </row>
    <row r="137" spans="1:5" ht="12.75">
      <c r="A137" t="s">
        <v>73</v>
      </c>
      <c r="E137" s="37" t="s">
        <v>83</v>
      </c>
    </row>
    <row r="138" spans="1:16" ht="12.75">
      <c r="A138" s="26" t="s">
        <v>63</v>
      </c>
      <c r="B138" s="31" t="s">
        <v>203</v>
      </c>
      <c r="C138" s="31" t="s">
        <v>203</v>
      </c>
      <c r="D138" s="26" t="s">
        <v>83</v>
      </c>
      <c r="E138" s="32" t="s">
        <v>754</v>
      </c>
      <c r="F138" s="33" t="s">
        <v>234</v>
      </c>
      <c r="G138" s="34">
        <v>9</v>
      </c>
      <c r="H138" s="35">
        <v>0</v>
      </c>
      <c r="I138" s="35">
        <f>ROUND(ROUND(H138,2)*ROUND(G138,3),2)</f>
      </c>
      <c r="J138" s="33" t="s">
        <v>68</v>
      </c>
      <c r="O138">
        <f>(I138*21)/100</f>
      </c>
      <c r="P138" t="s">
        <v>36</v>
      </c>
    </row>
    <row r="139" spans="1:5" ht="12.75">
      <c r="A139" s="36" t="s">
        <v>69</v>
      </c>
      <c r="E139" s="37" t="s">
        <v>750</v>
      </c>
    </row>
    <row r="140" spans="1:5" ht="12.75">
      <c r="A140" s="38" t="s">
        <v>71</v>
      </c>
      <c r="E140" s="39" t="s">
        <v>696</v>
      </c>
    </row>
    <row r="141" spans="1:5" ht="12.75">
      <c r="A141" t="s">
        <v>73</v>
      </c>
      <c r="E141" s="37" t="s">
        <v>83</v>
      </c>
    </row>
    <row r="142" spans="1:16" ht="12.75">
      <c r="A142" s="26" t="s">
        <v>63</v>
      </c>
      <c r="B142" s="31" t="s">
        <v>206</v>
      </c>
      <c r="C142" s="31" t="s">
        <v>206</v>
      </c>
      <c r="D142" s="26" t="s">
        <v>83</v>
      </c>
      <c r="E142" s="32" t="s">
        <v>755</v>
      </c>
      <c r="F142" s="33" t="s">
        <v>95</v>
      </c>
      <c r="G142" s="34">
        <v>5040</v>
      </c>
      <c r="H142" s="35">
        <v>0</v>
      </c>
      <c r="I142" s="35">
        <f>ROUND(ROUND(H142,2)*ROUND(G142,3),2)</f>
      </c>
      <c r="J142" s="33" t="s">
        <v>68</v>
      </c>
      <c r="O142">
        <f>(I142*21)/100</f>
      </c>
      <c r="P142" t="s">
        <v>36</v>
      </c>
    </row>
    <row r="143" spans="1:5" ht="12.75">
      <c r="A143" s="36" t="s">
        <v>69</v>
      </c>
      <c r="E143" s="37" t="s">
        <v>756</v>
      </c>
    </row>
    <row r="144" spans="1:5" ht="12.75">
      <c r="A144" s="38" t="s">
        <v>71</v>
      </c>
      <c r="E144" s="39" t="s">
        <v>757</v>
      </c>
    </row>
    <row r="145" spans="1:5" ht="12.75">
      <c r="A145" t="s">
        <v>73</v>
      </c>
      <c r="E145" s="37" t="s">
        <v>83</v>
      </c>
    </row>
    <row r="146" spans="1:16" ht="12.75">
      <c r="A146" s="26" t="s">
        <v>63</v>
      </c>
      <c r="B146" s="31" t="s">
        <v>211</v>
      </c>
      <c r="C146" s="31" t="s">
        <v>211</v>
      </c>
      <c r="D146" s="26" t="s">
        <v>83</v>
      </c>
      <c r="E146" s="32" t="s">
        <v>758</v>
      </c>
      <c r="F146" s="33" t="s">
        <v>95</v>
      </c>
      <c r="G146" s="34">
        <v>5040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759</v>
      </c>
    </row>
    <row r="148" spans="1:5" ht="12.75">
      <c r="A148" s="38" t="s">
        <v>71</v>
      </c>
      <c r="E148" s="39" t="s">
        <v>757</v>
      </c>
    </row>
    <row r="149" spans="1:5" ht="12.75">
      <c r="A149" t="s">
        <v>73</v>
      </c>
      <c r="E149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0+O12+O17+O34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3101</v>
      </c>
      <c r="I3" s="43">
        <f>0+I12+I17+I34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3001</v>
      </c>
      <c r="D7" s="1"/>
      <c r="E7" s="14" t="s">
        <v>3002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3101</v>
      </c>
      <c r="D8" s="6"/>
      <c r="E8" s="18" t="s">
        <v>3102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</f>
      </c>
      <c r="R12">
        <f>0+O13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83</v>
      </c>
      <c r="E13" s="32" t="s">
        <v>66</v>
      </c>
      <c r="F13" s="33" t="s">
        <v>67</v>
      </c>
      <c r="G13" s="34">
        <v>22.74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2712</v>
      </c>
    </row>
    <row r="15" spans="1:5" ht="12.75">
      <c r="A15" s="38" t="s">
        <v>71</v>
      </c>
      <c r="E15" s="39" t="s">
        <v>3104</v>
      </c>
    </row>
    <row r="16" spans="1:5" ht="25.5">
      <c r="A16" t="s">
        <v>73</v>
      </c>
      <c r="E16" s="37" t="s">
        <v>74</v>
      </c>
    </row>
    <row r="17" spans="1:18" ht="12.75" customHeight="1">
      <c r="A17" s="6" t="s">
        <v>61</v>
      </c>
      <c r="B17" s="6"/>
      <c r="C17" s="41" t="s">
        <v>19</v>
      </c>
      <c r="D17" s="6"/>
      <c r="E17" s="29" t="s">
        <v>81</v>
      </c>
      <c r="F17" s="6"/>
      <c r="G17" s="6"/>
      <c r="H17" s="6"/>
      <c r="I17" s="42">
        <f>0+Q17</f>
      </c>
      <c r="J17" s="6"/>
      <c r="O17">
        <f>0+R17</f>
      </c>
      <c r="Q17">
        <f>0+I18+I22+I26+I30</f>
      </c>
      <c r="R17">
        <f>0+O18+O22+O26+O30</f>
      </c>
    </row>
    <row r="18" spans="1:16" ht="12.75">
      <c r="A18" s="26" t="s">
        <v>63</v>
      </c>
      <c r="B18" s="31" t="s">
        <v>36</v>
      </c>
      <c r="C18" s="31" t="s">
        <v>2582</v>
      </c>
      <c r="D18" s="26" t="s">
        <v>83</v>
      </c>
      <c r="E18" s="32" t="s">
        <v>2583</v>
      </c>
      <c r="F18" s="33" t="s">
        <v>95</v>
      </c>
      <c r="G18" s="34">
        <v>11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2584</v>
      </c>
    </row>
    <row r="20" spans="1:5" ht="12.75">
      <c r="A20" s="38" t="s">
        <v>71</v>
      </c>
      <c r="E20" s="39" t="s">
        <v>3105</v>
      </c>
    </row>
    <row r="21" spans="1:5" ht="25.5">
      <c r="A21" t="s">
        <v>73</v>
      </c>
      <c r="E21" s="37" t="s">
        <v>130</v>
      </c>
    </row>
    <row r="22" spans="1:16" ht="12.75">
      <c r="A22" s="26" t="s">
        <v>63</v>
      </c>
      <c r="B22" s="31" t="s">
        <v>35</v>
      </c>
      <c r="C22" s="31" t="s">
        <v>132</v>
      </c>
      <c r="D22" s="26" t="s">
        <v>83</v>
      </c>
      <c r="E22" s="32" t="s">
        <v>133</v>
      </c>
      <c r="F22" s="33" t="s">
        <v>85</v>
      </c>
      <c r="G22" s="34">
        <v>3.788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76.5">
      <c r="A23" s="36" t="s">
        <v>69</v>
      </c>
      <c r="E23" s="37" t="s">
        <v>3106</v>
      </c>
    </row>
    <row r="24" spans="1:5" ht="12.75">
      <c r="A24" s="38" t="s">
        <v>71</v>
      </c>
      <c r="E24" s="39" t="s">
        <v>3107</v>
      </c>
    </row>
    <row r="25" spans="1:5" ht="25.5">
      <c r="A25" t="s">
        <v>73</v>
      </c>
      <c r="E25" s="37" t="s">
        <v>1930</v>
      </c>
    </row>
    <row r="26" spans="1:16" ht="12.75">
      <c r="A26" s="26" t="s">
        <v>63</v>
      </c>
      <c r="B26" s="31" t="s">
        <v>45</v>
      </c>
      <c r="C26" s="31" t="s">
        <v>2586</v>
      </c>
      <c r="D26" s="26" t="s">
        <v>83</v>
      </c>
      <c r="E26" s="32" t="s">
        <v>2587</v>
      </c>
      <c r="F26" s="33" t="s">
        <v>85</v>
      </c>
      <c r="G26" s="34">
        <v>11.37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63.75">
      <c r="A27" s="36" t="s">
        <v>69</v>
      </c>
      <c r="E27" s="37" t="s">
        <v>3108</v>
      </c>
    </row>
    <row r="28" spans="1:5" ht="12.75">
      <c r="A28" s="38" t="s">
        <v>71</v>
      </c>
      <c r="E28" s="39" t="s">
        <v>3109</v>
      </c>
    </row>
    <row r="29" spans="1:5" ht="344.25">
      <c r="A29" t="s">
        <v>73</v>
      </c>
      <c r="E29" s="37" t="s">
        <v>857</v>
      </c>
    </row>
    <row r="30" spans="1:16" ht="12.75">
      <c r="A30" s="26" t="s">
        <v>63</v>
      </c>
      <c r="B30" s="31" t="s">
        <v>47</v>
      </c>
      <c r="C30" s="31" t="s">
        <v>181</v>
      </c>
      <c r="D30" s="26" t="s">
        <v>83</v>
      </c>
      <c r="E30" s="32" t="s">
        <v>182</v>
      </c>
      <c r="F30" s="33" t="s">
        <v>183</v>
      </c>
      <c r="G30" s="34">
        <v>25.25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38.25">
      <c r="A31" s="36" t="s">
        <v>69</v>
      </c>
      <c r="E31" s="37" t="s">
        <v>2590</v>
      </c>
    </row>
    <row r="32" spans="1:5" ht="12.75">
      <c r="A32" s="38" t="s">
        <v>71</v>
      </c>
      <c r="E32" s="39" t="s">
        <v>3026</v>
      </c>
    </row>
    <row r="33" spans="1:5" ht="38.25">
      <c r="A33" t="s">
        <v>73</v>
      </c>
      <c r="E33" s="37" t="s">
        <v>865</v>
      </c>
    </row>
    <row r="34" spans="1:18" ht="12.75" customHeight="1">
      <c r="A34" s="6" t="s">
        <v>61</v>
      </c>
      <c r="B34" s="6"/>
      <c r="C34" s="41" t="s">
        <v>47</v>
      </c>
      <c r="D34" s="6"/>
      <c r="E34" s="29" t="s">
        <v>304</v>
      </c>
      <c r="F34" s="6"/>
      <c r="G34" s="6"/>
      <c r="H34" s="6"/>
      <c r="I34" s="42">
        <f>0+Q34</f>
      </c>
      <c r="J34" s="6"/>
      <c r="O34">
        <f>0+R34</f>
      </c>
      <c r="Q34">
        <f>0+I35+I39+I43+I47+I51+I55+I59+I63</f>
      </c>
      <c r="R34">
        <f>0+O35+O39+O43+O47+O51+O55+O59+O63</f>
      </c>
    </row>
    <row r="35" spans="1:16" ht="12.75">
      <c r="A35" s="26" t="s">
        <v>63</v>
      </c>
      <c r="B35" s="31" t="s">
        <v>49</v>
      </c>
      <c r="C35" s="31" t="s">
        <v>990</v>
      </c>
      <c r="D35" s="26" t="s">
        <v>83</v>
      </c>
      <c r="E35" s="32" t="s">
        <v>991</v>
      </c>
      <c r="F35" s="33" t="s">
        <v>85</v>
      </c>
      <c r="G35" s="34">
        <v>3.03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51">
      <c r="A36" s="36" t="s">
        <v>69</v>
      </c>
      <c r="E36" s="37" t="s">
        <v>2592</v>
      </c>
    </row>
    <row r="37" spans="1:5" ht="12.75">
      <c r="A37" s="38" t="s">
        <v>71</v>
      </c>
      <c r="E37" s="39" t="s">
        <v>3110</v>
      </c>
    </row>
    <row r="38" spans="1:5" ht="127.5">
      <c r="A38" t="s">
        <v>73</v>
      </c>
      <c r="E38" s="37" t="s">
        <v>309</v>
      </c>
    </row>
    <row r="39" spans="1:16" ht="12.75">
      <c r="A39" s="26" t="s">
        <v>63</v>
      </c>
      <c r="B39" s="31" t="s">
        <v>97</v>
      </c>
      <c r="C39" s="31" t="s">
        <v>320</v>
      </c>
      <c r="D39" s="26" t="s">
        <v>83</v>
      </c>
      <c r="E39" s="32" t="s">
        <v>321</v>
      </c>
      <c r="F39" s="33" t="s">
        <v>183</v>
      </c>
      <c r="G39" s="34">
        <v>25.25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38.25">
      <c r="A40" s="36" t="s">
        <v>69</v>
      </c>
      <c r="E40" s="37" t="s">
        <v>2594</v>
      </c>
    </row>
    <row r="41" spans="1:5" ht="12.75">
      <c r="A41" s="38" t="s">
        <v>71</v>
      </c>
      <c r="E41" s="39" t="s">
        <v>3026</v>
      </c>
    </row>
    <row r="42" spans="1:5" ht="51">
      <c r="A42" t="s">
        <v>73</v>
      </c>
      <c r="E42" s="37" t="s">
        <v>323</v>
      </c>
    </row>
    <row r="43" spans="1:16" ht="12.75">
      <c r="A43" s="26" t="s">
        <v>63</v>
      </c>
      <c r="B43" s="31" t="s">
        <v>104</v>
      </c>
      <c r="C43" s="31" t="s">
        <v>996</v>
      </c>
      <c r="D43" s="26" t="s">
        <v>83</v>
      </c>
      <c r="E43" s="32" t="s">
        <v>997</v>
      </c>
      <c r="F43" s="33" t="s">
        <v>183</v>
      </c>
      <c r="G43" s="34">
        <v>25.25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51">
      <c r="A44" s="36" t="s">
        <v>69</v>
      </c>
      <c r="E44" s="37" t="s">
        <v>2595</v>
      </c>
    </row>
    <row r="45" spans="1:5" ht="12.75">
      <c r="A45" s="38" t="s">
        <v>71</v>
      </c>
      <c r="E45" s="39" t="s">
        <v>3026</v>
      </c>
    </row>
    <row r="46" spans="1:5" ht="51">
      <c r="A46" t="s">
        <v>73</v>
      </c>
      <c r="E46" s="37" t="s">
        <v>340</v>
      </c>
    </row>
    <row r="47" spans="1:16" ht="12.75">
      <c r="A47" s="26" t="s">
        <v>63</v>
      </c>
      <c r="B47" s="31" t="s">
        <v>52</v>
      </c>
      <c r="C47" s="31" t="s">
        <v>2596</v>
      </c>
      <c r="D47" s="26" t="s">
        <v>83</v>
      </c>
      <c r="E47" s="32" t="s">
        <v>2597</v>
      </c>
      <c r="F47" s="33" t="s">
        <v>183</v>
      </c>
      <c r="G47" s="34">
        <v>50.5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102">
      <c r="A48" s="36" t="s">
        <v>69</v>
      </c>
      <c r="E48" s="37" t="s">
        <v>3111</v>
      </c>
    </row>
    <row r="49" spans="1:5" ht="38.25">
      <c r="A49" s="38" t="s">
        <v>71</v>
      </c>
      <c r="E49" s="39" t="s">
        <v>3112</v>
      </c>
    </row>
    <row r="50" spans="1:5" ht="51">
      <c r="A50" t="s">
        <v>73</v>
      </c>
      <c r="E50" s="37" t="s">
        <v>340</v>
      </c>
    </row>
    <row r="51" spans="1:16" ht="12.75">
      <c r="A51" s="26" t="s">
        <v>63</v>
      </c>
      <c r="B51" s="31" t="s">
        <v>54</v>
      </c>
      <c r="C51" s="31" t="s">
        <v>369</v>
      </c>
      <c r="D51" s="26" t="s">
        <v>83</v>
      </c>
      <c r="E51" s="32" t="s">
        <v>2600</v>
      </c>
      <c r="F51" s="33" t="s">
        <v>183</v>
      </c>
      <c r="G51" s="34">
        <v>25.25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2601</v>
      </c>
    </row>
    <row r="53" spans="1:5" ht="12.75">
      <c r="A53" s="38" t="s">
        <v>71</v>
      </c>
      <c r="E53" s="39" t="s">
        <v>3026</v>
      </c>
    </row>
    <row r="54" spans="1:5" ht="140.25">
      <c r="A54" t="s">
        <v>73</v>
      </c>
      <c r="E54" s="37" t="s">
        <v>367</v>
      </c>
    </row>
    <row r="55" spans="1:16" ht="12.75">
      <c r="A55" s="26" t="s">
        <v>63</v>
      </c>
      <c r="B55" s="31" t="s">
        <v>56</v>
      </c>
      <c r="C55" s="31" t="s">
        <v>2602</v>
      </c>
      <c r="D55" s="26" t="s">
        <v>83</v>
      </c>
      <c r="E55" s="32" t="s">
        <v>2603</v>
      </c>
      <c r="F55" s="33" t="s">
        <v>183</v>
      </c>
      <c r="G55" s="34">
        <v>25.25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2604</v>
      </c>
    </row>
    <row r="57" spans="1:5" ht="12.75">
      <c r="A57" s="38" t="s">
        <v>71</v>
      </c>
      <c r="E57" s="39" t="s">
        <v>3026</v>
      </c>
    </row>
    <row r="58" spans="1:5" ht="140.25">
      <c r="A58" t="s">
        <v>73</v>
      </c>
      <c r="E58" s="37" t="s">
        <v>367</v>
      </c>
    </row>
    <row r="59" spans="1:16" ht="12.75">
      <c r="A59" s="26" t="s">
        <v>63</v>
      </c>
      <c r="B59" s="31" t="s">
        <v>118</v>
      </c>
      <c r="C59" s="31" t="s">
        <v>1000</v>
      </c>
      <c r="D59" s="26" t="s">
        <v>83</v>
      </c>
      <c r="E59" s="32" t="s">
        <v>2605</v>
      </c>
      <c r="F59" s="33" t="s">
        <v>183</v>
      </c>
      <c r="G59" s="34">
        <v>25.25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2606</v>
      </c>
    </row>
    <row r="61" spans="1:5" ht="12.75">
      <c r="A61" s="38" t="s">
        <v>71</v>
      </c>
      <c r="E61" s="39" t="s">
        <v>3026</v>
      </c>
    </row>
    <row r="62" spans="1:5" ht="140.25">
      <c r="A62" t="s">
        <v>73</v>
      </c>
      <c r="E62" s="37" t="s">
        <v>367</v>
      </c>
    </row>
    <row r="63" spans="1:16" ht="12.75">
      <c r="A63" s="26" t="s">
        <v>63</v>
      </c>
      <c r="B63" s="31" t="s">
        <v>123</v>
      </c>
      <c r="C63" s="31" t="s">
        <v>412</v>
      </c>
      <c r="D63" s="26" t="s">
        <v>83</v>
      </c>
      <c r="E63" s="32" t="s">
        <v>413</v>
      </c>
      <c r="F63" s="33" t="s">
        <v>95</v>
      </c>
      <c r="G63" s="34">
        <v>11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2607</v>
      </c>
    </row>
    <row r="65" spans="1:5" ht="12.75">
      <c r="A65" s="38" t="s">
        <v>71</v>
      </c>
      <c r="E65" s="39" t="s">
        <v>3105</v>
      </c>
    </row>
    <row r="66" spans="1:5" ht="38.25">
      <c r="A66" t="s">
        <v>73</v>
      </c>
      <c r="E66" s="37" t="s">
        <v>415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0+O12+O21+O38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3113</v>
      </c>
      <c r="I3" s="43">
        <f>0+I12+I21+I38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3001</v>
      </c>
      <c r="D7" s="1"/>
      <c r="E7" s="14" t="s">
        <v>3002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3113</v>
      </c>
      <c r="D8" s="6"/>
      <c r="E8" s="18" t="s">
        <v>3114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2.15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2639</v>
      </c>
    </row>
    <row r="15" spans="1:5" ht="12.75">
      <c r="A15" s="38" t="s">
        <v>71</v>
      </c>
      <c r="E15" s="39" t="s">
        <v>3116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82.1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2278</v>
      </c>
    </row>
    <row r="19" spans="1:5" ht="12.75">
      <c r="A19" s="38" t="s">
        <v>71</v>
      </c>
      <c r="E19" s="39" t="s">
        <v>3117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</f>
      </c>
      <c r="R21">
        <f>0+O22+O26+O30+O34</f>
      </c>
    </row>
    <row r="22" spans="1:16" ht="12.75">
      <c r="A22" s="26" t="s">
        <v>63</v>
      </c>
      <c r="B22" s="31" t="s">
        <v>35</v>
      </c>
      <c r="C22" s="31" t="s">
        <v>2621</v>
      </c>
      <c r="D22" s="26" t="s">
        <v>83</v>
      </c>
      <c r="E22" s="32" t="s">
        <v>2622</v>
      </c>
      <c r="F22" s="33" t="s">
        <v>85</v>
      </c>
      <c r="G22" s="34">
        <v>0.893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63.75">
      <c r="A23" s="36" t="s">
        <v>69</v>
      </c>
      <c r="E23" s="37" t="s">
        <v>3118</v>
      </c>
    </row>
    <row r="24" spans="1:5" ht="12.75">
      <c r="A24" s="38" t="s">
        <v>71</v>
      </c>
      <c r="E24" s="39" t="s">
        <v>3119</v>
      </c>
    </row>
    <row r="25" spans="1:5" ht="63.75">
      <c r="A25" t="s">
        <v>73</v>
      </c>
      <c r="E25" s="37" t="s">
        <v>940</v>
      </c>
    </row>
    <row r="26" spans="1:16" ht="12.75">
      <c r="A26" s="26" t="s">
        <v>63</v>
      </c>
      <c r="B26" s="31" t="s">
        <v>45</v>
      </c>
      <c r="C26" s="31" t="s">
        <v>2582</v>
      </c>
      <c r="D26" s="26" t="s">
        <v>83</v>
      </c>
      <c r="E26" s="32" t="s">
        <v>2583</v>
      </c>
      <c r="F26" s="33" t="s">
        <v>95</v>
      </c>
      <c r="G26" s="34">
        <v>27.1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38.25">
      <c r="A27" s="36" t="s">
        <v>69</v>
      </c>
      <c r="E27" s="37" t="s">
        <v>2584</v>
      </c>
    </row>
    <row r="28" spans="1:5" ht="12.75">
      <c r="A28" s="38" t="s">
        <v>71</v>
      </c>
      <c r="E28" s="39" t="s">
        <v>2882</v>
      </c>
    </row>
    <row r="29" spans="1:5" ht="25.5">
      <c r="A29" t="s">
        <v>73</v>
      </c>
      <c r="E29" s="37" t="s">
        <v>130</v>
      </c>
    </row>
    <row r="30" spans="1:16" ht="12.75">
      <c r="A30" s="26" t="s">
        <v>63</v>
      </c>
      <c r="B30" s="31" t="s">
        <v>47</v>
      </c>
      <c r="C30" s="31" t="s">
        <v>2586</v>
      </c>
      <c r="D30" s="26" t="s">
        <v>83</v>
      </c>
      <c r="E30" s="32" t="s">
        <v>2587</v>
      </c>
      <c r="F30" s="33" t="s">
        <v>85</v>
      </c>
      <c r="G30" s="34">
        <v>41.05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63.75">
      <c r="A31" s="36" t="s">
        <v>69</v>
      </c>
      <c r="E31" s="37" t="s">
        <v>3120</v>
      </c>
    </row>
    <row r="32" spans="1:5" ht="12.75">
      <c r="A32" s="38" t="s">
        <v>71</v>
      </c>
      <c r="E32" s="39" t="s">
        <v>3121</v>
      </c>
    </row>
    <row r="33" spans="1:5" ht="344.25">
      <c r="A33" t="s">
        <v>73</v>
      </c>
      <c r="E33" s="37" t="s">
        <v>857</v>
      </c>
    </row>
    <row r="34" spans="1:16" ht="12.75">
      <c r="A34" s="26" t="s">
        <v>63</v>
      </c>
      <c r="B34" s="31" t="s">
        <v>49</v>
      </c>
      <c r="C34" s="31" t="s">
        <v>181</v>
      </c>
      <c r="D34" s="26" t="s">
        <v>83</v>
      </c>
      <c r="E34" s="32" t="s">
        <v>182</v>
      </c>
      <c r="F34" s="33" t="s">
        <v>183</v>
      </c>
      <c r="G34" s="34">
        <v>93.17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38.25">
      <c r="A35" s="36" t="s">
        <v>69</v>
      </c>
      <c r="E35" s="37" t="s">
        <v>2590</v>
      </c>
    </row>
    <row r="36" spans="1:5" ht="12.75">
      <c r="A36" s="38" t="s">
        <v>71</v>
      </c>
      <c r="E36" s="39" t="s">
        <v>3122</v>
      </c>
    </row>
    <row r="37" spans="1:5" ht="38.25">
      <c r="A37" t="s">
        <v>73</v>
      </c>
      <c r="E37" s="37" t="s">
        <v>865</v>
      </c>
    </row>
    <row r="38" spans="1:18" ht="12.75" customHeight="1">
      <c r="A38" s="6" t="s">
        <v>61</v>
      </c>
      <c r="B38" s="6"/>
      <c r="C38" s="41" t="s">
        <v>47</v>
      </c>
      <c r="D38" s="6"/>
      <c r="E38" s="29" t="s">
        <v>304</v>
      </c>
      <c r="F38" s="6"/>
      <c r="G38" s="6"/>
      <c r="H38" s="6"/>
      <c r="I38" s="42">
        <f>0+Q38</f>
      </c>
      <c r="J38" s="6"/>
      <c r="O38">
        <f>0+R38</f>
      </c>
      <c r="Q38">
        <f>0+I39+I43+I47+I51+I55+I59+I63+I67</f>
      </c>
      <c r="R38">
        <f>0+O39+O43+O47+O51+O55+O59+O63+O67</f>
      </c>
    </row>
    <row r="39" spans="1:16" ht="12.75">
      <c r="A39" s="26" t="s">
        <v>63</v>
      </c>
      <c r="B39" s="31" t="s">
        <v>97</v>
      </c>
      <c r="C39" s="31" t="s">
        <v>990</v>
      </c>
      <c r="D39" s="26" t="s">
        <v>83</v>
      </c>
      <c r="E39" s="32" t="s">
        <v>991</v>
      </c>
      <c r="F39" s="33" t="s">
        <v>85</v>
      </c>
      <c r="G39" s="34">
        <v>11.18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51">
      <c r="A40" s="36" t="s">
        <v>69</v>
      </c>
      <c r="E40" s="37" t="s">
        <v>2592</v>
      </c>
    </row>
    <row r="41" spans="1:5" ht="12.75">
      <c r="A41" s="38" t="s">
        <v>71</v>
      </c>
      <c r="E41" s="39" t="s">
        <v>3123</v>
      </c>
    </row>
    <row r="42" spans="1:5" ht="127.5">
      <c r="A42" t="s">
        <v>73</v>
      </c>
      <c r="E42" s="37" t="s">
        <v>309</v>
      </c>
    </row>
    <row r="43" spans="1:16" ht="12.75">
      <c r="A43" s="26" t="s">
        <v>63</v>
      </c>
      <c r="B43" s="31" t="s">
        <v>104</v>
      </c>
      <c r="C43" s="31" t="s">
        <v>320</v>
      </c>
      <c r="D43" s="26" t="s">
        <v>83</v>
      </c>
      <c r="E43" s="32" t="s">
        <v>321</v>
      </c>
      <c r="F43" s="33" t="s">
        <v>183</v>
      </c>
      <c r="G43" s="34">
        <v>93.17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38.25">
      <c r="A44" s="36" t="s">
        <v>69</v>
      </c>
      <c r="E44" s="37" t="s">
        <v>2594</v>
      </c>
    </row>
    <row r="45" spans="1:5" ht="12.75">
      <c r="A45" s="38" t="s">
        <v>71</v>
      </c>
      <c r="E45" s="39" t="s">
        <v>3122</v>
      </c>
    </row>
    <row r="46" spans="1:5" ht="51">
      <c r="A46" t="s">
        <v>73</v>
      </c>
      <c r="E46" s="37" t="s">
        <v>323</v>
      </c>
    </row>
    <row r="47" spans="1:16" ht="12.75">
      <c r="A47" s="26" t="s">
        <v>63</v>
      </c>
      <c r="B47" s="31" t="s">
        <v>52</v>
      </c>
      <c r="C47" s="31" t="s">
        <v>996</v>
      </c>
      <c r="D47" s="26" t="s">
        <v>83</v>
      </c>
      <c r="E47" s="32" t="s">
        <v>997</v>
      </c>
      <c r="F47" s="33" t="s">
        <v>183</v>
      </c>
      <c r="G47" s="34">
        <v>93.17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51">
      <c r="A48" s="36" t="s">
        <v>69</v>
      </c>
      <c r="E48" s="37" t="s">
        <v>2595</v>
      </c>
    </row>
    <row r="49" spans="1:5" ht="12.75">
      <c r="A49" s="38" t="s">
        <v>71</v>
      </c>
      <c r="E49" s="39" t="s">
        <v>3122</v>
      </c>
    </row>
    <row r="50" spans="1:5" ht="51">
      <c r="A50" t="s">
        <v>73</v>
      </c>
      <c r="E50" s="37" t="s">
        <v>340</v>
      </c>
    </row>
    <row r="51" spans="1:16" ht="12.75">
      <c r="A51" s="26" t="s">
        <v>63</v>
      </c>
      <c r="B51" s="31" t="s">
        <v>54</v>
      </c>
      <c r="C51" s="31" t="s">
        <v>2596</v>
      </c>
      <c r="D51" s="26" t="s">
        <v>83</v>
      </c>
      <c r="E51" s="32" t="s">
        <v>2597</v>
      </c>
      <c r="F51" s="33" t="s">
        <v>183</v>
      </c>
      <c r="G51" s="34">
        <v>186.34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102">
      <c r="A52" s="36" t="s">
        <v>69</v>
      </c>
      <c r="E52" s="37" t="s">
        <v>3124</v>
      </c>
    </row>
    <row r="53" spans="1:5" ht="38.25">
      <c r="A53" s="38" t="s">
        <v>71</v>
      </c>
      <c r="E53" s="39" t="s">
        <v>3125</v>
      </c>
    </row>
    <row r="54" spans="1:5" ht="51">
      <c r="A54" t="s">
        <v>73</v>
      </c>
      <c r="E54" s="37" t="s">
        <v>340</v>
      </c>
    </row>
    <row r="55" spans="1:16" ht="12.75">
      <c r="A55" s="26" t="s">
        <v>63</v>
      </c>
      <c r="B55" s="31" t="s">
        <v>56</v>
      </c>
      <c r="C55" s="31" t="s">
        <v>369</v>
      </c>
      <c r="D55" s="26" t="s">
        <v>83</v>
      </c>
      <c r="E55" s="32" t="s">
        <v>2600</v>
      </c>
      <c r="F55" s="33" t="s">
        <v>183</v>
      </c>
      <c r="G55" s="34">
        <v>93.17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2601</v>
      </c>
    </row>
    <row r="57" spans="1:5" ht="12.75">
      <c r="A57" s="38" t="s">
        <v>71</v>
      </c>
      <c r="E57" s="39" t="s">
        <v>3122</v>
      </c>
    </row>
    <row r="58" spans="1:5" ht="140.25">
      <c r="A58" t="s">
        <v>73</v>
      </c>
      <c r="E58" s="37" t="s">
        <v>367</v>
      </c>
    </row>
    <row r="59" spans="1:16" ht="12.75">
      <c r="A59" s="26" t="s">
        <v>63</v>
      </c>
      <c r="B59" s="31" t="s">
        <v>118</v>
      </c>
      <c r="C59" s="31" t="s">
        <v>2602</v>
      </c>
      <c r="D59" s="26" t="s">
        <v>83</v>
      </c>
      <c r="E59" s="32" t="s">
        <v>2603</v>
      </c>
      <c r="F59" s="33" t="s">
        <v>183</v>
      </c>
      <c r="G59" s="34">
        <v>93.17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2604</v>
      </c>
    </row>
    <row r="61" spans="1:5" ht="12.75">
      <c r="A61" s="38" t="s">
        <v>71</v>
      </c>
      <c r="E61" s="39" t="s">
        <v>3122</v>
      </c>
    </row>
    <row r="62" spans="1:5" ht="140.25">
      <c r="A62" t="s">
        <v>73</v>
      </c>
      <c r="E62" s="37" t="s">
        <v>367</v>
      </c>
    </row>
    <row r="63" spans="1:16" ht="12.75">
      <c r="A63" s="26" t="s">
        <v>63</v>
      </c>
      <c r="B63" s="31" t="s">
        <v>123</v>
      </c>
      <c r="C63" s="31" t="s">
        <v>1000</v>
      </c>
      <c r="D63" s="26" t="s">
        <v>83</v>
      </c>
      <c r="E63" s="32" t="s">
        <v>2605</v>
      </c>
      <c r="F63" s="33" t="s">
        <v>183</v>
      </c>
      <c r="G63" s="34">
        <v>93.17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2606</v>
      </c>
    </row>
    <row r="65" spans="1:5" ht="12.75">
      <c r="A65" s="38" t="s">
        <v>71</v>
      </c>
      <c r="E65" s="39" t="s">
        <v>3122</v>
      </c>
    </row>
    <row r="66" spans="1:5" ht="140.25">
      <c r="A66" t="s">
        <v>73</v>
      </c>
      <c r="E66" s="37" t="s">
        <v>367</v>
      </c>
    </row>
    <row r="67" spans="1:16" ht="12.75">
      <c r="A67" s="26" t="s">
        <v>63</v>
      </c>
      <c r="B67" s="31" t="s">
        <v>126</v>
      </c>
      <c r="C67" s="31" t="s">
        <v>412</v>
      </c>
      <c r="D67" s="26" t="s">
        <v>83</v>
      </c>
      <c r="E67" s="32" t="s">
        <v>413</v>
      </c>
      <c r="F67" s="33" t="s">
        <v>95</v>
      </c>
      <c r="G67" s="34">
        <v>27.1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2607</v>
      </c>
    </row>
    <row r="69" spans="1:5" ht="12.75">
      <c r="A69" s="38" t="s">
        <v>71</v>
      </c>
      <c r="E69" s="39" t="s">
        <v>2882</v>
      </c>
    </row>
    <row r="70" spans="1:5" ht="38.25">
      <c r="A70" t="s">
        <v>73</v>
      </c>
      <c r="E70" s="37" t="s">
        <v>415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0+O11+O32+O57+O66+O83+O88+O169+O222+O227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3126</v>
      </c>
      <c r="I3" s="43">
        <f>0+I11+I32+I57+I66+I83+I88+I169+I222+I227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3126</v>
      </c>
      <c r="D7" s="6"/>
      <c r="E7" s="18" t="s">
        <v>3127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0+I12+I16+I20+I24+I28</f>
      </c>
      <c r="R11">
        <f>0+O12+O16+O20+O24+O28</f>
      </c>
    </row>
    <row r="12" spans="1:16" ht="25.5">
      <c r="A12" s="26" t="s">
        <v>63</v>
      </c>
      <c r="B12" s="31" t="s">
        <v>19</v>
      </c>
      <c r="C12" s="31" t="s">
        <v>3129</v>
      </c>
      <c r="D12" s="26" t="s">
        <v>83</v>
      </c>
      <c r="E12" s="32" t="s">
        <v>3130</v>
      </c>
      <c r="F12" s="33" t="s">
        <v>67</v>
      </c>
      <c r="G12" s="34">
        <v>123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12.75">
      <c r="A13" s="36" t="s">
        <v>69</v>
      </c>
      <c r="E13" s="37" t="s">
        <v>3131</v>
      </c>
    </row>
    <row r="14" spans="1:5" ht="12.75">
      <c r="A14" s="38" t="s">
        <v>71</v>
      </c>
      <c r="E14" s="39" t="s">
        <v>3132</v>
      </c>
    </row>
    <row r="15" spans="1:5" ht="140.25">
      <c r="A15" t="s">
        <v>73</v>
      </c>
      <c r="E15" s="37" t="s">
        <v>3133</v>
      </c>
    </row>
    <row r="16" spans="1:16" ht="25.5">
      <c r="A16" s="26" t="s">
        <v>63</v>
      </c>
      <c r="B16" s="31" t="s">
        <v>36</v>
      </c>
      <c r="C16" s="31" t="s">
        <v>3134</v>
      </c>
      <c r="D16" s="26" t="s">
        <v>83</v>
      </c>
      <c r="E16" s="32" t="s">
        <v>3135</v>
      </c>
      <c r="F16" s="33" t="s">
        <v>67</v>
      </c>
      <c r="G16" s="34">
        <v>15.6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12.75">
      <c r="A17" s="36" t="s">
        <v>69</v>
      </c>
      <c r="E17" s="37" t="s">
        <v>3131</v>
      </c>
    </row>
    <row r="18" spans="1:5" ht="12.75">
      <c r="A18" s="38" t="s">
        <v>71</v>
      </c>
      <c r="E18" s="39" t="s">
        <v>3132</v>
      </c>
    </row>
    <row r="19" spans="1:5" ht="140.25">
      <c r="A19" t="s">
        <v>73</v>
      </c>
      <c r="E19" s="37" t="s">
        <v>3133</v>
      </c>
    </row>
    <row r="20" spans="1:16" ht="25.5">
      <c r="A20" s="26" t="s">
        <v>63</v>
      </c>
      <c r="B20" s="31" t="s">
        <v>35</v>
      </c>
      <c r="C20" s="31" t="s">
        <v>3136</v>
      </c>
      <c r="D20" s="26" t="s">
        <v>83</v>
      </c>
      <c r="E20" s="32" t="s">
        <v>3137</v>
      </c>
      <c r="F20" s="33" t="s">
        <v>67</v>
      </c>
      <c r="G20" s="34">
        <v>24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12.75">
      <c r="A21" s="36" t="s">
        <v>69</v>
      </c>
      <c r="E21" s="37" t="s">
        <v>3131</v>
      </c>
    </row>
    <row r="22" spans="1:5" ht="12.75">
      <c r="A22" s="38" t="s">
        <v>71</v>
      </c>
      <c r="E22" s="39" t="s">
        <v>3132</v>
      </c>
    </row>
    <row r="23" spans="1:5" ht="140.25">
      <c r="A23" t="s">
        <v>73</v>
      </c>
      <c r="E23" s="37" t="s">
        <v>3133</v>
      </c>
    </row>
    <row r="24" spans="1:16" ht="25.5">
      <c r="A24" s="26" t="s">
        <v>63</v>
      </c>
      <c r="B24" s="31" t="s">
        <v>45</v>
      </c>
      <c r="C24" s="31" t="s">
        <v>3138</v>
      </c>
      <c r="D24" s="26" t="s">
        <v>83</v>
      </c>
      <c r="E24" s="32" t="s">
        <v>3139</v>
      </c>
      <c r="F24" s="33" t="s">
        <v>67</v>
      </c>
      <c r="G24" s="34">
        <v>0.5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12.75">
      <c r="A25" s="36" t="s">
        <v>69</v>
      </c>
      <c r="E25" s="37" t="s">
        <v>3131</v>
      </c>
    </row>
    <row r="26" spans="1:5" ht="12.75">
      <c r="A26" s="38" t="s">
        <v>71</v>
      </c>
      <c r="E26" s="39" t="s">
        <v>3132</v>
      </c>
    </row>
    <row r="27" spans="1:5" ht="140.25">
      <c r="A27" t="s">
        <v>73</v>
      </c>
      <c r="E27" s="37" t="s">
        <v>3133</v>
      </c>
    </row>
    <row r="28" spans="1:16" ht="25.5">
      <c r="A28" s="26" t="s">
        <v>63</v>
      </c>
      <c r="B28" s="31" t="s">
        <v>47</v>
      </c>
      <c r="C28" s="31" t="s">
        <v>3140</v>
      </c>
      <c r="D28" s="26" t="s">
        <v>83</v>
      </c>
      <c r="E28" s="32" t="s">
        <v>3141</v>
      </c>
      <c r="F28" s="33" t="s">
        <v>67</v>
      </c>
      <c r="G28" s="34">
        <v>0.5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12.75">
      <c r="A29" s="36" t="s">
        <v>69</v>
      </c>
      <c r="E29" s="37" t="s">
        <v>3131</v>
      </c>
    </row>
    <row r="30" spans="1:5" ht="12.75">
      <c r="A30" s="38" t="s">
        <v>71</v>
      </c>
      <c r="E30" s="39" t="s">
        <v>3132</v>
      </c>
    </row>
    <row r="31" spans="1:5" ht="140.25">
      <c r="A31" t="s">
        <v>73</v>
      </c>
      <c r="E31" s="37" t="s">
        <v>3133</v>
      </c>
    </row>
    <row r="32" spans="1:18" ht="12.75" customHeight="1">
      <c r="A32" s="6" t="s">
        <v>61</v>
      </c>
      <c r="B32" s="6"/>
      <c r="C32" s="41" t="s">
        <v>19</v>
      </c>
      <c r="D32" s="6"/>
      <c r="E32" s="29" t="s">
        <v>81</v>
      </c>
      <c r="F32" s="6"/>
      <c r="G32" s="6"/>
      <c r="H32" s="6"/>
      <c r="I32" s="42">
        <f>0+Q32</f>
      </c>
      <c r="J32" s="6"/>
      <c r="O32">
        <f>0+R32</f>
      </c>
      <c r="Q32">
        <f>0+I33+I37+I41+I45+I49+I53</f>
      </c>
      <c r="R32">
        <f>0+O33+O37+O41+O45+O49+O53</f>
      </c>
    </row>
    <row r="33" spans="1:16" ht="12.75">
      <c r="A33" s="26" t="s">
        <v>63</v>
      </c>
      <c r="B33" s="31" t="s">
        <v>49</v>
      </c>
      <c r="C33" s="31" t="s">
        <v>3142</v>
      </c>
      <c r="D33" s="26" t="s">
        <v>83</v>
      </c>
      <c r="E33" s="32" t="s">
        <v>3143</v>
      </c>
      <c r="F33" s="33" t="s">
        <v>183</v>
      </c>
      <c r="G33" s="34">
        <v>654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3144</v>
      </c>
    </row>
    <row r="35" spans="1:5" ht="12.75">
      <c r="A35" s="38" t="s">
        <v>71</v>
      </c>
      <c r="E35" s="39" t="s">
        <v>3132</v>
      </c>
    </row>
    <row r="36" spans="1:5" ht="12.75">
      <c r="A36" t="s">
        <v>73</v>
      </c>
      <c r="E36" s="37" t="s">
        <v>3145</v>
      </c>
    </row>
    <row r="37" spans="1:16" ht="25.5">
      <c r="A37" s="26" t="s">
        <v>63</v>
      </c>
      <c r="B37" s="31" t="s">
        <v>97</v>
      </c>
      <c r="C37" s="31" t="s">
        <v>3146</v>
      </c>
      <c r="D37" s="26" t="s">
        <v>83</v>
      </c>
      <c r="E37" s="32" t="s">
        <v>3147</v>
      </c>
      <c r="F37" s="33" t="s">
        <v>85</v>
      </c>
      <c r="G37" s="34">
        <v>15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3148</v>
      </c>
    </row>
    <row r="39" spans="1:5" ht="12.75">
      <c r="A39" s="38" t="s">
        <v>71</v>
      </c>
      <c r="E39" s="39" t="s">
        <v>3132</v>
      </c>
    </row>
    <row r="40" spans="1:5" ht="63.75">
      <c r="A40" t="s">
        <v>73</v>
      </c>
      <c r="E40" s="37" t="s">
        <v>88</v>
      </c>
    </row>
    <row r="41" spans="1:16" ht="12.75">
      <c r="A41" s="26" t="s">
        <v>63</v>
      </c>
      <c r="B41" s="31" t="s">
        <v>104</v>
      </c>
      <c r="C41" s="31" t="s">
        <v>3149</v>
      </c>
      <c r="D41" s="26" t="s">
        <v>83</v>
      </c>
      <c r="E41" s="32" t="s">
        <v>3150</v>
      </c>
      <c r="F41" s="33" t="s">
        <v>85</v>
      </c>
      <c r="G41" s="34">
        <v>42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3151</v>
      </c>
    </row>
    <row r="43" spans="1:5" ht="12.75">
      <c r="A43" s="38" t="s">
        <v>71</v>
      </c>
      <c r="E43" s="39" t="s">
        <v>3132</v>
      </c>
    </row>
    <row r="44" spans="1:5" ht="318.75">
      <c r="A44" t="s">
        <v>73</v>
      </c>
      <c r="E44" s="37" t="s">
        <v>150</v>
      </c>
    </row>
    <row r="45" spans="1:16" ht="12.75">
      <c r="A45" s="26" t="s">
        <v>63</v>
      </c>
      <c r="B45" s="31" t="s">
        <v>52</v>
      </c>
      <c r="C45" s="31" t="s">
        <v>3152</v>
      </c>
      <c r="D45" s="26" t="s">
        <v>83</v>
      </c>
      <c r="E45" s="32" t="s">
        <v>3153</v>
      </c>
      <c r="F45" s="33" t="s">
        <v>3154</v>
      </c>
      <c r="G45" s="34">
        <v>840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3155</v>
      </c>
    </row>
    <row r="47" spans="1:5" ht="12.75">
      <c r="A47" s="38" t="s">
        <v>71</v>
      </c>
      <c r="E47" s="39" t="s">
        <v>3132</v>
      </c>
    </row>
    <row r="48" spans="1:5" ht="25.5">
      <c r="A48" t="s">
        <v>73</v>
      </c>
      <c r="E48" s="37" t="s">
        <v>3156</v>
      </c>
    </row>
    <row r="49" spans="1:16" ht="12.75">
      <c r="A49" s="26" t="s">
        <v>63</v>
      </c>
      <c r="B49" s="31" t="s">
        <v>118</v>
      </c>
      <c r="C49" s="31" t="s">
        <v>170</v>
      </c>
      <c r="D49" s="26" t="s">
        <v>83</v>
      </c>
      <c r="E49" s="32" t="s">
        <v>171</v>
      </c>
      <c r="F49" s="33" t="s">
        <v>85</v>
      </c>
      <c r="G49" s="34">
        <v>210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3157</v>
      </c>
    </row>
    <row r="51" spans="1:5" ht="12.75">
      <c r="A51" s="38" t="s">
        <v>71</v>
      </c>
      <c r="E51" s="39" t="s">
        <v>3132</v>
      </c>
    </row>
    <row r="52" spans="1:5" ht="229.5">
      <c r="A52" t="s">
        <v>73</v>
      </c>
      <c r="E52" s="37" t="s">
        <v>173</v>
      </c>
    </row>
    <row r="53" spans="1:16" ht="12.75">
      <c r="A53" s="26" t="s">
        <v>63</v>
      </c>
      <c r="B53" s="31" t="s">
        <v>123</v>
      </c>
      <c r="C53" s="31" t="s">
        <v>3158</v>
      </c>
      <c r="D53" s="26" t="s">
        <v>83</v>
      </c>
      <c r="E53" s="32" t="s">
        <v>3159</v>
      </c>
      <c r="F53" s="33" t="s">
        <v>183</v>
      </c>
      <c r="G53" s="34">
        <v>654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714</v>
      </c>
    </row>
    <row r="55" spans="1:5" ht="12.75">
      <c r="A55" s="38" t="s">
        <v>71</v>
      </c>
      <c r="E55" s="39" t="s">
        <v>3132</v>
      </c>
    </row>
    <row r="56" spans="1:5" ht="38.25">
      <c r="A56" t="s">
        <v>73</v>
      </c>
      <c r="E56" s="37" t="s">
        <v>3160</v>
      </c>
    </row>
    <row r="57" spans="1:18" ht="12.75" customHeight="1">
      <c r="A57" s="6" t="s">
        <v>61</v>
      </c>
      <c r="B57" s="6"/>
      <c r="C57" s="41" t="s">
        <v>3161</v>
      </c>
      <c r="D57" s="6"/>
      <c r="E57" s="29" t="s">
        <v>3162</v>
      </c>
      <c r="F57" s="6"/>
      <c r="G57" s="6"/>
      <c r="H57" s="6"/>
      <c r="I57" s="42">
        <f>0+Q57</f>
      </c>
      <c r="J57" s="6"/>
      <c r="O57">
        <f>0+R57</f>
      </c>
      <c r="Q57">
        <f>0+I58+I62</f>
      </c>
      <c r="R57">
        <f>0+O58+O62</f>
      </c>
    </row>
    <row r="58" spans="1:16" ht="12.75">
      <c r="A58" s="26" t="s">
        <v>63</v>
      </c>
      <c r="B58" s="31" t="s">
        <v>54</v>
      </c>
      <c r="C58" s="31" t="s">
        <v>3163</v>
      </c>
      <c r="D58" s="26" t="s">
        <v>83</v>
      </c>
      <c r="E58" s="32" t="s">
        <v>3164</v>
      </c>
      <c r="F58" s="33" t="s">
        <v>85</v>
      </c>
      <c r="G58" s="34">
        <v>213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12.75">
      <c r="A59" s="36" t="s">
        <v>69</v>
      </c>
      <c r="E59" s="37" t="s">
        <v>3151</v>
      </c>
    </row>
    <row r="60" spans="1:5" ht="12.75">
      <c r="A60" s="38" t="s">
        <v>71</v>
      </c>
      <c r="E60" s="39" t="s">
        <v>3132</v>
      </c>
    </row>
    <row r="61" spans="1:5" ht="318.75">
      <c r="A61" t="s">
        <v>73</v>
      </c>
      <c r="E61" s="37" t="s">
        <v>150</v>
      </c>
    </row>
    <row r="62" spans="1:16" ht="12.75">
      <c r="A62" s="26" t="s">
        <v>63</v>
      </c>
      <c r="B62" s="31" t="s">
        <v>56</v>
      </c>
      <c r="C62" s="31" t="s">
        <v>3165</v>
      </c>
      <c r="D62" s="26" t="s">
        <v>83</v>
      </c>
      <c r="E62" s="32" t="s">
        <v>3166</v>
      </c>
      <c r="F62" s="33" t="s">
        <v>3154</v>
      </c>
      <c r="G62" s="34">
        <v>1920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12.75">
      <c r="A63" s="36" t="s">
        <v>69</v>
      </c>
      <c r="E63" s="37" t="s">
        <v>3155</v>
      </c>
    </row>
    <row r="64" spans="1:5" ht="12.75">
      <c r="A64" s="38" t="s">
        <v>71</v>
      </c>
      <c r="E64" s="39" t="s">
        <v>3132</v>
      </c>
    </row>
    <row r="65" spans="1:5" ht="25.5">
      <c r="A65" t="s">
        <v>73</v>
      </c>
      <c r="E65" s="37" t="s">
        <v>3156</v>
      </c>
    </row>
    <row r="66" spans="1:18" ht="12.75" customHeight="1">
      <c r="A66" s="6" t="s">
        <v>61</v>
      </c>
      <c r="B66" s="6"/>
      <c r="C66" s="41" t="s">
        <v>36</v>
      </c>
      <c r="D66" s="6"/>
      <c r="E66" s="29" t="s">
        <v>247</v>
      </c>
      <c r="F66" s="6"/>
      <c r="G66" s="6"/>
      <c r="H66" s="6"/>
      <c r="I66" s="42">
        <f>0+Q66</f>
      </c>
      <c r="J66" s="6"/>
      <c r="O66">
        <f>0+R66</f>
      </c>
      <c r="Q66">
        <f>0+I67+I71+I75+I79</f>
      </c>
      <c r="R66">
        <f>0+O67+O71+O75+O79</f>
      </c>
    </row>
    <row r="67" spans="1:16" ht="12.75">
      <c r="A67" s="26" t="s">
        <v>63</v>
      </c>
      <c r="B67" s="31" t="s">
        <v>126</v>
      </c>
      <c r="C67" s="31" t="s">
        <v>3167</v>
      </c>
      <c r="D67" s="26" t="s">
        <v>83</v>
      </c>
      <c r="E67" s="32" t="s">
        <v>3168</v>
      </c>
      <c r="F67" s="33" t="s">
        <v>85</v>
      </c>
      <c r="G67" s="34">
        <v>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12.75">
      <c r="A68" s="36" t="s">
        <v>69</v>
      </c>
      <c r="E68" s="37" t="s">
        <v>3169</v>
      </c>
    </row>
    <row r="69" spans="1:5" ht="12.75">
      <c r="A69" s="38" t="s">
        <v>71</v>
      </c>
      <c r="E69" s="39" t="s">
        <v>3132</v>
      </c>
    </row>
    <row r="70" spans="1:5" ht="409.5">
      <c r="A70" t="s">
        <v>73</v>
      </c>
      <c r="E70" s="37" t="s">
        <v>3170</v>
      </c>
    </row>
    <row r="71" spans="1:16" ht="12.75">
      <c r="A71" s="26" t="s">
        <v>63</v>
      </c>
      <c r="B71" s="31" t="s">
        <v>131</v>
      </c>
      <c r="C71" s="31" t="s">
        <v>3171</v>
      </c>
      <c r="D71" s="26" t="s">
        <v>83</v>
      </c>
      <c r="E71" s="32" t="s">
        <v>3172</v>
      </c>
      <c r="F71" s="33" t="s">
        <v>67</v>
      </c>
      <c r="G71" s="34">
        <v>0.16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12.75">
      <c r="A72" s="36" t="s">
        <v>69</v>
      </c>
      <c r="E72" s="37" t="s">
        <v>2952</v>
      </c>
    </row>
    <row r="73" spans="1:5" ht="12.75">
      <c r="A73" s="38" t="s">
        <v>71</v>
      </c>
      <c r="E73" s="39" t="s">
        <v>3173</v>
      </c>
    </row>
    <row r="74" spans="1:5" ht="267.75">
      <c r="A74" t="s">
        <v>73</v>
      </c>
      <c r="E74" s="37" t="s">
        <v>3174</v>
      </c>
    </row>
    <row r="75" spans="1:16" ht="12.75">
      <c r="A75" s="26" t="s">
        <v>63</v>
      </c>
      <c r="B75" s="31" t="s">
        <v>137</v>
      </c>
      <c r="C75" s="31" t="s">
        <v>3175</v>
      </c>
      <c r="D75" s="26" t="s">
        <v>83</v>
      </c>
      <c r="E75" s="32" t="s">
        <v>3176</v>
      </c>
      <c r="F75" s="33" t="s">
        <v>95</v>
      </c>
      <c r="G75" s="34">
        <v>12.4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12.75">
      <c r="A76" s="36" t="s">
        <v>69</v>
      </c>
      <c r="E76" s="37" t="s">
        <v>3177</v>
      </c>
    </row>
    <row r="77" spans="1:5" ht="12.75">
      <c r="A77" s="38" t="s">
        <v>71</v>
      </c>
      <c r="E77" s="39" t="s">
        <v>3132</v>
      </c>
    </row>
    <row r="78" spans="1:5" ht="191.25">
      <c r="A78" t="s">
        <v>73</v>
      </c>
      <c r="E78" s="37" t="s">
        <v>3178</v>
      </c>
    </row>
    <row r="79" spans="1:16" ht="12.75">
      <c r="A79" s="26" t="s">
        <v>63</v>
      </c>
      <c r="B79" s="31" t="s">
        <v>140</v>
      </c>
      <c r="C79" s="31" t="s">
        <v>2655</v>
      </c>
      <c r="D79" s="26" t="s">
        <v>83</v>
      </c>
      <c r="E79" s="32" t="s">
        <v>3179</v>
      </c>
      <c r="F79" s="33" t="s">
        <v>85</v>
      </c>
      <c r="G79" s="34">
        <v>24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12.75">
      <c r="A80" s="36" t="s">
        <v>69</v>
      </c>
      <c r="E80" s="37" t="s">
        <v>701</v>
      </c>
    </row>
    <row r="81" spans="1:5" ht="12.75">
      <c r="A81" s="38" t="s">
        <v>71</v>
      </c>
      <c r="E81" s="39" t="s">
        <v>3132</v>
      </c>
    </row>
    <row r="82" spans="1:5" ht="369.75">
      <c r="A82" t="s">
        <v>73</v>
      </c>
      <c r="E82" s="37" t="s">
        <v>1460</v>
      </c>
    </row>
    <row r="83" spans="1:18" ht="12.75" customHeight="1">
      <c r="A83" s="6" t="s">
        <v>61</v>
      </c>
      <c r="B83" s="6"/>
      <c r="C83" s="41" t="s">
        <v>45</v>
      </c>
      <c r="D83" s="6"/>
      <c r="E83" s="29" t="s">
        <v>265</v>
      </c>
      <c r="F83" s="6"/>
      <c r="G83" s="6"/>
      <c r="H83" s="6"/>
      <c r="I83" s="42">
        <f>0+Q83</f>
      </c>
      <c r="J83" s="6"/>
      <c r="O83">
        <f>0+R83</f>
      </c>
      <c r="Q83">
        <f>0+I84</f>
      </c>
      <c r="R83">
        <f>0+O84</f>
      </c>
    </row>
    <row r="84" spans="1:16" ht="12.75">
      <c r="A84" s="26" t="s">
        <v>63</v>
      </c>
      <c r="B84" s="31" t="s">
        <v>146</v>
      </c>
      <c r="C84" s="31" t="s">
        <v>292</v>
      </c>
      <c r="D84" s="26" t="s">
        <v>83</v>
      </c>
      <c r="E84" s="32" t="s">
        <v>293</v>
      </c>
      <c r="F84" s="33" t="s">
        <v>85</v>
      </c>
      <c r="G84" s="34">
        <v>58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12.75">
      <c r="A85" s="36" t="s">
        <v>69</v>
      </c>
      <c r="E85" s="37" t="s">
        <v>3180</v>
      </c>
    </row>
    <row r="86" spans="1:5" ht="12.75">
      <c r="A86" s="38" t="s">
        <v>71</v>
      </c>
      <c r="E86" s="39" t="s">
        <v>3132</v>
      </c>
    </row>
    <row r="87" spans="1:5" ht="38.25">
      <c r="A87" t="s">
        <v>73</v>
      </c>
      <c r="E87" s="37" t="s">
        <v>259</v>
      </c>
    </row>
    <row r="88" spans="1:18" ht="12.75" customHeight="1">
      <c r="A88" s="6" t="s">
        <v>61</v>
      </c>
      <c r="B88" s="6"/>
      <c r="C88" s="41" t="s">
        <v>97</v>
      </c>
      <c r="D88" s="6"/>
      <c r="E88" s="29" t="s">
        <v>896</v>
      </c>
      <c r="F88" s="6"/>
      <c r="G88" s="6"/>
      <c r="H88" s="6"/>
      <c r="I88" s="42">
        <f>0+Q88</f>
      </c>
      <c r="J88" s="6"/>
      <c r="O88">
        <f>0+R88</f>
      </c>
      <c r="Q88">
        <f>0+I89+I93+I97+I101+I105+I109+I113+I117+I121+I125+I129+I133+I137+I141+I145+I149+I153+I157+I161+I165</f>
      </c>
      <c r="R88">
        <f>0+O89+O93+O97+O101+O105+O109+O113+O117+O121+O125+O129+O133+O137+O141+O145+O149+O153+O157+O161+O165</f>
      </c>
    </row>
    <row r="89" spans="1:16" ht="12.75">
      <c r="A89" s="26" t="s">
        <v>63</v>
      </c>
      <c r="B89" s="31" t="s">
        <v>151</v>
      </c>
      <c r="C89" s="31" t="s">
        <v>3181</v>
      </c>
      <c r="D89" s="26" t="s">
        <v>83</v>
      </c>
      <c r="E89" s="32" t="s">
        <v>3182</v>
      </c>
      <c r="F89" s="33" t="s">
        <v>95</v>
      </c>
      <c r="G89" s="34">
        <v>952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12.75">
      <c r="A90" s="36" t="s">
        <v>69</v>
      </c>
      <c r="E90" s="37" t="s">
        <v>707</v>
      </c>
    </row>
    <row r="91" spans="1:5" ht="12.75">
      <c r="A91" s="38" t="s">
        <v>71</v>
      </c>
      <c r="E91" s="39" t="s">
        <v>3132</v>
      </c>
    </row>
    <row r="92" spans="1:5" ht="76.5">
      <c r="A92" t="s">
        <v>73</v>
      </c>
      <c r="E92" s="37" t="s">
        <v>3183</v>
      </c>
    </row>
    <row r="93" spans="1:16" ht="12.75">
      <c r="A93" s="26" t="s">
        <v>63</v>
      </c>
      <c r="B93" s="31" t="s">
        <v>156</v>
      </c>
      <c r="C93" s="31" t="s">
        <v>3184</v>
      </c>
      <c r="D93" s="26" t="s">
        <v>83</v>
      </c>
      <c r="E93" s="32" t="s">
        <v>3185</v>
      </c>
      <c r="F93" s="33" t="s">
        <v>95</v>
      </c>
      <c r="G93" s="34">
        <v>262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12.75">
      <c r="A94" s="36" t="s">
        <v>69</v>
      </c>
      <c r="E94" s="37" t="s">
        <v>707</v>
      </c>
    </row>
    <row r="95" spans="1:5" ht="12.75">
      <c r="A95" s="38" t="s">
        <v>71</v>
      </c>
      <c r="E95" s="39" t="s">
        <v>3132</v>
      </c>
    </row>
    <row r="96" spans="1:5" ht="76.5">
      <c r="A96" t="s">
        <v>73</v>
      </c>
      <c r="E96" s="37" t="s">
        <v>3183</v>
      </c>
    </row>
    <row r="97" spans="1:16" ht="12.75">
      <c r="A97" s="26" t="s">
        <v>63</v>
      </c>
      <c r="B97" s="31" t="s">
        <v>161</v>
      </c>
      <c r="C97" s="31" t="s">
        <v>3186</v>
      </c>
      <c r="D97" s="26" t="s">
        <v>83</v>
      </c>
      <c r="E97" s="32" t="s">
        <v>3187</v>
      </c>
      <c r="F97" s="33" t="s">
        <v>95</v>
      </c>
      <c r="G97" s="34">
        <v>654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12.75">
      <c r="A98" s="36" t="s">
        <v>69</v>
      </c>
      <c r="E98" s="37" t="s">
        <v>707</v>
      </c>
    </row>
    <row r="99" spans="1:5" ht="12.75">
      <c r="A99" s="38" t="s">
        <v>71</v>
      </c>
      <c r="E99" s="39" t="s">
        <v>3132</v>
      </c>
    </row>
    <row r="100" spans="1:5" ht="76.5">
      <c r="A100" t="s">
        <v>73</v>
      </c>
      <c r="E100" s="37" t="s">
        <v>3183</v>
      </c>
    </row>
    <row r="101" spans="1:16" ht="25.5">
      <c r="A101" s="26" t="s">
        <v>63</v>
      </c>
      <c r="B101" s="31" t="s">
        <v>166</v>
      </c>
      <c r="C101" s="31" t="s">
        <v>3188</v>
      </c>
      <c r="D101" s="26" t="s">
        <v>83</v>
      </c>
      <c r="E101" s="32" t="s">
        <v>3189</v>
      </c>
      <c r="F101" s="33" t="s">
        <v>234</v>
      </c>
      <c r="G101" s="34">
        <v>5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12.75">
      <c r="A102" s="36" t="s">
        <v>69</v>
      </c>
      <c r="E102" s="37" t="s">
        <v>750</v>
      </c>
    </row>
    <row r="103" spans="1:5" ht="12.75">
      <c r="A103" s="38" t="s">
        <v>71</v>
      </c>
      <c r="E103" s="39" t="s">
        <v>3132</v>
      </c>
    </row>
    <row r="104" spans="1:5" ht="102">
      <c r="A104" t="s">
        <v>73</v>
      </c>
      <c r="E104" s="37" t="s">
        <v>3190</v>
      </c>
    </row>
    <row r="105" spans="1:16" ht="12.75">
      <c r="A105" s="26" t="s">
        <v>63</v>
      </c>
      <c r="B105" s="31" t="s">
        <v>169</v>
      </c>
      <c r="C105" s="31" t="s">
        <v>3191</v>
      </c>
      <c r="D105" s="26" t="s">
        <v>83</v>
      </c>
      <c r="E105" s="32" t="s">
        <v>3192</v>
      </c>
      <c r="F105" s="33" t="s">
        <v>234</v>
      </c>
      <c r="G105" s="34">
        <v>16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12.75">
      <c r="A106" s="36" t="s">
        <v>69</v>
      </c>
      <c r="E106" s="37" t="s">
        <v>721</v>
      </c>
    </row>
    <row r="107" spans="1:5" ht="12.75">
      <c r="A107" s="38" t="s">
        <v>71</v>
      </c>
      <c r="E107" s="39" t="s">
        <v>3132</v>
      </c>
    </row>
    <row r="108" spans="1:5" ht="76.5">
      <c r="A108" t="s">
        <v>73</v>
      </c>
      <c r="E108" s="37" t="s">
        <v>3193</v>
      </c>
    </row>
    <row r="109" spans="1:16" ht="25.5">
      <c r="A109" s="26" t="s">
        <v>63</v>
      </c>
      <c r="B109" s="31" t="s">
        <v>189</v>
      </c>
      <c r="C109" s="31" t="s">
        <v>3194</v>
      </c>
      <c r="D109" s="26" t="s">
        <v>83</v>
      </c>
      <c r="E109" s="32" t="s">
        <v>3195</v>
      </c>
      <c r="F109" s="33" t="s">
        <v>95</v>
      </c>
      <c r="G109" s="34">
        <v>36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12.75">
      <c r="A110" s="36" t="s">
        <v>69</v>
      </c>
      <c r="E110" s="37" t="s">
        <v>3196</v>
      </c>
    </row>
    <row r="111" spans="1:5" ht="12.75">
      <c r="A111" s="38" t="s">
        <v>71</v>
      </c>
      <c r="E111" s="39" t="s">
        <v>3132</v>
      </c>
    </row>
    <row r="112" spans="1:5" ht="89.25">
      <c r="A112" t="s">
        <v>73</v>
      </c>
      <c r="E112" s="37" t="s">
        <v>3197</v>
      </c>
    </row>
    <row r="113" spans="1:16" ht="25.5">
      <c r="A113" s="26" t="s">
        <v>63</v>
      </c>
      <c r="B113" s="31" t="s">
        <v>197</v>
      </c>
      <c r="C113" s="31" t="s">
        <v>3198</v>
      </c>
      <c r="D113" s="26" t="s">
        <v>83</v>
      </c>
      <c r="E113" s="32" t="s">
        <v>3199</v>
      </c>
      <c r="F113" s="33" t="s">
        <v>234</v>
      </c>
      <c r="G113" s="34">
        <v>68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12.75">
      <c r="A114" s="36" t="s">
        <v>69</v>
      </c>
      <c r="E114" s="37" t="s">
        <v>721</v>
      </c>
    </row>
    <row r="115" spans="1:5" ht="12.75">
      <c r="A115" s="38" t="s">
        <v>71</v>
      </c>
      <c r="E115" s="39" t="s">
        <v>3132</v>
      </c>
    </row>
    <row r="116" spans="1:5" ht="102">
      <c r="A116" t="s">
        <v>73</v>
      </c>
      <c r="E116" s="37" t="s">
        <v>3200</v>
      </c>
    </row>
    <row r="117" spans="1:16" ht="25.5">
      <c r="A117" s="26" t="s">
        <v>63</v>
      </c>
      <c r="B117" s="31" t="s">
        <v>200</v>
      </c>
      <c r="C117" s="31" t="s">
        <v>3201</v>
      </c>
      <c r="D117" s="26" t="s">
        <v>83</v>
      </c>
      <c r="E117" s="32" t="s">
        <v>3202</v>
      </c>
      <c r="F117" s="33" t="s">
        <v>234</v>
      </c>
      <c r="G117" s="34">
        <v>36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12.75">
      <c r="A118" s="36" t="s">
        <v>69</v>
      </c>
      <c r="E118" s="37" t="s">
        <v>721</v>
      </c>
    </row>
    <row r="119" spans="1:5" ht="12.75">
      <c r="A119" s="38" t="s">
        <v>71</v>
      </c>
      <c r="E119" s="39" t="s">
        <v>3132</v>
      </c>
    </row>
    <row r="120" spans="1:5" ht="102">
      <c r="A120" t="s">
        <v>73</v>
      </c>
      <c r="E120" s="37" t="s">
        <v>3200</v>
      </c>
    </row>
    <row r="121" spans="1:16" ht="25.5">
      <c r="A121" s="26" t="s">
        <v>63</v>
      </c>
      <c r="B121" s="31" t="s">
        <v>203</v>
      </c>
      <c r="C121" s="31" t="s">
        <v>3203</v>
      </c>
      <c r="D121" s="26" t="s">
        <v>83</v>
      </c>
      <c r="E121" s="32" t="s">
        <v>3204</v>
      </c>
      <c r="F121" s="33" t="s">
        <v>234</v>
      </c>
      <c r="G121" s="34">
        <v>5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12.75">
      <c r="A122" s="36" t="s">
        <v>69</v>
      </c>
      <c r="E122" s="37" t="s">
        <v>721</v>
      </c>
    </row>
    <row r="123" spans="1:5" ht="12.75">
      <c r="A123" s="38" t="s">
        <v>71</v>
      </c>
      <c r="E123" s="39" t="s">
        <v>3132</v>
      </c>
    </row>
    <row r="124" spans="1:5" ht="102">
      <c r="A124" t="s">
        <v>73</v>
      </c>
      <c r="E124" s="37" t="s">
        <v>3200</v>
      </c>
    </row>
    <row r="125" spans="1:16" ht="12.75">
      <c r="A125" s="26" t="s">
        <v>63</v>
      </c>
      <c r="B125" s="31" t="s">
        <v>206</v>
      </c>
      <c r="C125" s="31" t="s">
        <v>3205</v>
      </c>
      <c r="D125" s="26" t="s">
        <v>83</v>
      </c>
      <c r="E125" s="32" t="s">
        <v>3206</v>
      </c>
      <c r="F125" s="33" t="s">
        <v>95</v>
      </c>
      <c r="G125" s="34">
        <v>800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12.75">
      <c r="A126" s="36" t="s">
        <v>69</v>
      </c>
      <c r="E126" s="37" t="s">
        <v>693</v>
      </c>
    </row>
    <row r="127" spans="1:5" ht="12.75">
      <c r="A127" s="38" t="s">
        <v>71</v>
      </c>
      <c r="E127" s="39" t="s">
        <v>3132</v>
      </c>
    </row>
    <row r="128" spans="1:5" ht="76.5">
      <c r="A128" t="s">
        <v>73</v>
      </c>
      <c r="E128" s="37" t="s">
        <v>3207</v>
      </c>
    </row>
    <row r="129" spans="1:16" ht="12.75">
      <c r="A129" s="26" t="s">
        <v>63</v>
      </c>
      <c r="B129" s="31" t="s">
        <v>211</v>
      </c>
      <c r="C129" s="31" t="s">
        <v>3208</v>
      </c>
      <c r="D129" s="26" t="s">
        <v>83</v>
      </c>
      <c r="E129" s="32" t="s">
        <v>3209</v>
      </c>
      <c r="F129" s="33" t="s">
        <v>234</v>
      </c>
      <c r="G129" s="34">
        <v>36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12.75">
      <c r="A130" s="36" t="s">
        <v>69</v>
      </c>
      <c r="E130" s="37" t="s">
        <v>721</v>
      </c>
    </row>
    <row r="131" spans="1:5" ht="12.75">
      <c r="A131" s="38" t="s">
        <v>71</v>
      </c>
      <c r="E131" s="39" t="s">
        <v>3132</v>
      </c>
    </row>
    <row r="132" spans="1:5" ht="89.25">
      <c r="A132" t="s">
        <v>73</v>
      </c>
      <c r="E132" s="37" t="s">
        <v>3210</v>
      </c>
    </row>
    <row r="133" spans="1:16" ht="12.75">
      <c r="A133" s="26" t="s">
        <v>63</v>
      </c>
      <c r="B133" s="31" t="s">
        <v>216</v>
      </c>
      <c r="C133" s="31" t="s">
        <v>3211</v>
      </c>
      <c r="D133" s="26" t="s">
        <v>83</v>
      </c>
      <c r="E133" s="32" t="s">
        <v>3212</v>
      </c>
      <c r="F133" s="33" t="s">
        <v>95</v>
      </c>
      <c r="G133" s="34">
        <v>200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12.75">
      <c r="A134" s="36" t="s">
        <v>69</v>
      </c>
      <c r="E134" s="37" t="s">
        <v>3213</v>
      </c>
    </row>
    <row r="135" spans="1:5" ht="12.75">
      <c r="A135" s="38" t="s">
        <v>71</v>
      </c>
      <c r="E135" s="39" t="s">
        <v>3132</v>
      </c>
    </row>
    <row r="136" spans="1:5" ht="114.75">
      <c r="A136" t="s">
        <v>73</v>
      </c>
      <c r="E136" s="37" t="s">
        <v>3214</v>
      </c>
    </row>
    <row r="137" spans="1:16" ht="12.75">
      <c r="A137" s="26" t="s">
        <v>63</v>
      </c>
      <c r="B137" s="31" t="s">
        <v>226</v>
      </c>
      <c r="C137" s="31" t="s">
        <v>3215</v>
      </c>
      <c r="D137" s="26" t="s">
        <v>83</v>
      </c>
      <c r="E137" s="32" t="s">
        <v>3216</v>
      </c>
      <c r="F137" s="33" t="s">
        <v>234</v>
      </c>
      <c r="G137" s="34">
        <v>2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12.75">
      <c r="A138" s="36" t="s">
        <v>69</v>
      </c>
      <c r="E138" s="37" t="s">
        <v>721</v>
      </c>
    </row>
    <row r="139" spans="1:5" ht="12.75">
      <c r="A139" s="38" t="s">
        <v>71</v>
      </c>
      <c r="E139" s="39" t="s">
        <v>3132</v>
      </c>
    </row>
    <row r="140" spans="1:5" ht="114.75">
      <c r="A140" t="s">
        <v>73</v>
      </c>
      <c r="E140" s="37" t="s">
        <v>3217</v>
      </c>
    </row>
    <row r="141" spans="1:16" ht="25.5">
      <c r="A141" s="26" t="s">
        <v>63</v>
      </c>
      <c r="B141" s="31" t="s">
        <v>231</v>
      </c>
      <c r="C141" s="31" t="s">
        <v>3218</v>
      </c>
      <c r="D141" s="26" t="s">
        <v>83</v>
      </c>
      <c r="E141" s="32" t="s">
        <v>3219</v>
      </c>
      <c r="F141" s="33" t="s">
        <v>234</v>
      </c>
      <c r="G141" s="34">
        <v>2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12.75">
      <c r="A142" s="36" t="s">
        <v>69</v>
      </c>
      <c r="E142" s="37" t="s">
        <v>721</v>
      </c>
    </row>
    <row r="143" spans="1:5" ht="12.75">
      <c r="A143" s="38" t="s">
        <v>71</v>
      </c>
      <c r="E143" s="39" t="s">
        <v>3132</v>
      </c>
    </row>
    <row r="144" spans="1:5" ht="102">
      <c r="A144" t="s">
        <v>73</v>
      </c>
      <c r="E144" s="37" t="s">
        <v>3220</v>
      </c>
    </row>
    <row r="145" spans="1:16" ht="25.5">
      <c r="A145" s="26" t="s">
        <v>63</v>
      </c>
      <c r="B145" s="31" t="s">
        <v>242</v>
      </c>
      <c r="C145" s="31" t="s">
        <v>3221</v>
      </c>
      <c r="D145" s="26" t="s">
        <v>83</v>
      </c>
      <c r="E145" s="32" t="s">
        <v>3222</v>
      </c>
      <c r="F145" s="33" t="s">
        <v>234</v>
      </c>
      <c r="G145" s="34">
        <v>16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36</v>
      </c>
    </row>
    <row r="146" spans="1:5" ht="12.75">
      <c r="A146" s="36" t="s">
        <v>69</v>
      </c>
      <c r="E146" s="37" t="s">
        <v>721</v>
      </c>
    </row>
    <row r="147" spans="1:5" ht="12.75">
      <c r="A147" s="38" t="s">
        <v>71</v>
      </c>
      <c r="E147" s="39" t="s">
        <v>3132</v>
      </c>
    </row>
    <row r="148" spans="1:5" ht="102">
      <c r="A148" t="s">
        <v>73</v>
      </c>
      <c r="E148" s="37" t="s">
        <v>3220</v>
      </c>
    </row>
    <row r="149" spans="1:16" ht="12.75">
      <c r="A149" s="26" t="s">
        <v>63</v>
      </c>
      <c r="B149" s="31" t="s">
        <v>248</v>
      </c>
      <c r="C149" s="31" t="s">
        <v>3223</v>
      </c>
      <c r="D149" s="26" t="s">
        <v>83</v>
      </c>
      <c r="E149" s="32" t="s">
        <v>3224</v>
      </c>
      <c r="F149" s="33" t="s">
        <v>234</v>
      </c>
      <c r="G149" s="34">
        <v>2</v>
      </c>
      <c r="H149" s="35">
        <v>0</v>
      </c>
      <c r="I149" s="35">
        <f>ROUND(ROUND(H149,2)*ROUND(G149,3),2)</f>
      </c>
      <c r="J149" s="33" t="s">
        <v>68</v>
      </c>
      <c r="O149">
        <f>(I149*21)/100</f>
      </c>
      <c r="P149" t="s">
        <v>36</v>
      </c>
    </row>
    <row r="150" spans="1:5" ht="12.75">
      <c r="A150" s="36" t="s">
        <v>69</v>
      </c>
      <c r="E150" s="37" t="s">
        <v>721</v>
      </c>
    </row>
    <row r="151" spans="1:5" ht="12.75">
      <c r="A151" s="38" t="s">
        <v>71</v>
      </c>
      <c r="E151" s="39" t="s">
        <v>3132</v>
      </c>
    </row>
    <row r="152" spans="1:5" ht="89.25">
      <c r="A152" t="s">
        <v>73</v>
      </c>
      <c r="E152" s="37" t="s">
        <v>3225</v>
      </c>
    </row>
    <row r="153" spans="1:16" ht="12.75">
      <c r="A153" s="26" t="s">
        <v>63</v>
      </c>
      <c r="B153" s="31" t="s">
        <v>254</v>
      </c>
      <c r="C153" s="31" t="s">
        <v>3226</v>
      </c>
      <c r="D153" s="26" t="s">
        <v>83</v>
      </c>
      <c r="E153" s="32" t="s">
        <v>3227</v>
      </c>
      <c r="F153" s="33" t="s">
        <v>234</v>
      </c>
      <c r="G153" s="34">
        <v>16</v>
      </c>
      <c r="H153" s="35">
        <v>0</v>
      </c>
      <c r="I153" s="35">
        <f>ROUND(ROUND(H153,2)*ROUND(G153,3),2)</f>
      </c>
      <c r="J153" s="33" t="s">
        <v>68</v>
      </c>
      <c r="O153">
        <f>(I153*21)/100</f>
      </c>
      <c r="P153" t="s">
        <v>36</v>
      </c>
    </row>
    <row r="154" spans="1:5" ht="12.75">
      <c r="A154" s="36" t="s">
        <v>69</v>
      </c>
      <c r="E154" s="37" t="s">
        <v>721</v>
      </c>
    </row>
    <row r="155" spans="1:5" ht="12.75">
      <c r="A155" s="38" t="s">
        <v>71</v>
      </c>
      <c r="E155" s="39" t="s">
        <v>3132</v>
      </c>
    </row>
    <row r="156" spans="1:5" ht="89.25">
      <c r="A156" t="s">
        <v>73</v>
      </c>
      <c r="E156" s="37" t="s">
        <v>3225</v>
      </c>
    </row>
    <row r="157" spans="1:16" ht="12.75">
      <c r="A157" s="26" t="s">
        <v>63</v>
      </c>
      <c r="B157" s="31" t="s">
        <v>260</v>
      </c>
      <c r="C157" s="31" t="s">
        <v>3228</v>
      </c>
      <c r="D157" s="26" t="s">
        <v>83</v>
      </c>
      <c r="E157" s="32" t="s">
        <v>3229</v>
      </c>
      <c r="F157" s="33" t="s">
        <v>234</v>
      </c>
      <c r="G157" s="34">
        <v>6</v>
      </c>
      <c r="H157" s="35">
        <v>0</v>
      </c>
      <c r="I157" s="35">
        <f>ROUND(ROUND(H157,2)*ROUND(G157,3),2)</f>
      </c>
      <c r="J157" s="33" t="s">
        <v>68</v>
      </c>
      <c r="O157">
        <f>(I157*21)/100</f>
      </c>
      <c r="P157" t="s">
        <v>36</v>
      </c>
    </row>
    <row r="158" spans="1:5" ht="12.75">
      <c r="A158" s="36" t="s">
        <v>69</v>
      </c>
      <c r="E158" s="37" t="s">
        <v>3230</v>
      </c>
    </row>
    <row r="159" spans="1:5" ht="12.75">
      <c r="A159" s="38" t="s">
        <v>71</v>
      </c>
      <c r="E159" s="39" t="s">
        <v>3132</v>
      </c>
    </row>
    <row r="160" spans="1:5" ht="114.75">
      <c r="A160" t="s">
        <v>73</v>
      </c>
      <c r="E160" s="37" t="s">
        <v>3231</v>
      </c>
    </row>
    <row r="161" spans="1:16" ht="38.25">
      <c r="A161" s="26" t="s">
        <v>63</v>
      </c>
      <c r="B161" s="31" t="s">
        <v>275</v>
      </c>
      <c r="C161" s="31" t="s">
        <v>3232</v>
      </c>
      <c r="D161" s="26" t="s">
        <v>83</v>
      </c>
      <c r="E161" s="32" t="s">
        <v>3233</v>
      </c>
      <c r="F161" s="33" t="s">
        <v>234</v>
      </c>
      <c r="G161" s="34">
        <v>7</v>
      </c>
      <c r="H161" s="35">
        <v>0</v>
      </c>
      <c r="I161" s="35">
        <f>ROUND(ROUND(H161,2)*ROUND(G161,3),2)</f>
      </c>
      <c r="J161" s="33" t="s">
        <v>68</v>
      </c>
      <c r="O161">
        <f>(I161*21)/100</f>
      </c>
      <c r="P161" t="s">
        <v>36</v>
      </c>
    </row>
    <row r="162" spans="1:5" ht="12.75">
      <c r="A162" s="36" t="s">
        <v>69</v>
      </c>
      <c r="E162" s="37" t="s">
        <v>3234</v>
      </c>
    </row>
    <row r="163" spans="1:5" ht="12.75">
      <c r="A163" s="38" t="s">
        <v>71</v>
      </c>
      <c r="E163" s="39" t="s">
        <v>3132</v>
      </c>
    </row>
    <row r="164" spans="1:5" ht="114.75">
      <c r="A164" t="s">
        <v>73</v>
      </c>
      <c r="E164" s="37" t="s">
        <v>3235</v>
      </c>
    </row>
    <row r="165" spans="1:16" ht="12.75">
      <c r="A165" s="26" t="s">
        <v>63</v>
      </c>
      <c r="B165" s="31" t="s">
        <v>291</v>
      </c>
      <c r="C165" s="31" t="s">
        <v>3236</v>
      </c>
      <c r="D165" s="26" t="s">
        <v>83</v>
      </c>
      <c r="E165" s="32" t="s">
        <v>3237</v>
      </c>
      <c r="F165" s="33" t="s">
        <v>725</v>
      </c>
      <c r="G165" s="34">
        <v>48</v>
      </c>
      <c r="H165" s="35">
        <v>0</v>
      </c>
      <c r="I165" s="35">
        <f>ROUND(ROUND(H165,2)*ROUND(G165,3),2)</f>
      </c>
      <c r="J165" s="33" t="s">
        <v>68</v>
      </c>
      <c r="O165">
        <f>(I165*21)/100</f>
      </c>
      <c r="P165" t="s">
        <v>36</v>
      </c>
    </row>
    <row r="166" spans="1:5" ht="12.75">
      <c r="A166" s="36" t="s">
        <v>69</v>
      </c>
      <c r="E166" s="37" t="s">
        <v>731</v>
      </c>
    </row>
    <row r="167" spans="1:5" ht="12.75">
      <c r="A167" s="38" t="s">
        <v>71</v>
      </c>
      <c r="E167" s="39" t="s">
        <v>3132</v>
      </c>
    </row>
    <row r="168" spans="1:5" ht="89.25">
      <c r="A168" t="s">
        <v>73</v>
      </c>
      <c r="E168" s="37" t="s">
        <v>3238</v>
      </c>
    </row>
    <row r="169" spans="1:18" ht="12.75" customHeight="1">
      <c r="A169" s="6" t="s">
        <v>61</v>
      </c>
      <c r="B169" s="6"/>
      <c r="C169" s="41" t="s">
        <v>368</v>
      </c>
      <c r="D169" s="6"/>
      <c r="E169" s="29" t="s">
        <v>3239</v>
      </c>
      <c r="F169" s="6"/>
      <c r="G169" s="6"/>
      <c r="H169" s="6"/>
      <c r="I169" s="42">
        <f>0+Q169</f>
      </c>
      <c r="J169" s="6"/>
      <c r="O169">
        <f>0+R169</f>
      </c>
      <c r="Q169">
        <f>0+I170+I174+I178+I182+I186+I190+I194+I198+I202+I206+I210+I214+I218</f>
      </c>
      <c r="R169">
        <f>0+O170+O174+O178+O182+O186+O190+O194+O198+O202+O206+O210+O214+O218</f>
      </c>
    </row>
    <row r="170" spans="1:16" ht="12.75">
      <c r="A170" s="26" t="s">
        <v>63</v>
      </c>
      <c r="B170" s="31" t="s">
        <v>174</v>
      </c>
      <c r="C170" s="31" t="s">
        <v>3240</v>
      </c>
      <c r="D170" s="26" t="s">
        <v>83</v>
      </c>
      <c r="E170" s="32" t="s">
        <v>3241</v>
      </c>
      <c r="F170" s="33" t="s">
        <v>95</v>
      </c>
      <c r="G170" s="34">
        <v>18</v>
      </c>
      <c r="H170" s="35">
        <v>0</v>
      </c>
      <c r="I170" s="35">
        <f>ROUND(ROUND(H170,2)*ROUND(G170,3),2)</f>
      </c>
      <c r="J170" s="33" t="s">
        <v>68</v>
      </c>
      <c r="O170">
        <f>(I170*21)/100</f>
      </c>
      <c r="P170" t="s">
        <v>36</v>
      </c>
    </row>
    <row r="171" spans="1:5" ht="12.75">
      <c r="A171" s="36" t="s">
        <v>69</v>
      </c>
      <c r="E171" s="37" t="s">
        <v>3196</v>
      </c>
    </row>
    <row r="172" spans="1:5" ht="12.75">
      <c r="A172" s="38" t="s">
        <v>71</v>
      </c>
      <c r="E172" s="39" t="s">
        <v>3132</v>
      </c>
    </row>
    <row r="173" spans="1:5" ht="102">
      <c r="A173" t="s">
        <v>73</v>
      </c>
      <c r="E173" s="37" t="s">
        <v>3242</v>
      </c>
    </row>
    <row r="174" spans="1:16" ht="12.75">
      <c r="A174" s="26" t="s">
        <v>63</v>
      </c>
      <c r="B174" s="31" t="s">
        <v>180</v>
      </c>
      <c r="C174" s="31" t="s">
        <v>3243</v>
      </c>
      <c r="D174" s="26" t="s">
        <v>83</v>
      </c>
      <c r="E174" s="32" t="s">
        <v>3244</v>
      </c>
      <c r="F174" s="33" t="s">
        <v>95</v>
      </c>
      <c r="G174" s="34">
        <v>654</v>
      </c>
      <c r="H174" s="35">
        <v>0</v>
      </c>
      <c r="I174" s="35">
        <f>ROUND(ROUND(H174,2)*ROUND(G174,3),2)</f>
      </c>
      <c r="J174" s="33" t="s">
        <v>68</v>
      </c>
      <c r="O174">
        <f>(I174*21)/100</f>
      </c>
      <c r="P174" t="s">
        <v>36</v>
      </c>
    </row>
    <row r="175" spans="1:5" ht="12.75">
      <c r="A175" s="36" t="s">
        <v>69</v>
      </c>
      <c r="E175" s="37" t="s">
        <v>3196</v>
      </c>
    </row>
    <row r="176" spans="1:5" ht="12.75">
      <c r="A176" s="38" t="s">
        <v>71</v>
      </c>
      <c r="E176" s="39" t="s">
        <v>3132</v>
      </c>
    </row>
    <row r="177" spans="1:5" ht="127.5">
      <c r="A177" t="s">
        <v>73</v>
      </c>
      <c r="E177" s="37" t="s">
        <v>3245</v>
      </c>
    </row>
    <row r="178" spans="1:16" ht="12.75">
      <c r="A178" s="26" t="s">
        <v>63</v>
      </c>
      <c r="B178" s="31" t="s">
        <v>187</v>
      </c>
      <c r="C178" s="31" t="s">
        <v>3246</v>
      </c>
      <c r="D178" s="26" t="s">
        <v>83</v>
      </c>
      <c r="E178" s="32" t="s">
        <v>3247</v>
      </c>
      <c r="F178" s="33" t="s">
        <v>234</v>
      </c>
      <c r="G178" s="34">
        <v>18</v>
      </c>
      <c r="H178" s="35">
        <v>0</v>
      </c>
      <c r="I178" s="35">
        <f>ROUND(ROUND(H178,2)*ROUND(G178,3),2)</f>
      </c>
      <c r="J178" s="33" t="s">
        <v>68</v>
      </c>
      <c r="O178">
        <f>(I178*21)/100</f>
      </c>
      <c r="P178" t="s">
        <v>36</v>
      </c>
    </row>
    <row r="179" spans="1:5" ht="12.75">
      <c r="A179" s="36" t="s">
        <v>69</v>
      </c>
      <c r="E179" s="37" t="s">
        <v>750</v>
      </c>
    </row>
    <row r="180" spans="1:5" ht="12.75">
      <c r="A180" s="38" t="s">
        <v>71</v>
      </c>
      <c r="E180" s="39" t="s">
        <v>3132</v>
      </c>
    </row>
    <row r="181" spans="1:5" ht="102">
      <c r="A181" t="s">
        <v>73</v>
      </c>
      <c r="E181" s="37" t="s">
        <v>3248</v>
      </c>
    </row>
    <row r="182" spans="1:16" ht="12.75">
      <c r="A182" s="26" t="s">
        <v>63</v>
      </c>
      <c r="B182" s="31" t="s">
        <v>191</v>
      </c>
      <c r="C182" s="31" t="s">
        <v>3249</v>
      </c>
      <c r="D182" s="26" t="s">
        <v>83</v>
      </c>
      <c r="E182" s="32" t="s">
        <v>3250</v>
      </c>
      <c r="F182" s="33" t="s">
        <v>95</v>
      </c>
      <c r="G182" s="34">
        <v>356</v>
      </c>
      <c r="H182" s="35">
        <v>0</v>
      </c>
      <c r="I182" s="35">
        <f>ROUND(ROUND(H182,2)*ROUND(G182,3),2)</f>
      </c>
      <c r="J182" s="33" t="s">
        <v>68</v>
      </c>
      <c r="O182">
        <f>(I182*21)/100</f>
      </c>
      <c r="P182" t="s">
        <v>36</v>
      </c>
    </row>
    <row r="183" spans="1:5" ht="12.75">
      <c r="A183" s="36" t="s">
        <v>69</v>
      </c>
      <c r="E183" s="37" t="s">
        <v>3196</v>
      </c>
    </row>
    <row r="184" spans="1:5" ht="12.75">
      <c r="A184" s="38" t="s">
        <v>71</v>
      </c>
      <c r="E184" s="39" t="s">
        <v>3132</v>
      </c>
    </row>
    <row r="185" spans="1:5" ht="89.25">
      <c r="A185" t="s">
        <v>73</v>
      </c>
      <c r="E185" s="37" t="s">
        <v>3197</v>
      </c>
    </row>
    <row r="186" spans="1:16" ht="12.75">
      <c r="A186" s="26" t="s">
        <v>63</v>
      </c>
      <c r="B186" s="31" t="s">
        <v>194</v>
      </c>
      <c r="C186" s="31" t="s">
        <v>3251</v>
      </c>
      <c r="D186" s="26" t="s">
        <v>83</v>
      </c>
      <c r="E186" s="32" t="s">
        <v>3252</v>
      </c>
      <c r="F186" s="33" t="s">
        <v>95</v>
      </c>
      <c r="G186" s="34">
        <v>800</v>
      </c>
      <c r="H186" s="35">
        <v>0</v>
      </c>
      <c r="I186" s="35">
        <f>ROUND(ROUND(H186,2)*ROUND(G186,3),2)</f>
      </c>
      <c r="J186" s="33" t="s">
        <v>68</v>
      </c>
      <c r="O186">
        <f>(I186*21)/100</f>
      </c>
      <c r="P186" t="s">
        <v>36</v>
      </c>
    </row>
    <row r="187" spans="1:5" ht="12.75">
      <c r="A187" s="36" t="s">
        <v>69</v>
      </c>
      <c r="E187" s="37" t="s">
        <v>3196</v>
      </c>
    </row>
    <row r="188" spans="1:5" ht="12.75">
      <c r="A188" s="38" t="s">
        <v>71</v>
      </c>
      <c r="E188" s="39" t="s">
        <v>3132</v>
      </c>
    </row>
    <row r="189" spans="1:5" ht="89.25">
      <c r="A189" t="s">
        <v>73</v>
      </c>
      <c r="E189" s="37" t="s">
        <v>3197</v>
      </c>
    </row>
    <row r="190" spans="1:16" ht="25.5">
      <c r="A190" s="26" t="s">
        <v>63</v>
      </c>
      <c r="B190" s="31" t="s">
        <v>221</v>
      </c>
      <c r="C190" s="31" t="s">
        <v>3253</v>
      </c>
      <c r="D190" s="26" t="s">
        <v>83</v>
      </c>
      <c r="E190" s="32" t="s">
        <v>3254</v>
      </c>
      <c r="F190" s="33" t="s">
        <v>234</v>
      </c>
      <c r="G190" s="34">
        <v>16</v>
      </c>
      <c r="H190" s="35">
        <v>0</v>
      </c>
      <c r="I190" s="35">
        <f>ROUND(ROUND(H190,2)*ROUND(G190,3),2)</f>
      </c>
      <c r="J190" s="33" t="s">
        <v>68</v>
      </c>
      <c r="O190">
        <f>(I190*21)/100</f>
      </c>
      <c r="P190" t="s">
        <v>36</v>
      </c>
    </row>
    <row r="191" spans="1:5" ht="12.75">
      <c r="A191" s="36" t="s">
        <v>69</v>
      </c>
      <c r="E191" s="37" t="s">
        <v>721</v>
      </c>
    </row>
    <row r="192" spans="1:5" ht="12.75">
      <c r="A192" s="38" t="s">
        <v>71</v>
      </c>
      <c r="E192" s="39" t="s">
        <v>3132</v>
      </c>
    </row>
    <row r="193" spans="1:5" ht="114.75">
      <c r="A193" t="s">
        <v>73</v>
      </c>
      <c r="E193" s="37" t="s">
        <v>3255</v>
      </c>
    </row>
    <row r="194" spans="1:16" ht="12.75">
      <c r="A194" s="26" t="s">
        <v>63</v>
      </c>
      <c r="B194" s="31" t="s">
        <v>237</v>
      </c>
      <c r="C194" s="31" t="s">
        <v>3256</v>
      </c>
      <c r="D194" s="26" t="s">
        <v>83</v>
      </c>
      <c r="E194" s="32" t="s">
        <v>3257</v>
      </c>
      <c r="F194" s="33" t="s">
        <v>234</v>
      </c>
      <c r="G194" s="34">
        <v>18</v>
      </c>
      <c r="H194" s="35">
        <v>0</v>
      </c>
      <c r="I194" s="35">
        <f>ROUND(ROUND(H194,2)*ROUND(G194,3),2)</f>
      </c>
      <c r="J194" s="33" t="s">
        <v>68</v>
      </c>
      <c r="O194">
        <f>(I194*21)/100</f>
      </c>
      <c r="P194" t="s">
        <v>36</v>
      </c>
    </row>
    <row r="195" spans="1:5" ht="12.75">
      <c r="A195" s="36" t="s">
        <v>69</v>
      </c>
      <c r="E195" s="37" t="s">
        <v>721</v>
      </c>
    </row>
    <row r="196" spans="1:5" ht="12.75">
      <c r="A196" s="38" t="s">
        <v>71</v>
      </c>
      <c r="E196" s="39" t="s">
        <v>3132</v>
      </c>
    </row>
    <row r="197" spans="1:5" ht="89.25">
      <c r="A197" t="s">
        <v>73</v>
      </c>
      <c r="E197" s="37" t="s">
        <v>3258</v>
      </c>
    </row>
    <row r="198" spans="1:16" ht="12.75">
      <c r="A198" s="26" t="s">
        <v>63</v>
      </c>
      <c r="B198" s="31" t="s">
        <v>266</v>
      </c>
      <c r="C198" s="31" t="s">
        <v>3259</v>
      </c>
      <c r="D198" s="26" t="s">
        <v>83</v>
      </c>
      <c r="E198" s="32" t="s">
        <v>3260</v>
      </c>
      <c r="F198" s="33" t="s">
        <v>3261</v>
      </c>
      <c r="G198" s="34">
        <v>30</v>
      </c>
      <c r="H198" s="35">
        <v>0</v>
      </c>
      <c r="I198" s="35">
        <f>ROUND(ROUND(H198,2)*ROUND(G198,3),2)</f>
      </c>
      <c r="J198" s="33" t="s">
        <v>68</v>
      </c>
      <c r="O198">
        <f>(I198*21)/100</f>
      </c>
      <c r="P198" t="s">
        <v>36</v>
      </c>
    </row>
    <row r="199" spans="1:5" ht="12.75">
      <c r="A199" s="36" t="s">
        <v>69</v>
      </c>
      <c r="E199" s="37" t="s">
        <v>3262</v>
      </c>
    </row>
    <row r="200" spans="1:5" ht="12.75">
      <c r="A200" s="38" t="s">
        <v>71</v>
      </c>
      <c r="E200" s="39" t="s">
        <v>3132</v>
      </c>
    </row>
    <row r="201" spans="1:5" ht="127.5">
      <c r="A201" t="s">
        <v>73</v>
      </c>
      <c r="E201" s="37" t="s">
        <v>3263</v>
      </c>
    </row>
    <row r="202" spans="1:16" ht="25.5">
      <c r="A202" s="26" t="s">
        <v>63</v>
      </c>
      <c r="B202" s="31" t="s">
        <v>272</v>
      </c>
      <c r="C202" s="31" t="s">
        <v>3264</v>
      </c>
      <c r="D202" s="26" t="s">
        <v>83</v>
      </c>
      <c r="E202" s="32" t="s">
        <v>3265</v>
      </c>
      <c r="F202" s="33" t="s">
        <v>234</v>
      </c>
      <c r="G202" s="34">
        <v>5</v>
      </c>
      <c r="H202" s="35">
        <v>0</v>
      </c>
      <c r="I202" s="35">
        <f>ROUND(ROUND(H202,2)*ROUND(G202,3),2)</f>
      </c>
      <c r="J202" s="33" t="s">
        <v>68</v>
      </c>
      <c r="O202">
        <f>(I202*21)/100</f>
      </c>
      <c r="P202" t="s">
        <v>36</v>
      </c>
    </row>
    <row r="203" spans="1:5" ht="12.75">
      <c r="A203" s="36" t="s">
        <v>69</v>
      </c>
      <c r="E203" s="37" t="s">
        <v>3234</v>
      </c>
    </row>
    <row r="204" spans="1:5" ht="12.75">
      <c r="A204" s="38" t="s">
        <v>71</v>
      </c>
      <c r="E204" s="39" t="s">
        <v>83</v>
      </c>
    </row>
    <row r="205" spans="1:5" ht="114.75">
      <c r="A205" t="s">
        <v>73</v>
      </c>
      <c r="E205" s="37" t="s">
        <v>3235</v>
      </c>
    </row>
    <row r="206" spans="1:16" ht="12.75">
      <c r="A206" s="26" t="s">
        <v>63</v>
      </c>
      <c r="B206" s="31" t="s">
        <v>280</v>
      </c>
      <c r="C206" s="31" t="s">
        <v>3266</v>
      </c>
      <c r="D206" s="26" t="s">
        <v>83</v>
      </c>
      <c r="E206" s="32" t="s">
        <v>3267</v>
      </c>
      <c r="F206" s="33" t="s">
        <v>234</v>
      </c>
      <c r="G206" s="34">
        <v>2</v>
      </c>
      <c r="H206" s="35">
        <v>0</v>
      </c>
      <c r="I206" s="35">
        <f>ROUND(ROUND(H206,2)*ROUND(G206,3),2)</f>
      </c>
      <c r="J206" s="33" t="s">
        <v>68</v>
      </c>
      <c r="O206">
        <f>(I206*21)/100</f>
      </c>
      <c r="P206" t="s">
        <v>36</v>
      </c>
    </row>
    <row r="207" spans="1:5" ht="12.75">
      <c r="A207" s="36" t="s">
        <v>69</v>
      </c>
      <c r="E207" s="37" t="s">
        <v>3234</v>
      </c>
    </row>
    <row r="208" spans="1:5" ht="12.75">
      <c r="A208" s="38" t="s">
        <v>71</v>
      </c>
      <c r="E208" s="39" t="s">
        <v>3132</v>
      </c>
    </row>
    <row r="209" spans="1:5" ht="76.5">
      <c r="A209" t="s">
        <v>73</v>
      </c>
      <c r="E209" s="37" t="s">
        <v>3268</v>
      </c>
    </row>
    <row r="210" spans="1:16" ht="12.75">
      <c r="A210" s="26" t="s">
        <v>63</v>
      </c>
      <c r="B210" s="31" t="s">
        <v>283</v>
      </c>
      <c r="C210" s="31" t="s">
        <v>3269</v>
      </c>
      <c r="D210" s="26" t="s">
        <v>83</v>
      </c>
      <c r="E210" s="32" t="s">
        <v>3270</v>
      </c>
      <c r="F210" s="33" t="s">
        <v>234</v>
      </c>
      <c r="G210" s="34">
        <v>3</v>
      </c>
      <c r="H210" s="35">
        <v>0</v>
      </c>
      <c r="I210" s="35">
        <f>ROUND(ROUND(H210,2)*ROUND(G210,3),2)</f>
      </c>
      <c r="J210" s="33" t="s">
        <v>68</v>
      </c>
      <c r="O210">
        <f>(I210*21)/100</f>
      </c>
      <c r="P210" t="s">
        <v>36</v>
      </c>
    </row>
    <row r="211" spans="1:5" ht="12.75">
      <c r="A211" s="36" t="s">
        <v>69</v>
      </c>
      <c r="E211" s="37" t="s">
        <v>693</v>
      </c>
    </row>
    <row r="212" spans="1:5" ht="12.75">
      <c r="A212" s="38" t="s">
        <v>71</v>
      </c>
      <c r="E212" s="39" t="s">
        <v>3132</v>
      </c>
    </row>
    <row r="213" spans="1:5" ht="76.5">
      <c r="A213" t="s">
        <v>73</v>
      </c>
      <c r="E213" s="37" t="s">
        <v>3271</v>
      </c>
    </row>
    <row r="214" spans="1:16" ht="12.75">
      <c r="A214" s="26" t="s">
        <v>63</v>
      </c>
      <c r="B214" s="31" t="s">
        <v>286</v>
      </c>
      <c r="C214" s="31" t="s">
        <v>3272</v>
      </c>
      <c r="D214" s="26" t="s">
        <v>83</v>
      </c>
      <c r="E214" s="32" t="s">
        <v>3273</v>
      </c>
      <c r="F214" s="33" t="s">
        <v>725</v>
      </c>
      <c r="G214" s="34">
        <v>48</v>
      </c>
      <c r="H214" s="35">
        <v>0</v>
      </c>
      <c r="I214" s="35">
        <f>ROUND(ROUND(H214,2)*ROUND(G214,3),2)</f>
      </c>
      <c r="J214" s="33" t="s">
        <v>68</v>
      </c>
      <c r="O214">
        <f>(I214*21)/100</f>
      </c>
      <c r="P214" t="s">
        <v>36</v>
      </c>
    </row>
    <row r="215" spans="1:5" ht="12.75">
      <c r="A215" s="36" t="s">
        <v>69</v>
      </c>
      <c r="E215" s="37" t="s">
        <v>731</v>
      </c>
    </row>
    <row r="216" spans="1:5" ht="12.75">
      <c r="A216" s="38" t="s">
        <v>71</v>
      </c>
      <c r="E216" s="39" t="s">
        <v>3132</v>
      </c>
    </row>
    <row r="217" spans="1:5" ht="89.25">
      <c r="A217" t="s">
        <v>73</v>
      </c>
      <c r="E217" s="37" t="s">
        <v>3274</v>
      </c>
    </row>
    <row r="218" spans="1:16" ht="12.75">
      <c r="A218" s="26" t="s">
        <v>63</v>
      </c>
      <c r="B218" s="31" t="s">
        <v>296</v>
      </c>
      <c r="C218" s="31" t="s">
        <v>3275</v>
      </c>
      <c r="D218" s="26" t="s">
        <v>83</v>
      </c>
      <c r="E218" s="32" t="s">
        <v>3276</v>
      </c>
      <c r="F218" s="33" t="s">
        <v>234</v>
      </c>
      <c r="G218" s="34">
        <v>90</v>
      </c>
      <c r="H218" s="35">
        <v>0</v>
      </c>
      <c r="I218" s="35">
        <f>ROUND(ROUND(H218,2)*ROUND(G218,3),2)</f>
      </c>
      <c r="J218" s="33" t="s">
        <v>68</v>
      </c>
      <c r="O218">
        <f>(I218*21)/100</f>
      </c>
      <c r="P218" t="s">
        <v>36</v>
      </c>
    </row>
    <row r="219" spans="1:5" ht="12.75">
      <c r="A219" s="36" t="s">
        <v>69</v>
      </c>
      <c r="E219" s="37" t="s">
        <v>3277</v>
      </c>
    </row>
    <row r="220" spans="1:5" ht="12.75">
      <c r="A220" s="38" t="s">
        <v>71</v>
      </c>
      <c r="E220" s="39" t="s">
        <v>3132</v>
      </c>
    </row>
    <row r="221" spans="1:5" ht="102">
      <c r="A221" t="s">
        <v>73</v>
      </c>
      <c r="E221" s="37" t="s">
        <v>3278</v>
      </c>
    </row>
    <row r="222" spans="1:18" ht="12.75" customHeight="1">
      <c r="A222" s="6" t="s">
        <v>61</v>
      </c>
      <c r="B222" s="6"/>
      <c r="C222" s="41" t="s">
        <v>104</v>
      </c>
      <c r="D222" s="6"/>
      <c r="E222" s="29" t="s">
        <v>416</v>
      </c>
      <c r="F222" s="6"/>
      <c r="G222" s="6"/>
      <c r="H222" s="6"/>
      <c r="I222" s="42">
        <f>0+Q222</f>
      </c>
      <c r="J222" s="6"/>
      <c r="O222">
        <f>0+R222</f>
      </c>
      <c r="Q222">
        <f>0+I223</f>
      </c>
      <c r="R222">
        <f>0+O223</f>
      </c>
    </row>
    <row r="223" spans="1:16" ht="12.75">
      <c r="A223" s="26" t="s">
        <v>63</v>
      </c>
      <c r="B223" s="31" t="s">
        <v>305</v>
      </c>
      <c r="C223" s="31" t="s">
        <v>3279</v>
      </c>
      <c r="D223" s="26" t="s">
        <v>83</v>
      </c>
      <c r="E223" s="32" t="s">
        <v>3280</v>
      </c>
      <c r="F223" s="33" t="s">
        <v>95</v>
      </c>
      <c r="G223" s="34">
        <v>36</v>
      </c>
      <c r="H223" s="35">
        <v>0</v>
      </c>
      <c r="I223" s="35">
        <f>ROUND(ROUND(H223,2)*ROUND(G223,3),2)</f>
      </c>
      <c r="J223" s="33" t="s">
        <v>68</v>
      </c>
      <c r="O223">
        <f>(I223*21)/100</f>
      </c>
      <c r="P223" t="s">
        <v>36</v>
      </c>
    </row>
    <row r="224" spans="1:5" ht="12.75">
      <c r="A224" s="36" t="s">
        <v>69</v>
      </c>
      <c r="E224" s="37" t="s">
        <v>3281</v>
      </c>
    </row>
    <row r="225" spans="1:5" ht="12.75">
      <c r="A225" s="38" t="s">
        <v>71</v>
      </c>
      <c r="E225" s="39" t="s">
        <v>3132</v>
      </c>
    </row>
    <row r="226" spans="1:5" ht="242.25">
      <c r="A226" t="s">
        <v>73</v>
      </c>
      <c r="E226" s="37" t="s">
        <v>3282</v>
      </c>
    </row>
    <row r="227" spans="1:18" ht="12.75" customHeight="1">
      <c r="A227" s="6" t="s">
        <v>61</v>
      </c>
      <c r="B227" s="6"/>
      <c r="C227" s="41" t="s">
        <v>455</v>
      </c>
      <c r="D227" s="6"/>
      <c r="E227" s="29" t="s">
        <v>3283</v>
      </c>
      <c r="F227" s="6"/>
      <c r="G227" s="6"/>
      <c r="H227" s="6"/>
      <c r="I227" s="42">
        <f>0+Q227</f>
      </c>
      <c r="J227" s="6"/>
      <c r="O227">
        <f>0+R227</f>
      </c>
      <c r="Q227">
        <f>0+I228</f>
      </c>
      <c r="R227">
        <f>0+O228</f>
      </c>
    </row>
    <row r="228" spans="1:16" ht="12.75">
      <c r="A228" s="26" t="s">
        <v>63</v>
      </c>
      <c r="B228" s="31" t="s">
        <v>310</v>
      </c>
      <c r="C228" s="31" t="s">
        <v>588</v>
      </c>
      <c r="D228" s="26" t="s">
        <v>83</v>
      </c>
      <c r="E228" s="32" t="s">
        <v>589</v>
      </c>
      <c r="F228" s="33" t="s">
        <v>85</v>
      </c>
      <c r="G228" s="34">
        <v>6</v>
      </c>
      <c r="H228" s="35">
        <v>0</v>
      </c>
      <c r="I228" s="35">
        <f>ROUND(ROUND(H228,2)*ROUND(G228,3),2)</f>
      </c>
      <c r="J228" s="33" t="s">
        <v>68</v>
      </c>
      <c r="O228">
        <f>(I228*21)/100</f>
      </c>
      <c r="P228" t="s">
        <v>36</v>
      </c>
    </row>
    <row r="229" spans="1:5" ht="12.75">
      <c r="A229" s="36" t="s">
        <v>69</v>
      </c>
      <c r="E229" s="37" t="s">
        <v>3284</v>
      </c>
    </row>
    <row r="230" spans="1:5" ht="12.75">
      <c r="A230" s="38" t="s">
        <v>71</v>
      </c>
      <c r="E230" s="39" t="s">
        <v>3132</v>
      </c>
    </row>
    <row r="231" spans="1:5" ht="102">
      <c r="A231" t="s">
        <v>73</v>
      </c>
      <c r="E231" s="37" t="s">
        <v>583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0+O11+O32+O57+O66+O83+O88+O189+O242+O247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3285</v>
      </c>
      <c r="I3" s="43">
        <f>0+I11+I32+I57+I66+I83+I88+I189+I242+I247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3285</v>
      </c>
      <c r="D7" s="6"/>
      <c r="E7" s="18" t="s">
        <v>3286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0+I12+I16+I20+I24+I28</f>
      </c>
      <c r="R11">
        <f>0+O12+O16+O20+O24+O28</f>
      </c>
    </row>
    <row r="12" spans="1:16" ht="25.5">
      <c r="A12" s="26" t="s">
        <v>63</v>
      </c>
      <c r="B12" s="31" t="s">
        <v>19</v>
      </c>
      <c r="C12" s="31" t="s">
        <v>3129</v>
      </c>
      <c r="D12" s="26" t="s">
        <v>83</v>
      </c>
      <c r="E12" s="32" t="s">
        <v>3130</v>
      </c>
      <c r="F12" s="33" t="s">
        <v>67</v>
      </c>
      <c r="G12" s="34">
        <v>98.4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12.75">
      <c r="A13" s="36" t="s">
        <v>69</v>
      </c>
      <c r="E13" s="37" t="s">
        <v>3131</v>
      </c>
    </row>
    <row r="14" spans="1:5" ht="12.75">
      <c r="A14" s="38" t="s">
        <v>71</v>
      </c>
      <c r="E14" s="39" t="s">
        <v>3132</v>
      </c>
    </row>
    <row r="15" spans="1:5" ht="140.25">
      <c r="A15" t="s">
        <v>73</v>
      </c>
      <c r="E15" s="37" t="s">
        <v>3133</v>
      </c>
    </row>
    <row r="16" spans="1:16" ht="25.5">
      <c r="A16" s="26" t="s">
        <v>63</v>
      </c>
      <c r="B16" s="31" t="s">
        <v>36</v>
      </c>
      <c r="C16" s="31" t="s">
        <v>3134</v>
      </c>
      <c r="D16" s="26" t="s">
        <v>83</v>
      </c>
      <c r="E16" s="32" t="s">
        <v>3135</v>
      </c>
      <c r="F16" s="33" t="s">
        <v>67</v>
      </c>
      <c r="G16" s="34">
        <v>7.8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12.75">
      <c r="A17" s="36" t="s">
        <v>69</v>
      </c>
      <c r="E17" s="37" t="s">
        <v>3131</v>
      </c>
    </row>
    <row r="18" spans="1:5" ht="12.75">
      <c r="A18" s="38" t="s">
        <v>71</v>
      </c>
      <c r="E18" s="39" t="s">
        <v>3132</v>
      </c>
    </row>
    <row r="19" spans="1:5" ht="140.25">
      <c r="A19" t="s">
        <v>73</v>
      </c>
      <c r="E19" s="37" t="s">
        <v>3133</v>
      </c>
    </row>
    <row r="20" spans="1:16" ht="25.5">
      <c r="A20" s="26" t="s">
        <v>63</v>
      </c>
      <c r="B20" s="31" t="s">
        <v>35</v>
      </c>
      <c r="C20" s="31" t="s">
        <v>3136</v>
      </c>
      <c r="D20" s="26" t="s">
        <v>83</v>
      </c>
      <c r="E20" s="32" t="s">
        <v>3137</v>
      </c>
      <c r="F20" s="33" t="s">
        <v>67</v>
      </c>
      <c r="G20" s="34">
        <v>24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12.75">
      <c r="A21" s="36" t="s">
        <v>69</v>
      </c>
      <c r="E21" s="37" t="s">
        <v>3131</v>
      </c>
    </row>
    <row r="22" spans="1:5" ht="12.75">
      <c r="A22" s="38" t="s">
        <v>71</v>
      </c>
      <c r="E22" s="39" t="s">
        <v>3132</v>
      </c>
    </row>
    <row r="23" spans="1:5" ht="140.25">
      <c r="A23" t="s">
        <v>73</v>
      </c>
      <c r="E23" s="37" t="s">
        <v>3133</v>
      </c>
    </row>
    <row r="24" spans="1:16" ht="25.5">
      <c r="A24" s="26" t="s">
        <v>63</v>
      </c>
      <c r="B24" s="31" t="s">
        <v>45</v>
      </c>
      <c r="C24" s="31" t="s">
        <v>3138</v>
      </c>
      <c r="D24" s="26" t="s">
        <v>83</v>
      </c>
      <c r="E24" s="32" t="s">
        <v>3139</v>
      </c>
      <c r="F24" s="33" t="s">
        <v>67</v>
      </c>
      <c r="G24" s="34">
        <v>0.5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12.75">
      <c r="A25" s="36" t="s">
        <v>69</v>
      </c>
      <c r="E25" s="37" t="s">
        <v>3131</v>
      </c>
    </row>
    <row r="26" spans="1:5" ht="12.75">
      <c r="A26" s="38" t="s">
        <v>71</v>
      </c>
      <c r="E26" s="39" t="s">
        <v>3132</v>
      </c>
    </row>
    <row r="27" spans="1:5" ht="140.25">
      <c r="A27" t="s">
        <v>73</v>
      </c>
      <c r="E27" s="37" t="s">
        <v>3133</v>
      </c>
    </row>
    <row r="28" spans="1:16" ht="25.5">
      <c r="A28" s="26" t="s">
        <v>63</v>
      </c>
      <c r="B28" s="31" t="s">
        <v>47</v>
      </c>
      <c r="C28" s="31" t="s">
        <v>3140</v>
      </c>
      <c r="D28" s="26" t="s">
        <v>83</v>
      </c>
      <c r="E28" s="32" t="s">
        <v>3141</v>
      </c>
      <c r="F28" s="33" t="s">
        <v>67</v>
      </c>
      <c r="G28" s="34">
        <v>0.5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12.75">
      <c r="A29" s="36" t="s">
        <v>69</v>
      </c>
      <c r="E29" s="37" t="s">
        <v>3131</v>
      </c>
    </row>
    <row r="30" spans="1:5" ht="12.75">
      <c r="A30" s="38" t="s">
        <v>71</v>
      </c>
      <c r="E30" s="39" t="s">
        <v>3132</v>
      </c>
    </row>
    <row r="31" spans="1:5" ht="140.25">
      <c r="A31" t="s">
        <v>73</v>
      </c>
      <c r="E31" s="37" t="s">
        <v>3133</v>
      </c>
    </row>
    <row r="32" spans="1:18" ht="12.75" customHeight="1">
      <c r="A32" s="6" t="s">
        <v>61</v>
      </c>
      <c r="B32" s="6"/>
      <c r="C32" s="41" t="s">
        <v>19</v>
      </c>
      <c r="D32" s="6"/>
      <c r="E32" s="29" t="s">
        <v>81</v>
      </c>
      <c r="F32" s="6"/>
      <c r="G32" s="6"/>
      <c r="H32" s="6"/>
      <c r="I32" s="42">
        <f>0+Q32</f>
      </c>
      <c r="J32" s="6"/>
      <c r="O32">
        <f>0+R32</f>
      </c>
      <c r="Q32">
        <f>0+I33+I37+I41+I45+I49+I53</f>
      </c>
      <c r="R32">
        <f>0+O33+O37+O41+O45+O49+O53</f>
      </c>
    </row>
    <row r="33" spans="1:16" ht="12.75">
      <c r="A33" s="26" t="s">
        <v>63</v>
      </c>
      <c r="B33" s="31" t="s">
        <v>49</v>
      </c>
      <c r="C33" s="31" t="s">
        <v>3142</v>
      </c>
      <c r="D33" s="26" t="s">
        <v>83</v>
      </c>
      <c r="E33" s="32" t="s">
        <v>3143</v>
      </c>
      <c r="F33" s="33" t="s">
        <v>183</v>
      </c>
      <c r="G33" s="34">
        <v>372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3144</v>
      </c>
    </row>
    <row r="35" spans="1:5" ht="12.75">
      <c r="A35" s="38" t="s">
        <v>71</v>
      </c>
      <c r="E35" s="39" t="s">
        <v>3132</v>
      </c>
    </row>
    <row r="36" spans="1:5" ht="12.75">
      <c r="A36" t="s">
        <v>73</v>
      </c>
      <c r="E36" s="37" t="s">
        <v>3145</v>
      </c>
    </row>
    <row r="37" spans="1:16" ht="25.5">
      <c r="A37" s="26" t="s">
        <v>63</v>
      </c>
      <c r="B37" s="31" t="s">
        <v>97</v>
      </c>
      <c r="C37" s="31" t="s">
        <v>3146</v>
      </c>
      <c r="D37" s="26" t="s">
        <v>83</v>
      </c>
      <c r="E37" s="32" t="s">
        <v>3147</v>
      </c>
      <c r="F37" s="33" t="s">
        <v>85</v>
      </c>
      <c r="G37" s="34">
        <v>15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3148</v>
      </c>
    </row>
    <row r="39" spans="1:5" ht="12.75">
      <c r="A39" s="38" t="s">
        <v>71</v>
      </c>
      <c r="E39" s="39" t="s">
        <v>3132</v>
      </c>
    </row>
    <row r="40" spans="1:5" ht="63.75">
      <c r="A40" t="s">
        <v>73</v>
      </c>
      <c r="E40" s="37" t="s">
        <v>88</v>
      </c>
    </row>
    <row r="41" spans="1:16" ht="12.75">
      <c r="A41" s="26" t="s">
        <v>63</v>
      </c>
      <c r="B41" s="31" t="s">
        <v>104</v>
      </c>
      <c r="C41" s="31" t="s">
        <v>3149</v>
      </c>
      <c r="D41" s="26" t="s">
        <v>83</v>
      </c>
      <c r="E41" s="32" t="s">
        <v>3150</v>
      </c>
      <c r="F41" s="33" t="s">
        <v>85</v>
      </c>
      <c r="G41" s="34">
        <v>33.7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3151</v>
      </c>
    </row>
    <row r="43" spans="1:5" ht="12.75">
      <c r="A43" s="38" t="s">
        <v>71</v>
      </c>
      <c r="E43" s="39" t="s">
        <v>3132</v>
      </c>
    </row>
    <row r="44" spans="1:5" ht="318.75">
      <c r="A44" t="s">
        <v>73</v>
      </c>
      <c r="E44" s="37" t="s">
        <v>150</v>
      </c>
    </row>
    <row r="45" spans="1:16" ht="12.75">
      <c r="A45" s="26" t="s">
        <v>63</v>
      </c>
      <c r="B45" s="31" t="s">
        <v>52</v>
      </c>
      <c r="C45" s="31" t="s">
        <v>3152</v>
      </c>
      <c r="D45" s="26" t="s">
        <v>83</v>
      </c>
      <c r="E45" s="32" t="s">
        <v>3153</v>
      </c>
      <c r="F45" s="33" t="s">
        <v>3154</v>
      </c>
      <c r="G45" s="34">
        <v>675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3155</v>
      </c>
    </row>
    <row r="47" spans="1:5" ht="12.75">
      <c r="A47" s="38" t="s">
        <v>71</v>
      </c>
      <c r="E47" s="39" t="s">
        <v>3132</v>
      </c>
    </row>
    <row r="48" spans="1:5" ht="25.5">
      <c r="A48" t="s">
        <v>73</v>
      </c>
      <c r="E48" s="37" t="s">
        <v>3156</v>
      </c>
    </row>
    <row r="49" spans="1:16" ht="12.75">
      <c r="A49" s="26" t="s">
        <v>63</v>
      </c>
      <c r="B49" s="31" t="s">
        <v>118</v>
      </c>
      <c r="C49" s="31" t="s">
        <v>170</v>
      </c>
      <c r="D49" s="26" t="s">
        <v>83</v>
      </c>
      <c r="E49" s="32" t="s">
        <v>171</v>
      </c>
      <c r="F49" s="33" t="s">
        <v>85</v>
      </c>
      <c r="G49" s="34">
        <v>131.4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3157</v>
      </c>
    </row>
    <row r="51" spans="1:5" ht="12.75">
      <c r="A51" s="38" t="s">
        <v>71</v>
      </c>
      <c r="E51" s="39" t="s">
        <v>3132</v>
      </c>
    </row>
    <row r="52" spans="1:5" ht="229.5">
      <c r="A52" t="s">
        <v>73</v>
      </c>
      <c r="E52" s="37" t="s">
        <v>173</v>
      </c>
    </row>
    <row r="53" spans="1:16" ht="12.75">
      <c r="A53" s="26" t="s">
        <v>63</v>
      </c>
      <c r="B53" s="31" t="s">
        <v>123</v>
      </c>
      <c r="C53" s="31" t="s">
        <v>3158</v>
      </c>
      <c r="D53" s="26" t="s">
        <v>83</v>
      </c>
      <c r="E53" s="32" t="s">
        <v>3159</v>
      </c>
      <c r="F53" s="33" t="s">
        <v>183</v>
      </c>
      <c r="G53" s="34">
        <v>372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714</v>
      </c>
    </row>
    <row r="55" spans="1:5" ht="12.75">
      <c r="A55" s="38" t="s">
        <v>71</v>
      </c>
      <c r="E55" s="39" t="s">
        <v>3132</v>
      </c>
    </row>
    <row r="56" spans="1:5" ht="38.25">
      <c r="A56" t="s">
        <v>73</v>
      </c>
      <c r="E56" s="37" t="s">
        <v>3160</v>
      </c>
    </row>
    <row r="57" spans="1:18" ht="12.75" customHeight="1">
      <c r="A57" s="6" t="s">
        <v>61</v>
      </c>
      <c r="B57" s="6"/>
      <c r="C57" s="41" t="s">
        <v>3161</v>
      </c>
      <c r="D57" s="6"/>
      <c r="E57" s="29" t="s">
        <v>3162</v>
      </c>
      <c r="F57" s="6"/>
      <c r="G57" s="6"/>
      <c r="H57" s="6"/>
      <c r="I57" s="42">
        <f>0+Q57</f>
      </c>
      <c r="J57" s="6"/>
      <c r="O57">
        <f>0+R57</f>
      </c>
      <c r="Q57">
        <f>0+I58+I62</f>
      </c>
      <c r="R57">
        <f>0+O58+O62</f>
      </c>
    </row>
    <row r="58" spans="1:16" ht="12.75">
      <c r="A58" s="26" t="s">
        <v>63</v>
      </c>
      <c r="B58" s="31" t="s">
        <v>54</v>
      </c>
      <c r="C58" s="31" t="s">
        <v>3163</v>
      </c>
      <c r="D58" s="26" t="s">
        <v>83</v>
      </c>
      <c r="E58" s="32" t="s">
        <v>3164</v>
      </c>
      <c r="F58" s="33" t="s">
        <v>85</v>
      </c>
      <c r="G58" s="34">
        <v>130.2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12.75">
      <c r="A59" s="36" t="s">
        <v>69</v>
      </c>
      <c r="E59" s="37" t="s">
        <v>3151</v>
      </c>
    </row>
    <row r="60" spans="1:5" ht="12.75">
      <c r="A60" s="38" t="s">
        <v>71</v>
      </c>
      <c r="E60" s="39" t="s">
        <v>3132</v>
      </c>
    </row>
    <row r="61" spans="1:5" ht="318.75">
      <c r="A61" t="s">
        <v>73</v>
      </c>
      <c r="E61" s="37" t="s">
        <v>150</v>
      </c>
    </row>
    <row r="62" spans="1:16" ht="12.75">
      <c r="A62" s="26" t="s">
        <v>63</v>
      </c>
      <c r="B62" s="31" t="s">
        <v>56</v>
      </c>
      <c r="C62" s="31" t="s">
        <v>3165</v>
      </c>
      <c r="D62" s="26" t="s">
        <v>83</v>
      </c>
      <c r="E62" s="32" t="s">
        <v>3166</v>
      </c>
      <c r="F62" s="33" t="s">
        <v>3154</v>
      </c>
      <c r="G62" s="34">
        <v>1170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12.75">
      <c r="A63" s="36" t="s">
        <v>69</v>
      </c>
      <c r="E63" s="37" t="s">
        <v>3155</v>
      </c>
    </row>
    <row r="64" spans="1:5" ht="12.75">
      <c r="A64" s="38" t="s">
        <v>71</v>
      </c>
      <c r="E64" s="39" t="s">
        <v>3132</v>
      </c>
    </row>
    <row r="65" spans="1:5" ht="25.5">
      <c r="A65" t="s">
        <v>73</v>
      </c>
      <c r="E65" s="37" t="s">
        <v>3156</v>
      </c>
    </row>
    <row r="66" spans="1:18" ht="12.75" customHeight="1">
      <c r="A66" s="6" t="s">
        <v>61</v>
      </c>
      <c r="B66" s="6"/>
      <c r="C66" s="41" t="s">
        <v>36</v>
      </c>
      <c r="D66" s="6"/>
      <c r="E66" s="29" t="s">
        <v>247</v>
      </c>
      <c r="F66" s="6"/>
      <c r="G66" s="6"/>
      <c r="H66" s="6"/>
      <c r="I66" s="42">
        <f>0+Q66</f>
      </c>
      <c r="J66" s="6"/>
      <c r="O66">
        <f>0+R66</f>
      </c>
      <c r="Q66">
        <f>0+I67+I71+I75+I79</f>
      </c>
      <c r="R66">
        <f>0+O67+O71+O75+O79</f>
      </c>
    </row>
    <row r="67" spans="1:16" ht="12.75">
      <c r="A67" s="26" t="s">
        <v>63</v>
      </c>
      <c r="B67" s="31" t="s">
        <v>126</v>
      </c>
      <c r="C67" s="31" t="s">
        <v>3167</v>
      </c>
      <c r="D67" s="26" t="s">
        <v>83</v>
      </c>
      <c r="E67" s="32" t="s">
        <v>3168</v>
      </c>
      <c r="F67" s="33" t="s">
        <v>85</v>
      </c>
      <c r="G67" s="34">
        <v>3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12.75">
      <c r="A68" s="36" t="s">
        <v>69</v>
      </c>
      <c r="E68" s="37" t="s">
        <v>3169</v>
      </c>
    </row>
    <row r="69" spans="1:5" ht="12.75">
      <c r="A69" s="38" t="s">
        <v>71</v>
      </c>
      <c r="E69" s="39" t="s">
        <v>3132</v>
      </c>
    </row>
    <row r="70" spans="1:5" ht="409.5">
      <c r="A70" t="s">
        <v>73</v>
      </c>
      <c r="E70" s="37" t="s">
        <v>3170</v>
      </c>
    </row>
    <row r="71" spans="1:16" ht="12.75">
      <c r="A71" s="26" t="s">
        <v>63</v>
      </c>
      <c r="B71" s="31" t="s">
        <v>131</v>
      </c>
      <c r="C71" s="31" t="s">
        <v>3171</v>
      </c>
      <c r="D71" s="26" t="s">
        <v>83</v>
      </c>
      <c r="E71" s="32" t="s">
        <v>3172</v>
      </c>
      <c r="F71" s="33" t="s">
        <v>67</v>
      </c>
      <c r="G71" s="34">
        <v>0.12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12.75">
      <c r="A72" s="36" t="s">
        <v>69</v>
      </c>
      <c r="E72" s="37" t="s">
        <v>2952</v>
      </c>
    </row>
    <row r="73" spans="1:5" ht="12.75">
      <c r="A73" s="38" t="s">
        <v>71</v>
      </c>
      <c r="E73" s="39" t="s">
        <v>3173</v>
      </c>
    </row>
    <row r="74" spans="1:5" ht="267.75">
      <c r="A74" t="s">
        <v>73</v>
      </c>
      <c r="E74" s="37" t="s">
        <v>3174</v>
      </c>
    </row>
    <row r="75" spans="1:16" ht="12.75">
      <c r="A75" s="26" t="s">
        <v>63</v>
      </c>
      <c r="B75" s="31" t="s">
        <v>137</v>
      </c>
      <c r="C75" s="31" t="s">
        <v>3175</v>
      </c>
      <c r="D75" s="26" t="s">
        <v>83</v>
      </c>
      <c r="E75" s="32" t="s">
        <v>3176</v>
      </c>
      <c r="F75" s="33" t="s">
        <v>95</v>
      </c>
      <c r="G75" s="34">
        <v>9.3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12.75">
      <c r="A76" s="36" t="s">
        <v>69</v>
      </c>
      <c r="E76" s="37" t="s">
        <v>3177</v>
      </c>
    </row>
    <row r="77" spans="1:5" ht="12.75">
      <c r="A77" s="38" t="s">
        <v>71</v>
      </c>
      <c r="E77" s="39" t="s">
        <v>3132</v>
      </c>
    </row>
    <row r="78" spans="1:5" ht="191.25">
      <c r="A78" t="s">
        <v>73</v>
      </c>
      <c r="E78" s="37" t="s">
        <v>3178</v>
      </c>
    </row>
    <row r="79" spans="1:16" ht="12.75">
      <c r="A79" s="26" t="s">
        <v>63</v>
      </c>
      <c r="B79" s="31" t="s">
        <v>140</v>
      </c>
      <c r="C79" s="31" t="s">
        <v>2655</v>
      </c>
      <c r="D79" s="26" t="s">
        <v>83</v>
      </c>
      <c r="E79" s="32" t="s">
        <v>3179</v>
      </c>
      <c r="F79" s="33" t="s">
        <v>85</v>
      </c>
      <c r="G79" s="34">
        <v>19.5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12.75">
      <c r="A80" s="36" t="s">
        <v>69</v>
      </c>
      <c r="E80" s="37" t="s">
        <v>701</v>
      </c>
    </row>
    <row r="81" spans="1:5" ht="12.75">
      <c r="A81" s="38" t="s">
        <v>71</v>
      </c>
      <c r="E81" s="39" t="s">
        <v>3132</v>
      </c>
    </row>
    <row r="82" spans="1:5" ht="369.75">
      <c r="A82" t="s">
        <v>73</v>
      </c>
      <c r="E82" s="37" t="s">
        <v>1460</v>
      </c>
    </row>
    <row r="83" spans="1:18" ht="12.75" customHeight="1">
      <c r="A83" s="6" t="s">
        <v>61</v>
      </c>
      <c r="B83" s="6"/>
      <c r="C83" s="41" t="s">
        <v>45</v>
      </c>
      <c r="D83" s="6"/>
      <c r="E83" s="29" t="s">
        <v>265</v>
      </c>
      <c r="F83" s="6"/>
      <c r="G83" s="6"/>
      <c r="H83" s="6"/>
      <c r="I83" s="42">
        <f>0+Q83</f>
      </c>
      <c r="J83" s="6"/>
      <c r="O83">
        <f>0+R83</f>
      </c>
      <c r="Q83">
        <f>0+I84</f>
      </c>
      <c r="R83">
        <f>0+O84</f>
      </c>
    </row>
    <row r="84" spans="1:16" ht="12.75">
      <c r="A84" s="26" t="s">
        <v>63</v>
      </c>
      <c r="B84" s="31" t="s">
        <v>146</v>
      </c>
      <c r="C84" s="31" t="s">
        <v>292</v>
      </c>
      <c r="D84" s="26" t="s">
        <v>83</v>
      </c>
      <c r="E84" s="32" t="s">
        <v>293</v>
      </c>
      <c r="F84" s="33" t="s">
        <v>85</v>
      </c>
      <c r="G84" s="34">
        <v>26.5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12.75">
      <c r="A85" s="36" t="s">
        <v>69</v>
      </c>
      <c r="E85" s="37" t="s">
        <v>3180</v>
      </c>
    </row>
    <row r="86" spans="1:5" ht="12.75">
      <c r="A86" s="38" t="s">
        <v>71</v>
      </c>
      <c r="E86" s="39" t="s">
        <v>3132</v>
      </c>
    </row>
    <row r="87" spans="1:5" ht="38.25">
      <c r="A87" t="s">
        <v>73</v>
      </c>
      <c r="E87" s="37" t="s">
        <v>259</v>
      </c>
    </row>
    <row r="88" spans="1:18" ht="12.75" customHeight="1">
      <c r="A88" s="6" t="s">
        <v>61</v>
      </c>
      <c r="B88" s="6"/>
      <c r="C88" s="41" t="s">
        <v>97</v>
      </c>
      <c r="D88" s="6"/>
      <c r="E88" s="29" t="s">
        <v>896</v>
      </c>
      <c r="F88" s="6"/>
      <c r="G88" s="6"/>
      <c r="H88" s="6"/>
      <c r="I88" s="42">
        <f>0+Q88</f>
      </c>
      <c r="J88" s="6"/>
      <c r="O88">
        <f>0+R88</f>
      </c>
      <c r="Q88">
        <f>0+I89+I93+I97+I101+I105+I109+I113+I117+I121+I125+I129+I133+I137+I141+I145+I149+I153+I157+I161+I165+I169+I173+I177+I181+I185</f>
      </c>
      <c r="R88">
        <f>0+O89+O93+O97+O101+O105+O109+O113+O117+O121+O125+O129+O133+O137+O141+O145+O149+O153+O157+O161+O165+O169+O173+O177+O181+O185</f>
      </c>
    </row>
    <row r="89" spans="1:16" ht="12.75">
      <c r="A89" s="26" t="s">
        <v>63</v>
      </c>
      <c r="B89" s="31" t="s">
        <v>151</v>
      </c>
      <c r="C89" s="31" t="s">
        <v>3181</v>
      </c>
      <c r="D89" s="26" t="s">
        <v>83</v>
      </c>
      <c r="E89" s="32" t="s">
        <v>3182</v>
      </c>
      <c r="F89" s="33" t="s">
        <v>95</v>
      </c>
      <c r="G89" s="34">
        <v>485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12.75">
      <c r="A90" s="36" t="s">
        <v>69</v>
      </c>
      <c r="E90" s="37" t="s">
        <v>707</v>
      </c>
    </row>
    <row r="91" spans="1:5" ht="12.75">
      <c r="A91" s="38" t="s">
        <v>71</v>
      </c>
      <c r="E91" s="39" t="s">
        <v>3132</v>
      </c>
    </row>
    <row r="92" spans="1:5" ht="76.5">
      <c r="A92" t="s">
        <v>73</v>
      </c>
      <c r="E92" s="37" t="s">
        <v>3183</v>
      </c>
    </row>
    <row r="93" spans="1:16" ht="12.75">
      <c r="A93" s="26" t="s">
        <v>63</v>
      </c>
      <c r="B93" s="31" t="s">
        <v>156</v>
      </c>
      <c r="C93" s="31" t="s">
        <v>3184</v>
      </c>
      <c r="D93" s="26" t="s">
        <v>83</v>
      </c>
      <c r="E93" s="32" t="s">
        <v>3185</v>
      </c>
      <c r="F93" s="33" t="s">
        <v>95</v>
      </c>
      <c r="G93" s="34">
        <v>202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12.75">
      <c r="A94" s="36" t="s">
        <v>69</v>
      </c>
      <c r="E94" s="37" t="s">
        <v>707</v>
      </c>
    </row>
    <row r="95" spans="1:5" ht="12.75">
      <c r="A95" s="38" t="s">
        <v>71</v>
      </c>
      <c r="E95" s="39" t="s">
        <v>3132</v>
      </c>
    </row>
    <row r="96" spans="1:5" ht="76.5">
      <c r="A96" t="s">
        <v>73</v>
      </c>
      <c r="E96" s="37" t="s">
        <v>3183</v>
      </c>
    </row>
    <row r="97" spans="1:16" ht="12.75">
      <c r="A97" s="26" t="s">
        <v>63</v>
      </c>
      <c r="B97" s="31" t="s">
        <v>161</v>
      </c>
      <c r="C97" s="31" t="s">
        <v>3186</v>
      </c>
      <c r="D97" s="26" t="s">
        <v>83</v>
      </c>
      <c r="E97" s="32" t="s">
        <v>3187</v>
      </c>
      <c r="F97" s="33" t="s">
        <v>95</v>
      </c>
      <c r="G97" s="34">
        <v>372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12.75">
      <c r="A98" s="36" t="s">
        <v>69</v>
      </c>
      <c r="E98" s="37" t="s">
        <v>707</v>
      </c>
    </row>
    <row r="99" spans="1:5" ht="12.75">
      <c r="A99" s="38" t="s">
        <v>71</v>
      </c>
      <c r="E99" s="39" t="s">
        <v>3132</v>
      </c>
    </row>
    <row r="100" spans="1:5" ht="76.5">
      <c r="A100" t="s">
        <v>73</v>
      </c>
      <c r="E100" s="37" t="s">
        <v>3183</v>
      </c>
    </row>
    <row r="101" spans="1:16" ht="25.5">
      <c r="A101" s="26" t="s">
        <v>63</v>
      </c>
      <c r="B101" s="31" t="s">
        <v>166</v>
      </c>
      <c r="C101" s="31" t="s">
        <v>3188</v>
      </c>
      <c r="D101" s="26" t="s">
        <v>83</v>
      </c>
      <c r="E101" s="32" t="s">
        <v>3189</v>
      </c>
      <c r="F101" s="33" t="s">
        <v>234</v>
      </c>
      <c r="G101" s="34">
        <v>5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12.75">
      <c r="A102" s="36" t="s">
        <v>69</v>
      </c>
      <c r="E102" s="37" t="s">
        <v>750</v>
      </c>
    </row>
    <row r="103" spans="1:5" ht="12.75">
      <c r="A103" s="38" t="s">
        <v>71</v>
      </c>
      <c r="E103" s="39" t="s">
        <v>3132</v>
      </c>
    </row>
    <row r="104" spans="1:5" ht="102">
      <c r="A104" t="s">
        <v>73</v>
      </c>
      <c r="E104" s="37" t="s">
        <v>3190</v>
      </c>
    </row>
    <row r="105" spans="1:16" ht="12.75">
      <c r="A105" s="26" t="s">
        <v>63</v>
      </c>
      <c r="B105" s="31" t="s">
        <v>169</v>
      </c>
      <c r="C105" s="31" t="s">
        <v>3191</v>
      </c>
      <c r="D105" s="26" t="s">
        <v>83</v>
      </c>
      <c r="E105" s="32" t="s">
        <v>3192</v>
      </c>
      <c r="F105" s="33" t="s">
        <v>234</v>
      </c>
      <c r="G105" s="34">
        <v>6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12.75">
      <c r="A106" s="36" t="s">
        <v>69</v>
      </c>
      <c r="E106" s="37" t="s">
        <v>721</v>
      </c>
    </row>
    <row r="107" spans="1:5" ht="12.75">
      <c r="A107" s="38" t="s">
        <v>71</v>
      </c>
      <c r="E107" s="39" t="s">
        <v>3132</v>
      </c>
    </row>
    <row r="108" spans="1:5" ht="76.5">
      <c r="A108" t="s">
        <v>73</v>
      </c>
      <c r="E108" s="37" t="s">
        <v>3193</v>
      </c>
    </row>
    <row r="109" spans="1:16" ht="25.5">
      <c r="A109" s="26" t="s">
        <v>63</v>
      </c>
      <c r="B109" s="31" t="s">
        <v>189</v>
      </c>
      <c r="C109" s="31" t="s">
        <v>3194</v>
      </c>
      <c r="D109" s="26" t="s">
        <v>83</v>
      </c>
      <c r="E109" s="32" t="s">
        <v>3195</v>
      </c>
      <c r="F109" s="33" t="s">
        <v>95</v>
      </c>
      <c r="G109" s="34">
        <v>16.5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12.75">
      <c r="A110" s="36" t="s">
        <v>69</v>
      </c>
      <c r="E110" s="37" t="s">
        <v>3196</v>
      </c>
    </row>
    <row r="111" spans="1:5" ht="12.75">
      <c r="A111" s="38" t="s">
        <v>71</v>
      </c>
      <c r="E111" s="39" t="s">
        <v>3132</v>
      </c>
    </row>
    <row r="112" spans="1:5" ht="89.25">
      <c r="A112" t="s">
        <v>73</v>
      </c>
      <c r="E112" s="37" t="s">
        <v>3197</v>
      </c>
    </row>
    <row r="113" spans="1:16" ht="25.5">
      <c r="A113" s="26" t="s">
        <v>63</v>
      </c>
      <c r="B113" s="31" t="s">
        <v>197</v>
      </c>
      <c r="C113" s="31" t="s">
        <v>3198</v>
      </c>
      <c r="D113" s="26" t="s">
        <v>83</v>
      </c>
      <c r="E113" s="32" t="s">
        <v>3199</v>
      </c>
      <c r="F113" s="33" t="s">
        <v>234</v>
      </c>
      <c r="G113" s="34">
        <v>32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12.75">
      <c r="A114" s="36" t="s">
        <v>69</v>
      </c>
      <c r="E114" s="37" t="s">
        <v>721</v>
      </c>
    </row>
    <row r="115" spans="1:5" ht="12.75">
      <c r="A115" s="38" t="s">
        <v>71</v>
      </c>
      <c r="E115" s="39" t="s">
        <v>3132</v>
      </c>
    </row>
    <row r="116" spans="1:5" ht="102">
      <c r="A116" t="s">
        <v>73</v>
      </c>
      <c r="E116" s="37" t="s">
        <v>3200</v>
      </c>
    </row>
    <row r="117" spans="1:16" ht="25.5">
      <c r="A117" s="26" t="s">
        <v>63</v>
      </c>
      <c r="B117" s="31" t="s">
        <v>200</v>
      </c>
      <c r="C117" s="31" t="s">
        <v>3201</v>
      </c>
      <c r="D117" s="26" t="s">
        <v>83</v>
      </c>
      <c r="E117" s="32" t="s">
        <v>3202</v>
      </c>
      <c r="F117" s="33" t="s">
        <v>234</v>
      </c>
      <c r="G117" s="34">
        <v>33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12.75">
      <c r="A118" s="36" t="s">
        <v>69</v>
      </c>
      <c r="E118" s="37" t="s">
        <v>721</v>
      </c>
    </row>
    <row r="119" spans="1:5" ht="12.75">
      <c r="A119" s="38" t="s">
        <v>71</v>
      </c>
      <c r="E119" s="39" t="s">
        <v>3132</v>
      </c>
    </row>
    <row r="120" spans="1:5" ht="102">
      <c r="A120" t="s">
        <v>73</v>
      </c>
      <c r="E120" s="37" t="s">
        <v>3200</v>
      </c>
    </row>
    <row r="121" spans="1:16" ht="25.5">
      <c r="A121" s="26" t="s">
        <v>63</v>
      </c>
      <c r="B121" s="31" t="s">
        <v>203</v>
      </c>
      <c r="C121" s="31" t="s">
        <v>3203</v>
      </c>
      <c r="D121" s="26" t="s">
        <v>83</v>
      </c>
      <c r="E121" s="32" t="s">
        <v>3204</v>
      </c>
      <c r="F121" s="33" t="s">
        <v>234</v>
      </c>
      <c r="G121" s="34">
        <v>5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12.75">
      <c r="A122" s="36" t="s">
        <v>69</v>
      </c>
      <c r="E122" s="37" t="s">
        <v>721</v>
      </c>
    </row>
    <row r="123" spans="1:5" ht="12.75">
      <c r="A123" s="38" t="s">
        <v>71</v>
      </c>
      <c r="E123" s="39" t="s">
        <v>3132</v>
      </c>
    </row>
    <row r="124" spans="1:5" ht="102">
      <c r="A124" t="s">
        <v>73</v>
      </c>
      <c r="E124" s="37" t="s">
        <v>3200</v>
      </c>
    </row>
    <row r="125" spans="1:16" ht="12.75">
      <c r="A125" s="26" t="s">
        <v>63</v>
      </c>
      <c r="B125" s="31" t="s">
        <v>206</v>
      </c>
      <c r="C125" s="31" t="s">
        <v>3205</v>
      </c>
      <c r="D125" s="26" t="s">
        <v>83</v>
      </c>
      <c r="E125" s="32" t="s">
        <v>3206</v>
      </c>
      <c r="F125" s="33" t="s">
        <v>95</v>
      </c>
      <c r="G125" s="34">
        <v>485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12.75">
      <c r="A126" s="36" t="s">
        <v>69</v>
      </c>
      <c r="E126" s="37" t="s">
        <v>693</v>
      </c>
    </row>
    <row r="127" spans="1:5" ht="12.75">
      <c r="A127" s="38" t="s">
        <v>71</v>
      </c>
      <c r="E127" s="39" t="s">
        <v>3132</v>
      </c>
    </row>
    <row r="128" spans="1:5" ht="76.5">
      <c r="A128" t="s">
        <v>73</v>
      </c>
      <c r="E128" s="37" t="s">
        <v>3207</v>
      </c>
    </row>
    <row r="129" spans="1:16" ht="12.75">
      <c r="A129" s="26" t="s">
        <v>63</v>
      </c>
      <c r="B129" s="31" t="s">
        <v>211</v>
      </c>
      <c r="C129" s="31" t="s">
        <v>3208</v>
      </c>
      <c r="D129" s="26" t="s">
        <v>83</v>
      </c>
      <c r="E129" s="32" t="s">
        <v>3209</v>
      </c>
      <c r="F129" s="33" t="s">
        <v>234</v>
      </c>
      <c r="G129" s="34">
        <v>65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12.75">
      <c r="A130" s="36" t="s">
        <v>69</v>
      </c>
      <c r="E130" s="37" t="s">
        <v>721</v>
      </c>
    </row>
    <row r="131" spans="1:5" ht="12.75">
      <c r="A131" s="38" t="s">
        <v>71</v>
      </c>
      <c r="E131" s="39" t="s">
        <v>3132</v>
      </c>
    </row>
    <row r="132" spans="1:5" ht="89.25">
      <c r="A132" t="s">
        <v>73</v>
      </c>
      <c r="E132" s="37" t="s">
        <v>3210</v>
      </c>
    </row>
    <row r="133" spans="1:16" ht="12.75">
      <c r="A133" s="26" t="s">
        <v>63</v>
      </c>
      <c r="B133" s="31" t="s">
        <v>216</v>
      </c>
      <c r="C133" s="31" t="s">
        <v>3211</v>
      </c>
      <c r="D133" s="26" t="s">
        <v>83</v>
      </c>
      <c r="E133" s="32" t="s">
        <v>3212</v>
      </c>
      <c r="F133" s="33" t="s">
        <v>95</v>
      </c>
      <c r="G133" s="34">
        <v>150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12.75">
      <c r="A134" s="36" t="s">
        <v>69</v>
      </c>
      <c r="E134" s="37" t="s">
        <v>3213</v>
      </c>
    </row>
    <row r="135" spans="1:5" ht="12.75">
      <c r="A135" s="38" t="s">
        <v>71</v>
      </c>
      <c r="E135" s="39" t="s">
        <v>3132</v>
      </c>
    </row>
    <row r="136" spans="1:5" ht="114.75">
      <c r="A136" t="s">
        <v>73</v>
      </c>
      <c r="E136" s="37" t="s">
        <v>3214</v>
      </c>
    </row>
    <row r="137" spans="1:16" ht="12.75">
      <c r="A137" s="26" t="s">
        <v>63</v>
      </c>
      <c r="B137" s="31" t="s">
        <v>226</v>
      </c>
      <c r="C137" s="31" t="s">
        <v>3215</v>
      </c>
      <c r="D137" s="26" t="s">
        <v>83</v>
      </c>
      <c r="E137" s="32" t="s">
        <v>3216</v>
      </c>
      <c r="F137" s="33" t="s">
        <v>234</v>
      </c>
      <c r="G137" s="34">
        <v>4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12.75">
      <c r="A138" s="36" t="s">
        <v>69</v>
      </c>
      <c r="E138" s="37" t="s">
        <v>721</v>
      </c>
    </row>
    <row r="139" spans="1:5" ht="12.75">
      <c r="A139" s="38" t="s">
        <v>71</v>
      </c>
      <c r="E139" s="39" t="s">
        <v>3132</v>
      </c>
    </row>
    <row r="140" spans="1:5" ht="114.75">
      <c r="A140" t="s">
        <v>73</v>
      </c>
      <c r="E140" s="37" t="s">
        <v>3217</v>
      </c>
    </row>
    <row r="141" spans="1:16" ht="25.5">
      <c r="A141" s="26" t="s">
        <v>63</v>
      </c>
      <c r="B141" s="31" t="s">
        <v>237</v>
      </c>
      <c r="C141" s="31" t="s">
        <v>3288</v>
      </c>
      <c r="D141" s="26" t="s">
        <v>83</v>
      </c>
      <c r="E141" s="32" t="s">
        <v>3289</v>
      </c>
      <c r="F141" s="33" t="s">
        <v>234</v>
      </c>
      <c r="G141" s="34">
        <v>1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12.75">
      <c r="A142" s="36" t="s">
        <v>69</v>
      </c>
      <c r="E142" s="37" t="s">
        <v>721</v>
      </c>
    </row>
    <row r="143" spans="1:5" ht="12.75">
      <c r="A143" s="38" t="s">
        <v>71</v>
      </c>
      <c r="E143" s="39" t="s">
        <v>3132</v>
      </c>
    </row>
    <row r="144" spans="1:5" ht="102">
      <c r="A144" t="s">
        <v>73</v>
      </c>
      <c r="E144" s="37" t="s">
        <v>3220</v>
      </c>
    </row>
    <row r="145" spans="1:16" ht="25.5">
      <c r="A145" s="26" t="s">
        <v>63</v>
      </c>
      <c r="B145" s="31" t="s">
        <v>242</v>
      </c>
      <c r="C145" s="31" t="s">
        <v>3290</v>
      </c>
      <c r="D145" s="26" t="s">
        <v>83</v>
      </c>
      <c r="E145" s="32" t="s">
        <v>3291</v>
      </c>
      <c r="F145" s="33" t="s">
        <v>234</v>
      </c>
      <c r="G145" s="34">
        <v>2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36</v>
      </c>
    </row>
    <row r="146" spans="1:5" ht="12.75">
      <c r="A146" s="36" t="s">
        <v>69</v>
      </c>
      <c r="E146" s="37" t="s">
        <v>721</v>
      </c>
    </row>
    <row r="147" spans="1:5" ht="12.75">
      <c r="A147" s="38" t="s">
        <v>71</v>
      </c>
      <c r="E147" s="39" t="s">
        <v>3132</v>
      </c>
    </row>
    <row r="148" spans="1:5" ht="102">
      <c r="A148" t="s">
        <v>73</v>
      </c>
      <c r="E148" s="37" t="s">
        <v>3220</v>
      </c>
    </row>
    <row r="149" spans="1:16" ht="25.5">
      <c r="A149" s="26" t="s">
        <v>63</v>
      </c>
      <c r="B149" s="31" t="s">
        <v>248</v>
      </c>
      <c r="C149" s="31" t="s">
        <v>3221</v>
      </c>
      <c r="D149" s="26" t="s">
        <v>83</v>
      </c>
      <c r="E149" s="32" t="s">
        <v>3292</v>
      </c>
      <c r="F149" s="33" t="s">
        <v>234</v>
      </c>
      <c r="G149" s="34">
        <v>7</v>
      </c>
      <c r="H149" s="35">
        <v>0</v>
      </c>
      <c r="I149" s="35">
        <f>ROUND(ROUND(H149,2)*ROUND(G149,3),2)</f>
      </c>
      <c r="J149" s="33" t="s">
        <v>68</v>
      </c>
      <c r="O149">
        <f>(I149*21)/100</f>
      </c>
      <c r="P149" t="s">
        <v>36</v>
      </c>
    </row>
    <row r="150" spans="1:5" ht="12.75">
      <c r="A150" s="36" t="s">
        <v>69</v>
      </c>
      <c r="E150" s="37" t="s">
        <v>721</v>
      </c>
    </row>
    <row r="151" spans="1:5" ht="12.75">
      <c r="A151" s="38" t="s">
        <v>71</v>
      </c>
      <c r="E151" s="39" t="s">
        <v>3132</v>
      </c>
    </row>
    <row r="152" spans="1:5" ht="102">
      <c r="A152" t="s">
        <v>73</v>
      </c>
      <c r="E152" s="37" t="s">
        <v>3220</v>
      </c>
    </row>
    <row r="153" spans="1:16" ht="12.75">
      <c r="A153" s="26" t="s">
        <v>63</v>
      </c>
      <c r="B153" s="31" t="s">
        <v>254</v>
      </c>
      <c r="C153" s="31" t="s">
        <v>3226</v>
      </c>
      <c r="D153" s="26" t="s">
        <v>83</v>
      </c>
      <c r="E153" s="32" t="s">
        <v>3227</v>
      </c>
      <c r="F153" s="33" t="s">
        <v>234</v>
      </c>
      <c r="G153" s="34">
        <v>10</v>
      </c>
      <c r="H153" s="35">
        <v>0</v>
      </c>
      <c r="I153" s="35">
        <f>ROUND(ROUND(H153,2)*ROUND(G153,3),2)</f>
      </c>
      <c r="J153" s="33" t="s">
        <v>68</v>
      </c>
      <c r="O153">
        <f>(I153*21)/100</f>
      </c>
      <c r="P153" t="s">
        <v>36</v>
      </c>
    </row>
    <row r="154" spans="1:5" ht="12.75">
      <c r="A154" s="36" t="s">
        <v>69</v>
      </c>
      <c r="E154" s="37" t="s">
        <v>721</v>
      </c>
    </row>
    <row r="155" spans="1:5" ht="12.75">
      <c r="A155" s="38" t="s">
        <v>71</v>
      </c>
      <c r="E155" s="39" t="s">
        <v>3132</v>
      </c>
    </row>
    <row r="156" spans="1:5" ht="89.25">
      <c r="A156" t="s">
        <v>73</v>
      </c>
      <c r="E156" s="37" t="s">
        <v>3225</v>
      </c>
    </row>
    <row r="157" spans="1:16" ht="25.5">
      <c r="A157" s="26" t="s">
        <v>63</v>
      </c>
      <c r="B157" s="31" t="s">
        <v>260</v>
      </c>
      <c r="C157" s="31" t="s">
        <v>3293</v>
      </c>
      <c r="D157" s="26" t="s">
        <v>83</v>
      </c>
      <c r="E157" s="32" t="s">
        <v>3294</v>
      </c>
      <c r="F157" s="33" t="s">
        <v>234</v>
      </c>
      <c r="G157" s="34">
        <v>2</v>
      </c>
      <c r="H157" s="35">
        <v>0</v>
      </c>
      <c r="I157" s="35">
        <f>ROUND(ROUND(H157,2)*ROUND(G157,3),2)</f>
      </c>
      <c r="J157" s="33" t="s">
        <v>68</v>
      </c>
      <c r="O157">
        <f>(I157*21)/100</f>
      </c>
      <c r="P157" t="s">
        <v>36</v>
      </c>
    </row>
    <row r="158" spans="1:5" ht="12.75">
      <c r="A158" s="36" t="s">
        <v>69</v>
      </c>
      <c r="E158" s="37" t="s">
        <v>3295</v>
      </c>
    </row>
    <row r="159" spans="1:5" ht="12.75">
      <c r="A159" s="38" t="s">
        <v>71</v>
      </c>
      <c r="E159" s="39" t="s">
        <v>3132</v>
      </c>
    </row>
    <row r="160" spans="1:5" ht="89.25">
      <c r="A160" t="s">
        <v>73</v>
      </c>
      <c r="E160" s="37" t="s">
        <v>3296</v>
      </c>
    </row>
    <row r="161" spans="1:16" ht="12.75">
      <c r="A161" s="26" t="s">
        <v>63</v>
      </c>
      <c r="B161" s="31" t="s">
        <v>266</v>
      </c>
      <c r="C161" s="31" t="s">
        <v>3297</v>
      </c>
      <c r="D161" s="26" t="s">
        <v>83</v>
      </c>
      <c r="E161" s="32" t="s">
        <v>3298</v>
      </c>
      <c r="F161" s="33" t="s">
        <v>234</v>
      </c>
      <c r="G161" s="34">
        <v>18</v>
      </c>
      <c r="H161" s="35">
        <v>0</v>
      </c>
      <c r="I161" s="35">
        <f>ROUND(ROUND(H161,2)*ROUND(G161,3),2)</f>
      </c>
      <c r="J161" s="33" t="s">
        <v>68</v>
      </c>
      <c r="O161">
        <f>(I161*21)/100</f>
      </c>
      <c r="P161" t="s">
        <v>36</v>
      </c>
    </row>
    <row r="162" spans="1:5" ht="12.75">
      <c r="A162" s="36" t="s">
        <v>69</v>
      </c>
      <c r="E162" s="37" t="s">
        <v>3295</v>
      </c>
    </row>
    <row r="163" spans="1:5" ht="12.75">
      <c r="A163" s="38" t="s">
        <v>71</v>
      </c>
      <c r="E163" s="39" t="s">
        <v>3132</v>
      </c>
    </row>
    <row r="164" spans="1:5" ht="89.25">
      <c r="A164" t="s">
        <v>73</v>
      </c>
      <c r="E164" s="37" t="s">
        <v>3299</v>
      </c>
    </row>
    <row r="165" spans="1:16" ht="12.75">
      <c r="A165" s="26" t="s">
        <v>63</v>
      </c>
      <c r="B165" s="31" t="s">
        <v>272</v>
      </c>
      <c r="C165" s="31" t="s">
        <v>3228</v>
      </c>
      <c r="D165" s="26" t="s">
        <v>83</v>
      </c>
      <c r="E165" s="32" t="s">
        <v>3300</v>
      </c>
      <c r="F165" s="33" t="s">
        <v>234</v>
      </c>
      <c r="G165" s="34">
        <v>1</v>
      </c>
      <c r="H165" s="35">
        <v>0</v>
      </c>
      <c r="I165" s="35">
        <f>ROUND(ROUND(H165,2)*ROUND(G165,3),2)</f>
      </c>
      <c r="J165" s="33" t="s">
        <v>68</v>
      </c>
      <c r="O165">
        <f>(I165*21)/100</f>
      </c>
      <c r="P165" t="s">
        <v>36</v>
      </c>
    </row>
    <row r="166" spans="1:5" ht="12.75">
      <c r="A166" s="36" t="s">
        <v>69</v>
      </c>
      <c r="E166" s="37" t="s">
        <v>3230</v>
      </c>
    </row>
    <row r="167" spans="1:5" ht="12.75">
      <c r="A167" s="38" t="s">
        <v>71</v>
      </c>
      <c r="E167" s="39" t="s">
        <v>3132</v>
      </c>
    </row>
    <row r="168" spans="1:5" ht="102">
      <c r="A168" t="s">
        <v>73</v>
      </c>
      <c r="E168" s="37" t="s">
        <v>3301</v>
      </c>
    </row>
    <row r="169" spans="1:16" ht="12.75">
      <c r="A169" s="26" t="s">
        <v>63</v>
      </c>
      <c r="B169" s="31" t="s">
        <v>275</v>
      </c>
      <c r="C169" s="31" t="s">
        <v>3228</v>
      </c>
      <c r="D169" s="26" t="s">
        <v>19</v>
      </c>
      <c r="E169" s="32" t="s">
        <v>3229</v>
      </c>
      <c r="F169" s="33" t="s">
        <v>234</v>
      </c>
      <c r="G169" s="34">
        <v>2</v>
      </c>
      <c r="H169" s="35">
        <v>0</v>
      </c>
      <c r="I169" s="35">
        <f>ROUND(ROUND(H169,2)*ROUND(G169,3),2)</f>
      </c>
      <c r="J169" s="33" t="s">
        <v>68</v>
      </c>
      <c r="O169">
        <f>(I169*21)/100</f>
      </c>
      <c r="P169" t="s">
        <v>36</v>
      </c>
    </row>
    <row r="170" spans="1:5" ht="12.75">
      <c r="A170" s="36" t="s">
        <v>69</v>
      </c>
      <c r="E170" s="37" t="s">
        <v>3230</v>
      </c>
    </row>
    <row r="171" spans="1:5" ht="12.75">
      <c r="A171" s="38" t="s">
        <v>71</v>
      </c>
      <c r="E171" s="39" t="s">
        <v>3132</v>
      </c>
    </row>
    <row r="172" spans="1:5" ht="114.75">
      <c r="A172" t="s">
        <v>73</v>
      </c>
      <c r="E172" s="37" t="s">
        <v>3231</v>
      </c>
    </row>
    <row r="173" spans="1:16" ht="12.75">
      <c r="A173" s="26" t="s">
        <v>63</v>
      </c>
      <c r="B173" s="31" t="s">
        <v>280</v>
      </c>
      <c r="C173" s="31" t="s">
        <v>3302</v>
      </c>
      <c r="D173" s="26" t="s">
        <v>83</v>
      </c>
      <c r="E173" s="32" t="s">
        <v>3303</v>
      </c>
      <c r="F173" s="33" t="s">
        <v>234</v>
      </c>
      <c r="G173" s="34">
        <v>1</v>
      </c>
      <c r="H173" s="35">
        <v>0</v>
      </c>
      <c r="I173" s="35">
        <f>ROUND(ROUND(H173,2)*ROUND(G173,3),2)</f>
      </c>
      <c r="J173" s="33" t="s">
        <v>68</v>
      </c>
      <c r="O173">
        <f>(I173*21)/100</f>
      </c>
      <c r="P173" t="s">
        <v>36</v>
      </c>
    </row>
    <row r="174" spans="1:5" ht="12.75">
      <c r="A174" s="36" t="s">
        <v>69</v>
      </c>
      <c r="E174" s="37" t="s">
        <v>3230</v>
      </c>
    </row>
    <row r="175" spans="1:5" ht="12.75">
      <c r="A175" s="38" t="s">
        <v>71</v>
      </c>
      <c r="E175" s="39" t="s">
        <v>3132</v>
      </c>
    </row>
    <row r="176" spans="1:5" ht="114.75">
      <c r="A176" t="s">
        <v>73</v>
      </c>
      <c r="E176" s="37" t="s">
        <v>3231</v>
      </c>
    </row>
    <row r="177" spans="1:16" ht="12.75">
      <c r="A177" s="26" t="s">
        <v>63</v>
      </c>
      <c r="B177" s="31" t="s">
        <v>283</v>
      </c>
      <c r="C177" s="31" t="s">
        <v>3304</v>
      </c>
      <c r="D177" s="26" t="s">
        <v>83</v>
      </c>
      <c r="E177" s="32" t="s">
        <v>3305</v>
      </c>
      <c r="F177" s="33" t="s">
        <v>234</v>
      </c>
      <c r="G177" s="34">
        <v>1</v>
      </c>
      <c r="H177" s="35">
        <v>0</v>
      </c>
      <c r="I177" s="35">
        <f>ROUND(ROUND(H177,2)*ROUND(G177,3),2)</f>
      </c>
      <c r="J177" s="33" t="s">
        <v>68</v>
      </c>
      <c r="O177">
        <f>(I177*21)/100</f>
      </c>
      <c r="P177" t="s">
        <v>36</v>
      </c>
    </row>
    <row r="178" spans="1:5" ht="12.75">
      <c r="A178" s="36" t="s">
        <v>69</v>
      </c>
      <c r="E178" s="37" t="s">
        <v>3230</v>
      </c>
    </row>
    <row r="179" spans="1:5" ht="12.75">
      <c r="A179" s="38" t="s">
        <v>71</v>
      </c>
      <c r="E179" s="39" t="s">
        <v>3132</v>
      </c>
    </row>
    <row r="180" spans="1:5" ht="114.75">
      <c r="A180" t="s">
        <v>73</v>
      </c>
      <c r="E180" s="37" t="s">
        <v>3231</v>
      </c>
    </row>
    <row r="181" spans="1:16" ht="38.25">
      <c r="A181" s="26" t="s">
        <v>63</v>
      </c>
      <c r="B181" s="31" t="s">
        <v>296</v>
      </c>
      <c r="C181" s="31" t="s">
        <v>3232</v>
      </c>
      <c r="D181" s="26" t="s">
        <v>83</v>
      </c>
      <c r="E181" s="32" t="s">
        <v>3233</v>
      </c>
      <c r="F181" s="33" t="s">
        <v>234</v>
      </c>
      <c r="G181" s="34">
        <v>2</v>
      </c>
      <c r="H181" s="35">
        <v>0</v>
      </c>
      <c r="I181" s="35">
        <f>ROUND(ROUND(H181,2)*ROUND(G181,3),2)</f>
      </c>
      <c r="J181" s="33" t="s">
        <v>68</v>
      </c>
      <c r="O181">
        <f>(I181*21)/100</f>
      </c>
      <c r="P181" t="s">
        <v>36</v>
      </c>
    </row>
    <row r="182" spans="1:5" ht="12.75">
      <c r="A182" s="36" t="s">
        <v>69</v>
      </c>
      <c r="E182" s="37" t="s">
        <v>3234</v>
      </c>
    </row>
    <row r="183" spans="1:5" ht="12.75">
      <c r="A183" s="38" t="s">
        <v>71</v>
      </c>
      <c r="E183" s="39" t="s">
        <v>3132</v>
      </c>
    </row>
    <row r="184" spans="1:5" ht="114.75">
      <c r="A184" t="s">
        <v>73</v>
      </c>
      <c r="E184" s="37" t="s">
        <v>3235</v>
      </c>
    </row>
    <row r="185" spans="1:16" ht="12.75">
      <c r="A185" s="26" t="s">
        <v>63</v>
      </c>
      <c r="B185" s="31" t="s">
        <v>314</v>
      </c>
      <c r="C185" s="31" t="s">
        <v>3236</v>
      </c>
      <c r="D185" s="26" t="s">
        <v>83</v>
      </c>
      <c r="E185" s="32" t="s">
        <v>3237</v>
      </c>
      <c r="F185" s="33" t="s">
        <v>725</v>
      </c>
      <c r="G185" s="34">
        <v>36</v>
      </c>
      <c r="H185" s="35">
        <v>0</v>
      </c>
      <c r="I185" s="35">
        <f>ROUND(ROUND(H185,2)*ROUND(G185,3),2)</f>
      </c>
      <c r="J185" s="33" t="s">
        <v>68</v>
      </c>
      <c r="O185">
        <f>(I185*21)/100</f>
      </c>
      <c r="P185" t="s">
        <v>36</v>
      </c>
    </row>
    <row r="186" spans="1:5" ht="12.75">
      <c r="A186" s="36" t="s">
        <v>69</v>
      </c>
      <c r="E186" s="37" t="s">
        <v>731</v>
      </c>
    </row>
    <row r="187" spans="1:5" ht="12.75">
      <c r="A187" s="38" t="s">
        <v>71</v>
      </c>
      <c r="E187" s="39" t="s">
        <v>3132</v>
      </c>
    </row>
    <row r="188" spans="1:5" ht="89.25">
      <c r="A188" t="s">
        <v>73</v>
      </c>
      <c r="E188" s="37" t="s">
        <v>3238</v>
      </c>
    </row>
    <row r="189" spans="1:18" ht="12.75" customHeight="1">
      <c r="A189" s="6" t="s">
        <v>61</v>
      </c>
      <c r="B189" s="6"/>
      <c r="C189" s="41" t="s">
        <v>368</v>
      </c>
      <c r="D189" s="6"/>
      <c r="E189" s="29" t="s">
        <v>3239</v>
      </c>
      <c r="F189" s="6"/>
      <c r="G189" s="6"/>
      <c r="H189" s="6"/>
      <c r="I189" s="42">
        <f>0+Q189</f>
      </c>
      <c r="J189" s="6"/>
      <c r="O189">
        <f>0+R189</f>
      </c>
      <c r="Q189">
        <f>0+I190+I194+I198+I202+I206+I210+I214+I218+I222+I226+I230+I234+I238</f>
      </c>
      <c r="R189">
        <f>0+O190+O194+O198+O202+O206+O210+O214+O218+O222+O226+O230+O234+O238</f>
      </c>
    </row>
    <row r="190" spans="1:16" ht="12.75">
      <c r="A190" s="26" t="s">
        <v>63</v>
      </c>
      <c r="B190" s="31" t="s">
        <v>174</v>
      </c>
      <c r="C190" s="31" t="s">
        <v>3240</v>
      </c>
      <c r="D190" s="26" t="s">
        <v>83</v>
      </c>
      <c r="E190" s="32" t="s">
        <v>3241</v>
      </c>
      <c r="F190" s="33" t="s">
        <v>95</v>
      </c>
      <c r="G190" s="34">
        <v>20</v>
      </c>
      <c r="H190" s="35">
        <v>0</v>
      </c>
      <c r="I190" s="35">
        <f>ROUND(ROUND(H190,2)*ROUND(G190,3),2)</f>
      </c>
      <c r="J190" s="33" t="s">
        <v>68</v>
      </c>
      <c r="O190">
        <f>(I190*21)/100</f>
      </c>
      <c r="P190" t="s">
        <v>36</v>
      </c>
    </row>
    <row r="191" spans="1:5" ht="12.75">
      <c r="A191" s="36" t="s">
        <v>69</v>
      </c>
      <c r="E191" s="37" t="s">
        <v>3196</v>
      </c>
    </row>
    <row r="192" spans="1:5" ht="12.75">
      <c r="A192" s="38" t="s">
        <v>71</v>
      </c>
      <c r="E192" s="39" t="s">
        <v>3132</v>
      </c>
    </row>
    <row r="193" spans="1:5" ht="102">
      <c r="A193" t="s">
        <v>73</v>
      </c>
      <c r="E193" s="37" t="s">
        <v>3242</v>
      </c>
    </row>
    <row r="194" spans="1:16" ht="12.75">
      <c r="A194" s="26" t="s">
        <v>63</v>
      </c>
      <c r="B194" s="31" t="s">
        <v>180</v>
      </c>
      <c r="C194" s="31" t="s">
        <v>3243</v>
      </c>
      <c r="D194" s="26" t="s">
        <v>83</v>
      </c>
      <c r="E194" s="32" t="s">
        <v>3244</v>
      </c>
      <c r="F194" s="33" t="s">
        <v>95</v>
      </c>
      <c r="G194" s="34">
        <v>372</v>
      </c>
      <c r="H194" s="35">
        <v>0</v>
      </c>
      <c r="I194" s="35">
        <f>ROUND(ROUND(H194,2)*ROUND(G194,3),2)</f>
      </c>
      <c r="J194" s="33" t="s">
        <v>68</v>
      </c>
      <c r="O194">
        <f>(I194*21)/100</f>
      </c>
      <c r="P194" t="s">
        <v>36</v>
      </c>
    </row>
    <row r="195" spans="1:5" ht="12.75">
      <c r="A195" s="36" t="s">
        <v>69</v>
      </c>
      <c r="E195" s="37" t="s">
        <v>3196</v>
      </c>
    </row>
    <row r="196" spans="1:5" ht="12.75">
      <c r="A196" s="38" t="s">
        <v>71</v>
      </c>
      <c r="E196" s="39" t="s">
        <v>3132</v>
      </c>
    </row>
    <row r="197" spans="1:5" ht="127.5">
      <c r="A197" t="s">
        <v>73</v>
      </c>
      <c r="E197" s="37" t="s">
        <v>3245</v>
      </c>
    </row>
    <row r="198" spans="1:16" ht="12.75">
      <c r="A198" s="26" t="s">
        <v>63</v>
      </c>
      <c r="B198" s="31" t="s">
        <v>187</v>
      </c>
      <c r="C198" s="31" t="s">
        <v>3246</v>
      </c>
      <c r="D198" s="26" t="s">
        <v>83</v>
      </c>
      <c r="E198" s="32" t="s">
        <v>3247</v>
      </c>
      <c r="F198" s="33" t="s">
        <v>234</v>
      </c>
      <c r="G198" s="34">
        <v>20</v>
      </c>
      <c r="H198" s="35">
        <v>0</v>
      </c>
      <c r="I198" s="35">
        <f>ROUND(ROUND(H198,2)*ROUND(G198,3),2)</f>
      </c>
      <c r="J198" s="33" t="s">
        <v>68</v>
      </c>
      <c r="O198">
        <f>(I198*21)/100</f>
      </c>
      <c r="P198" t="s">
        <v>36</v>
      </c>
    </row>
    <row r="199" spans="1:5" ht="12.75">
      <c r="A199" s="36" t="s">
        <v>69</v>
      </c>
      <c r="E199" s="37" t="s">
        <v>750</v>
      </c>
    </row>
    <row r="200" spans="1:5" ht="12.75">
      <c r="A200" s="38" t="s">
        <v>71</v>
      </c>
      <c r="E200" s="39" t="s">
        <v>3132</v>
      </c>
    </row>
    <row r="201" spans="1:5" ht="102">
      <c r="A201" t="s">
        <v>73</v>
      </c>
      <c r="E201" s="37" t="s">
        <v>3248</v>
      </c>
    </row>
    <row r="202" spans="1:16" ht="12.75">
      <c r="A202" s="26" t="s">
        <v>63</v>
      </c>
      <c r="B202" s="31" t="s">
        <v>191</v>
      </c>
      <c r="C202" s="31" t="s">
        <v>3249</v>
      </c>
      <c r="D202" s="26" t="s">
        <v>83</v>
      </c>
      <c r="E202" s="32" t="s">
        <v>3250</v>
      </c>
      <c r="F202" s="33" t="s">
        <v>95</v>
      </c>
      <c r="G202" s="34">
        <v>190</v>
      </c>
      <c r="H202" s="35">
        <v>0</v>
      </c>
      <c r="I202" s="35">
        <f>ROUND(ROUND(H202,2)*ROUND(G202,3),2)</f>
      </c>
      <c r="J202" s="33" t="s">
        <v>68</v>
      </c>
      <c r="O202">
        <f>(I202*21)/100</f>
      </c>
      <c r="P202" t="s">
        <v>36</v>
      </c>
    </row>
    <row r="203" spans="1:5" ht="12.75">
      <c r="A203" s="36" t="s">
        <v>69</v>
      </c>
      <c r="E203" s="37" t="s">
        <v>3196</v>
      </c>
    </row>
    <row r="204" spans="1:5" ht="12.75">
      <c r="A204" s="38" t="s">
        <v>71</v>
      </c>
      <c r="E204" s="39" t="s">
        <v>3132</v>
      </c>
    </row>
    <row r="205" spans="1:5" ht="89.25">
      <c r="A205" t="s">
        <v>73</v>
      </c>
      <c r="E205" s="37" t="s">
        <v>3197</v>
      </c>
    </row>
    <row r="206" spans="1:16" ht="12.75">
      <c r="A206" s="26" t="s">
        <v>63</v>
      </c>
      <c r="B206" s="31" t="s">
        <v>194</v>
      </c>
      <c r="C206" s="31" t="s">
        <v>3251</v>
      </c>
      <c r="D206" s="26" t="s">
        <v>83</v>
      </c>
      <c r="E206" s="32" t="s">
        <v>3252</v>
      </c>
      <c r="F206" s="33" t="s">
        <v>95</v>
      </c>
      <c r="G206" s="34">
        <v>485</v>
      </c>
      <c r="H206" s="35">
        <v>0</v>
      </c>
      <c r="I206" s="35">
        <f>ROUND(ROUND(H206,2)*ROUND(G206,3),2)</f>
      </c>
      <c r="J206" s="33" t="s">
        <v>68</v>
      </c>
      <c r="O206">
        <f>(I206*21)/100</f>
      </c>
      <c r="P206" t="s">
        <v>36</v>
      </c>
    </row>
    <row r="207" spans="1:5" ht="12.75">
      <c r="A207" s="36" t="s">
        <v>69</v>
      </c>
      <c r="E207" s="37" t="s">
        <v>3196</v>
      </c>
    </row>
    <row r="208" spans="1:5" ht="12.75">
      <c r="A208" s="38" t="s">
        <v>71</v>
      </c>
      <c r="E208" s="39" t="s">
        <v>3132</v>
      </c>
    </row>
    <row r="209" spans="1:5" ht="89.25">
      <c r="A209" t="s">
        <v>73</v>
      </c>
      <c r="E209" s="37" t="s">
        <v>3197</v>
      </c>
    </row>
    <row r="210" spans="1:16" ht="25.5">
      <c r="A210" s="26" t="s">
        <v>63</v>
      </c>
      <c r="B210" s="31" t="s">
        <v>221</v>
      </c>
      <c r="C210" s="31" t="s">
        <v>3253</v>
      </c>
      <c r="D210" s="26" t="s">
        <v>83</v>
      </c>
      <c r="E210" s="32" t="s">
        <v>3254</v>
      </c>
      <c r="F210" s="33" t="s">
        <v>234</v>
      </c>
      <c r="G210" s="34">
        <v>6</v>
      </c>
      <c r="H210" s="35">
        <v>0</v>
      </c>
      <c r="I210" s="35">
        <f>ROUND(ROUND(H210,2)*ROUND(G210,3),2)</f>
      </c>
      <c r="J210" s="33" t="s">
        <v>68</v>
      </c>
      <c r="O210">
        <f>(I210*21)/100</f>
      </c>
      <c r="P210" t="s">
        <v>36</v>
      </c>
    </row>
    <row r="211" spans="1:5" ht="12.75">
      <c r="A211" s="36" t="s">
        <v>69</v>
      </c>
      <c r="E211" s="37" t="s">
        <v>721</v>
      </c>
    </row>
    <row r="212" spans="1:5" ht="12.75">
      <c r="A212" s="38" t="s">
        <v>71</v>
      </c>
      <c r="E212" s="39" t="s">
        <v>3132</v>
      </c>
    </row>
    <row r="213" spans="1:5" ht="114.75">
      <c r="A213" t="s">
        <v>73</v>
      </c>
      <c r="E213" s="37" t="s">
        <v>3255</v>
      </c>
    </row>
    <row r="214" spans="1:16" ht="12.75">
      <c r="A214" s="26" t="s">
        <v>63</v>
      </c>
      <c r="B214" s="31" t="s">
        <v>231</v>
      </c>
      <c r="C214" s="31" t="s">
        <v>3256</v>
      </c>
      <c r="D214" s="26" t="s">
        <v>83</v>
      </c>
      <c r="E214" s="32" t="s">
        <v>3257</v>
      </c>
      <c r="F214" s="33" t="s">
        <v>234</v>
      </c>
      <c r="G214" s="34">
        <v>10</v>
      </c>
      <c r="H214" s="35">
        <v>0</v>
      </c>
      <c r="I214" s="35">
        <f>ROUND(ROUND(H214,2)*ROUND(G214,3),2)</f>
      </c>
      <c r="J214" s="33" t="s">
        <v>68</v>
      </c>
      <c r="O214">
        <f>(I214*21)/100</f>
      </c>
      <c r="P214" t="s">
        <v>36</v>
      </c>
    </row>
    <row r="215" spans="1:5" ht="12.75">
      <c r="A215" s="36" t="s">
        <v>69</v>
      </c>
      <c r="E215" s="37" t="s">
        <v>721</v>
      </c>
    </row>
    <row r="216" spans="1:5" ht="12.75">
      <c r="A216" s="38" t="s">
        <v>71</v>
      </c>
      <c r="E216" s="39" t="s">
        <v>3132</v>
      </c>
    </row>
    <row r="217" spans="1:5" ht="89.25">
      <c r="A217" t="s">
        <v>73</v>
      </c>
      <c r="E217" s="37" t="s">
        <v>3258</v>
      </c>
    </row>
    <row r="218" spans="1:16" ht="12.75">
      <c r="A218" s="26" t="s">
        <v>63</v>
      </c>
      <c r="B218" s="31" t="s">
        <v>286</v>
      </c>
      <c r="C218" s="31" t="s">
        <v>3259</v>
      </c>
      <c r="D218" s="26" t="s">
        <v>83</v>
      </c>
      <c r="E218" s="32" t="s">
        <v>3260</v>
      </c>
      <c r="F218" s="33" t="s">
        <v>3261</v>
      </c>
      <c r="G218" s="34">
        <v>30</v>
      </c>
      <c r="H218" s="35">
        <v>0</v>
      </c>
      <c r="I218" s="35">
        <f>ROUND(ROUND(H218,2)*ROUND(G218,3),2)</f>
      </c>
      <c r="J218" s="33" t="s">
        <v>68</v>
      </c>
      <c r="O218">
        <f>(I218*21)/100</f>
      </c>
      <c r="P218" t="s">
        <v>36</v>
      </c>
    </row>
    <row r="219" spans="1:5" ht="12.75">
      <c r="A219" s="36" t="s">
        <v>69</v>
      </c>
      <c r="E219" s="37" t="s">
        <v>3262</v>
      </c>
    </row>
    <row r="220" spans="1:5" ht="12.75">
      <c r="A220" s="38" t="s">
        <v>71</v>
      </c>
      <c r="E220" s="39" t="s">
        <v>3132</v>
      </c>
    </row>
    <row r="221" spans="1:5" ht="127.5">
      <c r="A221" t="s">
        <v>73</v>
      </c>
      <c r="E221" s="37" t="s">
        <v>3263</v>
      </c>
    </row>
    <row r="222" spans="1:16" ht="25.5">
      <c r="A222" s="26" t="s">
        <v>63</v>
      </c>
      <c r="B222" s="31" t="s">
        <v>291</v>
      </c>
      <c r="C222" s="31" t="s">
        <v>3264</v>
      </c>
      <c r="D222" s="26" t="s">
        <v>83</v>
      </c>
      <c r="E222" s="32" t="s">
        <v>3265</v>
      </c>
      <c r="F222" s="33" t="s">
        <v>234</v>
      </c>
      <c r="G222" s="34">
        <v>1</v>
      </c>
      <c r="H222" s="35">
        <v>0</v>
      </c>
      <c r="I222" s="35">
        <f>ROUND(ROUND(H222,2)*ROUND(G222,3),2)</f>
      </c>
      <c r="J222" s="33" t="s">
        <v>68</v>
      </c>
      <c r="O222">
        <f>(I222*21)/100</f>
      </c>
      <c r="P222" t="s">
        <v>36</v>
      </c>
    </row>
    <row r="223" spans="1:5" ht="12.75">
      <c r="A223" s="36" t="s">
        <v>69</v>
      </c>
      <c r="E223" s="37" t="s">
        <v>3234</v>
      </c>
    </row>
    <row r="224" spans="1:5" ht="12.75">
      <c r="A224" s="38" t="s">
        <v>71</v>
      </c>
      <c r="E224" s="39" t="s">
        <v>83</v>
      </c>
    </row>
    <row r="225" spans="1:5" ht="114.75">
      <c r="A225" t="s">
        <v>73</v>
      </c>
      <c r="E225" s="37" t="s">
        <v>3235</v>
      </c>
    </row>
    <row r="226" spans="1:16" ht="12.75">
      <c r="A226" s="26" t="s">
        <v>63</v>
      </c>
      <c r="B226" s="31" t="s">
        <v>305</v>
      </c>
      <c r="C226" s="31" t="s">
        <v>3266</v>
      </c>
      <c r="D226" s="26" t="s">
        <v>83</v>
      </c>
      <c r="E226" s="32" t="s">
        <v>3267</v>
      </c>
      <c r="F226" s="33" t="s">
        <v>234</v>
      </c>
      <c r="G226" s="34">
        <v>4</v>
      </c>
      <c r="H226" s="35">
        <v>0</v>
      </c>
      <c r="I226" s="35">
        <f>ROUND(ROUND(H226,2)*ROUND(G226,3),2)</f>
      </c>
      <c r="J226" s="33" t="s">
        <v>68</v>
      </c>
      <c r="O226">
        <f>(I226*21)/100</f>
      </c>
      <c r="P226" t="s">
        <v>36</v>
      </c>
    </row>
    <row r="227" spans="1:5" ht="12.75">
      <c r="A227" s="36" t="s">
        <v>69</v>
      </c>
      <c r="E227" s="37" t="s">
        <v>750</v>
      </c>
    </row>
    <row r="228" spans="1:5" ht="12.75">
      <c r="A228" s="38" t="s">
        <v>71</v>
      </c>
      <c r="E228" s="39" t="s">
        <v>3132</v>
      </c>
    </row>
    <row r="229" spans="1:5" ht="76.5">
      <c r="A229" t="s">
        <v>73</v>
      </c>
      <c r="E229" s="37" t="s">
        <v>3268</v>
      </c>
    </row>
    <row r="230" spans="1:16" ht="12.75">
      <c r="A230" s="26" t="s">
        <v>63</v>
      </c>
      <c r="B230" s="31" t="s">
        <v>310</v>
      </c>
      <c r="C230" s="31" t="s">
        <v>3269</v>
      </c>
      <c r="D230" s="26" t="s">
        <v>83</v>
      </c>
      <c r="E230" s="32" t="s">
        <v>3270</v>
      </c>
      <c r="F230" s="33" t="s">
        <v>234</v>
      </c>
      <c r="G230" s="34">
        <v>3</v>
      </c>
      <c r="H230" s="35">
        <v>0</v>
      </c>
      <c r="I230" s="35">
        <f>ROUND(ROUND(H230,2)*ROUND(G230,3),2)</f>
      </c>
      <c r="J230" s="33" t="s">
        <v>68</v>
      </c>
      <c r="O230">
        <f>(I230*21)/100</f>
      </c>
      <c r="P230" t="s">
        <v>36</v>
      </c>
    </row>
    <row r="231" spans="1:5" ht="12.75">
      <c r="A231" s="36" t="s">
        <v>69</v>
      </c>
      <c r="E231" s="37" t="s">
        <v>693</v>
      </c>
    </row>
    <row r="232" spans="1:5" ht="12.75">
      <c r="A232" s="38" t="s">
        <v>71</v>
      </c>
      <c r="E232" s="39" t="s">
        <v>3132</v>
      </c>
    </row>
    <row r="233" spans="1:5" ht="76.5">
      <c r="A233" t="s">
        <v>73</v>
      </c>
      <c r="E233" s="37" t="s">
        <v>3271</v>
      </c>
    </row>
    <row r="234" spans="1:16" ht="12.75">
      <c r="A234" s="26" t="s">
        <v>63</v>
      </c>
      <c r="B234" s="31" t="s">
        <v>312</v>
      </c>
      <c r="C234" s="31" t="s">
        <v>3272</v>
      </c>
      <c r="D234" s="26" t="s">
        <v>83</v>
      </c>
      <c r="E234" s="32" t="s">
        <v>3273</v>
      </c>
      <c r="F234" s="33" t="s">
        <v>725</v>
      </c>
      <c r="G234" s="34">
        <v>48</v>
      </c>
      <c r="H234" s="35">
        <v>0</v>
      </c>
      <c r="I234" s="35">
        <f>ROUND(ROUND(H234,2)*ROUND(G234,3),2)</f>
      </c>
      <c r="J234" s="33" t="s">
        <v>68</v>
      </c>
      <c r="O234">
        <f>(I234*21)/100</f>
      </c>
      <c r="P234" t="s">
        <v>36</v>
      </c>
    </row>
    <row r="235" spans="1:5" ht="12.75">
      <c r="A235" s="36" t="s">
        <v>69</v>
      </c>
      <c r="E235" s="37" t="s">
        <v>731</v>
      </c>
    </row>
    <row r="236" spans="1:5" ht="12.75">
      <c r="A236" s="38" t="s">
        <v>71</v>
      </c>
      <c r="E236" s="39" t="s">
        <v>3132</v>
      </c>
    </row>
    <row r="237" spans="1:5" ht="89.25">
      <c r="A237" t="s">
        <v>73</v>
      </c>
      <c r="E237" s="37" t="s">
        <v>3274</v>
      </c>
    </row>
    <row r="238" spans="1:16" ht="12.75">
      <c r="A238" s="26" t="s">
        <v>63</v>
      </c>
      <c r="B238" s="31" t="s">
        <v>319</v>
      </c>
      <c r="C238" s="31" t="s">
        <v>3275</v>
      </c>
      <c r="D238" s="26" t="s">
        <v>83</v>
      </c>
      <c r="E238" s="32" t="s">
        <v>3276</v>
      </c>
      <c r="F238" s="33" t="s">
        <v>234</v>
      </c>
      <c r="G238" s="34">
        <v>50</v>
      </c>
      <c r="H238" s="35">
        <v>0</v>
      </c>
      <c r="I238" s="35">
        <f>ROUND(ROUND(H238,2)*ROUND(G238,3),2)</f>
      </c>
      <c r="J238" s="33" t="s">
        <v>68</v>
      </c>
      <c r="O238">
        <f>(I238*21)/100</f>
      </c>
      <c r="P238" t="s">
        <v>36</v>
      </c>
    </row>
    <row r="239" spans="1:5" ht="12.75">
      <c r="A239" s="36" t="s">
        <v>69</v>
      </c>
      <c r="E239" s="37" t="s">
        <v>3277</v>
      </c>
    </row>
    <row r="240" spans="1:5" ht="12.75">
      <c r="A240" s="38" t="s">
        <v>71</v>
      </c>
      <c r="E240" s="39" t="s">
        <v>3132</v>
      </c>
    </row>
    <row r="241" spans="1:5" ht="102">
      <c r="A241" t="s">
        <v>73</v>
      </c>
      <c r="E241" s="37" t="s">
        <v>3278</v>
      </c>
    </row>
    <row r="242" spans="1:18" ht="12.75" customHeight="1">
      <c r="A242" s="6" t="s">
        <v>61</v>
      </c>
      <c r="B242" s="6"/>
      <c r="C242" s="41" t="s">
        <v>104</v>
      </c>
      <c r="D242" s="6"/>
      <c r="E242" s="29" t="s">
        <v>416</v>
      </c>
      <c r="F242" s="6"/>
      <c r="G242" s="6"/>
      <c r="H242" s="6"/>
      <c r="I242" s="42">
        <f>0+Q242</f>
      </c>
      <c r="J242" s="6"/>
      <c r="O242">
        <f>0+R242</f>
      </c>
      <c r="Q242">
        <f>0+I243</f>
      </c>
      <c r="R242">
        <f>0+O243</f>
      </c>
    </row>
    <row r="243" spans="1:16" ht="12.75">
      <c r="A243" s="26" t="s">
        <v>63</v>
      </c>
      <c r="B243" s="31" t="s">
        <v>324</v>
      </c>
      <c r="C243" s="31" t="s">
        <v>3279</v>
      </c>
      <c r="D243" s="26" t="s">
        <v>83</v>
      </c>
      <c r="E243" s="32" t="s">
        <v>3280</v>
      </c>
      <c r="F243" s="33" t="s">
        <v>95</v>
      </c>
      <c r="G243" s="34">
        <v>18</v>
      </c>
      <c r="H243" s="35">
        <v>0</v>
      </c>
      <c r="I243" s="35">
        <f>ROUND(ROUND(H243,2)*ROUND(G243,3),2)</f>
      </c>
      <c r="J243" s="33" t="s">
        <v>68</v>
      </c>
      <c r="O243">
        <f>(I243*21)/100</f>
      </c>
      <c r="P243" t="s">
        <v>36</v>
      </c>
    </row>
    <row r="244" spans="1:5" ht="12.75">
      <c r="A244" s="36" t="s">
        <v>69</v>
      </c>
      <c r="E244" s="37" t="s">
        <v>3281</v>
      </c>
    </row>
    <row r="245" spans="1:5" ht="12.75">
      <c r="A245" s="38" t="s">
        <v>71</v>
      </c>
      <c r="E245" s="39" t="s">
        <v>3132</v>
      </c>
    </row>
    <row r="246" spans="1:5" ht="242.25">
      <c r="A246" t="s">
        <v>73</v>
      </c>
      <c r="E246" s="37" t="s">
        <v>3282</v>
      </c>
    </row>
    <row r="247" spans="1:18" ht="12.75" customHeight="1">
      <c r="A247" s="6" t="s">
        <v>61</v>
      </c>
      <c r="B247" s="6"/>
      <c r="C247" s="41" t="s">
        <v>455</v>
      </c>
      <c r="D247" s="6"/>
      <c r="E247" s="29" t="s">
        <v>3283</v>
      </c>
      <c r="F247" s="6"/>
      <c r="G247" s="6"/>
      <c r="H247" s="6"/>
      <c r="I247" s="42">
        <f>0+Q247</f>
      </c>
      <c r="J247" s="6"/>
      <c r="O247">
        <f>0+R247</f>
      </c>
      <c r="Q247">
        <f>0+I248</f>
      </c>
      <c r="R247">
        <f>0+O248</f>
      </c>
    </row>
    <row r="248" spans="1:16" ht="12.75">
      <c r="A248" s="26" t="s">
        <v>63</v>
      </c>
      <c r="B248" s="31" t="s">
        <v>326</v>
      </c>
      <c r="C248" s="31" t="s">
        <v>588</v>
      </c>
      <c r="D248" s="26" t="s">
        <v>83</v>
      </c>
      <c r="E248" s="32" t="s">
        <v>589</v>
      </c>
      <c r="F248" s="33" t="s">
        <v>85</v>
      </c>
      <c r="G248" s="34">
        <v>3</v>
      </c>
      <c r="H248" s="35">
        <v>0</v>
      </c>
      <c r="I248" s="35">
        <f>ROUND(ROUND(H248,2)*ROUND(G248,3),2)</f>
      </c>
      <c r="J248" s="33" t="s">
        <v>68</v>
      </c>
      <c r="O248">
        <f>(I248*21)/100</f>
      </c>
      <c r="P248" t="s">
        <v>36</v>
      </c>
    </row>
    <row r="249" spans="1:5" ht="12.75">
      <c r="A249" s="36" t="s">
        <v>69</v>
      </c>
      <c r="E249" s="37" t="s">
        <v>3284</v>
      </c>
    </row>
    <row r="250" spans="1:5" ht="12.75">
      <c r="A250" s="38" t="s">
        <v>71</v>
      </c>
      <c r="E250" s="39" t="s">
        <v>3132</v>
      </c>
    </row>
    <row r="251" spans="1:5" ht="102">
      <c r="A251" t="s">
        <v>73</v>
      </c>
      <c r="E251" s="37" t="s">
        <v>583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0+O11+O32+O57+O66+O71+O76+O145+O198+O203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3306</v>
      </c>
      <c r="I3" s="43">
        <f>0+I11+I32+I57+I66+I71+I76+I145+I198+I203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6" t="s">
        <v>31</v>
      </c>
      <c r="C7" s="17" t="s">
        <v>3306</v>
      </c>
      <c r="D7" s="6"/>
      <c r="E7" s="18" t="s">
        <v>3307</v>
      </c>
      <c r="F7" s="6"/>
      <c r="G7" s="6"/>
      <c r="H7" s="6"/>
      <c r="I7" s="6"/>
      <c r="J7" s="6"/>
    </row>
    <row r="8" spans="1:10" ht="12.75" customHeight="1">
      <c r="A8" s="15" t="s">
        <v>39</v>
      </c>
      <c r="B8" s="15" t="s">
        <v>41</v>
      </c>
      <c r="C8" s="15" t="s">
        <v>42</v>
      </c>
      <c r="D8" s="15" t="s">
        <v>43</v>
      </c>
      <c r="E8" s="15" t="s">
        <v>44</v>
      </c>
      <c r="F8" s="15" t="s">
        <v>46</v>
      </c>
      <c r="G8" s="15" t="s">
        <v>48</v>
      </c>
      <c r="H8" s="15" t="s">
        <v>50</v>
      </c>
      <c r="I8" s="15"/>
      <c r="J8" s="15" t="s">
        <v>55</v>
      </c>
    </row>
    <row r="9" spans="1:10" ht="12.75" customHeight="1">
      <c r="A9" s="15"/>
      <c r="B9" s="15"/>
      <c r="C9" s="15"/>
      <c r="D9" s="15"/>
      <c r="E9" s="15"/>
      <c r="F9" s="15"/>
      <c r="G9" s="15"/>
      <c r="H9" s="15" t="s">
        <v>51</v>
      </c>
      <c r="I9" s="15" t="s">
        <v>53</v>
      </c>
      <c r="J9" s="15"/>
    </row>
    <row r="10" spans="1:10" ht="12.75" customHeight="1">
      <c r="A10" s="15" t="s">
        <v>40</v>
      </c>
      <c r="B10" s="15" t="s">
        <v>19</v>
      </c>
      <c r="C10" s="15" t="s">
        <v>36</v>
      </c>
      <c r="D10" s="15" t="s">
        <v>35</v>
      </c>
      <c r="E10" s="15" t="s">
        <v>45</v>
      </c>
      <c r="F10" s="15" t="s">
        <v>47</v>
      </c>
      <c r="G10" s="15" t="s">
        <v>49</v>
      </c>
      <c r="H10" s="15" t="s">
        <v>52</v>
      </c>
      <c r="I10" s="15" t="s">
        <v>54</v>
      </c>
      <c r="J10" s="15" t="s">
        <v>56</v>
      </c>
    </row>
    <row r="11" spans="1:18" ht="12.75" customHeight="1">
      <c r="A11" s="27" t="s">
        <v>61</v>
      </c>
      <c r="B11" s="27"/>
      <c r="C11" s="28" t="s">
        <v>40</v>
      </c>
      <c r="D11" s="27"/>
      <c r="E11" s="29" t="s">
        <v>62</v>
      </c>
      <c r="F11" s="27"/>
      <c r="G11" s="27"/>
      <c r="H11" s="27"/>
      <c r="I11" s="30">
        <f>0+Q11</f>
      </c>
      <c r="J11" s="27"/>
      <c r="O11">
        <f>0+R11</f>
      </c>
      <c r="Q11">
        <f>0+I12+I16+I20+I24+I28</f>
      </c>
      <c r="R11">
        <f>0+O12+O16+O20+O24+O28</f>
      </c>
    </row>
    <row r="12" spans="1:16" ht="25.5">
      <c r="A12" s="26" t="s">
        <v>63</v>
      </c>
      <c r="B12" s="31" t="s">
        <v>19</v>
      </c>
      <c r="C12" s="31" t="s">
        <v>3129</v>
      </c>
      <c r="D12" s="26" t="s">
        <v>83</v>
      </c>
      <c r="E12" s="32" t="s">
        <v>3130</v>
      </c>
      <c r="F12" s="33" t="s">
        <v>67</v>
      </c>
      <c r="G12" s="34">
        <v>55</v>
      </c>
      <c r="H12" s="35">
        <v>0</v>
      </c>
      <c r="I12" s="35">
        <f>ROUND(ROUND(H12,2)*ROUND(G12,3),2)</f>
      </c>
      <c r="J12" s="33" t="s">
        <v>68</v>
      </c>
      <c r="O12">
        <f>(I12*21)/100</f>
      </c>
      <c r="P12" t="s">
        <v>36</v>
      </c>
    </row>
    <row r="13" spans="1:5" ht="12.75">
      <c r="A13" s="36" t="s">
        <v>69</v>
      </c>
      <c r="E13" s="37" t="s">
        <v>3131</v>
      </c>
    </row>
    <row r="14" spans="1:5" ht="12.75">
      <c r="A14" s="38" t="s">
        <v>71</v>
      </c>
      <c r="E14" s="39" t="s">
        <v>3132</v>
      </c>
    </row>
    <row r="15" spans="1:5" ht="140.25">
      <c r="A15" t="s">
        <v>73</v>
      </c>
      <c r="E15" s="37" t="s">
        <v>3133</v>
      </c>
    </row>
    <row r="16" spans="1:16" ht="25.5">
      <c r="A16" s="26" t="s">
        <v>63</v>
      </c>
      <c r="B16" s="31" t="s">
        <v>36</v>
      </c>
      <c r="C16" s="31" t="s">
        <v>3134</v>
      </c>
      <c r="D16" s="26" t="s">
        <v>83</v>
      </c>
      <c r="E16" s="32" t="s">
        <v>3135</v>
      </c>
      <c r="F16" s="33" t="s">
        <v>67</v>
      </c>
      <c r="G16" s="34">
        <v>5.2</v>
      </c>
      <c r="H16" s="35">
        <v>0</v>
      </c>
      <c r="I16" s="35">
        <f>ROUND(ROUND(H16,2)*ROUND(G16,3),2)</f>
      </c>
      <c r="J16" s="33" t="s">
        <v>68</v>
      </c>
      <c r="O16">
        <f>(I16*21)/100</f>
      </c>
      <c r="P16" t="s">
        <v>36</v>
      </c>
    </row>
    <row r="17" spans="1:5" ht="12.75">
      <c r="A17" s="36" t="s">
        <v>69</v>
      </c>
      <c r="E17" s="37" t="s">
        <v>3131</v>
      </c>
    </row>
    <row r="18" spans="1:5" ht="12.75">
      <c r="A18" s="38" t="s">
        <v>71</v>
      </c>
      <c r="E18" s="39" t="s">
        <v>3132</v>
      </c>
    </row>
    <row r="19" spans="1:5" ht="140.25">
      <c r="A19" t="s">
        <v>73</v>
      </c>
      <c r="E19" s="37" t="s">
        <v>3133</v>
      </c>
    </row>
    <row r="20" spans="1:16" ht="25.5">
      <c r="A20" s="26" t="s">
        <v>63</v>
      </c>
      <c r="B20" s="31" t="s">
        <v>35</v>
      </c>
      <c r="C20" s="31" t="s">
        <v>3136</v>
      </c>
      <c r="D20" s="26" t="s">
        <v>83</v>
      </c>
      <c r="E20" s="32" t="s">
        <v>3137</v>
      </c>
      <c r="F20" s="33" t="s">
        <v>67</v>
      </c>
      <c r="G20" s="34">
        <v>16</v>
      </c>
      <c r="H20" s="35">
        <v>0</v>
      </c>
      <c r="I20" s="35">
        <f>ROUND(ROUND(H20,2)*ROUND(G20,3),2)</f>
      </c>
      <c r="J20" s="33" t="s">
        <v>68</v>
      </c>
      <c r="O20">
        <f>(I20*21)/100</f>
      </c>
      <c r="P20" t="s">
        <v>36</v>
      </c>
    </row>
    <row r="21" spans="1:5" ht="12.75">
      <c r="A21" s="36" t="s">
        <v>69</v>
      </c>
      <c r="E21" s="37" t="s">
        <v>3131</v>
      </c>
    </row>
    <row r="22" spans="1:5" ht="12.75">
      <c r="A22" s="38" t="s">
        <v>71</v>
      </c>
      <c r="E22" s="39" t="s">
        <v>3132</v>
      </c>
    </row>
    <row r="23" spans="1:5" ht="140.25">
      <c r="A23" t="s">
        <v>73</v>
      </c>
      <c r="E23" s="37" t="s">
        <v>3133</v>
      </c>
    </row>
    <row r="24" spans="1:16" ht="25.5">
      <c r="A24" s="26" t="s">
        <v>63</v>
      </c>
      <c r="B24" s="31" t="s">
        <v>45</v>
      </c>
      <c r="C24" s="31" t="s">
        <v>3138</v>
      </c>
      <c r="D24" s="26" t="s">
        <v>83</v>
      </c>
      <c r="E24" s="32" t="s">
        <v>3139</v>
      </c>
      <c r="F24" s="33" t="s">
        <v>67</v>
      </c>
      <c r="G24" s="34">
        <v>0.5</v>
      </c>
      <c r="H24" s="35">
        <v>0</v>
      </c>
      <c r="I24" s="35">
        <f>ROUND(ROUND(H24,2)*ROUND(G24,3),2)</f>
      </c>
      <c r="J24" s="33" t="s">
        <v>68</v>
      </c>
      <c r="O24">
        <f>(I24*21)/100</f>
      </c>
      <c r="P24" t="s">
        <v>36</v>
      </c>
    </row>
    <row r="25" spans="1:5" ht="12.75">
      <c r="A25" s="36" t="s">
        <v>69</v>
      </c>
      <c r="E25" s="37" t="s">
        <v>3131</v>
      </c>
    </row>
    <row r="26" spans="1:5" ht="12.75">
      <c r="A26" s="38" t="s">
        <v>71</v>
      </c>
      <c r="E26" s="39" t="s">
        <v>3132</v>
      </c>
    </row>
    <row r="27" spans="1:5" ht="140.25">
      <c r="A27" t="s">
        <v>73</v>
      </c>
      <c r="E27" s="37" t="s">
        <v>3133</v>
      </c>
    </row>
    <row r="28" spans="1:16" ht="25.5">
      <c r="A28" s="26" t="s">
        <v>63</v>
      </c>
      <c r="B28" s="31" t="s">
        <v>47</v>
      </c>
      <c r="C28" s="31" t="s">
        <v>3140</v>
      </c>
      <c r="D28" s="26" t="s">
        <v>83</v>
      </c>
      <c r="E28" s="32" t="s">
        <v>3141</v>
      </c>
      <c r="F28" s="33" t="s">
        <v>67</v>
      </c>
      <c r="G28" s="34">
        <v>0.5</v>
      </c>
      <c r="H28" s="35">
        <v>0</v>
      </c>
      <c r="I28" s="35">
        <f>ROUND(ROUND(H28,2)*ROUND(G28,3),2)</f>
      </c>
      <c r="J28" s="33" t="s">
        <v>68</v>
      </c>
      <c r="O28">
        <f>(I28*21)/100</f>
      </c>
      <c r="P28" t="s">
        <v>36</v>
      </c>
    </row>
    <row r="29" spans="1:5" ht="12.75">
      <c r="A29" s="36" t="s">
        <v>69</v>
      </c>
      <c r="E29" s="37" t="s">
        <v>3131</v>
      </c>
    </row>
    <row r="30" spans="1:5" ht="12.75">
      <c r="A30" s="38" t="s">
        <v>71</v>
      </c>
      <c r="E30" s="39" t="s">
        <v>3132</v>
      </c>
    </row>
    <row r="31" spans="1:5" ht="140.25">
      <c r="A31" t="s">
        <v>73</v>
      </c>
      <c r="E31" s="37" t="s">
        <v>3133</v>
      </c>
    </row>
    <row r="32" spans="1:18" ht="12.75" customHeight="1">
      <c r="A32" s="6" t="s">
        <v>61</v>
      </c>
      <c r="B32" s="6"/>
      <c r="C32" s="41" t="s">
        <v>19</v>
      </c>
      <c r="D32" s="6"/>
      <c r="E32" s="29" t="s">
        <v>81</v>
      </c>
      <c r="F32" s="6"/>
      <c r="G32" s="6"/>
      <c r="H32" s="6"/>
      <c r="I32" s="42">
        <f>0+Q32</f>
      </c>
      <c r="J32" s="6"/>
      <c r="O32">
        <f>0+R32</f>
      </c>
      <c r="Q32">
        <f>0+I33+I37+I41+I45+I49+I53</f>
      </c>
      <c r="R32">
        <f>0+O33+O37+O41+O45+O49+O53</f>
      </c>
    </row>
    <row r="33" spans="1:16" ht="12.75">
      <c r="A33" s="26" t="s">
        <v>63</v>
      </c>
      <c r="B33" s="31" t="s">
        <v>49</v>
      </c>
      <c r="C33" s="31" t="s">
        <v>3142</v>
      </c>
      <c r="D33" s="26" t="s">
        <v>83</v>
      </c>
      <c r="E33" s="32" t="s">
        <v>3143</v>
      </c>
      <c r="F33" s="33" t="s">
        <v>183</v>
      </c>
      <c r="G33" s="34">
        <v>200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3144</v>
      </c>
    </row>
    <row r="35" spans="1:5" ht="12.75">
      <c r="A35" s="38" t="s">
        <v>71</v>
      </c>
      <c r="E35" s="39" t="s">
        <v>3132</v>
      </c>
    </row>
    <row r="36" spans="1:5" ht="12.75">
      <c r="A36" t="s">
        <v>73</v>
      </c>
      <c r="E36" s="37" t="s">
        <v>3145</v>
      </c>
    </row>
    <row r="37" spans="1:16" ht="25.5">
      <c r="A37" s="26" t="s">
        <v>63</v>
      </c>
      <c r="B37" s="31" t="s">
        <v>97</v>
      </c>
      <c r="C37" s="31" t="s">
        <v>3146</v>
      </c>
      <c r="D37" s="26" t="s">
        <v>83</v>
      </c>
      <c r="E37" s="32" t="s">
        <v>3147</v>
      </c>
      <c r="F37" s="33" t="s">
        <v>85</v>
      </c>
      <c r="G37" s="34">
        <v>10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3148</v>
      </c>
    </row>
    <row r="39" spans="1:5" ht="12.75">
      <c r="A39" s="38" t="s">
        <v>71</v>
      </c>
      <c r="E39" s="39" t="s">
        <v>3132</v>
      </c>
    </row>
    <row r="40" spans="1:5" ht="63.75">
      <c r="A40" t="s">
        <v>73</v>
      </c>
      <c r="E40" s="37" t="s">
        <v>88</v>
      </c>
    </row>
    <row r="41" spans="1:16" ht="12.75">
      <c r="A41" s="26" t="s">
        <v>63</v>
      </c>
      <c r="B41" s="31" t="s">
        <v>104</v>
      </c>
      <c r="C41" s="31" t="s">
        <v>3149</v>
      </c>
      <c r="D41" s="26" t="s">
        <v>83</v>
      </c>
      <c r="E41" s="32" t="s">
        <v>3150</v>
      </c>
      <c r="F41" s="33" t="s">
        <v>85</v>
      </c>
      <c r="G41" s="34">
        <v>18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3151</v>
      </c>
    </row>
    <row r="43" spans="1:5" ht="12.75">
      <c r="A43" s="38" t="s">
        <v>71</v>
      </c>
      <c r="E43" s="39" t="s">
        <v>3132</v>
      </c>
    </row>
    <row r="44" spans="1:5" ht="318.75">
      <c r="A44" t="s">
        <v>73</v>
      </c>
      <c r="E44" s="37" t="s">
        <v>150</v>
      </c>
    </row>
    <row r="45" spans="1:16" ht="12.75">
      <c r="A45" s="26" t="s">
        <v>63</v>
      </c>
      <c r="B45" s="31" t="s">
        <v>52</v>
      </c>
      <c r="C45" s="31" t="s">
        <v>3152</v>
      </c>
      <c r="D45" s="26" t="s">
        <v>83</v>
      </c>
      <c r="E45" s="32" t="s">
        <v>3153</v>
      </c>
      <c r="F45" s="33" t="s">
        <v>3154</v>
      </c>
      <c r="G45" s="34">
        <v>303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3155</v>
      </c>
    </row>
    <row r="47" spans="1:5" ht="12.75">
      <c r="A47" s="38" t="s">
        <v>71</v>
      </c>
      <c r="E47" s="39" t="s">
        <v>3132</v>
      </c>
    </row>
    <row r="48" spans="1:5" ht="25.5">
      <c r="A48" t="s">
        <v>73</v>
      </c>
      <c r="E48" s="37" t="s">
        <v>3156</v>
      </c>
    </row>
    <row r="49" spans="1:16" ht="12.75">
      <c r="A49" s="26" t="s">
        <v>63</v>
      </c>
      <c r="B49" s="31" t="s">
        <v>118</v>
      </c>
      <c r="C49" s="31" t="s">
        <v>170</v>
      </c>
      <c r="D49" s="26" t="s">
        <v>83</v>
      </c>
      <c r="E49" s="32" t="s">
        <v>171</v>
      </c>
      <c r="F49" s="33" t="s">
        <v>85</v>
      </c>
      <c r="G49" s="34">
        <v>81.9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3157</v>
      </c>
    </row>
    <row r="51" spans="1:5" ht="12.75">
      <c r="A51" s="38" t="s">
        <v>71</v>
      </c>
      <c r="E51" s="39" t="s">
        <v>3132</v>
      </c>
    </row>
    <row r="52" spans="1:5" ht="229.5">
      <c r="A52" t="s">
        <v>73</v>
      </c>
      <c r="E52" s="37" t="s">
        <v>173</v>
      </c>
    </row>
    <row r="53" spans="1:16" ht="12.75">
      <c r="A53" s="26" t="s">
        <v>63</v>
      </c>
      <c r="B53" s="31" t="s">
        <v>123</v>
      </c>
      <c r="C53" s="31" t="s">
        <v>3158</v>
      </c>
      <c r="D53" s="26" t="s">
        <v>83</v>
      </c>
      <c r="E53" s="32" t="s">
        <v>3159</v>
      </c>
      <c r="F53" s="33" t="s">
        <v>183</v>
      </c>
      <c r="G53" s="34">
        <v>200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714</v>
      </c>
    </row>
    <row r="55" spans="1:5" ht="12.75">
      <c r="A55" s="38" t="s">
        <v>71</v>
      </c>
      <c r="E55" s="39" t="s">
        <v>3132</v>
      </c>
    </row>
    <row r="56" spans="1:5" ht="38.25">
      <c r="A56" t="s">
        <v>73</v>
      </c>
      <c r="E56" s="37" t="s">
        <v>3160</v>
      </c>
    </row>
    <row r="57" spans="1:18" ht="12.75" customHeight="1">
      <c r="A57" s="6" t="s">
        <v>61</v>
      </c>
      <c r="B57" s="6"/>
      <c r="C57" s="41" t="s">
        <v>3161</v>
      </c>
      <c r="D57" s="6"/>
      <c r="E57" s="29" t="s">
        <v>3162</v>
      </c>
      <c r="F57" s="6"/>
      <c r="G57" s="6"/>
      <c r="H57" s="6"/>
      <c r="I57" s="42">
        <f>0+Q57</f>
      </c>
      <c r="J57" s="6"/>
      <c r="O57">
        <f>0+R57</f>
      </c>
      <c r="Q57">
        <f>0+I58+I62</f>
      </c>
      <c r="R57">
        <f>0+O58+O62</f>
      </c>
    </row>
    <row r="58" spans="1:16" ht="12.75">
      <c r="A58" s="26" t="s">
        <v>63</v>
      </c>
      <c r="B58" s="31" t="s">
        <v>54</v>
      </c>
      <c r="C58" s="31" t="s">
        <v>3163</v>
      </c>
      <c r="D58" s="26" t="s">
        <v>83</v>
      </c>
      <c r="E58" s="32" t="s">
        <v>3164</v>
      </c>
      <c r="F58" s="33" t="s">
        <v>85</v>
      </c>
      <c r="G58" s="34">
        <v>78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12.75">
      <c r="A59" s="36" t="s">
        <v>69</v>
      </c>
      <c r="E59" s="37" t="s">
        <v>3151</v>
      </c>
    </row>
    <row r="60" spans="1:5" ht="12.75">
      <c r="A60" s="38" t="s">
        <v>71</v>
      </c>
      <c r="E60" s="39" t="s">
        <v>3132</v>
      </c>
    </row>
    <row r="61" spans="1:5" ht="318.75">
      <c r="A61" t="s">
        <v>73</v>
      </c>
      <c r="E61" s="37" t="s">
        <v>150</v>
      </c>
    </row>
    <row r="62" spans="1:16" ht="12.75">
      <c r="A62" s="26" t="s">
        <v>63</v>
      </c>
      <c r="B62" s="31" t="s">
        <v>56</v>
      </c>
      <c r="C62" s="31" t="s">
        <v>3165</v>
      </c>
      <c r="D62" s="26" t="s">
        <v>83</v>
      </c>
      <c r="E62" s="32" t="s">
        <v>3166</v>
      </c>
      <c r="F62" s="33" t="s">
        <v>3154</v>
      </c>
      <c r="G62" s="34">
        <v>720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12.75">
      <c r="A63" s="36" t="s">
        <v>69</v>
      </c>
      <c r="E63" s="37" t="s">
        <v>3155</v>
      </c>
    </row>
    <row r="64" spans="1:5" ht="12.75">
      <c r="A64" s="38" t="s">
        <v>71</v>
      </c>
      <c r="E64" s="39" t="s">
        <v>3132</v>
      </c>
    </row>
    <row r="65" spans="1:5" ht="25.5">
      <c r="A65" t="s">
        <v>73</v>
      </c>
      <c r="E65" s="37" t="s">
        <v>3156</v>
      </c>
    </row>
    <row r="66" spans="1:18" ht="12.75" customHeight="1">
      <c r="A66" s="6" t="s">
        <v>61</v>
      </c>
      <c r="B66" s="6"/>
      <c r="C66" s="41" t="s">
        <v>36</v>
      </c>
      <c r="D66" s="6"/>
      <c r="E66" s="29" t="s">
        <v>247</v>
      </c>
      <c r="F66" s="6"/>
      <c r="G66" s="6"/>
      <c r="H66" s="6"/>
      <c r="I66" s="42">
        <f>0+Q66</f>
      </c>
      <c r="J66" s="6"/>
      <c r="O66">
        <f>0+R66</f>
      </c>
      <c r="Q66">
        <f>0+I67</f>
      </c>
      <c r="R66">
        <f>0+O67</f>
      </c>
    </row>
    <row r="67" spans="1:16" ht="12.75">
      <c r="A67" s="26" t="s">
        <v>63</v>
      </c>
      <c r="B67" s="31" t="s">
        <v>126</v>
      </c>
      <c r="C67" s="31" t="s">
        <v>2655</v>
      </c>
      <c r="D67" s="26" t="s">
        <v>83</v>
      </c>
      <c r="E67" s="32" t="s">
        <v>3179</v>
      </c>
      <c r="F67" s="33" t="s">
        <v>85</v>
      </c>
      <c r="G67" s="34">
        <v>10.1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12.75">
      <c r="A68" s="36" t="s">
        <v>69</v>
      </c>
      <c r="E68" s="37" t="s">
        <v>701</v>
      </c>
    </row>
    <row r="69" spans="1:5" ht="12.75">
      <c r="A69" s="38" t="s">
        <v>71</v>
      </c>
      <c r="E69" s="39" t="s">
        <v>3132</v>
      </c>
    </row>
    <row r="70" spans="1:5" ht="369.75">
      <c r="A70" t="s">
        <v>73</v>
      </c>
      <c r="E70" s="37" t="s">
        <v>1460</v>
      </c>
    </row>
    <row r="71" spans="1:18" ht="12.75" customHeight="1">
      <c r="A71" s="6" t="s">
        <v>61</v>
      </c>
      <c r="B71" s="6"/>
      <c r="C71" s="41" t="s">
        <v>45</v>
      </c>
      <c r="D71" s="6"/>
      <c r="E71" s="29" t="s">
        <v>265</v>
      </c>
      <c r="F71" s="6"/>
      <c r="G71" s="6"/>
      <c r="H71" s="6"/>
      <c r="I71" s="42">
        <f>0+Q71</f>
      </c>
      <c r="J71" s="6"/>
      <c r="O71">
        <f>0+R71</f>
      </c>
      <c r="Q71">
        <f>0+I72</f>
      </c>
      <c r="R71">
        <f>0+O72</f>
      </c>
    </row>
    <row r="72" spans="1:16" ht="12.75">
      <c r="A72" s="26" t="s">
        <v>63</v>
      </c>
      <c r="B72" s="31" t="s">
        <v>131</v>
      </c>
      <c r="C72" s="31" t="s">
        <v>292</v>
      </c>
      <c r="D72" s="26" t="s">
        <v>83</v>
      </c>
      <c r="E72" s="32" t="s">
        <v>293</v>
      </c>
      <c r="F72" s="33" t="s">
        <v>85</v>
      </c>
      <c r="G72" s="34">
        <v>18</v>
      </c>
      <c r="H72" s="35">
        <v>0</v>
      </c>
      <c r="I72" s="35">
        <f>ROUND(ROUND(H72,2)*ROUND(G72,3),2)</f>
      </c>
      <c r="J72" s="33" t="s">
        <v>68</v>
      </c>
      <c r="O72">
        <f>(I72*21)/100</f>
      </c>
      <c r="P72" t="s">
        <v>36</v>
      </c>
    </row>
    <row r="73" spans="1:5" ht="12.75">
      <c r="A73" s="36" t="s">
        <v>69</v>
      </c>
      <c r="E73" s="37" t="s">
        <v>3180</v>
      </c>
    </row>
    <row r="74" spans="1:5" ht="12.75">
      <c r="A74" s="38" t="s">
        <v>71</v>
      </c>
      <c r="E74" s="39" t="s">
        <v>3132</v>
      </c>
    </row>
    <row r="75" spans="1:5" ht="38.25">
      <c r="A75" t="s">
        <v>73</v>
      </c>
      <c r="E75" s="37" t="s">
        <v>259</v>
      </c>
    </row>
    <row r="76" spans="1:18" ht="12.75" customHeight="1">
      <c r="A76" s="6" t="s">
        <v>61</v>
      </c>
      <c r="B76" s="6"/>
      <c r="C76" s="41" t="s">
        <v>97</v>
      </c>
      <c r="D76" s="6"/>
      <c r="E76" s="29" t="s">
        <v>896</v>
      </c>
      <c r="F76" s="6"/>
      <c r="G76" s="6"/>
      <c r="H76" s="6"/>
      <c r="I76" s="42">
        <f>0+Q76</f>
      </c>
      <c r="J76" s="6"/>
      <c r="O76">
        <f>0+R76</f>
      </c>
      <c r="Q76">
        <f>0+I77+I81+I85+I89+I93+I97+I101+I105+I109+I113+I117+I121+I125+I129+I133+I137+I141</f>
      </c>
      <c r="R76">
        <f>0+O77+O81+O85+O89+O93+O97+O101+O105+O109+O113+O117+O121+O125+O129+O133+O137+O141</f>
      </c>
    </row>
    <row r="77" spans="1:16" ht="12.75">
      <c r="A77" s="26" t="s">
        <v>63</v>
      </c>
      <c r="B77" s="31" t="s">
        <v>137</v>
      </c>
      <c r="C77" s="31" t="s">
        <v>3181</v>
      </c>
      <c r="D77" s="26" t="s">
        <v>83</v>
      </c>
      <c r="E77" s="32" t="s">
        <v>3182</v>
      </c>
      <c r="F77" s="33" t="s">
        <v>95</v>
      </c>
      <c r="G77" s="34">
        <v>342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12.75">
      <c r="A78" s="36" t="s">
        <v>69</v>
      </c>
      <c r="E78" s="37" t="s">
        <v>707</v>
      </c>
    </row>
    <row r="79" spans="1:5" ht="12.75">
      <c r="A79" s="38" t="s">
        <v>71</v>
      </c>
      <c r="E79" s="39" t="s">
        <v>3132</v>
      </c>
    </row>
    <row r="80" spans="1:5" ht="76.5">
      <c r="A80" t="s">
        <v>73</v>
      </c>
      <c r="E80" s="37" t="s">
        <v>3183</v>
      </c>
    </row>
    <row r="81" spans="1:16" ht="12.75">
      <c r="A81" s="26" t="s">
        <v>63</v>
      </c>
      <c r="B81" s="31" t="s">
        <v>140</v>
      </c>
      <c r="C81" s="31" t="s">
        <v>3184</v>
      </c>
      <c r="D81" s="26" t="s">
        <v>83</v>
      </c>
      <c r="E81" s="32" t="s">
        <v>3185</v>
      </c>
      <c r="F81" s="33" t="s">
        <v>95</v>
      </c>
      <c r="G81" s="34">
        <v>144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12.75">
      <c r="A82" s="36" t="s">
        <v>69</v>
      </c>
      <c r="E82" s="37" t="s">
        <v>707</v>
      </c>
    </row>
    <row r="83" spans="1:5" ht="12.75">
      <c r="A83" s="38" t="s">
        <v>71</v>
      </c>
      <c r="E83" s="39" t="s">
        <v>3132</v>
      </c>
    </row>
    <row r="84" spans="1:5" ht="76.5">
      <c r="A84" t="s">
        <v>73</v>
      </c>
      <c r="E84" s="37" t="s">
        <v>3183</v>
      </c>
    </row>
    <row r="85" spans="1:16" ht="12.75">
      <c r="A85" s="26" t="s">
        <v>63</v>
      </c>
      <c r="B85" s="31" t="s">
        <v>146</v>
      </c>
      <c r="C85" s="31" t="s">
        <v>3186</v>
      </c>
      <c r="D85" s="26" t="s">
        <v>83</v>
      </c>
      <c r="E85" s="32" t="s">
        <v>3187</v>
      </c>
      <c r="F85" s="33" t="s">
        <v>95</v>
      </c>
      <c r="G85" s="34">
        <v>200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12.75">
      <c r="A86" s="36" t="s">
        <v>69</v>
      </c>
      <c r="E86" s="37" t="s">
        <v>707</v>
      </c>
    </row>
    <row r="87" spans="1:5" ht="12.75">
      <c r="A87" s="38" t="s">
        <v>71</v>
      </c>
      <c r="E87" s="39" t="s">
        <v>3132</v>
      </c>
    </row>
    <row r="88" spans="1:5" ht="76.5">
      <c r="A88" t="s">
        <v>73</v>
      </c>
      <c r="E88" s="37" t="s">
        <v>3183</v>
      </c>
    </row>
    <row r="89" spans="1:16" ht="25.5">
      <c r="A89" s="26" t="s">
        <v>63</v>
      </c>
      <c r="B89" s="31" t="s">
        <v>151</v>
      </c>
      <c r="C89" s="31" t="s">
        <v>3188</v>
      </c>
      <c r="D89" s="26" t="s">
        <v>83</v>
      </c>
      <c r="E89" s="32" t="s">
        <v>3189</v>
      </c>
      <c r="F89" s="33" t="s">
        <v>234</v>
      </c>
      <c r="G89" s="34">
        <v>5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12.75">
      <c r="A90" s="36" t="s">
        <v>69</v>
      </c>
      <c r="E90" s="37" t="s">
        <v>750</v>
      </c>
    </row>
    <row r="91" spans="1:5" ht="12.75">
      <c r="A91" s="38" t="s">
        <v>71</v>
      </c>
      <c r="E91" s="39" t="s">
        <v>3132</v>
      </c>
    </row>
    <row r="92" spans="1:5" ht="102">
      <c r="A92" t="s">
        <v>73</v>
      </c>
      <c r="E92" s="37" t="s">
        <v>3190</v>
      </c>
    </row>
    <row r="93" spans="1:16" ht="12.75">
      <c r="A93" s="26" t="s">
        <v>63</v>
      </c>
      <c r="B93" s="31" t="s">
        <v>156</v>
      </c>
      <c r="C93" s="31" t="s">
        <v>3191</v>
      </c>
      <c r="D93" s="26" t="s">
        <v>83</v>
      </c>
      <c r="E93" s="32" t="s">
        <v>3192</v>
      </c>
      <c r="F93" s="33" t="s">
        <v>234</v>
      </c>
      <c r="G93" s="34">
        <v>5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12.75">
      <c r="A94" s="36" t="s">
        <v>69</v>
      </c>
      <c r="E94" s="37" t="s">
        <v>721</v>
      </c>
    </row>
    <row r="95" spans="1:5" ht="12.75">
      <c r="A95" s="38" t="s">
        <v>71</v>
      </c>
      <c r="E95" s="39" t="s">
        <v>3132</v>
      </c>
    </row>
    <row r="96" spans="1:5" ht="76.5">
      <c r="A96" t="s">
        <v>73</v>
      </c>
      <c r="E96" s="37" t="s">
        <v>3193</v>
      </c>
    </row>
    <row r="97" spans="1:16" ht="25.5">
      <c r="A97" s="26" t="s">
        <v>63</v>
      </c>
      <c r="B97" s="31" t="s">
        <v>174</v>
      </c>
      <c r="C97" s="31" t="s">
        <v>3194</v>
      </c>
      <c r="D97" s="26" t="s">
        <v>83</v>
      </c>
      <c r="E97" s="32" t="s">
        <v>3195</v>
      </c>
      <c r="F97" s="33" t="s">
        <v>95</v>
      </c>
      <c r="G97" s="34">
        <v>10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12.75">
      <c r="A98" s="36" t="s">
        <v>69</v>
      </c>
      <c r="E98" s="37" t="s">
        <v>3196</v>
      </c>
    </row>
    <row r="99" spans="1:5" ht="12.75">
      <c r="A99" s="38" t="s">
        <v>71</v>
      </c>
      <c r="E99" s="39" t="s">
        <v>3132</v>
      </c>
    </row>
    <row r="100" spans="1:5" ht="89.25">
      <c r="A100" t="s">
        <v>73</v>
      </c>
      <c r="E100" s="37" t="s">
        <v>3197</v>
      </c>
    </row>
    <row r="101" spans="1:16" ht="25.5">
      <c r="A101" s="26" t="s">
        <v>63</v>
      </c>
      <c r="B101" s="31" t="s">
        <v>189</v>
      </c>
      <c r="C101" s="31" t="s">
        <v>3198</v>
      </c>
      <c r="D101" s="26" t="s">
        <v>83</v>
      </c>
      <c r="E101" s="32" t="s">
        <v>3199</v>
      </c>
      <c r="F101" s="33" t="s">
        <v>234</v>
      </c>
      <c r="G101" s="34">
        <v>20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12.75">
      <c r="A102" s="36" t="s">
        <v>69</v>
      </c>
      <c r="E102" s="37" t="s">
        <v>721</v>
      </c>
    </row>
    <row r="103" spans="1:5" ht="12.75">
      <c r="A103" s="38" t="s">
        <v>71</v>
      </c>
      <c r="E103" s="39" t="s">
        <v>3132</v>
      </c>
    </row>
    <row r="104" spans="1:5" ht="102">
      <c r="A104" t="s">
        <v>73</v>
      </c>
      <c r="E104" s="37" t="s">
        <v>3200</v>
      </c>
    </row>
    <row r="105" spans="1:16" ht="25.5">
      <c r="A105" s="26" t="s">
        <v>63</v>
      </c>
      <c r="B105" s="31" t="s">
        <v>191</v>
      </c>
      <c r="C105" s="31" t="s">
        <v>3201</v>
      </c>
      <c r="D105" s="26" t="s">
        <v>83</v>
      </c>
      <c r="E105" s="32" t="s">
        <v>3202</v>
      </c>
      <c r="F105" s="33" t="s">
        <v>234</v>
      </c>
      <c r="G105" s="34">
        <v>10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12.75">
      <c r="A106" s="36" t="s">
        <v>69</v>
      </c>
      <c r="E106" s="37" t="s">
        <v>721</v>
      </c>
    </row>
    <row r="107" spans="1:5" ht="12.75">
      <c r="A107" s="38" t="s">
        <v>71</v>
      </c>
      <c r="E107" s="39" t="s">
        <v>3132</v>
      </c>
    </row>
    <row r="108" spans="1:5" ht="102">
      <c r="A108" t="s">
        <v>73</v>
      </c>
      <c r="E108" s="37" t="s">
        <v>3200</v>
      </c>
    </row>
    <row r="109" spans="1:16" ht="25.5">
      <c r="A109" s="26" t="s">
        <v>63</v>
      </c>
      <c r="B109" s="31" t="s">
        <v>194</v>
      </c>
      <c r="C109" s="31" t="s">
        <v>3203</v>
      </c>
      <c r="D109" s="26" t="s">
        <v>83</v>
      </c>
      <c r="E109" s="32" t="s">
        <v>3204</v>
      </c>
      <c r="F109" s="33" t="s">
        <v>234</v>
      </c>
      <c r="G109" s="34">
        <v>2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12.75">
      <c r="A110" s="36" t="s">
        <v>69</v>
      </c>
      <c r="E110" s="37" t="s">
        <v>721</v>
      </c>
    </row>
    <row r="111" spans="1:5" ht="12.75">
      <c r="A111" s="38" t="s">
        <v>71</v>
      </c>
      <c r="E111" s="39" t="s">
        <v>3132</v>
      </c>
    </row>
    <row r="112" spans="1:5" ht="102">
      <c r="A112" t="s">
        <v>73</v>
      </c>
      <c r="E112" s="37" t="s">
        <v>3200</v>
      </c>
    </row>
    <row r="113" spans="1:16" ht="12.75">
      <c r="A113" s="26" t="s">
        <v>63</v>
      </c>
      <c r="B113" s="31" t="s">
        <v>197</v>
      </c>
      <c r="C113" s="31" t="s">
        <v>3205</v>
      </c>
      <c r="D113" s="26" t="s">
        <v>83</v>
      </c>
      <c r="E113" s="32" t="s">
        <v>3206</v>
      </c>
      <c r="F113" s="33" t="s">
        <v>95</v>
      </c>
      <c r="G113" s="34">
        <v>250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12.75">
      <c r="A114" s="36" t="s">
        <v>69</v>
      </c>
      <c r="E114" s="37" t="s">
        <v>693</v>
      </c>
    </row>
    <row r="115" spans="1:5" ht="12.75">
      <c r="A115" s="38" t="s">
        <v>71</v>
      </c>
      <c r="E115" s="39" t="s">
        <v>3132</v>
      </c>
    </row>
    <row r="116" spans="1:5" ht="76.5">
      <c r="A116" t="s">
        <v>73</v>
      </c>
      <c r="E116" s="37" t="s">
        <v>3207</v>
      </c>
    </row>
    <row r="117" spans="1:16" ht="12.75">
      <c r="A117" s="26" t="s">
        <v>63</v>
      </c>
      <c r="B117" s="31" t="s">
        <v>200</v>
      </c>
      <c r="C117" s="31" t="s">
        <v>3208</v>
      </c>
      <c r="D117" s="26" t="s">
        <v>83</v>
      </c>
      <c r="E117" s="32" t="s">
        <v>3209</v>
      </c>
      <c r="F117" s="33" t="s">
        <v>234</v>
      </c>
      <c r="G117" s="34">
        <v>10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12.75">
      <c r="A118" s="36" t="s">
        <v>69</v>
      </c>
      <c r="E118" s="37" t="s">
        <v>721</v>
      </c>
    </row>
    <row r="119" spans="1:5" ht="12.75">
      <c r="A119" s="38" t="s">
        <v>71</v>
      </c>
      <c r="E119" s="39" t="s">
        <v>3132</v>
      </c>
    </row>
    <row r="120" spans="1:5" ht="89.25">
      <c r="A120" t="s">
        <v>73</v>
      </c>
      <c r="E120" s="37" t="s">
        <v>3210</v>
      </c>
    </row>
    <row r="121" spans="1:16" ht="12.75">
      <c r="A121" s="26" t="s">
        <v>63</v>
      </c>
      <c r="B121" s="31" t="s">
        <v>203</v>
      </c>
      <c r="C121" s="31" t="s">
        <v>3211</v>
      </c>
      <c r="D121" s="26" t="s">
        <v>83</v>
      </c>
      <c r="E121" s="32" t="s">
        <v>3212</v>
      </c>
      <c r="F121" s="33" t="s">
        <v>95</v>
      </c>
      <c r="G121" s="34">
        <v>50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12.75">
      <c r="A122" s="36" t="s">
        <v>69</v>
      </c>
      <c r="E122" s="37" t="s">
        <v>3213</v>
      </c>
    </row>
    <row r="123" spans="1:5" ht="12.75">
      <c r="A123" s="38" t="s">
        <v>71</v>
      </c>
      <c r="E123" s="39" t="s">
        <v>3132</v>
      </c>
    </row>
    <row r="124" spans="1:5" ht="114.75">
      <c r="A124" t="s">
        <v>73</v>
      </c>
      <c r="E124" s="37" t="s">
        <v>3214</v>
      </c>
    </row>
    <row r="125" spans="1:16" ht="25.5">
      <c r="A125" s="26" t="s">
        <v>63</v>
      </c>
      <c r="B125" s="31" t="s">
        <v>216</v>
      </c>
      <c r="C125" s="31" t="s">
        <v>3221</v>
      </c>
      <c r="D125" s="26" t="s">
        <v>83</v>
      </c>
      <c r="E125" s="32" t="s">
        <v>3222</v>
      </c>
      <c r="F125" s="33" t="s">
        <v>234</v>
      </c>
      <c r="G125" s="34">
        <v>5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12.75">
      <c r="A126" s="36" t="s">
        <v>69</v>
      </c>
      <c r="E126" s="37" t="s">
        <v>721</v>
      </c>
    </row>
    <row r="127" spans="1:5" ht="12.75">
      <c r="A127" s="38" t="s">
        <v>71</v>
      </c>
      <c r="E127" s="39" t="s">
        <v>3132</v>
      </c>
    </row>
    <row r="128" spans="1:5" ht="102">
      <c r="A128" t="s">
        <v>73</v>
      </c>
      <c r="E128" s="37" t="s">
        <v>3220</v>
      </c>
    </row>
    <row r="129" spans="1:16" ht="12.75">
      <c r="A129" s="26" t="s">
        <v>63</v>
      </c>
      <c r="B129" s="31" t="s">
        <v>221</v>
      </c>
      <c r="C129" s="31" t="s">
        <v>3226</v>
      </c>
      <c r="D129" s="26" t="s">
        <v>83</v>
      </c>
      <c r="E129" s="32" t="s">
        <v>3227</v>
      </c>
      <c r="F129" s="33" t="s">
        <v>234</v>
      </c>
      <c r="G129" s="34">
        <v>3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12.75">
      <c r="A130" s="36" t="s">
        <v>69</v>
      </c>
      <c r="E130" s="37" t="s">
        <v>721</v>
      </c>
    </row>
    <row r="131" spans="1:5" ht="12.75">
      <c r="A131" s="38" t="s">
        <v>71</v>
      </c>
      <c r="E131" s="39" t="s">
        <v>3132</v>
      </c>
    </row>
    <row r="132" spans="1:5" ht="89.25">
      <c r="A132" t="s">
        <v>73</v>
      </c>
      <c r="E132" s="37" t="s">
        <v>3225</v>
      </c>
    </row>
    <row r="133" spans="1:16" ht="12.75">
      <c r="A133" s="26" t="s">
        <v>63</v>
      </c>
      <c r="B133" s="31" t="s">
        <v>226</v>
      </c>
      <c r="C133" s="31" t="s">
        <v>3228</v>
      </c>
      <c r="D133" s="26" t="s">
        <v>83</v>
      </c>
      <c r="E133" s="32" t="s">
        <v>3229</v>
      </c>
      <c r="F133" s="33" t="s">
        <v>234</v>
      </c>
      <c r="G133" s="34">
        <v>2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12.75">
      <c r="A134" s="36" t="s">
        <v>69</v>
      </c>
      <c r="E134" s="37" t="s">
        <v>3230</v>
      </c>
    </row>
    <row r="135" spans="1:5" ht="12.75">
      <c r="A135" s="38" t="s">
        <v>71</v>
      </c>
      <c r="E135" s="39" t="s">
        <v>3132</v>
      </c>
    </row>
    <row r="136" spans="1:5" ht="114.75">
      <c r="A136" t="s">
        <v>73</v>
      </c>
      <c r="E136" s="37" t="s">
        <v>3231</v>
      </c>
    </row>
    <row r="137" spans="1:16" ht="25.5">
      <c r="A137" s="26" t="s">
        <v>63</v>
      </c>
      <c r="B137" s="31" t="s">
        <v>231</v>
      </c>
      <c r="C137" s="31" t="s">
        <v>3304</v>
      </c>
      <c r="D137" s="26" t="s">
        <v>83</v>
      </c>
      <c r="E137" s="32" t="s">
        <v>3309</v>
      </c>
      <c r="F137" s="33" t="s">
        <v>234</v>
      </c>
      <c r="G137" s="34">
        <v>2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12.75">
      <c r="A138" s="36" t="s">
        <v>69</v>
      </c>
      <c r="E138" s="37" t="s">
        <v>3230</v>
      </c>
    </row>
    <row r="139" spans="1:5" ht="12.75">
      <c r="A139" s="38" t="s">
        <v>71</v>
      </c>
      <c r="E139" s="39" t="s">
        <v>3132</v>
      </c>
    </row>
    <row r="140" spans="1:5" ht="89.25">
      <c r="A140" t="s">
        <v>73</v>
      </c>
      <c r="E140" s="37" t="s">
        <v>3310</v>
      </c>
    </row>
    <row r="141" spans="1:16" ht="12.75">
      <c r="A141" s="26" t="s">
        <v>63</v>
      </c>
      <c r="B141" s="31" t="s">
        <v>266</v>
      </c>
      <c r="C141" s="31" t="s">
        <v>3236</v>
      </c>
      <c r="D141" s="26" t="s">
        <v>83</v>
      </c>
      <c r="E141" s="32" t="s">
        <v>3237</v>
      </c>
      <c r="F141" s="33" t="s">
        <v>725</v>
      </c>
      <c r="G141" s="34">
        <v>24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12.75">
      <c r="A142" s="36" t="s">
        <v>69</v>
      </c>
      <c r="E142" s="37" t="s">
        <v>731</v>
      </c>
    </row>
    <row r="143" spans="1:5" ht="12.75">
      <c r="A143" s="38" t="s">
        <v>71</v>
      </c>
      <c r="E143" s="39" t="s">
        <v>3132</v>
      </c>
    </row>
    <row r="144" spans="1:5" ht="89.25">
      <c r="A144" t="s">
        <v>73</v>
      </c>
      <c r="E144" s="37" t="s">
        <v>3238</v>
      </c>
    </row>
    <row r="145" spans="1:18" ht="12.75" customHeight="1">
      <c r="A145" s="6" t="s">
        <v>61</v>
      </c>
      <c r="B145" s="6"/>
      <c r="C145" s="41" t="s">
        <v>368</v>
      </c>
      <c r="D145" s="6"/>
      <c r="E145" s="29" t="s">
        <v>3239</v>
      </c>
      <c r="F145" s="6"/>
      <c r="G145" s="6"/>
      <c r="H145" s="6"/>
      <c r="I145" s="42">
        <f>0+Q145</f>
      </c>
      <c r="J145" s="6"/>
      <c r="O145">
        <f>0+R145</f>
      </c>
      <c r="Q145">
        <f>0+I146+I150+I154+I158+I162+I166+I170+I174+I178+I182+I186+I190+I194</f>
      </c>
      <c r="R145">
        <f>0+O146+O150+O154+O158+O162+O166+O170+O174+O178+O182+O186+O190+O194</f>
      </c>
    </row>
    <row r="146" spans="1:16" ht="12.75">
      <c r="A146" s="26" t="s">
        <v>63</v>
      </c>
      <c r="B146" s="31" t="s">
        <v>161</v>
      </c>
      <c r="C146" s="31" t="s">
        <v>3240</v>
      </c>
      <c r="D146" s="26" t="s">
        <v>83</v>
      </c>
      <c r="E146" s="32" t="s">
        <v>3241</v>
      </c>
      <c r="F146" s="33" t="s">
        <v>95</v>
      </c>
      <c r="G146" s="34">
        <v>5</v>
      </c>
      <c r="H146" s="35">
        <v>0</v>
      </c>
      <c r="I146" s="35">
        <f>ROUND(ROUND(H146,2)*ROUND(G146,3),2)</f>
      </c>
      <c r="J146" s="33" t="s">
        <v>68</v>
      </c>
      <c r="O146">
        <f>(I146*21)/100</f>
      </c>
      <c r="P146" t="s">
        <v>36</v>
      </c>
    </row>
    <row r="147" spans="1:5" ht="12.75">
      <c r="A147" s="36" t="s">
        <v>69</v>
      </c>
      <c r="E147" s="37" t="s">
        <v>3196</v>
      </c>
    </row>
    <row r="148" spans="1:5" ht="12.75">
      <c r="A148" s="38" t="s">
        <v>71</v>
      </c>
      <c r="E148" s="39" t="s">
        <v>3132</v>
      </c>
    </row>
    <row r="149" spans="1:5" ht="102">
      <c r="A149" t="s">
        <v>73</v>
      </c>
      <c r="E149" s="37" t="s">
        <v>3242</v>
      </c>
    </row>
    <row r="150" spans="1:16" ht="12.75">
      <c r="A150" s="26" t="s">
        <v>63</v>
      </c>
      <c r="B150" s="31" t="s">
        <v>166</v>
      </c>
      <c r="C150" s="31" t="s">
        <v>3243</v>
      </c>
      <c r="D150" s="26" t="s">
        <v>83</v>
      </c>
      <c r="E150" s="32" t="s">
        <v>3244</v>
      </c>
      <c r="F150" s="33" t="s">
        <v>95</v>
      </c>
      <c r="G150" s="34">
        <v>200</v>
      </c>
      <c r="H150" s="35">
        <v>0</v>
      </c>
      <c r="I150" s="35">
        <f>ROUND(ROUND(H150,2)*ROUND(G150,3),2)</f>
      </c>
      <c r="J150" s="33" t="s">
        <v>68</v>
      </c>
      <c r="O150">
        <f>(I150*21)/100</f>
      </c>
      <c r="P150" t="s">
        <v>36</v>
      </c>
    </row>
    <row r="151" spans="1:5" ht="12.75">
      <c r="A151" s="36" t="s">
        <v>69</v>
      </c>
      <c r="E151" s="37" t="s">
        <v>3196</v>
      </c>
    </row>
    <row r="152" spans="1:5" ht="12.75">
      <c r="A152" s="38" t="s">
        <v>71</v>
      </c>
      <c r="E152" s="39" t="s">
        <v>3132</v>
      </c>
    </row>
    <row r="153" spans="1:5" ht="127.5">
      <c r="A153" t="s">
        <v>73</v>
      </c>
      <c r="E153" s="37" t="s">
        <v>3245</v>
      </c>
    </row>
    <row r="154" spans="1:16" ht="12.75">
      <c r="A154" s="26" t="s">
        <v>63</v>
      </c>
      <c r="B154" s="31" t="s">
        <v>169</v>
      </c>
      <c r="C154" s="31" t="s">
        <v>3246</v>
      </c>
      <c r="D154" s="26" t="s">
        <v>83</v>
      </c>
      <c r="E154" s="32" t="s">
        <v>3247</v>
      </c>
      <c r="F154" s="33" t="s">
        <v>234</v>
      </c>
      <c r="G154" s="34">
        <v>6</v>
      </c>
      <c r="H154" s="35">
        <v>0</v>
      </c>
      <c r="I154" s="35">
        <f>ROUND(ROUND(H154,2)*ROUND(G154,3),2)</f>
      </c>
      <c r="J154" s="33" t="s">
        <v>68</v>
      </c>
      <c r="O154">
        <f>(I154*21)/100</f>
      </c>
      <c r="P154" t="s">
        <v>36</v>
      </c>
    </row>
    <row r="155" spans="1:5" ht="12.75">
      <c r="A155" s="36" t="s">
        <v>69</v>
      </c>
      <c r="E155" s="37" t="s">
        <v>750</v>
      </c>
    </row>
    <row r="156" spans="1:5" ht="12.75">
      <c r="A156" s="38" t="s">
        <v>71</v>
      </c>
      <c r="E156" s="39" t="s">
        <v>3132</v>
      </c>
    </row>
    <row r="157" spans="1:5" ht="102">
      <c r="A157" t="s">
        <v>73</v>
      </c>
      <c r="E157" s="37" t="s">
        <v>3248</v>
      </c>
    </row>
    <row r="158" spans="1:16" ht="12.75">
      <c r="A158" s="26" t="s">
        <v>63</v>
      </c>
      <c r="B158" s="31" t="s">
        <v>180</v>
      </c>
      <c r="C158" s="31" t="s">
        <v>3249</v>
      </c>
      <c r="D158" s="26" t="s">
        <v>83</v>
      </c>
      <c r="E158" s="32" t="s">
        <v>3250</v>
      </c>
      <c r="F158" s="33" t="s">
        <v>95</v>
      </c>
      <c r="G158" s="34">
        <v>120</v>
      </c>
      <c r="H158" s="35">
        <v>0</v>
      </c>
      <c r="I158" s="35">
        <f>ROUND(ROUND(H158,2)*ROUND(G158,3),2)</f>
      </c>
      <c r="J158" s="33" t="s">
        <v>68</v>
      </c>
      <c r="O158">
        <f>(I158*21)/100</f>
      </c>
      <c r="P158" t="s">
        <v>36</v>
      </c>
    </row>
    <row r="159" spans="1:5" ht="12.75">
      <c r="A159" s="36" t="s">
        <v>69</v>
      </c>
      <c r="E159" s="37" t="s">
        <v>3196</v>
      </c>
    </row>
    <row r="160" spans="1:5" ht="12.75">
      <c r="A160" s="38" t="s">
        <v>71</v>
      </c>
      <c r="E160" s="39" t="s">
        <v>3132</v>
      </c>
    </row>
    <row r="161" spans="1:5" ht="89.25">
      <c r="A161" t="s">
        <v>73</v>
      </c>
      <c r="E161" s="37" t="s">
        <v>3197</v>
      </c>
    </row>
    <row r="162" spans="1:16" ht="12.75">
      <c r="A162" s="26" t="s">
        <v>63</v>
      </c>
      <c r="B162" s="31" t="s">
        <v>187</v>
      </c>
      <c r="C162" s="31" t="s">
        <v>3251</v>
      </c>
      <c r="D162" s="26" t="s">
        <v>83</v>
      </c>
      <c r="E162" s="32" t="s">
        <v>3252</v>
      </c>
      <c r="F162" s="33" t="s">
        <v>95</v>
      </c>
      <c r="G162" s="34">
        <v>250</v>
      </c>
      <c r="H162" s="35">
        <v>0</v>
      </c>
      <c r="I162" s="35">
        <f>ROUND(ROUND(H162,2)*ROUND(G162,3),2)</f>
      </c>
      <c r="J162" s="33" t="s">
        <v>68</v>
      </c>
      <c r="O162">
        <f>(I162*21)/100</f>
      </c>
      <c r="P162" t="s">
        <v>36</v>
      </c>
    </row>
    <row r="163" spans="1:5" ht="12.75">
      <c r="A163" s="36" t="s">
        <v>69</v>
      </c>
      <c r="E163" s="37" t="s">
        <v>3196</v>
      </c>
    </row>
    <row r="164" spans="1:5" ht="12.75">
      <c r="A164" s="38" t="s">
        <v>71</v>
      </c>
      <c r="E164" s="39" t="s">
        <v>3132</v>
      </c>
    </row>
    <row r="165" spans="1:5" ht="89.25">
      <c r="A165" t="s">
        <v>73</v>
      </c>
      <c r="E165" s="37" t="s">
        <v>3197</v>
      </c>
    </row>
    <row r="166" spans="1:16" ht="25.5">
      <c r="A166" s="26" t="s">
        <v>63</v>
      </c>
      <c r="B166" s="31" t="s">
        <v>206</v>
      </c>
      <c r="C166" s="31" t="s">
        <v>3253</v>
      </c>
      <c r="D166" s="26" t="s">
        <v>83</v>
      </c>
      <c r="E166" s="32" t="s">
        <v>3254</v>
      </c>
      <c r="F166" s="33" t="s">
        <v>234</v>
      </c>
      <c r="G166" s="34">
        <v>5</v>
      </c>
      <c r="H166" s="35">
        <v>0</v>
      </c>
      <c r="I166" s="35">
        <f>ROUND(ROUND(H166,2)*ROUND(G166,3),2)</f>
      </c>
      <c r="J166" s="33" t="s">
        <v>68</v>
      </c>
      <c r="O166">
        <f>(I166*21)/100</f>
      </c>
      <c r="P166" t="s">
        <v>36</v>
      </c>
    </row>
    <row r="167" spans="1:5" ht="12.75">
      <c r="A167" s="36" t="s">
        <v>69</v>
      </c>
      <c r="E167" s="37" t="s">
        <v>721</v>
      </c>
    </row>
    <row r="168" spans="1:5" ht="12.75">
      <c r="A168" s="38" t="s">
        <v>71</v>
      </c>
      <c r="E168" s="39" t="s">
        <v>3132</v>
      </c>
    </row>
    <row r="169" spans="1:5" ht="114.75">
      <c r="A169" t="s">
        <v>73</v>
      </c>
      <c r="E169" s="37" t="s">
        <v>3255</v>
      </c>
    </row>
    <row r="170" spans="1:16" ht="12.75">
      <c r="A170" s="26" t="s">
        <v>63</v>
      </c>
      <c r="B170" s="31" t="s">
        <v>211</v>
      </c>
      <c r="C170" s="31" t="s">
        <v>3256</v>
      </c>
      <c r="D170" s="26" t="s">
        <v>83</v>
      </c>
      <c r="E170" s="32" t="s">
        <v>3257</v>
      </c>
      <c r="F170" s="33" t="s">
        <v>234</v>
      </c>
      <c r="G170" s="34">
        <v>5</v>
      </c>
      <c r="H170" s="35">
        <v>0</v>
      </c>
      <c r="I170" s="35">
        <f>ROUND(ROUND(H170,2)*ROUND(G170,3),2)</f>
      </c>
      <c r="J170" s="33" t="s">
        <v>68</v>
      </c>
      <c r="O170">
        <f>(I170*21)/100</f>
      </c>
      <c r="P170" t="s">
        <v>36</v>
      </c>
    </row>
    <row r="171" spans="1:5" ht="12.75">
      <c r="A171" s="36" t="s">
        <v>69</v>
      </c>
      <c r="E171" s="37" t="s">
        <v>721</v>
      </c>
    </row>
    <row r="172" spans="1:5" ht="12.75">
      <c r="A172" s="38" t="s">
        <v>71</v>
      </c>
      <c r="E172" s="39" t="s">
        <v>3132</v>
      </c>
    </row>
    <row r="173" spans="1:5" ht="89.25">
      <c r="A173" t="s">
        <v>73</v>
      </c>
      <c r="E173" s="37" t="s">
        <v>3258</v>
      </c>
    </row>
    <row r="174" spans="1:16" ht="12.75">
      <c r="A174" s="26" t="s">
        <v>63</v>
      </c>
      <c r="B174" s="31" t="s">
        <v>237</v>
      </c>
      <c r="C174" s="31" t="s">
        <v>3259</v>
      </c>
      <c r="D174" s="26" t="s">
        <v>83</v>
      </c>
      <c r="E174" s="32" t="s">
        <v>3260</v>
      </c>
      <c r="F174" s="33" t="s">
        <v>3261</v>
      </c>
      <c r="G174" s="34">
        <v>30</v>
      </c>
      <c r="H174" s="35">
        <v>0</v>
      </c>
      <c r="I174" s="35">
        <f>ROUND(ROUND(H174,2)*ROUND(G174,3),2)</f>
      </c>
      <c r="J174" s="33" t="s">
        <v>68</v>
      </c>
      <c r="O174">
        <f>(I174*21)/100</f>
      </c>
      <c r="P174" t="s">
        <v>36</v>
      </c>
    </row>
    <row r="175" spans="1:5" ht="12.75">
      <c r="A175" s="36" t="s">
        <v>69</v>
      </c>
      <c r="E175" s="37" t="s">
        <v>3262</v>
      </c>
    </row>
    <row r="176" spans="1:5" ht="12.75">
      <c r="A176" s="38" t="s">
        <v>71</v>
      </c>
      <c r="E176" s="39" t="s">
        <v>3132</v>
      </c>
    </row>
    <row r="177" spans="1:5" ht="127.5">
      <c r="A177" t="s">
        <v>73</v>
      </c>
      <c r="E177" s="37" t="s">
        <v>3263</v>
      </c>
    </row>
    <row r="178" spans="1:16" ht="25.5">
      <c r="A178" s="26" t="s">
        <v>63</v>
      </c>
      <c r="B178" s="31" t="s">
        <v>242</v>
      </c>
      <c r="C178" s="31" t="s">
        <v>3264</v>
      </c>
      <c r="D178" s="26" t="s">
        <v>83</v>
      </c>
      <c r="E178" s="32" t="s">
        <v>3265</v>
      </c>
      <c r="F178" s="33" t="s">
        <v>234</v>
      </c>
      <c r="G178" s="34">
        <v>1</v>
      </c>
      <c r="H178" s="35">
        <v>0</v>
      </c>
      <c r="I178" s="35">
        <f>ROUND(ROUND(H178,2)*ROUND(G178,3),2)</f>
      </c>
      <c r="J178" s="33" t="s">
        <v>68</v>
      </c>
      <c r="O178">
        <f>(I178*21)/100</f>
      </c>
      <c r="P178" t="s">
        <v>36</v>
      </c>
    </row>
    <row r="179" spans="1:5" ht="12.75">
      <c r="A179" s="36" t="s">
        <v>69</v>
      </c>
      <c r="E179" s="37" t="s">
        <v>3234</v>
      </c>
    </row>
    <row r="180" spans="1:5" ht="12.75">
      <c r="A180" s="38" t="s">
        <v>71</v>
      </c>
      <c r="E180" s="39" t="s">
        <v>83</v>
      </c>
    </row>
    <row r="181" spans="1:5" ht="114.75">
      <c r="A181" t="s">
        <v>73</v>
      </c>
      <c r="E181" s="37" t="s">
        <v>3235</v>
      </c>
    </row>
    <row r="182" spans="1:16" ht="12.75">
      <c r="A182" s="26" t="s">
        <v>63</v>
      </c>
      <c r="B182" s="31" t="s">
        <v>248</v>
      </c>
      <c r="C182" s="31" t="s">
        <v>3266</v>
      </c>
      <c r="D182" s="26" t="s">
        <v>83</v>
      </c>
      <c r="E182" s="32" t="s">
        <v>3267</v>
      </c>
      <c r="F182" s="33" t="s">
        <v>234</v>
      </c>
      <c r="G182" s="34">
        <v>1</v>
      </c>
      <c r="H182" s="35">
        <v>0</v>
      </c>
      <c r="I182" s="35">
        <f>ROUND(ROUND(H182,2)*ROUND(G182,3),2)</f>
      </c>
      <c r="J182" s="33" t="s">
        <v>68</v>
      </c>
      <c r="O182">
        <f>(I182*21)/100</f>
      </c>
      <c r="P182" t="s">
        <v>36</v>
      </c>
    </row>
    <row r="183" spans="1:5" ht="12.75">
      <c r="A183" s="36" t="s">
        <v>69</v>
      </c>
      <c r="E183" s="37" t="s">
        <v>750</v>
      </c>
    </row>
    <row r="184" spans="1:5" ht="12.75">
      <c r="A184" s="38" t="s">
        <v>71</v>
      </c>
      <c r="E184" s="39" t="s">
        <v>3132</v>
      </c>
    </row>
    <row r="185" spans="1:5" ht="76.5">
      <c r="A185" t="s">
        <v>73</v>
      </c>
      <c r="E185" s="37" t="s">
        <v>3268</v>
      </c>
    </row>
    <row r="186" spans="1:16" ht="12.75">
      <c r="A186" s="26" t="s">
        <v>63</v>
      </c>
      <c r="B186" s="31" t="s">
        <v>254</v>
      </c>
      <c r="C186" s="31" t="s">
        <v>3269</v>
      </c>
      <c r="D186" s="26" t="s">
        <v>83</v>
      </c>
      <c r="E186" s="32" t="s">
        <v>3270</v>
      </c>
      <c r="F186" s="33" t="s">
        <v>234</v>
      </c>
      <c r="G186" s="34">
        <v>1</v>
      </c>
      <c r="H186" s="35">
        <v>0</v>
      </c>
      <c r="I186" s="35">
        <f>ROUND(ROUND(H186,2)*ROUND(G186,3),2)</f>
      </c>
      <c r="J186" s="33" t="s">
        <v>68</v>
      </c>
      <c r="O186">
        <f>(I186*21)/100</f>
      </c>
      <c r="P186" t="s">
        <v>36</v>
      </c>
    </row>
    <row r="187" spans="1:5" ht="12.75">
      <c r="A187" s="36" t="s">
        <v>69</v>
      </c>
      <c r="E187" s="37" t="s">
        <v>731</v>
      </c>
    </row>
    <row r="188" spans="1:5" ht="12.75">
      <c r="A188" s="38" t="s">
        <v>71</v>
      </c>
      <c r="E188" s="39" t="s">
        <v>3132</v>
      </c>
    </row>
    <row r="189" spans="1:5" ht="76.5">
      <c r="A189" t="s">
        <v>73</v>
      </c>
      <c r="E189" s="37" t="s">
        <v>3271</v>
      </c>
    </row>
    <row r="190" spans="1:16" ht="12.75">
      <c r="A190" s="26" t="s">
        <v>63</v>
      </c>
      <c r="B190" s="31" t="s">
        <v>260</v>
      </c>
      <c r="C190" s="31" t="s">
        <v>3272</v>
      </c>
      <c r="D190" s="26" t="s">
        <v>83</v>
      </c>
      <c r="E190" s="32" t="s">
        <v>3273</v>
      </c>
      <c r="F190" s="33" t="s">
        <v>725</v>
      </c>
      <c r="G190" s="34">
        <v>24</v>
      </c>
      <c r="H190" s="35">
        <v>0</v>
      </c>
      <c r="I190" s="35">
        <f>ROUND(ROUND(H190,2)*ROUND(G190,3),2)</f>
      </c>
      <c r="J190" s="33" t="s">
        <v>68</v>
      </c>
      <c r="O190">
        <f>(I190*21)/100</f>
      </c>
      <c r="P190" t="s">
        <v>36</v>
      </c>
    </row>
    <row r="191" spans="1:5" ht="12.75">
      <c r="A191" s="36" t="s">
        <v>69</v>
      </c>
      <c r="E191" s="37" t="s">
        <v>731</v>
      </c>
    </row>
    <row r="192" spans="1:5" ht="12.75">
      <c r="A192" s="38" t="s">
        <v>71</v>
      </c>
      <c r="E192" s="39" t="s">
        <v>3132</v>
      </c>
    </row>
    <row r="193" spans="1:5" ht="89.25">
      <c r="A193" t="s">
        <v>73</v>
      </c>
      <c r="E193" s="37" t="s">
        <v>3274</v>
      </c>
    </row>
    <row r="194" spans="1:16" ht="12.75">
      <c r="A194" s="26" t="s">
        <v>63</v>
      </c>
      <c r="B194" s="31" t="s">
        <v>272</v>
      </c>
      <c r="C194" s="31" t="s">
        <v>3275</v>
      </c>
      <c r="D194" s="26" t="s">
        <v>83</v>
      </c>
      <c r="E194" s="32" t="s">
        <v>3276</v>
      </c>
      <c r="F194" s="33" t="s">
        <v>234</v>
      </c>
      <c r="G194" s="34">
        <v>25</v>
      </c>
      <c r="H194" s="35">
        <v>0</v>
      </c>
      <c r="I194" s="35">
        <f>ROUND(ROUND(H194,2)*ROUND(G194,3),2)</f>
      </c>
      <c r="J194" s="33" t="s">
        <v>68</v>
      </c>
      <c r="O194">
        <f>(I194*21)/100</f>
      </c>
      <c r="P194" t="s">
        <v>36</v>
      </c>
    </row>
    <row r="195" spans="1:5" ht="12.75">
      <c r="A195" s="36" t="s">
        <v>69</v>
      </c>
      <c r="E195" s="37" t="s">
        <v>3277</v>
      </c>
    </row>
    <row r="196" spans="1:5" ht="12.75">
      <c r="A196" s="38" t="s">
        <v>71</v>
      </c>
      <c r="E196" s="39" t="s">
        <v>3132</v>
      </c>
    </row>
    <row r="197" spans="1:5" ht="102">
      <c r="A197" t="s">
        <v>73</v>
      </c>
      <c r="E197" s="37" t="s">
        <v>3278</v>
      </c>
    </row>
    <row r="198" spans="1:18" ht="12.75" customHeight="1">
      <c r="A198" s="6" t="s">
        <v>61</v>
      </c>
      <c r="B198" s="6"/>
      <c r="C198" s="41" t="s">
        <v>104</v>
      </c>
      <c r="D198" s="6"/>
      <c r="E198" s="29" t="s">
        <v>416</v>
      </c>
      <c r="F198" s="6"/>
      <c r="G198" s="6"/>
      <c r="H198" s="6"/>
      <c r="I198" s="42">
        <f>0+Q198</f>
      </c>
      <c r="J198" s="6"/>
      <c r="O198">
        <f>0+R198</f>
      </c>
      <c r="Q198">
        <f>0+I199</f>
      </c>
      <c r="R198">
        <f>0+O199</f>
      </c>
    </row>
    <row r="199" spans="1:16" ht="12.75">
      <c r="A199" s="26" t="s">
        <v>63</v>
      </c>
      <c r="B199" s="31" t="s">
        <v>275</v>
      </c>
      <c r="C199" s="31" t="s">
        <v>3279</v>
      </c>
      <c r="D199" s="26" t="s">
        <v>83</v>
      </c>
      <c r="E199" s="32" t="s">
        <v>3280</v>
      </c>
      <c r="F199" s="33" t="s">
        <v>95</v>
      </c>
      <c r="G199" s="34">
        <v>10</v>
      </c>
      <c r="H199" s="35">
        <v>0</v>
      </c>
      <c r="I199" s="35">
        <f>ROUND(ROUND(H199,2)*ROUND(G199,3),2)</f>
      </c>
      <c r="J199" s="33" t="s">
        <v>68</v>
      </c>
      <c r="O199">
        <f>(I199*21)/100</f>
      </c>
      <c r="P199" t="s">
        <v>36</v>
      </c>
    </row>
    <row r="200" spans="1:5" ht="12.75">
      <c r="A200" s="36" t="s">
        <v>69</v>
      </c>
      <c r="E200" s="37" t="s">
        <v>3281</v>
      </c>
    </row>
    <row r="201" spans="1:5" ht="12.75">
      <c r="A201" s="38" t="s">
        <v>71</v>
      </c>
      <c r="E201" s="39" t="s">
        <v>3132</v>
      </c>
    </row>
    <row r="202" spans="1:5" ht="242.25">
      <c r="A202" t="s">
        <v>73</v>
      </c>
      <c r="E202" s="37" t="s">
        <v>3282</v>
      </c>
    </row>
    <row r="203" spans="1:18" ht="12.75" customHeight="1">
      <c r="A203" s="6" t="s">
        <v>61</v>
      </c>
      <c r="B203" s="6"/>
      <c r="C203" s="41" t="s">
        <v>455</v>
      </c>
      <c r="D203" s="6"/>
      <c r="E203" s="29" t="s">
        <v>3283</v>
      </c>
      <c r="F203" s="6"/>
      <c r="G203" s="6"/>
      <c r="H203" s="6"/>
      <c r="I203" s="42">
        <f>0+Q203</f>
      </c>
      <c r="J203" s="6"/>
      <c r="O203">
        <f>0+R203</f>
      </c>
      <c r="Q203">
        <f>0+I204</f>
      </c>
      <c r="R203">
        <f>0+O204</f>
      </c>
    </row>
    <row r="204" spans="1:16" ht="12.75">
      <c r="A204" s="26" t="s">
        <v>63</v>
      </c>
      <c r="B204" s="31" t="s">
        <v>280</v>
      </c>
      <c r="C204" s="31" t="s">
        <v>588</v>
      </c>
      <c r="D204" s="26" t="s">
        <v>83</v>
      </c>
      <c r="E204" s="32" t="s">
        <v>589</v>
      </c>
      <c r="F204" s="33" t="s">
        <v>85</v>
      </c>
      <c r="G204" s="34">
        <v>2</v>
      </c>
      <c r="H204" s="35">
        <v>0</v>
      </c>
      <c r="I204" s="35">
        <f>ROUND(ROUND(H204,2)*ROUND(G204,3),2)</f>
      </c>
      <c r="J204" s="33" t="s">
        <v>68</v>
      </c>
      <c r="O204">
        <f>(I204*21)/100</f>
      </c>
      <c r="P204" t="s">
        <v>36</v>
      </c>
    </row>
    <row r="205" spans="1:5" ht="12.75">
      <c r="A205" s="36" t="s">
        <v>69</v>
      </c>
      <c r="E205" s="37" t="s">
        <v>3284</v>
      </c>
    </row>
    <row r="206" spans="1:5" ht="12.75">
      <c r="A206" s="38" t="s">
        <v>71</v>
      </c>
      <c r="E206" s="39" t="s">
        <v>3132</v>
      </c>
    </row>
    <row r="207" spans="1:5" ht="102">
      <c r="A207" t="s">
        <v>73</v>
      </c>
      <c r="E207" s="37" t="s">
        <v>583</v>
      </c>
    </row>
  </sheetData>
  <mergeCells count="14">
    <mergeCell ref="C3:D3"/>
    <mergeCell ref="C4:D4"/>
    <mergeCell ref="C5:D5"/>
    <mergeCell ref="C6:D6"/>
    <mergeCell ref="C7:D7"/>
    <mergeCell ref="A8:A9"/>
    <mergeCell ref="B8:B9"/>
    <mergeCell ref="C8:C9"/>
    <mergeCell ref="D8:D9"/>
    <mergeCell ref="E8:E9"/>
    <mergeCell ref="F8:F9"/>
    <mergeCell ref="G8:G9"/>
    <mergeCell ref="H8:I8"/>
    <mergeCell ref="J8:J9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3313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3311</v>
      </c>
      <c r="D7" s="1"/>
      <c r="E7" s="14" t="s">
        <v>3312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3313</v>
      </c>
      <c r="D8" s="6"/>
      <c r="E8" s="18" t="s">
        <v>3314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0+I13+I17+I21+I25+I29+I33+I37+I41+I45+I49+I53+I57+I61+I65+I69+I73+I77+I81+I85+I89+I93+I97+I101+I105+I109+I113+I117+I121</f>
      </c>
      <c r="R12">
        <f>0+O13+O17+O21+O25+O29+O33+O37+O41+O45+O49+O53+O57+O61+O65+O69+O73+O77+O81+O85+O89+O93+O97+O101+O105+O109+O113+O117+O121</f>
      </c>
    </row>
    <row r="13" spans="1:16" ht="12.75">
      <c r="A13" s="26" t="s">
        <v>63</v>
      </c>
      <c r="B13" s="31" t="s">
        <v>19</v>
      </c>
      <c r="C13" s="31" t="s">
        <v>3317</v>
      </c>
      <c r="D13" s="26" t="s">
        <v>83</v>
      </c>
      <c r="E13" s="32" t="s">
        <v>683</v>
      </c>
      <c r="F13" s="33" t="s">
        <v>684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741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3318</v>
      </c>
      <c r="D17" s="26" t="s">
        <v>83</v>
      </c>
      <c r="E17" s="32" t="s">
        <v>3319</v>
      </c>
      <c r="F17" s="33" t="s">
        <v>183</v>
      </c>
      <c r="G17" s="34">
        <v>24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3320</v>
      </c>
    </row>
    <row r="19" spans="1:5" ht="12.75">
      <c r="A19" s="38" t="s">
        <v>71</v>
      </c>
      <c r="E19" s="39" t="s">
        <v>3321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3322</v>
      </c>
      <c r="D21" s="26" t="s">
        <v>83</v>
      </c>
      <c r="E21" s="32" t="s">
        <v>3323</v>
      </c>
      <c r="F21" s="33" t="s">
        <v>95</v>
      </c>
      <c r="G21" s="34">
        <v>48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3324</v>
      </c>
    </row>
    <row r="23" spans="1:5" ht="12.75">
      <c r="A23" s="38" t="s">
        <v>71</v>
      </c>
      <c r="E23" s="39" t="s">
        <v>3325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3326</v>
      </c>
      <c r="D25" s="26" t="s">
        <v>83</v>
      </c>
      <c r="E25" s="32" t="s">
        <v>3327</v>
      </c>
      <c r="F25" s="33" t="s">
        <v>95</v>
      </c>
      <c r="G25" s="34">
        <v>171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3328</v>
      </c>
    </row>
    <row r="27" spans="1:5" ht="12.75">
      <c r="A27" s="38" t="s">
        <v>71</v>
      </c>
      <c r="E27" s="39" t="s">
        <v>3329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3330</v>
      </c>
      <c r="D29" s="26" t="s">
        <v>83</v>
      </c>
      <c r="E29" s="32" t="s">
        <v>3331</v>
      </c>
      <c r="F29" s="33" t="s">
        <v>95</v>
      </c>
      <c r="G29" s="34">
        <v>102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3332</v>
      </c>
    </row>
    <row r="31" spans="1:5" ht="12.75">
      <c r="A31" s="38" t="s">
        <v>71</v>
      </c>
      <c r="E31" s="39" t="s">
        <v>3333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3334</v>
      </c>
      <c r="D33" s="26" t="s">
        <v>83</v>
      </c>
      <c r="E33" s="32" t="s">
        <v>3335</v>
      </c>
      <c r="F33" s="33" t="s">
        <v>95</v>
      </c>
      <c r="G33" s="34">
        <v>131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3336</v>
      </c>
    </row>
    <row r="35" spans="1:5" ht="12.75">
      <c r="A35" s="38" t="s">
        <v>71</v>
      </c>
      <c r="E35" s="39" t="s">
        <v>3337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3338</v>
      </c>
      <c r="D37" s="26" t="s">
        <v>83</v>
      </c>
      <c r="E37" s="32" t="s">
        <v>3339</v>
      </c>
      <c r="F37" s="33" t="s">
        <v>95</v>
      </c>
      <c r="G37" s="34">
        <v>236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3340</v>
      </c>
    </row>
    <row r="39" spans="1:5" ht="12.75">
      <c r="A39" s="38" t="s">
        <v>71</v>
      </c>
      <c r="E39" s="39" t="s">
        <v>3341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3342</v>
      </c>
      <c r="D41" s="26" t="s">
        <v>83</v>
      </c>
      <c r="E41" s="32" t="s">
        <v>3343</v>
      </c>
      <c r="F41" s="33" t="s">
        <v>95</v>
      </c>
      <c r="G41" s="34">
        <v>7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3344</v>
      </c>
    </row>
    <row r="43" spans="1:5" ht="12.75">
      <c r="A43" s="38" t="s">
        <v>71</v>
      </c>
      <c r="E43" s="39" t="s">
        <v>679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3345</v>
      </c>
      <c r="D45" s="26" t="s">
        <v>83</v>
      </c>
      <c r="E45" s="32" t="s">
        <v>3346</v>
      </c>
      <c r="F45" s="33" t="s">
        <v>234</v>
      </c>
      <c r="G45" s="34">
        <v>18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695</v>
      </c>
    </row>
    <row r="47" spans="1:5" ht="12.75">
      <c r="A47" s="38" t="s">
        <v>71</v>
      </c>
      <c r="E47" s="39" t="s">
        <v>702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3347</v>
      </c>
      <c r="D49" s="26" t="s">
        <v>83</v>
      </c>
      <c r="E49" s="32" t="s">
        <v>3348</v>
      </c>
      <c r="F49" s="33" t="s">
        <v>95</v>
      </c>
      <c r="G49" s="34">
        <v>131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693</v>
      </c>
    </row>
    <row r="51" spans="1:5" ht="12.75">
      <c r="A51" s="38" t="s">
        <v>71</v>
      </c>
      <c r="E51" s="39" t="s">
        <v>3337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3349</v>
      </c>
      <c r="D53" s="26" t="s">
        <v>83</v>
      </c>
      <c r="E53" s="32" t="s">
        <v>3350</v>
      </c>
      <c r="F53" s="33" t="s">
        <v>95</v>
      </c>
      <c r="G53" s="34">
        <v>119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3351</v>
      </c>
    </row>
    <row r="55" spans="1:5" ht="12.75">
      <c r="A55" s="38" t="s">
        <v>71</v>
      </c>
      <c r="E55" s="39" t="s">
        <v>3352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3353</v>
      </c>
      <c r="D57" s="26" t="s">
        <v>83</v>
      </c>
      <c r="E57" s="32" t="s">
        <v>3354</v>
      </c>
      <c r="F57" s="33" t="s">
        <v>95</v>
      </c>
      <c r="G57" s="34">
        <v>7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693</v>
      </c>
    </row>
    <row r="59" spans="1:5" ht="12.75">
      <c r="A59" s="38" t="s">
        <v>71</v>
      </c>
      <c r="E59" s="39" t="s">
        <v>679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3355</v>
      </c>
      <c r="D61" s="26" t="s">
        <v>83</v>
      </c>
      <c r="E61" s="32" t="s">
        <v>700</v>
      </c>
      <c r="F61" s="33" t="s">
        <v>85</v>
      </c>
      <c r="G61" s="34">
        <v>48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3356</v>
      </c>
    </row>
    <row r="63" spans="1:5" ht="12.75">
      <c r="A63" s="38" t="s">
        <v>71</v>
      </c>
      <c r="E63" s="39" t="s">
        <v>3325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3357</v>
      </c>
      <c r="D65" s="26" t="s">
        <v>83</v>
      </c>
      <c r="E65" s="32" t="s">
        <v>704</v>
      </c>
      <c r="F65" s="33" t="s">
        <v>85</v>
      </c>
      <c r="G65" s="34">
        <v>48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705</v>
      </c>
    </row>
    <row r="67" spans="1:5" ht="12.75">
      <c r="A67" s="38" t="s">
        <v>71</v>
      </c>
      <c r="E67" s="39" t="s">
        <v>3325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3358</v>
      </c>
      <c r="D69" s="26" t="s">
        <v>83</v>
      </c>
      <c r="E69" s="32" t="s">
        <v>3359</v>
      </c>
      <c r="F69" s="33" t="s">
        <v>95</v>
      </c>
      <c r="G69" s="34">
        <v>345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3360</v>
      </c>
    </row>
    <row r="71" spans="1:5" ht="12.75">
      <c r="A71" s="38" t="s">
        <v>71</v>
      </c>
      <c r="E71" s="39" t="s">
        <v>3361</v>
      </c>
    </row>
    <row r="72" spans="1:5" ht="12.75">
      <c r="A72" t="s">
        <v>73</v>
      </c>
      <c r="E72" s="37" t="s">
        <v>83</v>
      </c>
    </row>
    <row r="73" spans="1:16" ht="12.75">
      <c r="A73" s="26" t="s">
        <v>63</v>
      </c>
      <c r="B73" s="31" t="s">
        <v>137</v>
      </c>
      <c r="C73" s="31" t="s">
        <v>3362</v>
      </c>
      <c r="D73" s="26" t="s">
        <v>83</v>
      </c>
      <c r="E73" s="32" t="s">
        <v>3363</v>
      </c>
      <c r="F73" s="33" t="s">
        <v>95</v>
      </c>
      <c r="G73" s="34">
        <v>201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12.75">
      <c r="A74" s="36" t="s">
        <v>69</v>
      </c>
      <c r="E74" s="37" t="s">
        <v>3360</v>
      </c>
    </row>
    <row r="75" spans="1:5" ht="12.75">
      <c r="A75" s="38" t="s">
        <v>71</v>
      </c>
      <c r="E75" s="39" t="s">
        <v>3364</v>
      </c>
    </row>
    <row r="76" spans="1:5" ht="12.75">
      <c r="A76" t="s">
        <v>73</v>
      </c>
      <c r="E76" s="37" t="s">
        <v>83</v>
      </c>
    </row>
    <row r="77" spans="1:16" ht="12.75">
      <c r="A77" s="26" t="s">
        <v>63</v>
      </c>
      <c r="B77" s="31" t="s">
        <v>140</v>
      </c>
      <c r="C77" s="31" t="s">
        <v>3365</v>
      </c>
      <c r="D77" s="26" t="s">
        <v>83</v>
      </c>
      <c r="E77" s="32" t="s">
        <v>3366</v>
      </c>
      <c r="F77" s="33" t="s">
        <v>95</v>
      </c>
      <c r="G77" s="34">
        <v>171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12.75">
      <c r="A78" s="36" t="s">
        <v>69</v>
      </c>
      <c r="E78" s="37" t="s">
        <v>709</v>
      </c>
    </row>
    <row r="79" spans="1:5" ht="12.75">
      <c r="A79" s="38" t="s">
        <v>71</v>
      </c>
      <c r="E79" s="39" t="s">
        <v>3329</v>
      </c>
    </row>
    <row r="80" spans="1:5" ht="12.75">
      <c r="A80" t="s">
        <v>73</v>
      </c>
      <c r="E80" s="37" t="s">
        <v>83</v>
      </c>
    </row>
    <row r="81" spans="1:16" ht="12.75">
      <c r="A81" s="26" t="s">
        <v>63</v>
      </c>
      <c r="B81" s="31" t="s">
        <v>146</v>
      </c>
      <c r="C81" s="31" t="s">
        <v>3367</v>
      </c>
      <c r="D81" s="26" t="s">
        <v>83</v>
      </c>
      <c r="E81" s="32" t="s">
        <v>3368</v>
      </c>
      <c r="F81" s="33" t="s">
        <v>95</v>
      </c>
      <c r="G81" s="34">
        <v>102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12.75">
      <c r="A82" s="36" t="s">
        <v>69</v>
      </c>
      <c r="E82" s="37" t="s">
        <v>709</v>
      </c>
    </row>
    <row r="83" spans="1:5" ht="12.75">
      <c r="A83" s="38" t="s">
        <v>71</v>
      </c>
      <c r="E83" s="39" t="s">
        <v>3333</v>
      </c>
    </row>
    <row r="84" spans="1:5" ht="12.75">
      <c r="A84" t="s">
        <v>73</v>
      </c>
      <c r="E84" s="37" t="s">
        <v>83</v>
      </c>
    </row>
    <row r="85" spans="1:16" ht="12.75">
      <c r="A85" s="26" t="s">
        <v>63</v>
      </c>
      <c r="B85" s="31" t="s">
        <v>151</v>
      </c>
      <c r="C85" s="31" t="s">
        <v>3369</v>
      </c>
      <c r="D85" s="26" t="s">
        <v>83</v>
      </c>
      <c r="E85" s="32" t="s">
        <v>3370</v>
      </c>
      <c r="F85" s="33" t="s">
        <v>95</v>
      </c>
      <c r="G85" s="34">
        <v>131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12.75">
      <c r="A86" s="36" t="s">
        <v>69</v>
      </c>
      <c r="E86" s="37" t="s">
        <v>709</v>
      </c>
    </row>
    <row r="87" spans="1:5" ht="12.75">
      <c r="A87" s="38" t="s">
        <v>71</v>
      </c>
      <c r="E87" s="39" t="s">
        <v>3337</v>
      </c>
    </row>
    <row r="88" spans="1:5" ht="12.75">
      <c r="A88" t="s">
        <v>73</v>
      </c>
      <c r="E88" s="37" t="s">
        <v>83</v>
      </c>
    </row>
    <row r="89" spans="1:16" ht="12.75">
      <c r="A89" s="26" t="s">
        <v>63</v>
      </c>
      <c r="B89" s="31" t="s">
        <v>156</v>
      </c>
      <c r="C89" s="31" t="s">
        <v>3371</v>
      </c>
      <c r="D89" s="26" t="s">
        <v>83</v>
      </c>
      <c r="E89" s="32" t="s">
        <v>3372</v>
      </c>
      <c r="F89" s="33" t="s">
        <v>95</v>
      </c>
      <c r="G89" s="34">
        <v>236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12.75">
      <c r="A90" s="36" t="s">
        <v>69</v>
      </c>
      <c r="E90" s="37" t="s">
        <v>709</v>
      </c>
    </row>
    <row r="91" spans="1:5" ht="12.75">
      <c r="A91" s="38" t="s">
        <v>71</v>
      </c>
      <c r="E91" s="39" t="s">
        <v>3341</v>
      </c>
    </row>
    <row r="92" spans="1:5" ht="12.75">
      <c r="A92" t="s">
        <v>73</v>
      </c>
      <c r="E92" s="37" t="s">
        <v>83</v>
      </c>
    </row>
    <row r="93" spans="1:16" ht="12.75">
      <c r="A93" s="26" t="s">
        <v>63</v>
      </c>
      <c r="B93" s="31" t="s">
        <v>161</v>
      </c>
      <c r="C93" s="31" t="s">
        <v>3373</v>
      </c>
      <c r="D93" s="26" t="s">
        <v>83</v>
      </c>
      <c r="E93" s="32" t="s">
        <v>3374</v>
      </c>
      <c r="F93" s="33" t="s">
        <v>95</v>
      </c>
      <c r="G93" s="34">
        <v>7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12.75">
      <c r="A94" s="36" t="s">
        <v>69</v>
      </c>
      <c r="E94" s="37" t="s">
        <v>709</v>
      </c>
    </row>
    <row r="95" spans="1:5" ht="12.75">
      <c r="A95" s="38" t="s">
        <v>71</v>
      </c>
      <c r="E95" s="39" t="s">
        <v>679</v>
      </c>
    </row>
    <row r="96" spans="1:5" ht="12.75">
      <c r="A96" t="s">
        <v>73</v>
      </c>
      <c r="E96" s="37" t="s">
        <v>83</v>
      </c>
    </row>
    <row r="97" spans="1:16" ht="12.75">
      <c r="A97" s="26" t="s">
        <v>63</v>
      </c>
      <c r="B97" s="31" t="s">
        <v>166</v>
      </c>
      <c r="C97" s="31" t="s">
        <v>3375</v>
      </c>
      <c r="D97" s="26" t="s">
        <v>83</v>
      </c>
      <c r="E97" s="32" t="s">
        <v>3376</v>
      </c>
      <c r="F97" s="33" t="s">
        <v>95</v>
      </c>
      <c r="G97" s="34">
        <v>20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12.75">
      <c r="A98" s="36" t="s">
        <v>69</v>
      </c>
      <c r="E98" s="37" t="s">
        <v>3377</v>
      </c>
    </row>
    <row r="99" spans="1:5" ht="12.75">
      <c r="A99" s="38" t="s">
        <v>71</v>
      </c>
      <c r="E99" s="39" t="s">
        <v>3378</v>
      </c>
    </row>
    <row r="100" spans="1:5" ht="12.75">
      <c r="A100" t="s">
        <v>73</v>
      </c>
      <c r="E100" s="37" t="s">
        <v>83</v>
      </c>
    </row>
    <row r="101" spans="1:16" ht="12.75">
      <c r="A101" s="26" t="s">
        <v>63</v>
      </c>
      <c r="B101" s="31" t="s">
        <v>169</v>
      </c>
      <c r="C101" s="31" t="s">
        <v>3379</v>
      </c>
      <c r="D101" s="26" t="s">
        <v>83</v>
      </c>
      <c r="E101" s="32" t="s">
        <v>3380</v>
      </c>
      <c r="F101" s="33" t="s">
        <v>85</v>
      </c>
      <c r="G101" s="34">
        <v>59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12.75">
      <c r="A102" s="36" t="s">
        <v>69</v>
      </c>
      <c r="E102" s="37" t="s">
        <v>3381</v>
      </c>
    </row>
    <row r="103" spans="1:5" ht="12.75">
      <c r="A103" s="38" t="s">
        <v>71</v>
      </c>
      <c r="E103" s="39" t="s">
        <v>3382</v>
      </c>
    </row>
    <row r="104" spans="1:5" ht="12.75">
      <c r="A104" t="s">
        <v>73</v>
      </c>
      <c r="E104" s="37" t="s">
        <v>83</v>
      </c>
    </row>
    <row r="105" spans="1:16" ht="12.75">
      <c r="A105" s="26" t="s">
        <v>63</v>
      </c>
      <c r="B105" s="31" t="s">
        <v>174</v>
      </c>
      <c r="C105" s="31" t="s">
        <v>3383</v>
      </c>
      <c r="D105" s="26" t="s">
        <v>83</v>
      </c>
      <c r="E105" s="32" t="s">
        <v>3384</v>
      </c>
      <c r="F105" s="33" t="s">
        <v>85</v>
      </c>
      <c r="G105" s="34">
        <v>297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12.75">
      <c r="A106" s="36" t="s">
        <v>69</v>
      </c>
      <c r="E106" s="37" t="s">
        <v>3157</v>
      </c>
    </row>
    <row r="107" spans="1:5" ht="12.75">
      <c r="A107" s="38" t="s">
        <v>71</v>
      </c>
      <c r="E107" s="39" t="s">
        <v>3385</v>
      </c>
    </row>
    <row r="108" spans="1:5" ht="12.75">
      <c r="A108" t="s">
        <v>73</v>
      </c>
      <c r="E108" s="37" t="s">
        <v>83</v>
      </c>
    </row>
    <row r="109" spans="1:16" ht="12.75">
      <c r="A109" s="26" t="s">
        <v>63</v>
      </c>
      <c r="B109" s="31" t="s">
        <v>180</v>
      </c>
      <c r="C109" s="31" t="s">
        <v>3386</v>
      </c>
      <c r="D109" s="26" t="s">
        <v>83</v>
      </c>
      <c r="E109" s="32" t="s">
        <v>711</v>
      </c>
      <c r="F109" s="33" t="s">
        <v>85</v>
      </c>
      <c r="G109" s="34">
        <v>11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12.75">
      <c r="A110" s="36" t="s">
        <v>69</v>
      </c>
      <c r="E110" s="37" t="s">
        <v>705</v>
      </c>
    </row>
    <row r="111" spans="1:5" ht="12.75">
      <c r="A111" s="38" t="s">
        <v>71</v>
      </c>
      <c r="E111" s="39" t="s">
        <v>3105</v>
      </c>
    </row>
    <row r="112" spans="1:5" ht="12.75">
      <c r="A112" t="s">
        <v>73</v>
      </c>
      <c r="E112" s="37" t="s">
        <v>83</v>
      </c>
    </row>
    <row r="113" spans="1:16" ht="12.75">
      <c r="A113" s="26" t="s">
        <v>63</v>
      </c>
      <c r="B113" s="31" t="s">
        <v>187</v>
      </c>
      <c r="C113" s="31" t="s">
        <v>3387</v>
      </c>
      <c r="D113" s="26" t="s">
        <v>83</v>
      </c>
      <c r="E113" s="32" t="s">
        <v>3388</v>
      </c>
      <c r="F113" s="33" t="s">
        <v>183</v>
      </c>
      <c r="G113" s="34">
        <v>279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12.75">
      <c r="A114" s="36" t="s">
        <v>69</v>
      </c>
      <c r="E114" s="37" t="s">
        <v>3389</v>
      </c>
    </row>
    <row r="115" spans="1:5" ht="12.75">
      <c r="A115" s="38" t="s">
        <v>71</v>
      </c>
      <c r="E115" s="39" t="s">
        <v>3390</v>
      </c>
    </row>
    <row r="116" spans="1:5" ht="12.75">
      <c r="A116" t="s">
        <v>73</v>
      </c>
      <c r="E116" s="37" t="s">
        <v>83</v>
      </c>
    </row>
    <row r="117" spans="1:16" ht="12.75">
      <c r="A117" s="26" t="s">
        <v>63</v>
      </c>
      <c r="B117" s="31" t="s">
        <v>189</v>
      </c>
      <c r="C117" s="31" t="s">
        <v>3391</v>
      </c>
      <c r="D117" s="26" t="s">
        <v>83</v>
      </c>
      <c r="E117" s="32" t="s">
        <v>716</v>
      </c>
      <c r="F117" s="33" t="s">
        <v>95</v>
      </c>
      <c r="G117" s="34">
        <v>560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12.75">
      <c r="A118" s="36" t="s">
        <v>69</v>
      </c>
      <c r="E118" s="37" t="s">
        <v>707</v>
      </c>
    </row>
    <row r="119" spans="1:5" ht="12.75">
      <c r="A119" s="38" t="s">
        <v>71</v>
      </c>
      <c r="E119" s="39" t="s">
        <v>3392</v>
      </c>
    </row>
    <row r="120" spans="1:5" ht="12.75">
      <c r="A120" t="s">
        <v>73</v>
      </c>
      <c r="E120" s="37" t="s">
        <v>83</v>
      </c>
    </row>
    <row r="121" spans="1:16" ht="12.75">
      <c r="A121" s="26" t="s">
        <v>63</v>
      </c>
      <c r="B121" s="31" t="s">
        <v>191</v>
      </c>
      <c r="C121" s="31" t="s">
        <v>3393</v>
      </c>
      <c r="D121" s="26" t="s">
        <v>83</v>
      </c>
      <c r="E121" s="32" t="s">
        <v>3394</v>
      </c>
      <c r="F121" s="33" t="s">
        <v>234</v>
      </c>
      <c r="G121" s="34">
        <v>18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12.75">
      <c r="A122" s="36" t="s">
        <v>69</v>
      </c>
      <c r="E122" s="37" t="s">
        <v>750</v>
      </c>
    </row>
    <row r="123" spans="1:5" ht="12.75">
      <c r="A123" s="38" t="s">
        <v>71</v>
      </c>
      <c r="E123" s="39" t="s">
        <v>702</v>
      </c>
    </row>
    <row r="124" spans="1:5" ht="12.75">
      <c r="A124" t="s">
        <v>73</v>
      </c>
      <c r="E124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3395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3311</v>
      </c>
      <c r="D7" s="1"/>
      <c r="E7" s="14" t="s">
        <v>3312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3395</v>
      </c>
      <c r="D8" s="6"/>
      <c r="E8" s="18" t="s">
        <v>3396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0+I13+I17+I21+I25+I29+I33+I37+I41+I45+I49+I53+I57+I61+I65+I69+I73+I77+I81+I85+I89+I93+I97+I101+I105+I109+I113+I117+I121+I125+I129+I133+I137+I141+I145+I149+I153</f>
      </c>
      <c r="R12">
        <f>0+O13+O17+O21+O25+O29+O33+O37+O41+O45+O49+O53+O57+O61+O65+O69+O73+O77+O81+O85+O89+O93+O97+O101+O105+O109+O113+O117+O121+O125+O129+O133+O137+O141+O145+O149+O153</f>
      </c>
    </row>
    <row r="13" spans="1:16" ht="12.75">
      <c r="A13" s="26" t="s">
        <v>63</v>
      </c>
      <c r="B13" s="31" t="s">
        <v>19</v>
      </c>
      <c r="C13" s="31" t="s">
        <v>3317</v>
      </c>
      <c r="D13" s="26" t="s">
        <v>83</v>
      </c>
      <c r="E13" s="32" t="s">
        <v>3398</v>
      </c>
      <c r="F13" s="33" t="s">
        <v>95</v>
      </c>
      <c r="G13" s="34">
        <v>443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3196</v>
      </c>
    </row>
    <row r="15" spans="1:5" ht="12.75">
      <c r="A15" s="38" t="s">
        <v>71</v>
      </c>
      <c r="E15" s="39" t="s">
        <v>3399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3318</v>
      </c>
      <c r="D17" s="26" t="s">
        <v>83</v>
      </c>
      <c r="E17" s="32" t="s">
        <v>3400</v>
      </c>
      <c r="F17" s="33" t="s">
        <v>3401</v>
      </c>
      <c r="G17" s="34">
        <v>108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3402</v>
      </c>
    </row>
    <row r="19" spans="1:5" ht="12.75">
      <c r="A19" s="38" t="s">
        <v>71</v>
      </c>
      <c r="E19" s="39" t="s">
        <v>3403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3322</v>
      </c>
      <c r="D21" s="26" t="s">
        <v>83</v>
      </c>
      <c r="E21" s="32" t="s">
        <v>3404</v>
      </c>
      <c r="F21" s="33" t="s">
        <v>3401</v>
      </c>
      <c r="G21" s="34">
        <v>108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3402</v>
      </c>
    </row>
    <row r="23" spans="1:5" ht="12.75">
      <c r="A23" s="38" t="s">
        <v>71</v>
      </c>
      <c r="E23" s="39" t="s">
        <v>3403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3326</v>
      </c>
      <c r="D25" s="26" t="s">
        <v>83</v>
      </c>
      <c r="E25" s="32" t="s">
        <v>3405</v>
      </c>
      <c r="F25" s="33" t="s">
        <v>3401</v>
      </c>
      <c r="G25" s="34">
        <v>108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3402</v>
      </c>
    </row>
    <row r="27" spans="1:5" ht="12.75">
      <c r="A27" s="38" t="s">
        <v>71</v>
      </c>
      <c r="E27" s="39" t="s">
        <v>3403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3330</v>
      </c>
      <c r="D29" s="26" t="s">
        <v>83</v>
      </c>
      <c r="E29" s="32" t="s">
        <v>3406</v>
      </c>
      <c r="F29" s="33" t="s">
        <v>3401</v>
      </c>
      <c r="G29" s="34">
        <v>108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3402</v>
      </c>
    </row>
    <row r="31" spans="1:5" ht="12.75">
      <c r="A31" s="38" t="s">
        <v>71</v>
      </c>
      <c r="E31" s="39" t="s">
        <v>3403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3334</v>
      </c>
      <c r="D33" s="26" t="s">
        <v>83</v>
      </c>
      <c r="E33" s="32" t="s">
        <v>720</v>
      </c>
      <c r="F33" s="33" t="s">
        <v>234</v>
      </c>
      <c r="G33" s="34">
        <v>74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721</v>
      </c>
    </row>
    <row r="35" spans="1:5" ht="12.75">
      <c r="A35" s="38" t="s">
        <v>71</v>
      </c>
      <c r="E35" s="39" t="s">
        <v>3407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3338</v>
      </c>
      <c r="D37" s="26" t="s">
        <v>83</v>
      </c>
      <c r="E37" s="32" t="s">
        <v>723</v>
      </c>
      <c r="F37" s="33" t="s">
        <v>234</v>
      </c>
      <c r="G37" s="34">
        <v>74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750</v>
      </c>
    </row>
    <row r="39" spans="1:5" ht="12.75">
      <c r="A39" s="38" t="s">
        <v>71</v>
      </c>
      <c r="E39" s="39" t="s">
        <v>3407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3342</v>
      </c>
      <c r="D41" s="26" t="s">
        <v>83</v>
      </c>
      <c r="E41" s="32" t="s">
        <v>724</v>
      </c>
      <c r="F41" s="33" t="s">
        <v>725</v>
      </c>
      <c r="G41" s="34">
        <v>4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726</v>
      </c>
    </row>
    <row r="43" spans="1:5" ht="12.75">
      <c r="A43" s="38" t="s">
        <v>71</v>
      </c>
      <c r="E43" s="39" t="s">
        <v>727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3345</v>
      </c>
      <c r="D45" s="26" t="s">
        <v>83</v>
      </c>
      <c r="E45" s="32" t="s">
        <v>728</v>
      </c>
      <c r="F45" s="33" t="s">
        <v>725</v>
      </c>
      <c r="G45" s="34">
        <v>12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726</v>
      </c>
    </row>
    <row r="47" spans="1:5" ht="12.75">
      <c r="A47" s="38" t="s">
        <v>71</v>
      </c>
      <c r="E47" s="39" t="s">
        <v>739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3347</v>
      </c>
      <c r="D49" s="26" t="s">
        <v>83</v>
      </c>
      <c r="E49" s="32" t="s">
        <v>730</v>
      </c>
      <c r="F49" s="33" t="s">
        <v>725</v>
      </c>
      <c r="G49" s="34">
        <v>12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731</v>
      </c>
    </row>
    <row r="51" spans="1:5" ht="25.5">
      <c r="A51" s="38" t="s">
        <v>71</v>
      </c>
      <c r="E51" s="39" t="s">
        <v>3408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3349</v>
      </c>
      <c r="D53" s="26" t="s">
        <v>83</v>
      </c>
      <c r="E53" s="32" t="s">
        <v>732</v>
      </c>
      <c r="F53" s="33" t="s">
        <v>725</v>
      </c>
      <c r="G53" s="34">
        <v>6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733</v>
      </c>
    </row>
    <row r="55" spans="1:5" ht="12.75">
      <c r="A55" s="38" t="s">
        <v>71</v>
      </c>
      <c r="E55" s="39" t="s">
        <v>734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3353</v>
      </c>
      <c r="D57" s="26" t="s">
        <v>83</v>
      </c>
      <c r="E57" s="32" t="s">
        <v>735</v>
      </c>
      <c r="F57" s="33" t="s">
        <v>684</v>
      </c>
      <c r="G57" s="34">
        <v>1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736</v>
      </c>
    </row>
    <row r="59" spans="1:5" ht="12.75">
      <c r="A59" s="38" t="s">
        <v>71</v>
      </c>
      <c r="E59" s="39" t="s">
        <v>686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3355</v>
      </c>
      <c r="D61" s="26" t="s">
        <v>83</v>
      </c>
      <c r="E61" s="32" t="s">
        <v>737</v>
      </c>
      <c r="F61" s="33" t="s">
        <v>725</v>
      </c>
      <c r="G61" s="34">
        <v>8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738</v>
      </c>
    </row>
    <row r="63" spans="1:5" ht="12.75">
      <c r="A63" s="38" t="s">
        <v>71</v>
      </c>
      <c r="E63" s="39" t="s">
        <v>729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3357</v>
      </c>
      <c r="D65" s="26" t="s">
        <v>83</v>
      </c>
      <c r="E65" s="32" t="s">
        <v>740</v>
      </c>
      <c r="F65" s="33" t="s">
        <v>725</v>
      </c>
      <c r="G65" s="34">
        <v>8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741</v>
      </c>
    </row>
    <row r="67" spans="1:5" ht="12.75">
      <c r="A67" s="38" t="s">
        <v>71</v>
      </c>
      <c r="E67" s="39" t="s">
        <v>729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3358</v>
      </c>
      <c r="D69" s="26" t="s">
        <v>83</v>
      </c>
      <c r="E69" s="32" t="s">
        <v>742</v>
      </c>
      <c r="F69" s="33" t="s">
        <v>725</v>
      </c>
      <c r="G69" s="34">
        <v>4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743</v>
      </c>
    </row>
    <row r="71" spans="1:5" ht="12.75">
      <c r="A71" s="38" t="s">
        <v>71</v>
      </c>
      <c r="E71" s="39" t="s">
        <v>727</v>
      </c>
    </row>
    <row r="72" spans="1:5" ht="12.75">
      <c r="A72" t="s">
        <v>73</v>
      </c>
      <c r="E72" s="37" t="s">
        <v>83</v>
      </c>
    </row>
    <row r="73" spans="1:16" ht="12.75">
      <c r="A73" s="26" t="s">
        <v>63</v>
      </c>
      <c r="B73" s="31" t="s">
        <v>137</v>
      </c>
      <c r="C73" s="31" t="s">
        <v>3362</v>
      </c>
      <c r="D73" s="26" t="s">
        <v>83</v>
      </c>
      <c r="E73" s="32" t="s">
        <v>3409</v>
      </c>
      <c r="F73" s="33" t="s">
        <v>95</v>
      </c>
      <c r="G73" s="34">
        <v>24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12.75">
      <c r="A74" s="36" t="s">
        <v>69</v>
      </c>
      <c r="E74" s="37" t="s">
        <v>3196</v>
      </c>
    </row>
    <row r="75" spans="1:5" ht="12.75">
      <c r="A75" s="38" t="s">
        <v>71</v>
      </c>
      <c r="E75" s="39" t="s">
        <v>3410</v>
      </c>
    </row>
    <row r="76" spans="1:5" ht="12.75">
      <c r="A76" t="s">
        <v>73</v>
      </c>
      <c r="E76" s="37" t="s">
        <v>83</v>
      </c>
    </row>
    <row r="77" spans="1:16" ht="12.75">
      <c r="A77" s="26" t="s">
        <v>63</v>
      </c>
      <c r="B77" s="31" t="s">
        <v>140</v>
      </c>
      <c r="C77" s="31" t="s">
        <v>3365</v>
      </c>
      <c r="D77" s="26" t="s">
        <v>83</v>
      </c>
      <c r="E77" s="32" t="s">
        <v>3411</v>
      </c>
      <c r="F77" s="33" t="s">
        <v>95</v>
      </c>
      <c r="G77" s="34">
        <v>158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12.75">
      <c r="A78" s="36" t="s">
        <v>69</v>
      </c>
      <c r="E78" s="37" t="s">
        <v>3196</v>
      </c>
    </row>
    <row r="79" spans="1:5" ht="12.75">
      <c r="A79" s="38" t="s">
        <v>71</v>
      </c>
      <c r="E79" s="39" t="s">
        <v>3412</v>
      </c>
    </row>
    <row r="80" spans="1:5" ht="12.75">
      <c r="A80" t="s">
        <v>73</v>
      </c>
      <c r="E80" s="37" t="s">
        <v>83</v>
      </c>
    </row>
    <row r="81" spans="1:16" ht="12.75">
      <c r="A81" s="26" t="s">
        <v>63</v>
      </c>
      <c r="B81" s="31" t="s">
        <v>146</v>
      </c>
      <c r="C81" s="31" t="s">
        <v>3367</v>
      </c>
      <c r="D81" s="26" t="s">
        <v>83</v>
      </c>
      <c r="E81" s="32" t="s">
        <v>3413</v>
      </c>
      <c r="F81" s="33" t="s">
        <v>95</v>
      </c>
      <c r="G81" s="34">
        <v>93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12.75">
      <c r="A82" s="36" t="s">
        <v>69</v>
      </c>
      <c r="E82" s="37" t="s">
        <v>3196</v>
      </c>
    </row>
    <row r="83" spans="1:5" ht="12.75">
      <c r="A83" s="38" t="s">
        <v>71</v>
      </c>
      <c r="E83" s="39" t="s">
        <v>3414</v>
      </c>
    </row>
    <row r="84" spans="1:5" ht="12.75">
      <c r="A84" t="s">
        <v>73</v>
      </c>
      <c r="E84" s="37" t="s">
        <v>83</v>
      </c>
    </row>
    <row r="85" spans="1:16" ht="12.75">
      <c r="A85" s="26" t="s">
        <v>63</v>
      </c>
      <c r="B85" s="31" t="s">
        <v>151</v>
      </c>
      <c r="C85" s="31" t="s">
        <v>3369</v>
      </c>
      <c r="D85" s="26" t="s">
        <v>83</v>
      </c>
      <c r="E85" s="32" t="s">
        <v>3415</v>
      </c>
      <c r="F85" s="33" t="s">
        <v>95</v>
      </c>
      <c r="G85" s="34">
        <v>168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12.75">
      <c r="A86" s="36" t="s">
        <v>69</v>
      </c>
      <c r="E86" s="37" t="s">
        <v>3196</v>
      </c>
    </row>
    <row r="87" spans="1:5" ht="12.75">
      <c r="A87" s="38" t="s">
        <v>71</v>
      </c>
      <c r="E87" s="39" t="s">
        <v>3416</v>
      </c>
    </row>
    <row r="88" spans="1:5" ht="12.75">
      <c r="A88" t="s">
        <v>73</v>
      </c>
      <c r="E88" s="37" t="s">
        <v>83</v>
      </c>
    </row>
    <row r="89" spans="1:16" ht="12.75">
      <c r="A89" s="26" t="s">
        <v>63</v>
      </c>
      <c r="B89" s="31" t="s">
        <v>156</v>
      </c>
      <c r="C89" s="31" t="s">
        <v>3371</v>
      </c>
      <c r="D89" s="26" t="s">
        <v>83</v>
      </c>
      <c r="E89" s="32" t="s">
        <v>3417</v>
      </c>
      <c r="F89" s="33" t="s">
        <v>234</v>
      </c>
      <c r="G89" s="34">
        <v>2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12.75">
      <c r="A90" s="36" t="s">
        <v>69</v>
      </c>
      <c r="E90" s="37" t="s">
        <v>721</v>
      </c>
    </row>
    <row r="91" spans="1:5" ht="12.75">
      <c r="A91" s="38" t="s">
        <v>71</v>
      </c>
      <c r="E91" s="39" t="s">
        <v>448</v>
      </c>
    </row>
    <row r="92" spans="1:5" ht="12.75">
      <c r="A92" t="s">
        <v>73</v>
      </c>
      <c r="E92" s="37" t="s">
        <v>83</v>
      </c>
    </row>
    <row r="93" spans="1:16" ht="12.75">
      <c r="A93" s="26" t="s">
        <v>63</v>
      </c>
      <c r="B93" s="31" t="s">
        <v>161</v>
      </c>
      <c r="C93" s="31" t="s">
        <v>3373</v>
      </c>
      <c r="D93" s="26" t="s">
        <v>83</v>
      </c>
      <c r="E93" s="32" t="s">
        <v>3418</v>
      </c>
      <c r="F93" s="33" t="s">
        <v>234</v>
      </c>
      <c r="G93" s="34">
        <v>7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12.75">
      <c r="A94" s="36" t="s">
        <v>69</v>
      </c>
      <c r="E94" s="37" t="s">
        <v>721</v>
      </c>
    </row>
    <row r="95" spans="1:5" ht="12.75">
      <c r="A95" s="38" t="s">
        <v>71</v>
      </c>
      <c r="E95" s="39" t="s">
        <v>679</v>
      </c>
    </row>
    <row r="96" spans="1:5" ht="12.75">
      <c r="A96" t="s">
        <v>73</v>
      </c>
      <c r="E96" s="37" t="s">
        <v>83</v>
      </c>
    </row>
    <row r="97" spans="1:16" ht="12.75">
      <c r="A97" s="26" t="s">
        <v>63</v>
      </c>
      <c r="B97" s="31" t="s">
        <v>166</v>
      </c>
      <c r="C97" s="31" t="s">
        <v>3375</v>
      </c>
      <c r="D97" s="26" t="s">
        <v>83</v>
      </c>
      <c r="E97" s="32" t="s">
        <v>3419</v>
      </c>
      <c r="F97" s="33" t="s">
        <v>234</v>
      </c>
      <c r="G97" s="34">
        <v>7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12.75">
      <c r="A98" s="36" t="s">
        <v>69</v>
      </c>
      <c r="E98" s="37" t="s">
        <v>750</v>
      </c>
    </row>
    <row r="99" spans="1:5" ht="12.75">
      <c r="A99" s="38" t="s">
        <v>71</v>
      </c>
      <c r="E99" s="39" t="s">
        <v>679</v>
      </c>
    </row>
    <row r="100" spans="1:5" ht="12.75">
      <c r="A100" t="s">
        <v>73</v>
      </c>
      <c r="E100" s="37" t="s">
        <v>83</v>
      </c>
    </row>
    <row r="101" spans="1:16" ht="12.75">
      <c r="A101" s="26" t="s">
        <v>63</v>
      </c>
      <c r="B101" s="31" t="s">
        <v>169</v>
      </c>
      <c r="C101" s="31" t="s">
        <v>3379</v>
      </c>
      <c r="D101" s="26" t="s">
        <v>83</v>
      </c>
      <c r="E101" s="32" t="s">
        <v>3420</v>
      </c>
      <c r="F101" s="33" t="s">
        <v>234</v>
      </c>
      <c r="G101" s="34">
        <v>2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12.75">
      <c r="A102" s="36" t="s">
        <v>69</v>
      </c>
      <c r="E102" s="37" t="s">
        <v>750</v>
      </c>
    </row>
    <row r="103" spans="1:5" ht="12.75">
      <c r="A103" s="38" t="s">
        <v>71</v>
      </c>
      <c r="E103" s="39" t="s">
        <v>448</v>
      </c>
    </row>
    <row r="104" spans="1:5" ht="12.75">
      <c r="A104" t="s">
        <v>73</v>
      </c>
      <c r="E104" s="37" t="s">
        <v>83</v>
      </c>
    </row>
    <row r="105" spans="1:16" ht="12.75">
      <c r="A105" s="26" t="s">
        <v>63</v>
      </c>
      <c r="B105" s="31" t="s">
        <v>174</v>
      </c>
      <c r="C105" s="31" t="s">
        <v>3383</v>
      </c>
      <c r="D105" s="26" t="s">
        <v>83</v>
      </c>
      <c r="E105" s="32" t="s">
        <v>3421</v>
      </c>
      <c r="F105" s="33" t="s">
        <v>234</v>
      </c>
      <c r="G105" s="34">
        <v>28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12.75">
      <c r="A106" s="36" t="s">
        <v>69</v>
      </c>
      <c r="E106" s="37" t="s">
        <v>721</v>
      </c>
    </row>
    <row r="107" spans="1:5" ht="12.75">
      <c r="A107" s="38" t="s">
        <v>71</v>
      </c>
      <c r="E107" s="39" t="s">
        <v>3422</v>
      </c>
    </row>
    <row r="108" spans="1:5" ht="12.75">
      <c r="A108" t="s">
        <v>73</v>
      </c>
      <c r="E108" s="37" t="s">
        <v>83</v>
      </c>
    </row>
    <row r="109" spans="1:16" ht="12.75">
      <c r="A109" s="26" t="s">
        <v>63</v>
      </c>
      <c r="B109" s="31" t="s">
        <v>180</v>
      </c>
      <c r="C109" s="31" t="s">
        <v>3386</v>
      </c>
      <c r="D109" s="26" t="s">
        <v>83</v>
      </c>
      <c r="E109" s="32" t="s">
        <v>3423</v>
      </c>
      <c r="F109" s="33" t="s">
        <v>234</v>
      </c>
      <c r="G109" s="34">
        <v>1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12.75">
      <c r="A110" s="36" t="s">
        <v>69</v>
      </c>
      <c r="E110" s="37" t="s">
        <v>721</v>
      </c>
    </row>
    <row r="111" spans="1:5" ht="12.75">
      <c r="A111" s="38" t="s">
        <v>71</v>
      </c>
      <c r="E111" s="39" t="s">
        <v>686</v>
      </c>
    </row>
    <row r="112" spans="1:5" ht="12.75">
      <c r="A112" t="s">
        <v>73</v>
      </c>
      <c r="E112" s="37" t="s">
        <v>83</v>
      </c>
    </row>
    <row r="113" spans="1:16" ht="12.75">
      <c r="A113" s="26" t="s">
        <v>63</v>
      </c>
      <c r="B113" s="31" t="s">
        <v>187</v>
      </c>
      <c r="C113" s="31" t="s">
        <v>3387</v>
      </c>
      <c r="D113" s="26" t="s">
        <v>83</v>
      </c>
      <c r="E113" s="32" t="s">
        <v>3424</v>
      </c>
      <c r="F113" s="33" t="s">
        <v>95</v>
      </c>
      <c r="G113" s="34">
        <v>238</v>
      </c>
      <c r="H113" s="35">
        <v>0</v>
      </c>
      <c r="I113" s="35">
        <f>ROUND(ROUND(H113,2)*ROUND(G113,3),2)</f>
      </c>
      <c r="J113" s="33" t="s">
        <v>68</v>
      </c>
      <c r="O113">
        <f>(I113*21)/100</f>
      </c>
      <c r="P113" t="s">
        <v>36</v>
      </c>
    </row>
    <row r="114" spans="1:5" ht="12.75">
      <c r="A114" s="36" t="s">
        <v>69</v>
      </c>
      <c r="E114" s="37" t="s">
        <v>3196</v>
      </c>
    </row>
    <row r="115" spans="1:5" ht="12.75">
      <c r="A115" s="38" t="s">
        <v>71</v>
      </c>
      <c r="E115" s="39" t="s">
        <v>3425</v>
      </c>
    </row>
    <row r="116" spans="1:5" ht="12.75">
      <c r="A116" t="s">
        <v>73</v>
      </c>
      <c r="E116" s="37" t="s">
        <v>83</v>
      </c>
    </row>
    <row r="117" spans="1:16" ht="12.75">
      <c r="A117" s="26" t="s">
        <v>63</v>
      </c>
      <c r="B117" s="31" t="s">
        <v>189</v>
      </c>
      <c r="C117" s="31" t="s">
        <v>3391</v>
      </c>
      <c r="D117" s="26" t="s">
        <v>83</v>
      </c>
      <c r="E117" s="32" t="s">
        <v>3426</v>
      </c>
      <c r="F117" s="33" t="s">
        <v>95</v>
      </c>
      <c r="G117" s="34">
        <v>234</v>
      </c>
      <c r="H117" s="35">
        <v>0</v>
      </c>
      <c r="I117" s="35">
        <f>ROUND(ROUND(H117,2)*ROUND(G117,3),2)</f>
      </c>
      <c r="J117" s="33" t="s">
        <v>68</v>
      </c>
      <c r="O117">
        <f>(I117*21)/100</f>
      </c>
      <c r="P117" t="s">
        <v>36</v>
      </c>
    </row>
    <row r="118" spans="1:5" ht="12.75">
      <c r="A118" s="36" t="s">
        <v>69</v>
      </c>
      <c r="E118" s="37" t="s">
        <v>3213</v>
      </c>
    </row>
    <row r="119" spans="1:5" ht="12.75">
      <c r="A119" s="38" t="s">
        <v>71</v>
      </c>
      <c r="E119" s="39" t="s">
        <v>3427</v>
      </c>
    </row>
    <row r="120" spans="1:5" ht="12.75">
      <c r="A120" t="s">
        <v>73</v>
      </c>
      <c r="E120" s="37" t="s">
        <v>83</v>
      </c>
    </row>
    <row r="121" spans="1:16" ht="12.75">
      <c r="A121" s="26" t="s">
        <v>63</v>
      </c>
      <c r="B121" s="31" t="s">
        <v>191</v>
      </c>
      <c r="C121" s="31" t="s">
        <v>3393</v>
      </c>
      <c r="D121" s="26" t="s">
        <v>83</v>
      </c>
      <c r="E121" s="32" t="s">
        <v>3428</v>
      </c>
      <c r="F121" s="33" t="s">
        <v>234</v>
      </c>
      <c r="G121" s="34">
        <v>2</v>
      </c>
      <c r="H121" s="35">
        <v>0</v>
      </c>
      <c r="I121" s="35">
        <f>ROUND(ROUND(H121,2)*ROUND(G121,3),2)</f>
      </c>
      <c r="J121" s="33" t="s">
        <v>68</v>
      </c>
      <c r="O121">
        <f>(I121*21)/100</f>
      </c>
      <c r="P121" t="s">
        <v>36</v>
      </c>
    </row>
    <row r="122" spans="1:5" ht="12.75">
      <c r="A122" s="36" t="s">
        <v>69</v>
      </c>
      <c r="E122" s="37" t="s">
        <v>750</v>
      </c>
    </row>
    <row r="123" spans="1:5" ht="12.75">
      <c r="A123" s="38" t="s">
        <v>71</v>
      </c>
      <c r="E123" s="39" t="s">
        <v>448</v>
      </c>
    </row>
    <row r="124" spans="1:5" ht="12.75">
      <c r="A124" t="s">
        <v>73</v>
      </c>
      <c r="E124" s="37" t="s">
        <v>83</v>
      </c>
    </row>
    <row r="125" spans="1:16" ht="12.75">
      <c r="A125" s="26" t="s">
        <v>63</v>
      </c>
      <c r="B125" s="31" t="s">
        <v>194</v>
      </c>
      <c r="C125" s="31" t="s">
        <v>3429</v>
      </c>
      <c r="D125" s="26" t="s">
        <v>83</v>
      </c>
      <c r="E125" s="32" t="s">
        <v>754</v>
      </c>
      <c r="F125" s="33" t="s">
        <v>234</v>
      </c>
      <c r="G125" s="34">
        <v>10</v>
      </c>
      <c r="H125" s="35">
        <v>0</v>
      </c>
      <c r="I125" s="35">
        <f>ROUND(ROUND(H125,2)*ROUND(G125,3),2)</f>
      </c>
      <c r="J125" s="33" t="s">
        <v>68</v>
      </c>
      <c r="O125">
        <f>(I125*21)/100</f>
      </c>
      <c r="P125" t="s">
        <v>36</v>
      </c>
    </row>
    <row r="126" spans="1:5" ht="12.75">
      <c r="A126" s="36" t="s">
        <v>69</v>
      </c>
      <c r="E126" s="37" t="s">
        <v>750</v>
      </c>
    </row>
    <row r="127" spans="1:5" ht="12.75">
      <c r="A127" s="38" t="s">
        <v>71</v>
      </c>
      <c r="E127" s="39" t="s">
        <v>1319</v>
      </c>
    </row>
    <row r="128" spans="1:5" ht="12.75">
      <c r="A128" t="s">
        <v>73</v>
      </c>
      <c r="E128" s="37" t="s">
        <v>83</v>
      </c>
    </row>
    <row r="129" spans="1:16" ht="12.75">
      <c r="A129" s="26" t="s">
        <v>63</v>
      </c>
      <c r="B129" s="31" t="s">
        <v>197</v>
      </c>
      <c r="C129" s="31" t="s">
        <v>3430</v>
      </c>
      <c r="D129" s="26" t="s">
        <v>83</v>
      </c>
      <c r="E129" s="32" t="s">
        <v>3431</v>
      </c>
      <c r="F129" s="33" t="s">
        <v>234</v>
      </c>
      <c r="G129" s="34">
        <v>10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12.75">
      <c r="A130" s="36" t="s">
        <v>69</v>
      </c>
      <c r="E130" s="37" t="s">
        <v>721</v>
      </c>
    </row>
    <row r="131" spans="1:5" ht="12.75">
      <c r="A131" s="38" t="s">
        <v>71</v>
      </c>
      <c r="E131" s="39" t="s">
        <v>1319</v>
      </c>
    </row>
    <row r="132" spans="1:5" ht="12.75">
      <c r="A132" t="s">
        <v>73</v>
      </c>
      <c r="E132" s="37" t="s">
        <v>83</v>
      </c>
    </row>
    <row r="133" spans="1:16" ht="12.75">
      <c r="A133" s="26" t="s">
        <v>63</v>
      </c>
      <c r="B133" s="31" t="s">
        <v>200</v>
      </c>
      <c r="C133" s="31" t="s">
        <v>3432</v>
      </c>
      <c r="D133" s="26" t="s">
        <v>83</v>
      </c>
      <c r="E133" s="32" t="s">
        <v>3433</v>
      </c>
      <c r="F133" s="33" t="s">
        <v>234</v>
      </c>
      <c r="G133" s="34">
        <v>2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12.75">
      <c r="A134" s="36" t="s">
        <v>69</v>
      </c>
      <c r="E134" s="37" t="s">
        <v>721</v>
      </c>
    </row>
    <row r="135" spans="1:5" ht="12.75">
      <c r="A135" s="38" t="s">
        <v>71</v>
      </c>
      <c r="E135" s="39" t="s">
        <v>448</v>
      </c>
    </row>
    <row r="136" spans="1:5" ht="12.75">
      <c r="A136" t="s">
        <v>73</v>
      </c>
      <c r="E136" s="37" t="s">
        <v>83</v>
      </c>
    </row>
    <row r="137" spans="1:16" ht="12.75">
      <c r="A137" s="26" t="s">
        <v>63</v>
      </c>
      <c r="B137" s="31" t="s">
        <v>203</v>
      </c>
      <c r="C137" s="31" t="s">
        <v>3434</v>
      </c>
      <c r="D137" s="26" t="s">
        <v>83</v>
      </c>
      <c r="E137" s="32" t="s">
        <v>3435</v>
      </c>
      <c r="F137" s="33" t="s">
        <v>234</v>
      </c>
      <c r="G137" s="34">
        <v>15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12.75">
      <c r="A138" s="36" t="s">
        <v>69</v>
      </c>
      <c r="E138" s="37" t="s">
        <v>750</v>
      </c>
    </row>
    <row r="139" spans="1:5" ht="12.75">
      <c r="A139" s="38" t="s">
        <v>71</v>
      </c>
      <c r="E139" s="39" t="s">
        <v>1894</v>
      </c>
    </row>
    <row r="140" spans="1:5" ht="12.75">
      <c r="A140" t="s">
        <v>73</v>
      </c>
      <c r="E140" s="37" t="s">
        <v>83</v>
      </c>
    </row>
    <row r="141" spans="1:16" ht="12.75">
      <c r="A141" s="26" t="s">
        <v>63</v>
      </c>
      <c r="B141" s="31" t="s">
        <v>206</v>
      </c>
      <c r="C141" s="31" t="s">
        <v>3436</v>
      </c>
      <c r="D141" s="26" t="s">
        <v>83</v>
      </c>
      <c r="E141" s="32" t="s">
        <v>3437</v>
      </c>
      <c r="F141" s="33" t="s">
        <v>3438</v>
      </c>
      <c r="G141" s="34">
        <v>15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12.75">
      <c r="A142" s="36" t="s">
        <v>69</v>
      </c>
      <c r="E142" s="37" t="s">
        <v>3439</v>
      </c>
    </row>
    <row r="143" spans="1:5" ht="12.75">
      <c r="A143" s="38" t="s">
        <v>71</v>
      </c>
      <c r="E143" s="39" t="s">
        <v>1894</v>
      </c>
    </row>
    <row r="144" spans="1:5" ht="12.75">
      <c r="A144" t="s">
        <v>73</v>
      </c>
      <c r="E144" s="37" t="s">
        <v>83</v>
      </c>
    </row>
    <row r="145" spans="1:16" ht="12.75">
      <c r="A145" s="26" t="s">
        <v>63</v>
      </c>
      <c r="B145" s="31" t="s">
        <v>211</v>
      </c>
      <c r="C145" s="31" t="s">
        <v>3440</v>
      </c>
      <c r="D145" s="26" t="s">
        <v>83</v>
      </c>
      <c r="E145" s="32" t="s">
        <v>3441</v>
      </c>
      <c r="F145" s="33" t="s">
        <v>3438</v>
      </c>
      <c r="G145" s="34">
        <v>15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36</v>
      </c>
    </row>
    <row r="146" spans="1:5" ht="12.75">
      <c r="A146" s="36" t="s">
        <v>69</v>
      </c>
      <c r="E146" s="37" t="s">
        <v>3439</v>
      </c>
    </row>
    <row r="147" spans="1:5" ht="12.75">
      <c r="A147" s="38" t="s">
        <v>71</v>
      </c>
      <c r="E147" s="39" t="s">
        <v>1894</v>
      </c>
    </row>
    <row r="148" spans="1:5" ht="12.75">
      <c r="A148" t="s">
        <v>73</v>
      </c>
      <c r="E148" s="37" t="s">
        <v>83</v>
      </c>
    </row>
    <row r="149" spans="1:16" ht="12.75">
      <c r="A149" s="26" t="s">
        <v>63</v>
      </c>
      <c r="B149" s="31" t="s">
        <v>216</v>
      </c>
      <c r="C149" s="31" t="s">
        <v>3442</v>
      </c>
      <c r="D149" s="26" t="s">
        <v>83</v>
      </c>
      <c r="E149" s="32" t="s">
        <v>3443</v>
      </c>
      <c r="F149" s="33" t="s">
        <v>3438</v>
      </c>
      <c r="G149" s="34">
        <v>15</v>
      </c>
      <c r="H149" s="35">
        <v>0</v>
      </c>
      <c r="I149" s="35">
        <f>ROUND(ROUND(H149,2)*ROUND(G149,3),2)</f>
      </c>
      <c r="J149" s="33" t="s">
        <v>68</v>
      </c>
      <c r="O149">
        <f>(I149*21)/100</f>
      </c>
      <c r="P149" t="s">
        <v>36</v>
      </c>
    </row>
    <row r="150" spans="1:5" ht="12.75">
      <c r="A150" s="36" t="s">
        <v>69</v>
      </c>
      <c r="E150" s="37" t="s">
        <v>3439</v>
      </c>
    </row>
    <row r="151" spans="1:5" ht="12.75">
      <c r="A151" s="38" t="s">
        <v>71</v>
      </c>
      <c r="E151" s="39" t="s">
        <v>1894</v>
      </c>
    </row>
    <row r="152" spans="1:5" ht="12.75">
      <c r="A152" t="s">
        <v>73</v>
      </c>
      <c r="E152" s="37" t="s">
        <v>83</v>
      </c>
    </row>
    <row r="153" spans="1:16" ht="12.75">
      <c r="A153" s="26" t="s">
        <v>63</v>
      </c>
      <c r="B153" s="31" t="s">
        <v>221</v>
      </c>
      <c r="C153" s="31" t="s">
        <v>3444</v>
      </c>
      <c r="D153" s="26" t="s">
        <v>83</v>
      </c>
      <c r="E153" s="32" t="s">
        <v>755</v>
      </c>
      <c r="F153" s="33" t="s">
        <v>95</v>
      </c>
      <c r="G153" s="34">
        <v>5250</v>
      </c>
      <c r="H153" s="35">
        <v>0</v>
      </c>
      <c r="I153" s="35">
        <f>ROUND(ROUND(H153,2)*ROUND(G153,3),2)</f>
      </c>
      <c r="J153" s="33" t="s">
        <v>68</v>
      </c>
      <c r="O153">
        <f>(I153*21)/100</f>
      </c>
      <c r="P153" t="s">
        <v>36</v>
      </c>
    </row>
    <row r="154" spans="1:5" ht="12.75">
      <c r="A154" s="36" t="s">
        <v>69</v>
      </c>
      <c r="E154" s="37" t="s">
        <v>756</v>
      </c>
    </row>
    <row r="155" spans="1:5" ht="12.75">
      <c r="A155" s="38" t="s">
        <v>71</v>
      </c>
      <c r="E155" s="39" t="s">
        <v>3445</v>
      </c>
    </row>
    <row r="156" spans="1:5" ht="12.75">
      <c r="A156" t="s">
        <v>73</v>
      </c>
      <c r="E156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3446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1901</v>
      </c>
      <c r="D6" s="1"/>
      <c r="E6" s="14" t="s">
        <v>1902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3311</v>
      </c>
      <c r="D7" s="1"/>
      <c r="E7" s="14" t="s">
        <v>3312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3446</v>
      </c>
      <c r="D8" s="6"/>
      <c r="E8" s="18" t="s">
        <v>3447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0+I13+I17+I21+I25+I29+I33+I37+I41+I45+I49+I53+I57+I61+I65+I69+I73+I77+I81+I85</f>
      </c>
      <c r="R12">
        <f>0+O13+O17+O21+O25+O29+O33+O37+O41+O45+O49+O53+O57+O61+O65+O69+O73+O77+O81+O85</f>
      </c>
    </row>
    <row r="13" spans="1:16" ht="12.75">
      <c r="A13" s="26" t="s">
        <v>63</v>
      </c>
      <c r="B13" s="31" t="s">
        <v>19</v>
      </c>
      <c r="C13" s="31" t="s">
        <v>3317</v>
      </c>
      <c r="D13" s="26" t="s">
        <v>83</v>
      </c>
      <c r="E13" s="32" t="s">
        <v>724</v>
      </c>
      <c r="F13" s="33" t="s">
        <v>725</v>
      </c>
      <c r="G13" s="34">
        <v>4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12.75">
      <c r="A14" s="36" t="s">
        <v>69</v>
      </c>
      <c r="E14" s="37" t="s">
        <v>726</v>
      </c>
    </row>
    <row r="15" spans="1:5" ht="12.75">
      <c r="A15" s="38" t="s">
        <v>71</v>
      </c>
      <c r="E15" s="39" t="s">
        <v>727</v>
      </c>
    </row>
    <row r="16" spans="1:5" ht="12.75">
      <c r="A16" t="s">
        <v>73</v>
      </c>
      <c r="E16" s="37" t="s">
        <v>83</v>
      </c>
    </row>
    <row r="17" spans="1:16" ht="12.75">
      <c r="A17" s="26" t="s">
        <v>63</v>
      </c>
      <c r="B17" s="31" t="s">
        <v>36</v>
      </c>
      <c r="C17" s="31" t="s">
        <v>3318</v>
      </c>
      <c r="D17" s="26" t="s">
        <v>83</v>
      </c>
      <c r="E17" s="32" t="s">
        <v>728</v>
      </c>
      <c r="F17" s="33" t="s">
        <v>725</v>
      </c>
      <c r="G17" s="34">
        <v>4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12.75">
      <c r="A18" s="36" t="s">
        <v>69</v>
      </c>
      <c r="E18" s="37" t="s">
        <v>726</v>
      </c>
    </row>
    <row r="19" spans="1:5" ht="12.75">
      <c r="A19" s="38" t="s">
        <v>71</v>
      </c>
      <c r="E19" s="39" t="s">
        <v>727</v>
      </c>
    </row>
    <row r="20" spans="1:5" ht="12.75">
      <c r="A20" t="s">
        <v>73</v>
      </c>
      <c r="E20" s="37" t="s">
        <v>83</v>
      </c>
    </row>
    <row r="21" spans="1:16" ht="12.75">
      <c r="A21" s="26" t="s">
        <v>63</v>
      </c>
      <c r="B21" s="31" t="s">
        <v>35</v>
      </c>
      <c r="C21" s="31" t="s">
        <v>3322</v>
      </c>
      <c r="D21" s="26" t="s">
        <v>83</v>
      </c>
      <c r="E21" s="32" t="s">
        <v>730</v>
      </c>
      <c r="F21" s="33" t="s">
        <v>725</v>
      </c>
      <c r="G21" s="34">
        <v>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12.75">
      <c r="A22" s="36" t="s">
        <v>69</v>
      </c>
      <c r="E22" s="37" t="s">
        <v>731</v>
      </c>
    </row>
    <row r="23" spans="1:5" ht="12.75">
      <c r="A23" s="38" t="s">
        <v>71</v>
      </c>
      <c r="E23" s="39" t="s">
        <v>727</v>
      </c>
    </row>
    <row r="24" spans="1:5" ht="12.75">
      <c r="A24" t="s">
        <v>73</v>
      </c>
      <c r="E24" s="37" t="s">
        <v>83</v>
      </c>
    </row>
    <row r="25" spans="1:16" ht="12.75">
      <c r="A25" s="26" t="s">
        <v>63</v>
      </c>
      <c r="B25" s="31" t="s">
        <v>45</v>
      </c>
      <c r="C25" s="31" t="s">
        <v>3326</v>
      </c>
      <c r="D25" s="26" t="s">
        <v>83</v>
      </c>
      <c r="E25" s="32" t="s">
        <v>732</v>
      </c>
      <c r="F25" s="33" t="s">
        <v>725</v>
      </c>
      <c r="G25" s="34">
        <v>3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733</v>
      </c>
    </row>
    <row r="27" spans="1:5" ht="12.75">
      <c r="A27" s="38" t="s">
        <v>71</v>
      </c>
      <c r="E27" s="39" t="s">
        <v>453</v>
      </c>
    </row>
    <row r="28" spans="1:5" ht="12.75">
      <c r="A28" t="s">
        <v>73</v>
      </c>
      <c r="E28" s="37" t="s">
        <v>83</v>
      </c>
    </row>
    <row r="29" spans="1:16" ht="12.75">
      <c r="A29" s="26" t="s">
        <v>63</v>
      </c>
      <c r="B29" s="31" t="s">
        <v>47</v>
      </c>
      <c r="C29" s="31" t="s">
        <v>3330</v>
      </c>
      <c r="D29" s="26" t="s">
        <v>83</v>
      </c>
      <c r="E29" s="32" t="s">
        <v>735</v>
      </c>
      <c r="F29" s="33" t="s">
        <v>684</v>
      </c>
      <c r="G29" s="34">
        <v>0.5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12.75">
      <c r="A30" s="36" t="s">
        <v>69</v>
      </c>
      <c r="E30" s="37" t="s">
        <v>736</v>
      </c>
    </row>
    <row r="31" spans="1:5" ht="12.75">
      <c r="A31" s="38" t="s">
        <v>71</v>
      </c>
      <c r="E31" s="39" t="s">
        <v>3449</v>
      </c>
    </row>
    <row r="32" spans="1:5" ht="12.75">
      <c r="A32" t="s">
        <v>73</v>
      </c>
      <c r="E32" s="37" t="s">
        <v>83</v>
      </c>
    </row>
    <row r="33" spans="1:16" ht="12.75">
      <c r="A33" s="26" t="s">
        <v>63</v>
      </c>
      <c r="B33" s="31" t="s">
        <v>49</v>
      </c>
      <c r="C33" s="31" t="s">
        <v>3334</v>
      </c>
      <c r="D33" s="26" t="s">
        <v>83</v>
      </c>
      <c r="E33" s="32" t="s">
        <v>737</v>
      </c>
      <c r="F33" s="33" t="s">
        <v>725</v>
      </c>
      <c r="G33" s="34">
        <v>4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738</v>
      </c>
    </row>
    <row r="35" spans="1:5" ht="12.75">
      <c r="A35" s="38" t="s">
        <v>71</v>
      </c>
      <c r="E35" s="39" t="s">
        <v>727</v>
      </c>
    </row>
    <row r="36" spans="1:5" ht="12.75">
      <c r="A36" t="s">
        <v>73</v>
      </c>
      <c r="E36" s="37" t="s">
        <v>83</v>
      </c>
    </row>
    <row r="37" spans="1:16" ht="12.75">
      <c r="A37" s="26" t="s">
        <v>63</v>
      </c>
      <c r="B37" s="31" t="s">
        <v>97</v>
      </c>
      <c r="C37" s="31" t="s">
        <v>3338</v>
      </c>
      <c r="D37" s="26" t="s">
        <v>83</v>
      </c>
      <c r="E37" s="32" t="s">
        <v>740</v>
      </c>
      <c r="F37" s="33" t="s">
        <v>725</v>
      </c>
      <c r="G37" s="34">
        <v>4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741</v>
      </c>
    </row>
    <row r="39" spans="1:5" ht="12.75">
      <c r="A39" s="38" t="s">
        <v>71</v>
      </c>
      <c r="E39" s="39" t="s">
        <v>727</v>
      </c>
    </row>
    <row r="40" spans="1:5" ht="12.75">
      <c r="A40" t="s">
        <v>73</v>
      </c>
      <c r="E40" s="37" t="s">
        <v>83</v>
      </c>
    </row>
    <row r="41" spans="1:16" ht="12.75">
      <c r="A41" s="26" t="s">
        <v>63</v>
      </c>
      <c r="B41" s="31" t="s">
        <v>104</v>
      </c>
      <c r="C41" s="31" t="s">
        <v>3342</v>
      </c>
      <c r="D41" s="26" t="s">
        <v>83</v>
      </c>
      <c r="E41" s="32" t="s">
        <v>742</v>
      </c>
      <c r="F41" s="33" t="s">
        <v>725</v>
      </c>
      <c r="G41" s="34">
        <v>2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743</v>
      </c>
    </row>
    <row r="43" spans="1:5" ht="12.75">
      <c r="A43" s="38" t="s">
        <v>71</v>
      </c>
      <c r="E43" s="39" t="s">
        <v>448</v>
      </c>
    </row>
    <row r="44" spans="1:5" ht="12.75">
      <c r="A44" t="s">
        <v>73</v>
      </c>
      <c r="E44" s="37" t="s">
        <v>83</v>
      </c>
    </row>
    <row r="45" spans="1:16" ht="12.75">
      <c r="A45" s="26" t="s">
        <v>63</v>
      </c>
      <c r="B45" s="31" t="s">
        <v>52</v>
      </c>
      <c r="C45" s="31" t="s">
        <v>3345</v>
      </c>
      <c r="D45" s="26" t="s">
        <v>83</v>
      </c>
      <c r="E45" s="32" t="s">
        <v>3424</v>
      </c>
      <c r="F45" s="33" t="s">
        <v>95</v>
      </c>
      <c r="G45" s="34">
        <v>119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12.75">
      <c r="A46" s="36" t="s">
        <v>69</v>
      </c>
      <c r="E46" s="37" t="s">
        <v>745</v>
      </c>
    </row>
    <row r="47" spans="1:5" ht="12.75">
      <c r="A47" s="38" t="s">
        <v>71</v>
      </c>
      <c r="E47" s="39" t="s">
        <v>3352</v>
      </c>
    </row>
    <row r="48" spans="1:5" ht="12.75">
      <c r="A48" t="s">
        <v>73</v>
      </c>
      <c r="E48" s="37" t="s">
        <v>83</v>
      </c>
    </row>
    <row r="49" spans="1:16" ht="12.75">
      <c r="A49" s="26" t="s">
        <v>63</v>
      </c>
      <c r="B49" s="31" t="s">
        <v>54</v>
      </c>
      <c r="C49" s="31" t="s">
        <v>3347</v>
      </c>
      <c r="D49" s="26" t="s">
        <v>83</v>
      </c>
      <c r="E49" s="32" t="s">
        <v>3426</v>
      </c>
      <c r="F49" s="33" t="s">
        <v>95</v>
      </c>
      <c r="G49" s="34">
        <v>117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12.75">
      <c r="A50" s="36" t="s">
        <v>69</v>
      </c>
      <c r="E50" s="37" t="s">
        <v>3213</v>
      </c>
    </row>
    <row r="51" spans="1:5" ht="12.75">
      <c r="A51" s="38" t="s">
        <v>71</v>
      </c>
      <c r="E51" s="39" t="s">
        <v>3450</v>
      </c>
    </row>
    <row r="52" spans="1:5" ht="12.75">
      <c r="A52" t="s">
        <v>73</v>
      </c>
      <c r="E52" s="37" t="s">
        <v>83</v>
      </c>
    </row>
    <row r="53" spans="1:16" ht="12.75">
      <c r="A53" s="26" t="s">
        <v>63</v>
      </c>
      <c r="B53" s="31" t="s">
        <v>56</v>
      </c>
      <c r="C53" s="31" t="s">
        <v>3349</v>
      </c>
      <c r="D53" s="26" t="s">
        <v>83</v>
      </c>
      <c r="E53" s="32" t="s">
        <v>3428</v>
      </c>
      <c r="F53" s="33" t="s">
        <v>234</v>
      </c>
      <c r="G53" s="34">
        <v>1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12.75">
      <c r="A54" s="36" t="s">
        <v>69</v>
      </c>
      <c r="E54" s="37" t="s">
        <v>750</v>
      </c>
    </row>
    <row r="55" spans="1:5" ht="12.75">
      <c r="A55" s="38" t="s">
        <v>71</v>
      </c>
      <c r="E55" s="39" t="s">
        <v>686</v>
      </c>
    </row>
    <row r="56" spans="1:5" ht="12.75">
      <c r="A56" t="s">
        <v>73</v>
      </c>
      <c r="E56" s="37" t="s">
        <v>83</v>
      </c>
    </row>
    <row r="57" spans="1:16" ht="12.75">
      <c r="A57" s="26" t="s">
        <v>63</v>
      </c>
      <c r="B57" s="31" t="s">
        <v>118</v>
      </c>
      <c r="C57" s="31" t="s">
        <v>3353</v>
      </c>
      <c r="D57" s="26" t="s">
        <v>83</v>
      </c>
      <c r="E57" s="32" t="s">
        <v>754</v>
      </c>
      <c r="F57" s="33" t="s">
        <v>234</v>
      </c>
      <c r="G57" s="34">
        <v>5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12.75">
      <c r="A58" s="36" t="s">
        <v>69</v>
      </c>
      <c r="E58" s="37" t="s">
        <v>750</v>
      </c>
    </row>
    <row r="59" spans="1:5" ht="12.75">
      <c r="A59" s="38" t="s">
        <v>71</v>
      </c>
      <c r="E59" s="39" t="s">
        <v>1539</v>
      </c>
    </row>
    <row r="60" spans="1:5" ht="12.75">
      <c r="A60" t="s">
        <v>73</v>
      </c>
      <c r="E60" s="37" t="s">
        <v>83</v>
      </c>
    </row>
    <row r="61" spans="1:16" ht="12.75">
      <c r="A61" s="26" t="s">
        <v>63</v>
      </c>
      <c r="B61" s="31" t="s">
        <v>123</v>
      </c>
      <c r="C61" s="31" t="s">
        <v>3355</v>
      </c>
      <c r="D61" s="26" t="s">
        <v>83</v>
      </c>
      <c r="E61" s="32" t="s">
        <v>3431</v>
      </c>
      <c r="F61" s="33" t="s">
        <v>234</v>
      </c>
      <c r="G61" s="34">
        <v>5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12.75">
      <c r="A62" s="36" t="s">
        <v>69</v>
      </c>
      <c r="E62" s="37" t="s">
        <v>721</v>
      </c>
    </row>
    <row r="63" spans="1:5" ht="12.75">
      <c r="A63" s="38" t="s">
        <v>71</v>
      </c>
      <c r="E63" s="39" t="s">
        <v>1539</v>
      </c>
    </row>
    <row r="64" spans="1:5" ht="12.75">
      <c r="A64" t="s">
        <v>73</v>
      </c>
      <c r="E64" s="37" t="s">
        <v>83</v>
      </c>
    </row>
    <row r="65" spans="1:16" ht="12.75">
      <c r="A65" s="26" t="s">
        <v>63</v>
      </c>
      <c r="B65" s="31" t="s">
        <v>126</v>
      </c>
      <c r="C65" s="31" t="s">
        <v>3357</v>
      </c>
      <c r="D65" s="26" t="s">
        <v>83</v>
      </c>
      <c r="E65" s="32" t="s">
        <v>3433</v>
      </c>
      <c r="F65" s="33" t="s">
        <v>234</v>
      </c>
      <c r="G65" s="34">
        <v>1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12.75">
      <c r="A66" s="36" t="s">
        <v>69</v>
      </c>
      <c r="E66" s="37" t="s">
        <v>721</v>
      </c>
    </row>
    <row r="67" spans="1:5" ht="12.75">
      <c r="A67" s="38" t="s">
        <v>71</v>
      </c>
      <c r="E67" s="39" t="s">
        <v>686</v>
      </c>
    </row>
    <row r="68" spans="1:5" ht="12.75">
      <c r="A68" t="s">
        <v>73</v>
      </c>
      <c r="E68" s="37" t="s">
        <v>83</v>
      </c>
    </row>
    <row r="69" spans="1:16" ht="12.75">
      <c r="A69" s="26" t="s">
        <v>63</v>
      </c>
      <c r="B69" s="31" t="s">
        <v>131</v>
      </c>
      <c r="C69" s="31" t="s">
        <v>3358</v>
      </c>
      <c r="D69" s="26" t="s">
        <v>83</v>
      </c>
      <c r="E69" s="32" t="s">
        <v>3435</v>
      </c>
      <c r="F69" s="33" t="s">
        <v>234</v>
      </c>
      <c r="G69" s="34">
        <v>10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12.75">
      <c r="A70" s="36" t="s">
        <v>69</v>
      </c>
      <c r="E70" s="37" t="s">
        <v>750</v>
      </c>
    </row>
    <row r="71" spans="1:5" ht="12.75">
      <c r="A71" s="38" t="s">
        <v>71</v>
      </c>
      <c r="E71" s="39" t="s">
        <v>3451</v>
      </c>
    </row>
    <row r="72" spans="1:5" ht="12.75">
      <c r="A72" t="s">
        <v>73</v>
      </c>
      <c r="E72" s="37" t="s">
        <v>83</v>
      </c>
    </row>
    <row r="73" spans="1:16" ht="12.75">
      <c r="A73" s="26" t="s">
        <v>63</v>
      </c>
      <c r="B73" s="31" t="s">
        <v>137</v>
      </c>
      <c r="C73" s="31" t="s">
        <v>3362</v>
      </c>
      <c r="D73" s="26" t="s">
        <v>83</v>
      </c>
      <c r="E73" s="32" t="s">
        <v>3437</v>
      </c>
      <c r="F73" s="33" t="s">
        <v>3438</v>
      </c>
      <c r="G73" s="34">
        <v>10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12.75">
      <c r="A74" s="36" t="s">
        <v>69</v>
      </c>
      <c r="E74" s="37" t="s">
        <v>3439</v>
      </c>
    </row>
    <row r="75" spans="1:5" ht="12.75">
      <c r="A75" s="38" t="s">
        <v>71</v>
      </c>
      <c r="E75" s="39" t="s">
        <v>3451</v>
      </c>
    </row>
    <row r="76" spans="1:5" ht="12.75">
      <c r="A76" t="s">
        <v>73</v>
      </c>
      <c r="E76" s="37" t="s">
        <v>83</v>
      </c>
    </row>
    <row r="77" spans="1:16" ht="12.75">
      <c r="A77" s="26" t="s">
        <v>63</v>
      </c>
      <c r="B77" s="31" t="s">
        <v>140</v>
      </c>
      <c r="C77" s="31" t="s">
        <v>3365</v>
      </c>
      <c r="D77" s="26" t="s">
        <v>83</v>
      </c>
      <c r="E77" s="32" t="s">
        <v>3441</v>
      </c>
      <c r="F77" s="33" t="s">
        <v>3438</v>
      </c>
      <c r="G77" s="34">
        <v>10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12.75">
      <c r="A78" s="36" t="s">
        <v>69</v>
      </c>
      <c r="E78" s="37" t="s">
        <v>3439</v>
      </c>
    </row>
    <row r="79" spans="1:5" ht="12.75">
      <c r="A79" s="38" t="s">
        <v>71</v>
      </c>
      <c r="E79" s="39" t="s">
        <v>3451</v>
      </c>
    </row>
    <row r="80" spans="1:5" ht="12.75">
      <c r="A80" t="s">
        <v>73</v>
      </c>
      <c r="E80" s="37" t="s">
        <v>83</v>
      </c>
    </row>
    <row r="81" spans="1:16" ht="12.75">
      <c r="A81" s="26" t="s">
        <v>63</v>
      </c>
      <c r="B81" s="31" t="s">
        <v>146</v>
      </c>
      <c r="C81" s="31" t="s">
        <v>3367</v>
      </c>
      <c r="D81" s="26" t="s">
        <v>83</v>
      </c>
      <c r="E81" s="32" t="s">
        <v>3443</v>
      </c>
      <c r="F81" s="33" t="s">
        <v>3438</v>
      </c>
      <c r="G81" s="34">
        <v>10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12.75">
      <c r="A82" s="36" t="s">
        <v>69</v>
      </c>
      <c r="E82" s="37" t="s">
        <v>3439</v>
      </c>
    </row>
    <row r="83" spans="1:5" ht="12.75">
      <c r="A83" s="38" t="s">
        <v>71</v>
      </c>
      <c r="E83" s="39" t="s">
        <v>3451</v>
      </c>
    </row>
    <row r="84" spans="1:5" ht="12.75">
      <c r="A84" t="s">
        <v>73</v>
      </c>
      <c r="E84" s="37" t="s">
        <v>83</v>
      </c>
    </row>
    <row r="85" spans="1:16" ht="12.75">
      <c r="A85" s="26" t="s">
        <v>63</v>
      </c>
      <c r="B85" s="31" t="s">
        <v>151</v>
      </c>
      <c r="C85" s="31" t="s">
        <v>3369</v>
      </c>
      <c r="D85" s="26" t="s">
        <v>83</v>
      </c>
      <c r="E85" s="32" t="s">
        <v>755</v>
      </c>
      <c r="F85" s="33" t="s">
        <v>95</v>
      </c>
      <c r="G85" s="34">
        <v>2620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12.75">
      <c r="A86" s="36" t="s">
        <v>69</v>
      </c>
      <c r="E86" s="37" t="s">
        <v>756</v>
      </c>
    </row>
    <row r="87" spans="1:5" ht="12.75">
      <c r="A87" s="38" t="s">
        <v>71</v>
      </c>
      <c r="E87" s="39" t="s">
        <v>3452</v>
      </c>
    </row>
    <row r="88" spans="1:5" ht="12.75">
      <c r="A88" t="s">
        <v>73</v>
      </c>
      <c r="E88" s="37" t="s">
        <v>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0+O12+O25+O42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3457</v>
      </c>
      <c r="I3" s="43">
        <f>0+I12+I25+I42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3453</v>
      </c>
      <c r="D6" s="1"/>
      <c r="E6" s="14" t="s">
        <v>3454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3455</v>
      </c>
      <c r="D7" s="1"/>
      <c r="E7" s="14" t="s">
        <v>3456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3457</v>
      </c>
      <c r="D8" s="6"/>
      <c r="E8" s="18" t="s">
        <v>3458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19</v>
      </c>
      <c r="D12" s="27"/>
      <c r="E12" s="29" t="s">
        <v>81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119</v>
      </c>
      <c r="D13" s="26" t="s">
        <v>83</v>
      </c>
      <c r="E13" s="32" t="s">
        <v>120</v>
      </c>
      <c r="F13" s="33" t="s">
        <v>85</v>
      </c>
      <c r="G13" s="34">
        <v>228.15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51">
      <c r="A14" s="36" t="s">
        <v>69</v>
      </c>
      <c r="E14" s="37" t="s">
        <v>3462</v>
      </c>
    </row>
    <row r="15" spans="1:5" ht="12.75">
      <c r="A15" s="38" t="s">
        <v>71</v>
      </c>
      <c r="E15" s="39" t="s">
        <v>3463</v>
      </c>
    </row>
    <row r="16" spans="1:5" ht="63.75">
      <c r="A16" t="s">
        <v>73</v>
      </c>
      <c r="E16" s="37" t="s">
        <v>88</v>
      </c>
    </row>
    <row r="17" spans="1:16" ht="12.75">
      <c r="A17" s="26" t="s">
        <v>63</v>
      </c>
      <c r="B17" s="31" t="s">
        <v>36</v>
      </c>
      <c r="C17" s="31" t="s">
        <v>127</v>
      </c>
      <c r="D17" s="26" t="s">
        <v>83</v>
      </c>
      <c r="E17" s="32" t="s">
        <v>128</v>
      </c>
      <c r="F17" s="33" t="s">
        <v>95</v>
      </c>
      <c r="G17" s="34">
        <v>65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3464</v>
      </c>
    </row>
    <row r="19" spans="1:5" ht="12.75">
      <c r="A19" s="38" t="s">
        <v>71</v>
      </c>
      <c r="E19" s="39" t="s">
        <v>3465</v>
      </c>
    </row>
    <row r="20" spans="1:5" ht="25.5">
      <c r="A20" t="s">
        <v>73</v>
      </c>
      <c r="E20" s="37" t="s">
        <v>130</v>
      </c>
    </row>
    <row r="21" spans="1:16" ht="12.75">
      <c r="A21" s="26" t="s">
        <v>63</v>
      </c>
      <c r="B21" s="31" t="s">
        <v>35</v>
      </c>
      <c r="C21" s="31" t="s">
        <v>162</v>
      </c>
      <c r="D21" s="26" t="s">
        <v>83</v>
      </c>
      <c r="E21" s="32" t="s">
        <v>163</v>
      </c>
      <c r="F21" s="33" t="s">
        <v>85</v>
      </c>
      <c r="G21" s="34">
        <v>30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25.5">
      <c r="A22" s="36" t="s">
        <v>69</v>
      </c>
      <c r="E22" s="37" t="s">
        <v>3466</v>
      </c>
    </row>
    <row r="23" spans="1:5" ht="12.75">
      <c r="A23" s="38" t="s">
        <v>71</v>
      </c>
      <c r="E23" s="39" t="s">
        <v>3010</v>
      </c>
    </row>
    <row r="24" spans="1:5" ht="242.25">
      <c r="A24" t="s">
        <v>73</v>
      </c>
      <c r="E24" s="37" t="s">
        <v>165</v>
      </c>
    </row>
    <row r="25" spans="1:18" ht="12.75" customHeight="1">
      <c r="A25" s="6" t="s">
        <v>61</v>
      </c>
      <c r="B25" s="6"/>
      <c r="C25" s="41" t="s">
        <v>47</v>
      </c>
      <c r="D25" s="6"/>
      <c r="E25" s="29" t="s">
        <v>304</v>
      </c>
      <c r="F25" s="6"/>
      <c r="G25" s="6"/>
      <c r="H25" s="6"/>
      <c r="I25" s="42">
        <f>0+Q25</f>
      </c>
      <c r="J25" s="6"/>
      <c r="O25">
        <f>0+R25</f>
      </c>
      <c r="Q25">
        <f>0+I26+I30+I34+I38</f>
      </c>
      <c r="R25">
        <f>0+O26+O30+O34+O38</f>
      </c>
    </row>
    <row r="26" spans="1:16" ht="12.75">
      <c r="A26" s="26" t="s">
        <v>63</v>
      </c>
      <c r="B26" s="31" t="s">
        <v>45</v>
      </c>
      <c r="C26" s="31" t="s">
        <v>346</v>
      </c>
      <c r="D26" s="26" t="s">
        <v>83</v>
      </c>
      <c r="E26" s="32" t="s">
        <v>347</v>
      </c>
      <c r="F26" s="33" t="s">
        <v>183</v>
      </c>
      <c r="G26" s="34">
        <v>5070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89.25">
      <c r="A27" s="36" t="s">
        <v>69</v>
      </c>
      <c r="E27" s="37" t="s">
        <v>3467</v>
      </c>
    </row>
    <row r="28" spans="1:5" ht="38.25">
      <c r="A28" s="38" t="s">
        <v>71</v>
      </c>
      <c r="E28" s="39" t="s">
        <v>3468</v>
      </c>
    </row>
    <row r="29" spans="1:5" ht="51">
      <c r="A29" t="s">
        <v>73</v>
      </c>
      <c r="E29" s="37" t="s">
        <v>340</v>
      </c>
    </row>
    <row r="30" spans="1:16" ht="12.75">
      <c r="A30" s="26" t="s">
        <v>63</v>
      </c>
      <c r="B30" s="31" t="s">
        <v>47</v>
      </c>
      <c r="C30" s="31" t="s">
        <v>3469</v>
      </c>
      <c r="D30" s="26" t="s">
        <v>83</v>
      </c>
      <c r="E30" s="32" t="s">
        <v>3470</v>
      </c>
      <c r="F30" s="33" t="s">
        <v>85</v>
      </c>
      <c r="G30" s="34">
        <v>101.4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38.25">
      <c r="A31" s="36" t="s">
        <v>69</v>
      </c>
      <c r="E31" s="37" t="s">
        <v>3471</v>
      </c>
    </row>
    <row r="32" spans="1:5" ht="12.75">
      <c r="A32" s="38" t="s">
        <v>71</v>
      </c>
      <c r="E32" s="39" t="s">
        <v>3472</v>
      </c>
    </row>
    <row r="33" spans="1:5" ht="140.25">
      <c r="A33" t="s">
        <v>73</v>
      </c>
      <c r="E33" s="37" t="s">
        <v>367</v>
      </c>
    </row>
    <row r="34" spans="1:16" ht="12.75">
      <c r="A34" s="26" t="s">
        <v>63</v>
      </c>
      <c r="B34" s="31" t="s">
        <v>49</v>
      </c>
      <c r="C34" s="31" t="s">
        <v>364</v>
      </c>
      <c r="D34" s="26" t="s">
        <v>83</v>
      </c>
      <c r="E34" s="32" t="s">
        <v>3473</v>
      </c>
      <c r="F34" s="33" t="s">
        <v>183</v>
      </c>
      <c r="G34" s="34">
        <v>2535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25.5">
      <c r="A35" s="36" t="s">
        <v>69</v>
      </c>
      <c r="E35" s="37" t="s">
        <v>3474</v>
      </c>
    </row>
    <row r="36" spans="1:5" ht="12.75">
      <c r="A36" s="38" t="s">
        <v>71</v>
      </c>
      <c r="E36" s="39" t="s">
        <v>3475</v>
      </c>
    </row>
    <row r="37" spans="1:5" ht="140.25">
      <c r="A37" t="s">
        <v>73</v>
      </c>
      <c r="E37" s="37" t="s">
        <v>367</v>
      </c>
    </row>
    <row r="38" spans="1:16" ht="12.75">
      <c r="A38" s="26" t="s">
        <v>63</v>
      </c>
      <c r="B38" s="31" t="s">
        <v>97</v>
      </c>
      <c r="C38" s="31" t="s">
        <v>412</v>
      </c>
      <c r="D38" s="26" t="s">
        <v>83</v>
      </c>
      <c r="E38" s="32" t="s">
        <v>413</v>
      </c>
      <c r="F38" s="33" t="s">
        <v>95</v>
      </c>
      <c r="G38" s="34">
        <v>65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25.5">
      <c r="A39" s="36" t="s">
        <v>69</v>
      </c>
      <c r="E39" s="37" t="s">
        <v>3476</v>
      </c>
    </row>
    <row r="40" spans="1:5" ht="12.75">
      <c r="A40" s="38" t="s">
        <v>71</v>
      </c>
      <c r="E40" s="39" t="s">
        <v>3465</v>
      </c>
    </row>
    <row r="41" spans="1:5" ht="38.25">
      <c r="A41" t="s">
        <v>73</v>
      </c>
      <c r="E41" s="37" t="s">
        <v>415</v>
      </c>
    </row>
    <row r="42" spans="1:18" ht="12.75" customHeight="1">
      <c r="A42" s="6" t="s">
        <v>61</v>
      </c>
      <c r="B42" s="6"/>
      <c r="C42" s="41" t="s">
        <v>52</v>
      </c>
      <c r="D42" s="6"/>
      <c r="E42" s="29" t="s">
        <v>460</v>
      </c>
      <c r="F42" s="6"/>
      <c r="G42" s="6"/>
      <c r="H42" s="6"/>
      <c r="I42" s="42">
        <f>0+Q42</f>
      </c>
      <c r="J42" s="6"/>
      <c r="O42">
        <f>0+R42</f>
      </c>
      <c r="Q42">
        <f>0+I43</f>
      </c>
      <c r="R42">
        <f>0+O43</f>
      </c>
    </row>
    <row r="43" spans="1:16" ht="12.75">
      <c r="A43" s="26" t="s">
        <v>63</v>
      </c>
      <c r="B43" s="31" t="s">
        <v>104</v>
      </c>
      <c r="C43" s="31" t="s">
        <v>546</v>
      </c>
      <c r="D43" s="26" t="s">
        <v>83</v>
      </c>
      <c r="E43" s="32" t="s">
        <v>547</v>
      </c>
      <c r="F43" s="33" t="s">
        <v>95</v>
      </c>
      <c r="G43" s="34">
        <v>65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38.25">
      <c r="A44" s="36" t="s">
        <v>69</v>
      </c>
      <c r="E44" s="37" t="s">
        <v>3477</v>
      </c>
    </row>
    <row r="45" spans="1:5" ht="12.75">
      <c r="A45" s="38" t="s">
        <v>71</v>
      </c>
      <c r="E45" s="39" t="s">
        <v>3465</v>
      </c>
    </row>
    <row r="46" spans="1:5" ht="25.5">
      <c r="A46" t="s">
        <v>73</v>
      </c>
      <c r="E46" s="37" t="s">
        <v>549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3478</v>
      </c>
      <c r="I3" s="43">
        <f>0+I12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3453</v>
      </c>
      <c r="D6" s="1"/>
      <c r="E6" s="14" t="s">
        <v>3454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3455</v>
      </c>
      <c r="D7" s="1"/>
      <c r="E7" s="14" t="s">
        <v>3456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3478</v>
      </c>
      <c r="D8" s="6"/>
      <c r="E8" s="18" t="s">
        <v>3479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0+I13+I17+I21+I25+I29+I33+I37+I41+I45+I49+I53+I57+I61+I65+I69+I73+I77+I81+I85</f>
      </c>
      <c r="R12">
        <f>0+O13+O17+O21+O25+O29+O33+O37+O41+O45+O49+O53+O57+O61+O65+O69+O73+O77+O81+O85</f>
      </c>
    </row>
    <row r="13" spans="1:16" ht="12.75">
      <c r="A13" s="26" t="s">
        <v>63</v>
      </c>
      <c r="B13" s="31" t="s">
        <v>19</v>
      </c>
      <c r="C13" s="31" t="s">
        <v>3481</v>
      </c>
      <c r="D13" s="26" t="s">
        <v>83</v>
      </c>
      <c r="E13" s="32" t="s">
        <v>3482</v>
      </c>
      <c r="F13" s="33" t="s">
        <v>3483</v>
      </c>
      <c r="G13" s="34">
        <v>1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3484</v>
      </c>
    </row>
    <row r="15" spans="1:5" ht="12.75">
      <c r="A15" s="38" t="s">
        <v>71</v>
      </c>
      <c r="E15" s="39" t="s">
        <v>686</v>
      </c>
    </row>
    <row r="16" spans="1:5" ht="12.75">
      <c r="A16" t="s">
        <v>73</v>
      </c>
      <c r="E16" s="37" t="s">
        <v>3485</v>
      </c>
    </row>
    <row r="17" spans="1:16" ht="12.75">
      <c r="A17" s="26" t="s">
        <v>63</v>
      </c>
      <c r="B17" s="31" t="s">
        <v>36</v>
      </c>
      <c r="C17" s="31" t="s">
        <v>3486</v>
      </c>
      <c r="D17" s="26" t="s">
        <v>65</v>
      </c>
      <c r="E17" s="32" t="s">
        <v>3487</v>
      </c>
      <c r="F17" s="33" t="s">
        <v>3483</v>
      </c>
      <c r="G17" s="34">
        <v>1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3488</v>
      </c>
    </row>
    <row r="19" spans="1:5" ht="12.75">
      <c r="A19" s="38" t="s">
        <v>71</v>
      </c>
      <c r="E19" s="39" t="s">
        <v>686</v>
      </c>
    </row>
    <row r="20" spans="1:5" ht="12.75">
      <c r="A20" t="s">
        <v>73</v>
      </c>
      <c r="E20" s="37" t="s">
        <v>3489</v>
      </c>
    </row>
    <row r="21" spans="1:16" ht="12.75">
      <c r="A21" s="26" t="s">
        <v>63</v>
      </c>
      <c r="B21" s="31" t="s">
        <v>35</v>
      </c>
      <c r="C21" s="31" t="s">
        <v>3486</v>
      </c>
      <c r="D21" s="26" t="s">
        <v>75</v>
      </c>
      <c r="E21" s="32" t="s">
        <v>3487</v>
      </c>
      <c r="F21" s="33" t="s">
        <v>3483</v>
      </c>
      <c r="G21" s="34">
        <v>1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25.5">
      <c r="A22" s="36" t="s">
        <v>69</v>
      </c>
      <c r="E22" s="37" t="s">
        <v>3490</v>
      </c>
    </row>
    <row r="23" spans="1:5" ht="12.75">
      <c r="A23" s="38" t="s">
        <v>71</v>
      </c>
      <c r="E23" s="39" t="s">
        <v>686</v>
      </c>
    </row>
    <row r="24" spans="1:5" ht="12.75">
      <c r="A24" t="s">
        <v>73</v>
      </c>
      <c r="E24" s="37" t="s">
        <v>3489</v>
      </c>
    </row>
    <row r="25" spans="1:16" ht="12.75">
      <c r="A25" s="26" t="s">
        <v>63</v>
      </c>
      <c r="B25" s="31" t="s">
        <v>45</v>
      </c>
      <c r="C25" s="31" t="s">
        <v>3491</v>
      </c>
      <c r="D25" s="26" t="s">
        <v>65</v>
      </c>
      <c r="E25" s="32" t="s">
        <v>3492</v>
      </c>
      <c r="F25" s="33" t="s">
        <v>234</v>
      </c>
      <c r="G25" s="34">
        <v>1</v>
      </c>
      <c r="H25" s="35">
        <v>0</v>
      </c>
      <c r="I25" s="35">
        <f>ROUND(ROUND(H25,2)*ROUND(G25,3),2)</f>
      </c>
      <c r="J25" s="33" t="s">
        <v>68</v>
      </c>
      <c r="O25">
        <f>(I25*21)/100</f>
      </c>
      <c r="P25" t="s">
        <v>36</v>
      </c>
    </row>
    <row r="26" spans="1:5" ht="12.75">
      <c r="A26" s="36" t="s">
        <v>69</v>
      </c>
      <c r="E26" s="37" t="s">
        <v>3493</v>
      </c>
    </row>
    <row r="27" spans="1:5" ht="12.75">
      <c r="A27" s="38" t="s">
        <v>71</v>
      </c>
      <c r="E27" s="39" t="s">
        <v>686</v>
      </c>
    </row>
    <row r="28" spans="1:5" ht="12.75">
      <c r="A28" t="s">
        <v>73</v>
      </c>
      <c r="E28" s="37" t="s">
        <v>3494</v>
      </c>
    </row>
    <row r="29" spans="1:16" ht="12.75">
      <c r="A29" s="26" t="s">
        <v>63</v>
      </c>
      <c r="B29" s="31" t="s">
        <v>47</v>
      </c>
      <c r="C29" s="31" t="s">
        <v>3491</v>
      </c>
      <c r="D29" s="26" t="s">
        <v>75</v>
      </c>
      <c r="E29" s="32" t="s">
        <v>3492</v>
      </c>
      <c r="F29" s="33" t="s">
        <v>234</v>
      </c>
      <c r="G29" s="34">
        <v>8</v>
      </c>
      <c r="H29" s="35">
        <v>0</v>
      </c>
      <c r="I29" s="35">
        <f>ROUND(ROUND(H29,2)*ROUND(G29,3),2)</f>
      </c>
      <c r="J29" s="33" t="s">
        <v>68</v>
      </c>
      <c r="O29">
        <f>(I29*21)/100</f>
      </c>
      <c r="P29" t="s">
        <v>36</v>
      </c>
    </row>
    <row r="30" spans="1:5" ht="89.25">
      <c r="A30" s="36" t="s">
        <v>69</v>
      </c>
      <c r="E30" s="37" t="s">
        <v>3495</v>
      </c>
    </row>
    <row r="31" spans="1:5" ht="12.75">
      <c r="A31" s="38" t="s">
        <v>71</v>
      </c>
      <c r="E31" s="39" t="s">
        <v>729</v>
      </c>
    </row>
    <row r="32" spans="1:5" ht="12.75">
      <c r="A32" t="s">
        <v>73</v>
      </c>
      <c r="E32" s="37" t="s">
        <v>3494</v>
      </c>
    </row>
    <row r="33" spans="1:16" ht="12.75">
      <c r="A33" s="26" t="s">
        <v>63</v>
      </c>
      <c r="B33" s="31" t="s">
        <v>49</v>
      </c>
      <c r="C33" s="31" t="s">
        <v>3491</v>
      </c>
      <c r="D33" s="26" t="s">
        <v>78</v>
      </c>
      <c r="E33" s="32" t="s">
        <v>3492</v>
      </c>
      <c r="F33" s="33" t="s">
        <v>3483</v>
      </c>
      <c r="G33" s="34">
        <v>1</v>
      </c>
      <c r="H33" s="35">
        <v>0</v>
      </c>
      <c r="I33" s="35">
        <f>ROUND(ROUND(H33,2)*ROUND(G33,3),2)</f>
      </c>
      <c r="J33" s="33" t="s">
        <v>68</v>
      </c>
      <c r="O33">
        <f>(I33*21)/100</f>
      </c>
      <c r="P33" t="s">
        <v>36</v>
      </c>
    </row>
    <row r="34" spans="1:5" ht="12.75">
      <c r="A34" s="36" t="s">
        <v>69</v>
      </c>
      <c r="E34" s="37" t="s">
        <v>3496</v>
      </c>
    </row>
    <row r="35" spans="1:5" ht="12.75">
      <c r="A35" s="38" t="s">
        <v>71</v>
      </c>
      <c r="E35" s="39" t="s">
        <v>686</v>
      </c>
    </row>
    <row r="36" spans="1:5" ht="12.75">
      <c r="A36" t="s">
        <v>73</v>
      </c>
      <c r="E36" s="37" t="s">
        <v>3494</v>
      </c>
    </row>
    <row r="37" spans="1:16" ht="12.75">
      <c r="A37" s="26" t="s">
        <v>63</v>
      </c>
      <c r="B37" s="31" t="s">
        <v>97</v>
      </c>
      <c r="C37" s="31" t="s">
        <v>3491</v>
      </c>
      <c r="D37" s="26" t="s">
        <v>192</v>
      </c>
      <c r="E37" s="32" t="s">
        <v>3492</v>
      </c>
      <c r="F37" s="33" t="s">
        <v>3483</v>
      </c>
      <c r="G37" s="34">
        <v>1</v>
      </c>
      <c r="H37" s="35">
        <v>0</v>
      </c>
      <c r="I37" s="35">
        <f>ROUND(ROUND(H37,2)*ROUND(G37,3),2)</f>
      </c>
      <c r="J37" s="33" t="s">
        <v>68</v>
      </c>
      <c r="O37">
        <f>(I37*21)/100</f>
      </c>
      <c r="P37" t="s">
        <v>36</v>
      </c>
    </row>
    <row r="38" spans="1:5" ht="12.75">
      <c r="A38" s="36" t="s">
        <v>69</v>
      </c>
      <c r="E38" s="37" t="s">
        <v>3497</v>
      </c>
    </row>
    <row r="39" spans="1:5" ht="12.75">
      <c r="A39" s="38" t="s">
        <v>71</v>
      </c>
      <c r="E39" s="39" t="s">
        <v>686</v>
      </c>
    </row>
    <row r="40" spans="1:5" ht="12.75">
      <c r="A40" t="s">
        <v>73</v>
      </c>
      <c r="E40" s="37" t="s">
        <v>3494</v>
      </c>
    </row>
    <row r="41" spans="1:16" ht="12.75">
      <c r="A41" s="26" t="s">
        <v>63</v>
      </c>
      <c r="B41" s="31" t="s">
        <v>104</v>
      </c>
      <c r="C41" s="31" t="s">
        <v>3491</v>
      </c>
      <c r="D41" s="26" t="s">
        <v>195</v>
      </c>
      <c r="E41" s="32" t="s">
        <v>3492</v>
      </c>
      <c r="F41" s="33" t="s">
        <v>234</v>
      </c>
      <c r="G41" s="34">
        <v>1</v>
      </c>
      <c r="H41" s="35">
        <v>0</v>
      </c>
      <c r="I41" s="35">
        <f>ROUND(ROUND(H41,2)*ROUND(G41,3),2)</f>
      </c>
      <c r="J41" s="33" t="s">
        <v>68</v>
      </c>
      <c r="O41">
        <f>(I41*21)/100</f>
      </c>
      <c r="P41" t="s">
        <v>36</v>
      </c>
    </row>
    <row r="42" spans="1:5" ht="12.75">
      <c r="A42" s="36" t="s">
        <v>69</v>
      </c>
      <c r="E42" s="37" t="s">
        <v>3498</v>
      </c>
    </row>
    <row r="43" spans="1:5" ht="12.75">
      <c r="A43" s="38" t="s">
        <v>71</v>
      </c>
      <c r="E43" s="39" t="s">
        <v>686</v>
      </c>
    </row>
    <row r="44" spans="1:5" ht="12.75">
      <c r="A44" t="s">
        <v>73</v>
      </c>
      <c r="E44" s="37" t="s">
        <v>3494</v>
      </c>
    </row>
    <row r="45" spans="1:16" ht="12.75">
      <c r="A45" s="26" t="s">
        <v>63</v>
      </c>
      <c r="B45" s="31" t="s">
        <v>52</v>
      </c>
      <c r="C45" s="31" t="s">
        <v>3491</v>
      </c>
      <c r="D45" s="26" t="s">
        <v>198</v>
      </c>
      <c r="E45" s="32" t="s">
        <v>3492</v>
      </c>
      <c r="F45" s="33" t="s">
        <v>1920</v>
      </c>
      <c r="G45" s="34">
        <v>5</v>
      </c>
      <c r="H45" s="35">
        <v>0</v>
      </c>
      <c r="I45" s="35">
        <f>ROUND(ROUND(H45,2)*ROUND(G45,3),2)</f>
      </c>
      <c r="J45" s="33" t="s">
        <v>68</v>
      </c>
      <c r="O45">
        <f>(I45*21)/100</f>
      </c>
      <c r="P45" t="s">
        <v>36</v>
      </c>
    </row>
    <row r="46" spans="1:5" ht="63.75">
      <c r="A46" s="36" t="s">
        <v>69</v>
      </c>
      <c r="E46" s="37" t="s">
        <v>3499</v>
      </c>
    </row>
    <row r="47" spans="1:5" ht="12.75">
      <c r="A47" s="38" t="s">
        <v>71</v>
      </c>
      <c r="E47" s="39" t="s">
        <v>1539</v>
      </c>
    </row>
    <row r="48" spans="1:5" ht="12.75">
      <c r="A48" t="s">
        <v>73</v>
      </c>
      <c r="E48" s="37" t="s">
        <v>3494</v>
      </c>
    </row>
    <row r="49" spans="1:16" ht="12.75">
      <c r="A49" s="26" t="s">
        <v>63</v>
      </c>
      <c r="B49" s="31" t="s">
        <v>54</v>
      </c>
      <c r="C49" s="31" t="s">
        <v>3500</v>
      </c>
      <c r="D49" s="26" t="s">
        <v>65</v>
      </c>
      <c r="E49" s="32" t="s">
        <v>3501</v>
      </c>
      <c r="F49" s="33" t="s">
        <v>234</v>
      </c>
      <c r="G49" s="34">
        <v>2</v>
      </c>
      <c r="H49" s="35">
        <v>0</v>
      </c>
      <c r="I49" s="35">
        <f>ROUND(ROUND(H49,2)*ROUND(G49,3),2)</f>
      </c>
      <c r="J49" s="33" t="s">
        <v>68</v>
      </c>
      <c r="O49">
        <f>(I49*21)/100</f>
      </c>
      <c r="P49" t="s">
        <v>36</v>
      </c>
    </row>
    <row r="50" spans="1:5" ht="25.5">
      <c r="A50" s="36" t="s">
        <v>69</v>
      </c>
      <c r="E50" s="37" t="s">
        <v>3502</v>
      </c>
    </row>
    <row r="51" spans="1:5" ht="12.75">
      <c r="A51" s="38" t="s">
        <v>71</v>
      </c>
      <c r="E51" s="39" t="s">
        <v>448</v>
      </c>
    </row>
    <row r="52" spans="1:5" ht="12.75">
      <c r="A52" t="s">
        <v>73</v>
      </c>
      <c r="E52" s="37" t="s">
        <v>3494</v>
      </c>
    </row>
    <row r="53" spans="1:16" ht="12.75">
      <c r="A53" s="26" t="s">
        <v>63</v>
      </c>
      <c r="B53" s="31" t="s">
        <v>56</v>
      </c>
      <c r="C53" s="31" t="s">
        <v>3500</v>
      </c>
      <c r="D53" s="26" t="s">
        <v>75</v>
      </c>
      <c r="E53" s="32" t="s">
        <v>3501</v>
      </c>
      <c r="F53" s="33" t="s">
        <v>1920</v>
      </c>
      <c r="G53" s="34">
        <v>1</v>
      </c>
      <c r="H53" s="35">
        <v>0</v>
      </c>
      <c r="I53" s="35">
        <f>ROUND(ROUND(H53,2)*ROUND(G53,3),2)</f>
      </c>
      <c r="J53" s="33" t="s">
        <v>68</v>
      </c>
      <c r="O53">
        <f>(I53*21)/100</f>
      </c>
      <c r="P53" t="s">
        <v>36</v>
      </c>
    </row>
    <row r="54" spans="1:5" ht="76.5">
      <c r="A54" s="36" t="s">
        <v>69</v>
      </c>
      <c r="E54" s="37" t="s">
        <v>3503</v>
      </c>
    </row>
    <row r="55" spans="1:5" ht="12.75">
      <c r="A55" s="38" t="s">
        <v>71</v>
      </c>
      <c r="E55" s="39" t="s">
        <v>686</v>
      </c>
    </row>
    <row r="56" spans="1:5" ht="12.75">
      <c r="A56" t="s">
        <v>73</v>
      </c>
      <c r="E56" s="37" t="s">
        <v>3494</v>
      </c>
    </row>
    <row r="57" spans="1:16" ht="12.75">
      <c r="A57" s="26" t="s">
        <v>63</v>
      </c>
      <c r="B57" s="31" t="s">
        <v>118</v>
      </c>
      <c r="C57" s="31" t="s">
        <v>3500</v>
      </c>
      <c r="D57" s="26" t="s">
        <v>78</v>
      </c>
      <c r="E57" s="32" t="s">
        <v>3501</v>
      </c>
      <c r="F57" s="33" t="s">
        <v>234</v>
      </c>
      <c r="G57" s="34">
        <v>1</v>
      </c>
      <c r="H57" s="35">
        <v>0</v>
      </c>
      <c r="I57" s="35">
        <f>ROUND(ROUND(H57,2)*ROUND(G57,3),2)</f>
      </c>
      <c r="J57" s="33" t="s">
        <v>68</v>
      </c>
      <c r="O57">
        <f>(I57*21)/100</f>
      </c>
      <c r="P57" t="s">
        <v>36</v>
      </c>
    </row>
    <row r="58" spans="1:5" ht="25.5">
      <c r="A58" s="36" t="s">
        <v>69</v>
      </c>
      <c r="E58" s="37" t="s">
        <v>3504</v>
      </c>
    </row>
    <row r="59" spans="1:5" ht="12.75">
      <c r="A59" s="38" t="s">
        <v>71</v>
      </c>
      <c r="E59" s="39" t="s">
        <v>686</v>
      </c>
    </row>
    <row r="60" spans="1:5" ht="12.75">
      <c r="A60" t="s">
        <v>73</v>
      </c>
      <c r="E60" s="37" t="s">
        <v>3494</v>
      </c>
    </row>
    <row r="61" spans="1:16" ht="12.75">
      <c r="A61" s="26" t="s">
        <v>63</v>
      </c>
      <c r="B61" s="31" t="s">
        <v>123</v>
      </c>
      <c r="C61" s="31" t="s">
        <v>3500</v>
      </c>
      <c r="D61" s="26" t="s">
        <v>192</v>
      </c>
      <c r="E61" s="32" t="s">
        <v>3501</v>
      </c>
      <c r="F61" s="33" t="s">
        <v>234</v>
      </c>
      <c r="G61" s="34">
        <v>1</v>
      </c>
      <c r="H61" s="35">
        <v>0</v>
      </c>
      <c r="I61" s="35">
        <f>ROUND(ROUND(H61,2)*ROUND(G61,3),2)</f>
      </c>
      <c r="J61" s="33" t="s">
        <v>68</v>
      </c>
      <c r="O61">
        <f>(I61*21)/100</f>
      </c>
      <c r="P61" t="s">
        <v>36</v>
      </c>
    </row>
    <row r="62" spans="1:5" ht="76.5">
      <c r="A62" s="36" t="s">
        <v>69</v>
      </c>
      <c r="E62" s="37" t="s">
        <v>3505</v>
      </c>
    </row>
    <row r="63" spans="1:5" ht="12.75">
      <c r="A63" s="38" t="s">
        <v>71</v>
      </c>
      <c r="E63" s="39" t="s">
        <v>686</v>
      </c>
    </row>
    <row r="64" spans="1:5" ht="12.75">
      <c r="A64" t="s">
        <v>73</v>
      </c>
      <c r="E64" s="37" t="s">
        <v>3494</v>
      </c>
    </row>
    <row r="65" spans="1:16" ht="12.75">
      <c r="A65" s="26" t="s">
        <v>63</v>
      </c>
      <c r="B65" s="31" t="s">
        <v>126</v>
      </c>
      <c r="C65" s="31" t="s">
        <v>3500</v>
      </c>
      <c r="D65" s="26" t="s">
        <v>195</v>
      </c>
      <c r="E65" s="32" t="s">
        <v>3501</v>
      </c>
      <c r="F65" s="33" t="s">
        <v>234</v>
      </c>
      <c r="G65" s="34">
        <v>7</v>
      </c>
      <c r="H65" s="35">
        <v>0</v>
      </c>
      <c r="I65" s="35">
        <f>ROUND(ROUND(H65,2)*ROUND(G65,3),2)</f>
      </c>
      <c r="J65" s="33" t="s">
        <v>68</v>
      </c>
      <c r="O65">
        <f>(I65*21)/100</f>
      </c>
      <c r="P65" t="s">
        <v>36</v>
      </c>
    </row>
    <row r="66" spans="1:5" ht="25.5">
      <c r="A66" s="36" t="s">
        <v>69</v>
      </c>
      <c r="E66" s="37" t="s">
        <v>3506</v>
      </c>
    </row>
    <row r="67" spans="1:5" ht="12.75">
      <c r="A67" s="38" t="s">
        <v>71</v>
      </c>
      <c r="E67" s="39" t="s">
        <v>679</v>
      </c>
    </row>
    <row r="68" spans="1:5" ht="12.75">
      <c r="A68" t="s">
        <v>73</v>
      </c>
      <c r="E68" s="37" t="s">
        <v>3494</v>
      </c>
    </row>
    <row r="69" spans="1:16" ht="12.75">
      <c r="A69" s="26" t="s">
        <v>63</v>
      </c>
      <c r="B69" s="31" t="s">
        <v>131</v>
      </c>
      <c r="C69" s="31" t="s">
        <v>3507</v>
      </c>
      <c r="D69" s="26" t="s">
        <v>83</v>
      </c>
      <c r="E69" s="32" t="s">
        <v>3508</v>
      </c>
      <c r="F69" s="33" t="s">
        <v>1920</v>
      </c>
      <c r="G69" s="34">
        <v>1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38.25">
      <c r="A70" s="36" t="s">
        <v>69</v>
      </c>
      <c r="E70" s="37" t="s">
        <v>3509</v>
      </c>
    </row>
    <row r="71" spans="1:5" ht="12.75">
      <c r="A71" s="38" t="s">
        <v>71</v>
      </c>
      <c r="E71" s="39" t="s">
        <v>686</v>
      </c>
    </row>
    <row r="72" spans="1:5" ht="12.75">
      <c r="A72" t="s">
        <v>73</v>
      </c>
      <c r="E72" s="37" t="s">
        <v>3494</v>
      </c>
    </row>
    <row r="73" spans="1:16" ht="12.75">
      <c r="A73" s="26" t="s">
        <v>63</v>
      </c>
      <c r="B73" s="31" t="s">
        <v>137</v>
      </c>
      <c r="C73" s="31" t="s">
        <v>3510</v>
      </c>
      <c r="D73" s="26" t="s">
        <v>83</v>
      </c>
      <c r="E73" s="32" t="s">
        <v>3511</v>
      </c>
      <c r="F73" s="33" t="s">
        <v>234</v>
      </c>
      <c r="G73" s="34">
        <v>1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25.5">
      <c r="A74" s="36" t="s">
        <v>69</v>
      </c>
      <c r="E74" s="37" t="s">
        <v>3512</v>
      </c>
    </row>
    <row r="75" spans="1:5" ht="12.75">
      <c r="A75" s="38" t="s">
        <v>71</v>
      </c>
      <c r="E75" s="39" t="s">
        <v>686</v>
      </c>
    </row>
    <row r="76" spans="1:5" ht="12.75">
      <c r="A76" t="s">
        <v>73</v>
      </c>
      <c r="E76" s="37" t="s">
        <v>3494</v>
      </c>
    </row>
    <row r="77" spans="1:16" ht="12.75">
      <c r="A77" s="26" t="s">
        <v>63</v>
      </c>
      <c r="B77" s="31" t="s">
        <v>140</v>
      </c>
      <c r="C77" s="31" t="s">
        <v>3513</v>
      </c>
      <c r="D77" s="26" t="s">
        <v>65</v>
      </c>
      <c r="E77" s="32" t="s">
        <v>3514</v>
      </c>
      <c r="F77" s="33" t="s">
        <v>234</v>
      </c>
      <c r="G77" s="34">
        <v>1</v>
      </c>
      <c r="H77" s="35">
        <v>0</v>
      </c>
      <c r="I77" s="35">
        <f>ROUND(ROUND(H77,2)*ROUND(G77,3),2)</f>
      </c>
      <c r="J77" s="33" t="s">
        <v>68</v>
      </c>
      <c r="O77">
        <f>(I77*21)/100</f>
      </c>
      <c r="P77" t="s">
        <v>36</v>
      </c>
    </row>
    <row r="78" spans="1:5" ht="51">
      <c r="A78" s="36" t="s">
        <v>69</v>
      </c>
      <c r="E78" s="37" t="s">
        <v>3515</v>
      </c>
    </row>
    <row r="79" spans="1:5" ht="12.75">
      <c r="A79" s="38" t="s">
        <v>71</v>
      </c>
      <c r="E79" s="39" t="s">
        <v>686</v>
      </c>
    </row>
    <row r="80" spans="1:5" ht="89.25">
      <c r="A80" t="s">
        <v>73</v>
      </c>
      <c r="E80" s="37" t="s">
        <v>3516</v>
      </c>
    </row>
    <row r="81" spans="1:16" ht="12.75">
      <c r="A81" s="26" t="s">
        <v>63</v>
      </c>
      <c r="B81" s="31" t="s">
        <v>146</v>
      </c>
      <c r="C81" s="31" t="s">
        <v>3513</v>
      </c>
      <c r="D81" s="26" t="s">
        <v>75</v>
      </c>
      <c r="E81" s="32" t="s">
        <v>3514</v>
      </c>
      <c r="F81" s="33" t="s">
        <v>234</v>
      </c>
      <c r="G81" s="34">
        <v>1</v>
      </c>
      <c r="H81" s="35">
        <v>0</v>
      </c>
      <c r="I81" s="35">
        <f>ROUND(ROUND(H81,2)*ROUND(G81,3),2)</f>
      </c>
      <c r="J81" s="33" t="s">
        <v>68</v>
      </c>
      <c r="O81">
        <f>(I81*21)/100</f>
      </c>
      <c r="P81" t="s">
        <v>36</v>
      </c>
    </row>
    <row r="82" spans="1:5" ht="25.5">
      <c r="A82" s="36" t="s">
        <v>69</v>
      </c>
      <c r="E82" s="37" t="s">
        <v>3517</v>
      </c>
    </row>
    <row r="83" spans="1:5" ht="12.75">
      <c r="A83" s="38" t="s">
        <v>71</v>
      </c>
      <c r="E83" s="39" t="s">
        <v>686</v>
      </c>
    </row>
    <row r="84" spans="1:5" ht="89.25">
      <c r="A84" t="s">
        <v>73</v>
      </c>
      <c r="E84" s="37" t="s">
        <v>3516</v>
      </c>
    </row>
    <row r="85" spans="1:16" ht="12.75">
      <c r="A85" s="26" t="s">
        <v>63</v>
      </c>
      <c r="B85" s="31" t="s">
        <v>151</v>
      </c>
      <c r="C85" s="31" t="s">
        <v>3518</v>
      </c>
      <c r="D85" s="26" t="s">
        <v>83</v>
      </c>
      <c r="E85" s="32" t="s">
        <v>3519</v>
      </c>
      <c r="F85" s="33" t="s">
        <v>3483</v>
      </c>
      <c r="G85" s="34">
        <v>1</v>
      </c>
      <c r="H85" s="35">
        <v>0</v>
      </c>
      <c r="I85" s="35">
        <f>ROUND(ROUND(H85,2)*ROUND(G85,3),2)</f>
      </c>
      <c r="J85" s="33" t="s">
        <v>68</v>
      </c>
      <c r="O85">
        <f>(I85*21)/100</f>
      </c>
      <c r="P85" t="s">
        <v>36</v>
      </c>
    </row>
    <row r="86" spans="1:5" ht="229.5">
      <c r="A86" s="36" t="s">
        <v>69</v>
      </c>
      <c r="E86" s="37" t="s">
        <v>3520</v>
      </c>
    </row>
    <row r="87" spans="1:5" ht="12.75">
      <c r="A87" s="38" t="s">
        <v>71</v>
      </c>
      <c r="E87" s="39" t="s">
        <v>686</v>
      </c>
    </row>
    <row r="88" spans="1:5" ht="25.5">
      <c r="A88" t="s">
        <v>73</v>
      </c>
      <c r="E88" s="37" t="s">
        <v>3521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0+O12+O25+O114+O123+O128+O181+O186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762</v>
      </c>
      <c r="I3" s="43">
        <f>0+I12+I25+I114+I123+I128+I181+I186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760</v>
      </c>
      <c r="D7" s="1"/>
      <c r="E7" s="14" t="s">
        <v>761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762</v>
      </c>
      <c r="D8" s="6"/>
      <c r="E8" s="18" t="s">
        <v>38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0+I13+I17+I21</f>
      </c>
      <c r="R12">
        <f>0+O13+O17+O21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65</v>
      </c>
      <c r="E13" s="32" t="s">
        <v>66</v>
      </c>
      <c r="F13" s="33" t="s">
        <v>67</v>
      </c>
      <c r="G13" s="34">
        <v>3542.452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38.25">
      <c r="A14" s="36" t="s">
        <v>69</v>
      </c>
      <c r="E14" s="37" t="s">
        <v>765</v>
      </c>
    </row>
    <row r="15" spans="1:5" ht="12.75">
      <c r="A15" s="38" t="s">
        <v>71</v>
      </c>
      <c r="E15" s="39" t="s">
        <v>766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75</v>
      </c>
      <c r="E17" s="32" t="s">
        <v>66</v>
      </c>
      <c r="F17" s="33" t="s">
        <v>67</v>
      </c>
      <c r="G17" s="34">
        <v>57.8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38.25">
      <c r="A18" s="36" t="s">
        <v>69</v>
      </c>
      <c r="E18" s="37" t="s">
        <v>767</v>
      </c>
    </row>
    <row r="19" spans="1:5" ht="12.75">
      <c r="A19" s="38" t="s">
        <v>71</v>
      </c>
      <c r="E19" s="39" t="s">
        <v>768</v>
      </c>
    </row>
    <row r="20" spans="1:5" ht="25.5">
      <c r="A20" t="s">
        <v>73</v>
      </c>
      <c r="E20" s="37" t="s">
        <v>74</v>
      </c>
    </row>
    <row r="21" spans="1:16" ht="12.75">
      <c r="A21" s="26" t="s">
        <v>63</v>
      </c>
      <c r="B21" s="31" t="s">
        <v>35</v>
      </c>
      <c r="C21" s="31" t="s">
        <v>64</v>
      </c>
      <c r="D21" s="26" t="s">
        <v>78</v>
      </c>
      <c r="E21" s="32" t="s">
        <v>66</v>
      </c>
      <c r="F21" s="33" t="s">
        <v>67</v>
      </c>
      <c r="G21" s="34">
        <v>11452.454</v>
      </c>
      <c r="H21" s="35">
        <v>0</v>
      </c>
      <c r="I21" s="35">
        <f>ROUND(ROUND(H21,2)*ROUND(G21,3),2)</f>
      </c>
      <c r="J21" s="33" t="s">
        <v>68</v>
      </c>
      <c r="O21">
        <f>(I21*21)/100</f>
      </c>
      <c r="P21" t="s">
        <v>36</v>
      </c>
    </row>
    <row r="22" spans="1:5" ht="38.25">
      <c r="A22" s="36" t="s">
        <v>69</v>
      </c>
      <c r="E22" s="37" t="s">
        <v>769</v>
      </c>
    </row>
    <row r="23" spans="1:5" ht="12.75">
      <c r="A23" s="38" t="s">
        <v>71</v>
      </c>
      <c r="E23" s="39" t="s">
        <v>770</v>
      </c>
    </row>
    <row r="24" spans="1:5" ht="25.5">
      <c r="A24" t="s">
        <v>73</v>
      </c>
      <c r="E24" s="37" t="s">
        <v>74</v>
      </c>
    </row>
    <row r="25" spans="1:18" ht="12.75" customHeight="1">
      <c r="A25" s="6" t="s">
        <v>61</v>
      </c>
      <c r="B25" s="6"/>
      <c r="C25" s="41" t="s">
        <v>19</v>
      </c>
      <c r="D25" s="6"/>
      <c r="E25" s="29" t="s">
        <v>81</v>
      </c>
      <c r="F25" s="6"/>
      <c r="G25" s="6"/>
      <c r="H25" s="6"/>
      <c r="I25" s="42">
        <f>0+Q25</f>
      </c>
      <c r="J25" s="6"/>
      <c r="O25">
        <f>0+R25</f>
      </c>
      <c r="Q25">
        <f>0+I26+I30+I34+I38+I42+I46+I50+I54+I58+I62+I66+I70+I74+I78+I82+I86+I90+I94+I98+I102+I106+I110</f>
      </c>
      <c r="R25">
        <f>0+O26+O30+O34+O38+O42+O46+O50+O54+O58+O62+O66+O70+O74+O78+O82+O86+O90+O94+O98+O102+O106+O110</f>
      </c>
    </row>
    <row r="26" spans="1:16" ht="12.75">
      <c r="A26" s="26" t="s">
        <v>63</v>
      </c>
      <c r="B26" s="31" t="s">
        <v>45</v>
      </c>
      <c r="C26" s="31" t="s">
        <v>112</v>
      </c>
      <c r="D26" s="26" t="s">
        <v>65</v>
      </c>
      <c r="E26" s="32" t="s">
        <v>113</v>
      </c>
      <c r="F26" s="33" t="s">
        <v>85</v>
      </c>
      <c r="G26" s="34">
        <v>60.935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76.5">
      <c r="A27" s="36" t="s">
        <v>69</v>
      </c>
      <c r="E27" s="37" t="s">
        <v>771</v>
      </c>
    </row>
    <row r="28" spans="1:5" ht="12.75">
      <c r="A28" s="38" t="s">
        <v>71</v>
      </c>
      <c r="E28" s="39" t="s">
        <v>772</v>
      </c>
    </row>
    <row r="29" spans="1:5" ht="63.75">
      <c r="A29" t="s">
        <v>73</v>
      </c>
      <c r="E29" s="37" t="s">
        <v>88</v>
      </c>
    </row>
    <row r="30" spans="1:16" ht="12.75">
      <c r="A30" s="26" t="s">
        <v>63</v>
      </c>
      <c r="B30" s="31" t="s">
        <v>47</v>
      </c>
      <c r="C30" s="31" t="s">
        <v>112</v>
      </c>
      <c r="D30" s="26" t="s">
        <v>75</v>
      </c>
      <c r="E30" s="32" t="s">
        <v>113</v>
      </c>
      <c r="F30" s="33" t="s">
        <v>85</v>
      </c>
      <c r="G30" s="34">
        <v>103.068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76.5">
      <c r="A31" s="36" t="s">
        <v>69</v>
      </c>
      <c r="E31" s="37" t="s">
        <v>773</v>
      </c>
    </row>
    <row r="32" spans="1:5" ht="12.75">
      <c r="A32" s="38" t="s">
        <v>71</v>
      </c>
      <c r="E32" s="39" t="s">
        <v>774</v>
      </c>
    </row>
    <row r="33" spans="1:5" ht="63.75">
      <c r="A33" t="s">
        <v>73</v>
      </c>
      <c r="E33" s="37" t="s">
        <v>88</v>
      </c>
    </row>
    <row r="34" spans="1:16" ht="12.75">
      <c r="A34" s="26" t="s">
        <v>63</v>
      </c>
      <c r="B34" s="31" t="s">
        <v>49</v>
      </c>
      <c r="C34" s="31" t="s">
        <v>119</v>
      </c>
      <c r="D34" s="26" t="s">
        <v>65</v>
      </c>
      <c r="E34" s="32" t="s">
        <v>120</v>
      </c>
      <c r="F34" s="33" t="s">
        <v>85</v>
      </c>
      <c r="G34" s="34">
        <v>548.411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76.5">
      <c r="A35" s="36" t="s">
        <v>69</v>
      </c>
      <c r="E35" s="37" t="s">
        <v>775</v>
      </c>
    </row>
    <row r="36" spans="1:5" ht="12.75">
      <c r="A36" s="38" t="s">
        <v>71</v>
      </c>
      <c r="E36" s="39" t="s">
        <v>776</v>
      </c>
    </row>
    <row r="37" spans="1:5" ht="63.75">
      <c r="A37" t="s">
        <v>73</v>
      </c>
      <c r="E37" s="37" t="s">
        <v>88</v>
      </c>
    </row>
    <row r="38" spans="1:16" ht="12.75">
      <c r="A38" s="26" t="s">
        <v>63</v>
      </c>
      <c r="B38" s="31" t="s">
        <v>97</v>
      </c>
      <c r="C38" s="31" t="s">
        <v>119</v>
      </c>
      <c r="D38" s="26" t="s">
        <v>75</v>
      </c>
      <c r="E38" s="32" t="s">
        <v>120</v>
      </c>
      <c r="F38" s="33" t="s">
        <v>85</v>
      </c>
      <c r="G38" s="34">
        <v>927.61</v>
      </c>
      <c r="H38" s="35">
        <v>0</v>
      </c>
      <c r="I38" s="35">
        <f>ROUND(ROUND(H38,2)*ROUND(G38,3),2)</f>
      </c>
      <c r="J38" s="33" t="s">
        <v>68</v>
      </c>
      <c r="O38">
        <f>(I38*21)/100</f>
      </c>
      <c r="P38" t="s">
        <v>36</v>
      </c>
    </row>
    <row r="39" spans="1:5" ht="76.5">
      <c r="A39" s="36" t="s">
        <v>69</v>
      </c>
      <c r="E39" s="37" t="s">
        <v>777</v>
      </c>
    </row>
    <row r="40" spans="1:5" ht="12.75">
      <c r="A40" s="38" t="s">
        <v>71</v>
      </c>
      <c r="E40" s="39" t="s">
        <v>778</v>
      </c>
    </row>
    <row r="41" spans="1:5" ht="63.75">
      <c r="A41" t="s">
        <v>73</v>
      </c>
      <c r="E41" s="37" t="s">
        <v>88</v>
      </c>
    </row>
    <row r="42" spans="1:16" ht="12.75">
      <c r="A42" s="26" t="s">
        <v>63</v>
      </c>
      <c r="B42" s="31" t="s">
        <v>104</v>
      </c>
      <c r="C42" s="31" t="s">
        <v>127</v>
      </c>
      <c r="D42" s="26" t="s">
        <v>83</v>
      </c>
      <c r="E42" s="32" t="s">
        <v>128</v>
      </c>
      <c r="F42" s="33" t="s">
        <v>95</v>
      </c>
      <c r="G42" s="34">
        <v>8.5</v>
      </c>
      <c r="H42" s="35">
        <v>0</v>
      </c>
      <c r="I42" s="35">
        <f>ROUND(ROUND(H42,2)*ROUND(G42,3),2)</f>
      </c>
      <c r="J42" s="33" t="s">
        <v>68</v>
      </c>
      <c r="O42">
        <f>(I42*21)/100</f>
      </c>
      <c r="P42" t="s">
        <v>36</v>
      </c>
    </row>
    <row r="43" spans="1:5" ht="38.25">
      <c r="A43" s="36" t="s">
        <v>69</v>
      </c>
      <c r="E43" s="37" t="s">
        <v>779</v>
      </c>
    </row>
    <row r="44" spans="1:5" ht="12.75">
      <c r="A44" s="38" t="s">
        <v>71</v>
      </c>
      <c r="E44" s="39" t="s">
        <v>83</v>
      </c>
    </row>
    <row r="45" spans="1:5" ht="25.5">
      <c r="A45" t="s">
        <v>73</v>
      </c>
      <c r="E45" s="37" t="s">
        <v>130</v>
      </c>
    </row>
    <row r="46" spans="1:16" ht="12.75">
      <c r="A46" s="26" t="s">
        <v>63</v>
      </c>
      <c r="B46" s="31" t="s">
        <v>52</v>
      </c>
      <c r="C46" s="31" t="s">
        <v>132</v>
      </c>
      <c r="D46" s="26" t="s">
        <v>65</v>
      </c>
      <c r="E46" s="32" t="s">
        <v>133</v>
      </c>
      <c r="F46" s="33" t="s">
        <v>85</v>
      </c>
      <c r="G46" s="34">
        <v>744.343</v>
      </c>
      <c r="H46" s="35">
        <v>0</v>
      </c>
      <c r="I46" s="35">
        <f>ROUND(ROUND(H46,2)*ROUND(G46,3),2)</f>
      </c>
      <c r="J46" s="33" t="s">
        <v>68</v>
      </c>
      <c r="O46">
        <f>(I46*21)/100</f>
      </c>
      <c r="P46" t="s">
        <v>36</v>
      </c>
    </row>
    <row r="47" spans="1:5" ht="89.25">
      <c r="A47" s="36" t="s">
        <v>69</v>
      </c>
      <c r="E47" s="37" t="s">
        <v>780</v>
      </c>
    </row>
    <row r="48" spans="1:5" ht="12.75">
      <c r="A48" s="38" t="s">
        <v>71</v>
      </c>
      <c r="E48" s="39" t="s">
        <v>781</v>
      </c>
    </row>
    <row r="49" spans="1:5" ht="38.25">
      <c r="A49" t="s">
        <v>73</v>
      </c>
      <c r="E49" s="37" t="s">
        <v>136</v>
      </c>
    </row>
    <row r="50" spans="1:16" ht="12.75">
      <c r="A50" s="26" t="s">
        <v>63</v>
      </c>
      <c r="B50" s="31" t="s">
        <v>54</v>
      </c>
      <c r="C50" s="31" t="s">
        <v>132</v>
      </c>
      <c r="D50" s="26" t="s">
        <v>75</v>
      </c>
      <c r="E50" s="32" t="s">
        <v>133</v>
      </c>
      <c r="F50" s="33" t="s">
        <v>85</v>
      </c>
      <c r="G50" s="34">
        <v>332.222</v>
      </c>
      <c r="H50" s="35">
        <v>0</v>
      </c>
      <c r="I50" s="35">
        <f>ROUND(ROUND(H50,2)*ROUND(G50,3),2)</f>
      </c>
      <c r="J50" s="33" t="s">
        <v>68</v>
      </c>
      <c r="O50">
        <f>(I50*21)/100</f>
      </c>
      <c r="P50" t="s">
        <v>36</v>
      </c>
    </row>
    <row r="51" spans="1:5" ht="89.25">
      <c r="A51" s="36" t="s">
        <v>69</v>
      </c>
      <c r="E51" s="37" t="s">
        <v>782</v>
      </c>
    </row>
    <row r="52" spans="1:5" ht="12.75">
      <c r="A52" s="38" t="s">
        <v>71</v>
      </c>
      <c r="E52" s="39" t="s">
        <v>783</v>
      </c>
    </row>
    <row r="53" spans="1:5" ht="38.25">
      <c r="A53" t="s">
        <v>73</v>
      </c>
      <c r="E53" s="37" t="s">
        <v>136</v>
      </c>
    </row>
    <row r="54" spans="1:16" ht="12.75">
      <c r="A54" s="26" t="s">
        <v>63</v>
      </c>
      <c r="B54" s="31" t="s">
        <v>56</v>
      </c>
      <c r="C54" s="31" t="s">
        <v>141</v>
      </c>
      <c r="D54" s="26" t="s">
        <v>83</v>
      </c>
      <c r="E54" s="32" t="s">
        <v>142</v>
      </c>
      <c r="F54" s="33" t="s">
        <v>85</v>
      </c>
      <c r="G54" s="34">
        <v>744.343</v>
      </c>
      <c r="H54" s="35">
        <v>0</v>
      </c>
      <c r="I54" s="35">
        <f>ROUND(ROUND(H54,2)*ROUND(G54,3),2)</f>
      </c>
      <c r="J54" s="33" t="s">
        <v>68</v>
      </c>
      <c r="O54">
        <f>(I54*21)/100</f>
      </c>
      <c r="P54" t="s">
        <v>36</v>
      </c>
    </row>
    <row r="55" spans="1:5" ht="76.5">
      <c r="A55" s="36" t="s">
        <v>69</v>
      </c>
      <c r="E55" s="37" t="s">
        <v>784</v>
      </c>
    </row>
    <row r="56" spans="1:5" ht="12.75">
      <c r="A56" s="38" t="s">
        <v>71</v>
      </c>
      <c r="E56" s="39" t="s">
        <v>781</v>
      </c>
    </row>
    <row r="57" spans="1:5" ht="306">
      <c r="A57" t="s">
        <v>73</v>
      </c>
      <c r="E57" s="37" t="s">
        <v>145</v>
      </c>
    </row>
    <row r="58" spans="1:16" ht="12.75">
      <c r="A58" s="26" t="s">
        <v>63</v>
      </c>
      <c r="B58" s="31" t="s">
        <v>118</v>
      </c>
      <c r="C58" s="31" t="s">
        <v>147</v>
      </c>
      <c r="D58" s="26" t="s">
        <v>83</v>
      </c>
      <c r="E58" s="32" t="s">
        <v>148</v>
      </c>
      <c r="F58" s="33" t="s">
        <v>85</v>
      </c>
      <c r="G58" s="34">
        <v>4726.26</v>
      </c>
      <c r="H58" s="35">
        <v>0</v>
      </c>
      <c r="I58" s="35">
        <f>ROUND(ROUND(H58,2)*ROUND(G58,3),2)</f>
      </c>
      <c r="J58" s="33" t="s">
        <v>68</v>
      </c>
      <c r="O58">
        <f>(I58*21)/100</f>
      </c>
      <c r="P58" t="s">
        <v>36</v>
      </c>
    </row>
    <row r="59" spans="1:5" ht="76.5">
      <c r="A59" s="36" t="s">
        <v>69</v>
      </c>
      <c r="E59" s="37" t="s">
        <v>785</v>
      </c>
    </row>
    <row r="60" spans="1:5" ht="12.75">
      <c r="A60" s="38" t="s">
        <v>71</v>
      </c>
      <c r="E60" s="39" t="s">
        <v>83</v>
      </c>
    </row>
    <row r="61" spans="1:5" ht="318.75">
      <c r="A61" t="s">
        <v>73</v>
      </c>
      <c r="E61" s="37" t="s">
        <v>150</v>
      </c>
    </row>
    <row r="62" spans="1:16" ht="12.75">
      <c r="A62" s="26" t="s">
        <v>63</v>
      </c>
      <c r="B62" s="31" t="s">
        <v>123</v>
      </c>
      <c r="C62" s="31" t="s">
        <v>152</v>
      </c>
      <c r="D62" s="26" t="s">
        <v>83</v>
      </c>
      <c r="E62" s="32" t="s">
        <v>153</v>
      </c>
      <c r="F62" s="33" t="s">
        <v>85</v>
      </c>
      <c r="G62" s="34">
        <v>667.745</v>
      </c>
      <c r="H62" s="35">
        <v>0</v>
      </c>
      <c r="I62" s="35">
        <f>ROUND(ROUND(H62,2)*ROUND(G62,3),2)</f>
      </c>
      <c r="J62" s="33" t="s">
        <v>68</v>
      </c>
      <c r="O62">
        <f>(I62*21)/100</f>
      </c>
      <c r="P62" t="s">
        <v>36</v>
      </c>
    </row>
    <row r="63" spans="1:5" ht="76.5">
      <c r="A63" s="36" t="s">
        <v>69</v>
      </c>
      <c r="E63" s="37" t="s">
        <v>786</v>
      </c>
    </row>
    <row r="64" spans="1:5" ht="12.75">
      <c r="A64" s="38" t="s">
        <v>71</v>
      </c>
      <c r="E64" s="39" t="s">
        <v>83</v>
      </c>
    </row>
    <row r="65" spans="1:5" ht="318.75">
      <c r="A65" t="s">
        <v>73</v>
      </c>
      <c r="E65" s="37" t="s">
        <v>155</v>
      </c>
    </row>
    <row r="66" spans="1:16" ht="12.75">
      <c r="A66" s="26" t="s">
        <v>63</v>
      </c>
      <c r="B66" s="31" t="s">
        <v>126</v>
      </c>
      <c r="C66" s="31" t="s">
        <v>162</v>
      </c>
      <c r="D66" s="26" t="s">
        <v>65</v>
      </c>
      <c r="E66" s="32" t="s">
        <v>163</v>
      </c>
      <c r="F66" s="33" t="s">
        <v>85</v>
      </c>
      <c r="G66" s="34">
        <v>104.228</v>
      </c>
      <c r="H66" s="35">
        <v>0</v>
      </c>
      <c r="I66" s="35">
        <f>ROUND(ROUND(H66,2)*ROUND(G66,3),2)</f>
      </c>
      <c r="J66" s="33" t="s">
        <v>68</v>
      </c>
      <c r="O66">
        <f>(I66*21)/100</f>
      </c>
      <c r="P66" t="s">
        <v>36</v>
      </c>
    </row>
    <row r="67" spans="1:5" ht="51">
      <c r="A67" s="36" t="s">
        <v>69</v>
      </c>
      <c r="E67" s="37" t="s">
        <v>787</v>
      </c>
    </row>
    <row r="68" spans="1:5" ht="12.75">
      <c r="A68" s="38" t="s">
        <v>71</v>
      </c>
      <c r="E68" s="39" t="s">
        <v>83</v>
      </c>
    </row>
    <row r="69" spans="1:5" ht="242.25">
      <c r="A69" t="s">
        <v>73</v>
      </c>
      <c r="E69" s="37" t="s">
        <v>165</v>
      </c>
    </row>
    <row r="70" spans="1:16" ht="12.75">
      <c r="A70" s="26" t="s">
        <v>63</v>
      </c>
      <c r="B70" s="31" t="s">
        <v>131</v>
      </c>
      <c r="C70" s="31" t="s">
        <v>162</v>
      </c>
      <c r="D70" s="26" t="s">
        <v>75</v>
      </c>
      <c r="E70" s="32" t="s">
        <v>163</v>
      </c>
      <c r="F70" s="33" t="s">
        <v>85</v>
      </c>
      <c r="G70" s="34">
        <v>337.298</v>
      </c>
      <c r="H70" s="35">
        <v>0</v>
      </c>
      <c r="I70" s="35">
        <f>ROUND(ROUND(H70,2)*ROUND(G70,3),2)</f>
      </c>
      <c r="J70" s="33" t="s">
        <v>68</v>
      </c>
      <c r="O70">
        <f>(I70*21)/100</f>
      </c>
      <c r="P70" t="s">
        <v>36</v>
      </c>
    </row>
    <row r="71" spans="1:5" ht="51">
      <c r="A71" s="36" t="s">
        <v>69</v>
      </c>
      <c r="E71" s="37" t="s">
        <v>788</v>
      </c>
    </row>
    <row r="72" spans="1:5" ht="12.75">
      <c r="A72" s="38" t="s">
        <v>71</v>
      </c>
      <c r="E72" s="39" t="s">
        <v>789</v>
      </c>
    </row>
    <row r="73" spans="1:5" ht="242.25">
      <c r="A73" t="s">
        <v>73</v>
      </c>
      <c r="E73" s="37" t="s">
        <v>165</v>
      </c>
    </row>
    <row r="74" spans="1:16" ht="12.75">
      <c r="A74" s="26" t="s">
        <v>63</v>
      </c>
      <c r="B74" s="31" t="s">
        <v>137</v>
      </c>
      <c r="C74" s="31" t="s">
        <v>170</v>
      </c>
      <c r="D74" s="26" t="s">
        <v>83</v>
      </c>
      <c r="E74" s="32" t="s">
        <v>171</v>
      </c>
      <c r="F74" s="33" t="s">
        <v>85</v>
      </c>
      <c r="G74" s="34">
        <v>3064.534</v>
      </c>
      <c r="H74" s="35">
        <v>0</v>
      </c>
      <c r="I74" s="35">
        <f>ROUND(ROUND(H74,2)*ROUND(G74,3),2)</f>
      </c>
      <c r="J74" s="33" t="s">
        <v>68</v>
      </c>
      <c r="O74">
        <f>(I74*21)/100</f>
      </c>
      <c r="P74" t="s">
        <v>36</v>
      </c>
    </row>
    <row r="75" spans="1:5" ht="63.75">
      <c r="A75" s="36" t="s">
        <v>69</v>
      </c>
      <c r="E75" s="37" t="s">
        <v>790</v>
      </c>
    </row>
    <row r="76" spans="1:5" ht="12.75">
      <c r="A76" s="38" t="s">
        <v>71</v>
      </c>
      <c r="E76" s="39" t="s">
        <v>83</v>
      </c>
    </row>
    <row r="77" spans="1:5" ht="229.5">
      <c r="A77" t="s">
        <v>73</v>
      </c>
      <c r="E77" s="37" t="s">
        <v>173</v>
      </c>
    </row>
    <row r="78" spans="1:16" ht="12.75">
      <c r="A78" s="26" t="s">
        <v>63</v>
      </c>
      <c r="B78" s="31" t="s">
        <v>140</v>
      </c>
      <c r="C78" s="31" t="s">
        <v>181</v>
      </c>
      <c r="D78" s="26" t="s">
        <v>65</v>
      </c>
      <c r="E78" s="32" t="s">
        <v>182</v>
      </c>
      <c r="F78" s="33" t="s">
        <v>183</v>
      </c>
      <c r="G78" s="34">
        <v>1669.362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38.25">
      <c r="A79" s="36" t="s">
        <v>69</v>
      </c>
      <c r="E79" s="37" t="s">
        <v>791</v>
      </c>
    </row>
    <row r="80" spans="1:5" ht="12.75">
      <c r="A80" s="38" t="s">
        <v>71</v>
      </c>
      <c r="E80" s="39" t="s">
        <v>83</v>
      </c>
    </row>
    <row r="81" spans="1:5" ht="25.5">
      <c r="A81" t="s">
        <v>73</v>
      </c>
      <c r="E81" s="37" t="s">
        <v>186</v>
      </c>
    </row>
    <row r="82" spans="1:16" ht="12.75">
      <c r="A82" s="26" t="s">
        <v>63</v>
      </c>
      <c r="B82" s="31" t="s">
        <v>146</v>
      </c>
      <c r="C82" s="31" t="s">
        <v>181</v>
      </c>
      <c r="D82" s="26" t="s">
        <v>75</v>
      </c>
      <c r="E82" s="32" t="s">
        <v>182</v>
      </c>
      <c r="F82" s="33" t="s">
        <v>183</v>
      </c>
      <c r="G82" s="34">
        <v>8346.81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38.25">
      <c r="A83" s="36" t="s">
        <v>69</v>
      </c>
      <c r="E83" s="37" t="s">
        <v>792</v>
      </c>
    </row>
    <row r="84" spans="1:5" ht="12.75">
      <c r="A84" s="38" t="s">
        <v>71</v>
      </c>
      <c r="E84" s="39" t="s">
        <v>83</v>
      </c>
    </row>
    <row r="85" spans="1:5" ht="25.5">
      <c r="A85" t="s">
        <v>73</v>
      </c>
      <c r="E85" s="37" t="s">
        <v>186</v>
      </c>
    </row>
    <row r="86" spans="1:16" ht="12.75">
      <c r="A86" s="26" t="s">
        <v>63</v>
      </c>
      <c r="B86" s="31" t="s">
        <v>151</v>
      </c>
      <c r="C86" s="31" t="s">
        <v>620</v>
      </c>
      <c r="D86" s="26" t="s">
        <v>83</v>
      </c>
      <c r="E86" s="32" t="s">
        <v>621</v>
      </c>
      <c r="F86" s="33" t="s">
        <v>183</v>
      </c>
      <c r="G86" s="34">
        <v>7443.432</v>
      </c>
      <c r="H86" s="35">
        <v>0</v>
      </c>
      <c r="I86" s="35">
        <f>ROUND(ROUND(H86,2)*ROUND(G86,3),2)</f>
      </c>
      <c r="J86" s="33" t="s">
        <v>68</v>
      </c>
      <c r="O86">
        <f>(I86*21)/100</f>
      </c>
      <c r="P86" t="s">
        <v>36</v>
      </c>
    </row>
    <row r="87" spans="1:5" ht="38.25">
      <c r="A87" s="36" t="s">
        <v>69</v>
      </c>
      <c r="E87" s="37" t="s">
        <v>793</v>
      </c>
    </row>
    <row r="88" spans="1:5" ht="12.75">
      <c r="A88" s="38" t="s">
        <v>71</v>
      </c>
      <c r="E88" s="39" t="s">
        <v>83</v>
      </c>
    </row>
    <row r="89" spans="1:5" ht="12.75">
      <c r="A89" t="s">
        <v>73</v>
      </c>
      <c r="E89" s="37" t="s">
        <v>210</v>
      </c>
    </row>
    <row r="90" spans="1:16" ht="12.75">
      <c r="A90" s="26" t="s">
        <v>63</v>
      </c>
      <c r="B90" s="31" t="s">
        <v>156</v>
      </c>
      <c r="C90" s="31" t="s">
        <v>212</v>
      </c>
      <c r="D90" s="26" t="s">
        <v>83</v>
      </c>
      <c r="E90" s="32" t="s">
        <v>213</v>
      </c>
      <c r="F90" s="33" t="s">
        <v>183</v>
      </c>
      <c r="G90" s="34">
        <v>7443.432</v>
      </c>
      <c r="H90" s="35">
        <v>0</v>
      </c>
      <c r="I90" s="35">
        <f>ROUND(ROUND(H90,2)*ROUND(G90,3),2)</f>
      </c>
      <c r="J90" s="33" t="s">
        <v>68</v>
      </c>
      <c r="O90">
        <f>(I90*21)/100</f>
      </c>
      <c r="P90" t="s">
        <v>36</v>
      </c>
    </row>
    <row r="91" spans="1:5" ht="51">
      <c r="A91" s="36" t="s">
        <v>69</v>
      </c>
      <c r="E91" s="37" t="s">
        <v>794</v>
      </c>
    </row>
    <row r="92" spans="1:5" ht="12.75">
      <c r="A92" s="38" t="s">
        <v>71</v>
      </c>
      <c r="E92" s="39" t="s">
        <v>83</v>
      </c>
    </row>
    <row r="93" spans="1:5" ht="38.25">
      <c r="A93" t="s">
        <v>73</v>
      </c>
      <c r="E93" s="37" t="s">
        <v>215</v>
      </c>
    </row>
    <row r="94" spans="1:16" ht="12.75">
      <c r="A94" s="26" t="s">
        <v>63</v>
      </c>
      <c r="B94" s="31" t="s">
        <v>161</v>
      </c>
      <c r="C94" s="31" t="s">
        <v>217</v>
      </c>
      <c r="D94" s="26" t="s">
        <v>83</v>
      </c>
      <c r="E94" s="32" t="s">
        <v>218</v>
      </c>
      <c r="F94" s="33" t="s">
        <v>183</v>
      </c>
      <c r="G94" s="34">
        <v>7443.432</v>
      </c>
      <c r="H94" s="35">
        <v>0</v>
      </c>
      <c r="I94" s="35">
        <f>ROUND(ROUND(H94,2)*ROUND(G94,3),2)</f>
      </c>
      <c r="J94" s="33" t="s">
        <v>68</v>
      </c>
      <c r="O94">
        <f>(I94*21)/100</f>
      </c>
      <c r="P94" t="s">
        <v>36</v>
      </c>
    </row>
    <row r="95" spans="1:5" ht="38.25">
      <c r="A95" s="36" t="s">
        <v>69</v>
      </c>
      <c r="E95" s="37" t="s">
        <v>795</v>
      </c>
    </row>
    <row r="96" spans="1:5" ht="12.75">
      <c r="A96" s="38" t="s">
        <v>71</v>
      </c>
      <c r="E96" s="39" t="s">
        <v>83</v>
      </c>
    </row>
    <row r="97" spans="1:5" ht="25.5">
      <c r="A97" t="s">
        <v>73</v>
      </c>
      <c r="E97" s="37" t="s">
        <v>220</v>
      </c>
    </row>
    <row r="98" spans="1:16" ht="12.75">
      <c r="A98" s="26" t="s">
        <v>63</v>
      </c>
      <c r="B98" s="31" t="s">
        <v>166</v>
      </c>
      <c r="C98" s="31" t="s">
        <v>222</v>
      </c>
      <c r="D98" s="26" t="s">
        <v>83</v>
      </c>
      <c r="E98" s="32" t="s">
        <v>223</v>
      </c>
      <c r="F98" s="33" t="s">
        <v>183</v>
      </c>
      <c r="G98" s="34">
        <v>7443.432</v>
      </c>
      <c r="H98" s="35">
        <v>0</v>
      </c>
      <c r="I98" s="35">
        <f>ROUND(ROUND(H98,2)*ROUND(G98,3),2)</f>
      </c>
      <c r="J98" s="33" t="s">
        <v>68</v>
      </c>
      <c r="O98">
        <f>(I98*21)/100</f>
      </c>
      <c r="P98" t="s">
        <v>36</v>
      </c>
    </row>
    <row r="99" spans="1:5" ht="38.25">
      <c r="A99" s="36" t="s">
        <v>69</v>
      </c>
      <c r="E99" s="37" t="s">
        <v>796</v>
      </c>
    </row>
    <row r="100" spans="1:5" ht="12.75">
      <c r="A100" s="38" t="s">
        <v>71</v>
      </c>
      <c r="E100" s="39" t="s">
        <v>83</v>
      </c>
    </row>
    <row r="101" spans="1:5" ht="38.25">
      <c r="A101" t="s">
        <v>73</v>
      </c>
      <c r="E101" s="37" t="s">
        <v>225</v>
      </c>
    </row>
    <row r="102" spans="1:16" ht="12.75">
      <c r="A102" s="26" t="s">
        <v>63</v>
      </c>
      <c r="B102" s="31" t="s">
        <v>169</v>
      </c>
      <c r="C102" s="31" t="s">
        <v>227</v>
      </c>
      <c r="D102" s="26" t="s">
        <v>83</v>
      </c>
      <c r="E102" s="32" t="s">
        <v>228</v>
      </c>
      <c r="F102" s="33" t="s">
        <v>183</v>
      </c>
      <c r="G102" s="34">
        <v>52</v>
      </c>
      <c r="H102" s="35">
        <v>0</v>
      </c>
      <c r="I102" s="35">
        <f>ROUND(ROUND(H102,2)*ROUND(G102,3),2)</f>
      </c>
      <c r="J102" s="33" t="s">
        <v>68</v>
      </c>
      <c r="O102">
        <f>(I102*21)/100</f>
      </c>
      <c r="P102" t="s">
        <v>36</v>
      </c>
    </row>
    <row r="103" spans="1:5" ht="38.25">
      <c r="A103" s="36" t="s">
        <v>69</v>
      </c>
      <c r="E103" s="37" t="s">
        <v>797</v>
      </c>
    </row>
    <row r="104" spans="1:5" ht="12.75">
      <c r="A104" s="38" t="s">
        <v>71</v>
      </c>
      <c r="E104" s="39" t="s">
        <v>798</v>
      </c>
    </row>
    <row r="105" spans="1:5" ht="38.25">
      <c r="A105" t="s">
        <v>73</v>
      </c>
      <c r="E105" s="37" t="s">
        <v>230</v>
      </c>
    </row>
    <row r="106" spans="1:16" ht="12.75">
      <c r="A106" s="26" t="s">
        <v>63</v>
      </c>
      <c r="B106" s="31" t="s">
        <v>174</v>
      </c>
      <c r="C106" s="31" t="s">
        <v>232</v>
      </c>
      <c r="D106" s="26" t="s">
        <v>83</v>
      </c>
      <c r="E106" s="32" t="s">
        <v>233</v>
      </c>
      <c r="F106" s="33" t="s">
        <v>234</v>
      </c>
      <c r="G106" s="34">
        <v>130</v>
      </c>
      <c r="H106" s="35">
        <v>0</v>
      </c>
      <c r="I106" s="35">
        <f>ROUND(ROUND(H106,2)*ROUND(G106,3),2)</f>
      </c>
      <c r="J106" s="33" t="s">
        <v>68</v>
      </c>
      <c r="O106">
        <f>(I106*21)/100</f>
      </c>
      <c r="P106" t="s">
        <v>36</v>
      </c>
    </row>
    <row r="107" spans="1:5" ht="38.25">
      <c r="A107" s="36" t="s">
        <v>69</v>
      </c>
      <c r="E107" s="37" t="s">
        <v>799</v>
      </c>
    </row>
    <row r="108" spans="1:5" ht="12.75">
      <c r="A108" s="38" t="s">
        <v>71</v>
      </c>
      <c r="E108" s="39" t="s">
        <v>83</v>
      </c>
    </row>
    <row r="109" spans="1:5" ht="76.5">
      <c r="A109" t="s">
        <v>73</v>
      </c>
      <c r="E109" s="37" t="s">
        <v>236</v>
      </c>
    </row>
    <row r="110" spans="1:16" ht="25.5">
      <c r="A110" s="26" t="s">
        <v>63</v>
      </c>
      <c r="B110" s="31" t="s">
        <v>180</v>
      </c>
      <c r="C110" s="31" t="s">
        <v>243</v>
      </c>
      <c r="D110" s="26" t="s">
        <v>83</v>
      </c>
      <c r="E110" s="32" t="s">
        <v>244</v>
      </c>
      <c r="F110" s="33" t="s">
        <v>234</v>
      </c>
      <c r="G110" s="34">
        <v>17</v>
      </c>
      <c r="H110" s="35">
        <v>0</v>
      </c>
      <c r="I110" s="35">
        <f>ROUND(ROUND(H110,2)*ROUND(G110,3),2)</f>
      </c>
      <c r="J110" s="33" t="s">
        <v>68</v>
      </c>
      <c r="O110">
        <f>(I110*0)/100</f>
      </c>
      <c r="P110" t="s">
        <v>40</v>
      </c>
    </row>
    <row r="111" spans="1:5" ht="38.25">
      <c r="A111" s="36" t="s">
        <v>69</v>
      </c>
      <c r="E111" s="37" t="s">
        <v>800</v>
      </c>
    </row>
    <row r="112" spans="1:5" ht="12.75">
      <c r="A112" s="38" t="s">
        <v>71</v>
      </c>
      <c r="E112" s="39" t="s">
        <v>83</v>
      </c>
    </row>
    <row r="113" spans="1:5" ht="114.75">
      <c r="A113" t="s">
        <v>73</v>
      </c>
      <c r="E113" s="37" t="s">
        <v>246</v>
      </c>
    </row>
    <row r="114" spans="1:18" ht="12.75" customHeight="1">
      <c r="A114" s="6" t="s">
        <v>61</v>
      </c>
      <c r="B114" s="6"/>
      <c r="C114" s="41" t="s">
        <v>36</v>
      </c>
      <c r="D114" s="6"/>
      <c r="E114" s="29" t="s">
        <v>247</v>
      </c>
      <c r="F114" s="6"/>
      <c r="G114" s="6"/>
      <c r="H114" s="6"/>
      <c r="I114" s="42">
        <f>0+Q114</f>
      </c>
      <c r="J114" s="6"/>
      <c r="O114">
        <f>0+R114</f>
      </c>
      <c r="Q114">
        <f>0+I115+I119</f>
      </c>
      <c r="R114">
        <f>0+O115+O119</f>
      </c>
    </row>
    <row r="115" spans="1:16" ht="12.75">
      <c r="A115" s="26" t="s">
        <v>63</v>
      </c>
      <c r="B115" s="31" t="s">
        <v>187</v>
      </c>
      <c r="C115" s="31" t="s">
        <v>255</v>
      </c>
      <c r="D115" s="26" t="s">
        <v>83</v>
      </c>
      <c r="E115" s="32" t="s">
        <v>256</v>
      </c>
      <c r="F115" s="33" t="s">
        <v>85</v>
      </c>
      <c r="G115" s="34">
        <v>667.745</v>
      </c>
      <c r="H115" s="35">
        <v>0</v>
      </c>
      <c r="I115" s="35">
        <f>ROUND(ROUND(H115,2)*ROUND(G115,3),2)</f>
      </c>
      <c r="J115" s="33" t="s">
        <v>68</v>
      </c>
      <c r="O115">
        <f>(I115*21)/100</f>
      </c>
      <c r="P115" t="s">
        <v>36</v>
      </c>
    </row>
    <row r="116" spans="1:5" ht="63.75">
      <c r="A116" s="36" t="s">
        <v>69</v>
      </c>
      <c r="E116" s="37" t="s">
        <v>801</v>
      </c>
    </row>
    <row r="117" spans="1:5" ht="12.75">
      <c r="A117" s="38" t="s">
        <v>71</v>
      </c>
      <c r="E117" s="39" t="s">
        <v>802</v>
      </c>
    </row>
    <row r="118" spans="1:5" ht="38.25">
      <c r="A118" t="s">
        <v>73</v>
      </c>
      <c r="E118" s="37" t="s">
        <v>259</v>
      </c>
    </row>
    <row r="119" spans="1:16" ht="12.75">
      <c r="A119" s="26" t="s">
        <v>63</v>
      </c>
      <c r="B119" s="31" t="s">
        <v>189</v>
      </c>
      <c r="C119" s="31" t="s">
        <v>261</v>
      </c>
      <c r="D119" s="26" t="s">
        <v>83</v>
      </c>
      <c r="E119" s="32" t="s">
        <v>262</v>
      </c>
      <c r="F119" s="33" t="s">
        <v>183</v>
      </c>
      <c r="G119" s="34">
        <v>1669.362</v>
      </c>
      <c r="H119" s="35">
        <v>0</v>
      </c>
      <c r="I119" s="35">
        <f>ROUND(ROUND(H119,2)*ROUND(G119,3),2)</f>
      </c>
      <c r="J119" s="33" t="s">
        <v>68</v>
      </c>
      <c r="O119">
        <f>(I119*21)/100</f>
      </c>
      <c r="P119" t="s">
        <v>36</v>
      </c>
    </row>
    <row r="120" spans="1:5" ht="51">
      <c r="A120" s="36" t="s">
        <v>69</v>
      </c>
      <c r="E120" s="37" t="s">
        <v>803</v>
      </c>
    </row>
    <row r="121" spans="1:5" ht="12.75">
      <c r="A121" s="38" t="s">
        <v>71</v>
      </c>
      <c r="E121" s="39" t="s">
        <v>83</v>
      </c>
    </row>
    <row r="122" spans="1:5" ht="102">
      <c r="A122" t="s">
        <v>73</v>
      </c>
      <c r="E122" s="37" t="s">
        <v>264</v>
      </c>
    </row>
    <row r="123" spans="1:18" ht="12.75" customHeight="1">
      <c r="A123" s="6" t="s">
        <v>61</v>
      </c>
      <c r="B123" s="6"/>
      <c r="C123" s="41" t="s">
        <v>45</v>
      </c>
      <c r="D123" s="6"/>
      <c r="E123" s="29" t="s">
        <v>265</v>
      </c>
      <c r="F123" s="6"/>
      <c r="G123" s="6"/>
      <c r="H123" s="6"/>
      <c r="I123" s="42">
        <f>0+Q123</f>
      </c>
      <c r="J123" s="6"/>
      <c r="O123">
        <f>0+R123</f>
      </c>
      <c r="Q123">
        <f>0+I124</f>
      </c>
      <c r="R123">
        <f>0+O124</f>
      </c>
    </row>
    <row r="124" spans="1:16" ht="12.75">
      <c r="A124" s="26" t="s">
        <v>63</v>
      </c>
      <c r="B124" s="31" t="s">
        <v>191</v>
      </c>
      <c r="C124" s="31" t="s">
        <v>267</v>
      </c>
      <c r="D124" s="26" t="s">
        <v>83</v>
      </c>
      <c r="E124" s="32" t="s">
        <v>268</v>
      </c>
      <c r="F124" s="33" t="s">
        <v>85</v>
      </c>
      <c r="G124" s="34">
        <v>54.225</v>
      </c>
      <c r="H124" s="35">
        <v>0</v>
      </c>
      <c r="I124" s="35">
        <f>ROUND(ROUND(H124,2)*ROUND(G124,3),2)</f>
      </c>
      <c r="J124" s="33" t="s">
        <v>68</v>
      </c>
      <c r="O124">
        <f>(I124*21)/100</f>
      </c>
      <c r="P124" t="s">
        <v>36</v>
      </c>
    </row>
    <row r="125" spans="1:5" ht="63.75">
      <c r="A125" s="36" t="s">
        <v>69</v>
      </c>
      <c r="E125" s="37" t="s">
        <v>804</v>
      </c>
    </row>
    <row r="126" spans="1:5" ht="12.75">
      <c r="A126" s="38" t="s">
        <v>71</v>
      </c>
      <c r="E126" s="39" t="s">
        <v>805</v>
      </c>
    </row>
    <row r="127" spans="1:5" ht="369.75">
      <c r="A127" t="s">
        <v>73</v>
      </c>
      <c r="E127" s="37" t="s">
        <v>271</v>
      </c>
    </row>
    <row r="128" spans="1:18" ht="12.75" customHeight="1">
      <c r="A128" s="6" t="s">
        <v>61</v>
      </c>
      <c r="B128" s="6"/>
      <c r="C128" s="41" t="s">
        <v>47</v>
      </c>
      <c r="D128" s="6"/>
      <c r="E128" s="29" t="s">
        <v>304</v>
      </c>
      <c r="F128" s="6"/>
      <c r="G128" s="6"/>
      <c r="H128" s="6"/>
      <c r="I128" s="42">
        <f>0+Q128</f>
      </c>
      <c r="J128" s="6"/>
      <c r="O128">
        <f>0+R128</f>
      </c>
      <c r="Q128">
        <f>0+I129+I133+I137+I141+I145+I149+I153+I157+I161+I165+I169+I173+I177</f>
      </c>
      <c r="R128">
        <f>0+O129+O133+O137+O141+O145+O149+O153+O157+O161+O165+O169+O173+O177</f>
      </c>
    </row>
    <row r="129" spans="1:16" ht="12.75">
      <c r="A129" s="26" t="s">
        <v>63</v>
      </c>
      <c r="B129" s="31" t="s">
        <v>194</v>
      </c>
      <c r="C129" s="31" t="s">
        <v>306</v>
      </c>
      <c r="D129" s="26" t="s">
        <v>83</v>
      </c>
      <c r="E129" s="32" t="s">
        <v>307</v>
      </c>
      <c r="F129" s="33" t="s">
        <v>183</v>
      </c>
      <c r="G129" s="34">
        <v>5986.261</v>
      </c>
      <c r="H129" s="35">
        <v>0</v>
      </c>
      <c r="I129" s="35">
        <f>ROUND(ROUND(H129,2)*ROUND(G129,3),2)</f>
      </c>
      <c r="J129" s="33" t="s">
        <v>68</v>
      </c>
      <c r="O129">
        <f>(I129*21)/100</f>
      </c>
      <c r="P129" t="s">
        <v>36</v>
      </c>
    </row>
    <row r="130" spans="1:5" ht="51">
      <c r="A130" s="36" t="s">
        <v>69</v>
      </c>
      <c r="E130" s="37" t="s">
        <v>806</v>
      </c>
    </row>
    <row r="131" spans="1:5" ht="12.75">
      <c r="A131" s="38" t="s">
        <v>71</v>
      </c>
      <c r="E131" s="39" t="s">
        <v>83</v>
      </c>
    </row>
    <row r="132" spans="1:5" ht="127.5">
      <c r="A132" t="s">
        <v>73</v>
      </c>
      <c r="E132" s="37" t="s">
        <v>309</v>
      </c>
    </row>
    <row r="133" spans="1:16" ht="12.75">
      <c r="A133" s="26" t="s">
        <v>63</v>
      </c>
      <c r="B133" s="31" t="s">
        <v>197</v>
      </c>
      <c r="C133" s="31" t="s">
        <v>320</v>
      </c>
      <c r="D133" s="26" t="s">
        <v>83</v>
      </c>
      <c r="E133" s="32" t="s">
        <v>321</v>
      </c>
      <c r="F133" s="33" t="s">
        <v>183</v>
      </c>
      <c r="G133" s="34">
        <v>7595.726</v>
      </c>
      <c r="H133" s="35">
        <v>0</v>
      </c>
      <c r="I133" s="35">
        <f>ROUND(ROUND(H133,2)*ROUND(G133,3),2)</f>
      </c>
      <c r="J133" s="33" t="s">
        <v>68</v>
      </c>
      <c r="O133">
        <f>(I133*21)/100</f>
      </c>
      <c r="P133" t="s">
        <v>36</v>
      </c>
    </row>
    <row r="134" spans="1:5" ht="38.25">
      <c r="A134" s="36" t="s">
        <v>69</v>
      </c>
      <c r="E134" s="37" t="s">
        <v>807</v>
      </c>
    </row>
    <row r="135" spans="1:5" ht="12.75">
      <c r="A135" s="38" t="s">
        <v>71</v>
      </c>
      <c r="E135" s="39" t="s">
        <v>83</v>
      </c>
    </row>
    <row r="136" spans="1:5" ht="51">
      <c r="A136" t="s">
        <v>73</v>
      </c>
      <c r="E136" s="37" t="s">
        <v>323</v>
      </c>
    </row>
    <row r="137" spans="1:16" ht="12.75">
      <c r="A137" s="26" t="s">
        <v>63</v>
      </c>
      <c r="B137" s="31" t="s">
        <v>200</v>
      </c>
      <c r="C137" s="31" t="s">
        <v>337</v>
      </c>
      <c r="D137" s="26" t="s">
        <v>83</v>
      </c>
      <c r="E137" s="32" t="s">
        <v>338</v>
      </c>
      <c r="F137" s="33" t="s">
        <v>183</v>
      </c>
      <c r="G137" s="34">
        <v>5664.367</v>
      </c>
      <c r="H137" s="35">
        <v>0</v>
      </c>
      <c r="I137" s="35">
        <f>ROUND(ROUND(H137,2)*ROUND(G137,3),2)</f>
      </c>
      <c r="J137" s="33" t="s">
        <v>68</v>
      </c>
      <c r="O137">
        <f>(I137*21)/100</f>
      </c>
      <c r="P137" t="s">
        <v>36</v>
      </c>
    </row>
    <row r="138" spans="1:5" ht="51">
      <c r="A138" s="36" t="s">
        <v>69</v>
      </c>
      <c r="E138" s="37" t="s">
        <v>808</v>
      </c>
    </row>
    <row r="139" spans="1:5" ht="12.75">
      <c r="A139" s="38" t="s">
        <v>71</v>
      </c>
      <c r="E139" s="39" t="s">
        <v>83</v>
      </c>
    </row>
    <row r="140" spans="1:5" ht="51">
      <c r="A140" t="s">
        <v>73</v>
      </c>
      <c r="E140" s="37" t="s">
        <v>340</v>
      </c>
    </row>
    <row r="141" spans="1:16" ht="12.75">
      <c r="A141" s="26" t="s">
        <v>63</v>
      </c>
      <c r="B141" s="31" t="s">
        <v>203</v>
      </c>
      <c r="C141" s="31" t="s">
        <v>346</v>
      </c>
      <c r="D141" s="26" t="s">
        <v>65</v>
      </c>
      <c r="E141" s="32" t="s">
        <v>347</v>
      </c>
      <c r="F141" s="33" t="s">
        <v>183</v>
      </c>
      <c r="G141" s="34">
        <v>5342.474</v>
      </c>
      <c r="H141" s="35">
        <v>0</v>
      </c>
      <c r="I141" s="35">
        <f>ROUND(ROUND(H141,2)*ROUND(G141,3),2)</f>
      </c>
      <c r="J141" s="33" t="s">
        <v>68</v>
      </c>
      <c r="O141">
        <f>(I141*21)/100</f>
      </c>
      <c r="P141" t="s">
        <v>36</v>
      </c>
    </row>
    <row r="142" spans="1:5" ht="51">
      <c r="A142" s="36" t="s">
        <v>69</v>
      </c>
      <c r="E142" s="37" t="s">
        <v>809</v>
      </c>
    </row>
    <row r="143" spans="1:5" ht="12.75">
      <c r="A143" s="38" t="s">
        <v>71</v>
      </c>
      <c r="E143" s="39" t="s">
        <v>83</v>
      </c>
    </row>
    <row r="144" spans="1:5" ht="51">
      <c r="A144" t="s">
        <v>73</v>
      </c>
      <c r="E144" s="37" t="s">
        <v>340</v>
      </c>
    </row>
    <row r="145" spans="1:16" ht="12.75">
      <c r="A145" s="26" t="s">
        <v>63</v>
      </c>
      <c r="B145" s="31" t="s">
        <v>206</v>
      </c>
      <c r="C145" s="31" t="s">
        <v>346</v>
      </c>
      <c r="D145" s="26" t="s">
        <v>75</v>
      </c>
      <c r="E145" s="32" t="s">
        <v>347</v>
      </c>
      <c r="F145" s="33" t="s">
        <v>183</v>
      </c>
      <c r="G145" s="34">
        <v>5127.879</v>
      </c>
      <c r="H145" s="35">
        <v>0</v>
      </c>
      <c r="I145" s="35">
        <f>ROUND(ROUND(H145,2)*ROUND(G145,3),2)</f>
      </c>
      <c r="J145" s="33" t="s">
        <v>68</v>
      </c>
      <c r="O145">
        <f>(I145*21)/100</f>
      </c>
      <c r="P145" t="s">
        <v>36</v>
      </c>
    </row>
    <row r="146" spans="1:5" ht="51">
      <c r="A146" s="36" t="s">
        <v>69</v>
      </c>
      <c r="E146" s="37" t="s">
        <v>810</v>
      </c>
    </row>
    <row r="147" spans="1:5" ht="12.75">
      <c r="A147" s="38" t="s">
        <v>71</v>
      </c>
      <c r="E147" s="39" t="s">
        <v>83</v>
      </c>
    </row>
    <row r="148" spans="1:5" ht="51">
      <c r="A148" t="s">
        <v>73</v>
      </c>
      <c r="E148" s="37" t="s">
        <v>340</v>
      </c>
    </row>
    <row r="149" spans="1:16" ht="12.75">
      <c r="A149" s="26" t="s">
        <v>63</v>
      </c>
      <c r="B149" s="31" t="s">
        <v>211</v>
      </c>
      <c r="C149" s="31" t="s">
        <v>346</v>
      </c>
      <c r="D149" s="26" t="s">
        <v>78</v>
      </c>
      <c r="E149" s="32" t="s">
        <v>347</v>
      </c>
      <c r="F149" s="33" t="s">
        <v>183</v>
      </c>
      <c r="G149" s="34">
        <v>5816.485</v>
      </c>
      <c r="H149" s="35">
        <v>0</v>
      </c>
      <c r="I149" s="35">
        <f>ROUND(ROUND(H149,2)*ROUND(G149,3),2)</f>
      </c>
      <c r="J149" s="33" t="s">
        <v>68</v>
      </c>
      <c r="O149">
        <f>(I149*21)/100</f>
      </c>
      <c r="P149" t="s">
        <v>36</v>
      </c>
    </row>
    <row r="150" spans="1:5" ht="51">
      <c r="A150" s="36" t="s">
        <v>69</v>
      </c>
      <c r="E150" s="37" t="s">
        <v>811</v>
      </c>
    </row>
    <row r="151" spans="1:5" ht="12.75">
      <c r="A151" s="38" t="s">
        <v>71</v>
      </c>
      <c r="E151" s="39" t="s">
        <v>83</v>
      </c>
    </row>
    <row r="152" spans="1:5" ht="51">
      <c r="A152" t="s">
        <v>73</v>
      </c>
      <c r="E152" s="37" t="s">
        <v>340</v>
      </c>
    </row>
    <row r="153" spans="1:16" ht="12.75">
      <c r="A153" s="26" t="s">
        <v>63</v>
      </c>
      <c r="B153" s="31" t="s">
        <v>216</v>
      </c>
      <c r="C153" s="31" t="s">
        <v>346</v>
      </c>
      <c r="D153" s="26" t="s">
        <v>192</v>
      </c>
      <c r="E153" s="32" t="s">
        <v>347</v>
      </c>
      <c r="F153" s="33" t="s">
        <v>183</v>
      </c>
      <c r="G153" s="34">
        <v>5816.485</v>
      </c>
      <c r="H153" s="35">
        <v>0</v>
      </c>
      <c r="I153" s="35">
        <f>ROUND(ROUND(H153,2)*ROUND(G153,3),2)</f>
      </c>
      <c r="J153" s="33" t="s">
        <v>68</v>
      </c>
      <c r="O153">
        <f>(I153*21)/100</f>
      </c>
      <c r="P153" t="s">
        <v>36</v>
      </c>
    </row>
    <row r="154" spans="1:5" ht="51">
      <c r="A154" s="36" t="s">
        <v>69</v>
      </c>
      <c r="E154" s="37" t="s">
        <v>812</v>
      </c>
    </row>
    <row r="155" spans="1:5" ht="12.75">
      <c r="A155" s="38" t="s">
        <v>71</v>
      </c>
      <c r="E155" s="39" t="s">
        <v>83</v>
      </c>
    </row>
    <row r="156" spans="1:5" ht="51">
      <c r="A156" t="s">
        <v>73</v>
      </c>
      <c r="E156" s="37" t="s">
        <v>340</v>
      </c>
    </row>
    <row r="157" spans="1:16" ht="12.75">
      <c r="A157" s="26" t="s">
        <v>63</v>
      </c>
      <c r="B157" s="31" t="s">
        <v>221</v>
      </c>
      <c r="C157" s="31" t="s">
        <v>364</v>
      </c>
      <c r="D157" s="26" t="s">
        <v>65</v>
      </c>
      <c r="E157" s="32" t="s">
        <v>365</v>
      </c>
      <c r="F157" s="33" t="s">
        <v>183</v>
      </c>
      <c r="G157" s="34">
        <v>5127.879</v>
      </c>
      <c r="H157" s="35">
        <v>0</v>
      </c>
      <c r="I157" s="35">
        <f>ROUND(ROUND(H157,2)*ROUND(G157,3),2)</f>
      </c>
      <c r="J157" s="33" t="s">
        <v>68</v>
      </c>
      <c r="O157">
        <f>(I157*21)/100</f>
      </c>
      <c r="P157" t="s">
        <v>36</v>
      </c>
    </row>
    <row r="158" spans="1:5" ht="38.25">
      <c r="A158" s="36" t="s">
        <v>69</v>
      </c>
      <c r="E158" s="37" t="s">
        <v>813</v>
      </c>
    </row>
    <row r="159" spans="1:5" ht="12.75">
      <c r="A159" s="38" t="s">
        <v>71</v>
      </c>
      <c r="E159" s="39" t="s">
        <v>83</v>
      </c>
    </row>
    <row r="160" spans="1:5" ht="140.25">
      <c r="A160" t="s">
        <v>73</v>
      </c>
      <c r="E160" s="37" t="s">
        <v>367</v>
      </c>
    </row>
    <row r="161" spans="1:16" ht="12.75">
      <c r="A161" s="26" t="s">
        <v>63</v>
      </c>
      <c r="B161" s="31" t="s">
        <v>226</v>
      </c>
      <c r="C161" s="31" t="s">
        <v>364</v>
      </c>
      <c r="D161" s="26" t="s">
        <v>75</v>
      </c>
      <c r="E161" s="32" t="s">
        <v>365</v>
      </c>
      <c r="F161" s="33" t="s">
        <v>183</v>
      </c>
      <c r="G161" s="34">
        <v>5816.485</v>
      </c>
      <c r="H161" s="35">
        <v>0</v>
      </c>
      <c r="I161" s="35">
        <f>ROUND(ROUND(H161,2)*ROUND(G161,3),2)</f>
      </c>
      <c r="J161" s="33" t="s">
        <v>68</v>
      </c>
      <c r="O161">
        <f>(I161*21)/100</f>
      </c>
      <c r="P161" t="s">
        <v>36</v>
      </c>
    </row>
    <row r="162" spans="1:5" ht="38.25">
      <c r="A162" s="36" t="s">
        <v>69</v>
      </c>
      <c r="E162" s="37" t="s">
        <v>814</v>
      </c>
    </row>
    <row r="163" spans="1:5" ht="12.75">
      <c r="A163" s="38" t="s">
        <v>71</v>
      </c>
      <c r="E163" s="39" t="s">
        <v>83</v>
      </c>
    </row>
    <row r="164" spans="1:5" ht="140.25">
      <c r="A164" t="s">
        <v>73</v>
      </c>
      <c r="E164" s="37" t="s">
        <v>367</v>
      </c>
    </row>
    <row r="165" spans="1:16" ht="12.75">
      <c r="A165" s="26" t="s">
        <v>63</v>
      </c>
      <c r="B165" s="31" t="s">
        <v>231</v>
      </c>
      <c r="C165" s="31" t="s">
        <v>377</v>
      </c>
      <c r="D165" s="26" t="s">
        <v>65</v>
      </c>
      <c r="E165" s="32" t="s">
        <v>378</v>
      </c>
      <c r="F165" s="33" t="s">
        <v>183</v>
      </c>
      <c r="G165" s="34">
        <v>5342.474</v>
      </c>
      <c r="H165" s="35">
        <v>0</v>
      </c>
      <c r="I165" s="35">
        <f>ROUND(ROUND(H165,2)*ROUND(G165,3),2)</f>
      </c>
      <c r="J165" s="33" t="s">
        <v>68</v>
      </c>
      <c r="O165">
        <f>(I165*21)/100</f>
      </c>
      <c r="P165" t="s">
        <v>36</v>
      </c>
    </row>
    <row r="166" spans="1:5" ht="38.25">
      <c r="A166" s="36" t="s">
        <v>69</v>
      </c>
      <c r="E166" s="37" t="s">
        <v>815</v>
      </c>
    </row>
    <row r="167" spans="1:5" ht="12.75">
      <c r="A167" s="38" t="s">
        <v>71</v>
      </c>
      <c r="E167" s="39" t="s">
        <v>83</v>
      </c>
    </row>
    <row r="168" spans="1:5" ht="140.25">
      <c r="A168" t="s">
        <v>73</v>
      </c>
      <c r="E168" s="37" t="s">
        <v>367</v>
      </c>
    </row>
    <row r="169" spans="1:16" ht="12.75">
      <c r="A169" s="26" t="s">
        <v>63</v>
      </c>
      <c r="B169" s="31" t="s">
        <v>237</v>
      </c>
      <c r="C169" s="31" t="s">
        <v>377</v>
      </c>
      <c r="D169" s="26" t="s">
        <v>75</v>
      </c>
      <c r="E169" s="32" t="s">
        <v>378</v>
      </c>
      <c r="F169" s="33" t="s">
        <v>183</v>
      </c>
      <c r="G169" s="34">
        <v>5816.485</v>
      </c>
      <c r="H169" s="35">
        <v>0</v>
      </c>
      <c r="I169" s="35">
        <f>ROUND(ROUND(H169,2)*ROUND(G169,3),2)</f>
      </c>
      <c r="J169" s="33" t="s">
        <v>68</v>
      </c>
      <c r="O169">
        <f>(I169*21)/100</f>
      </c>
      <c r="P169" t="s">
        <v>36</v>
      </c>
    </row>
    <row r="170" spans="1:5" ht="38.25">
      <c r="A170" s="36" t="s">
        <v>69</v>
      </c>
      <c r="E170" s="37" t="s">
        <v>816</v>
      </c>
    </row>
    <row r="171" spans="1:5" ht="12.75">
      <c r="A171" s="38" t="s">
        <v>71</v>
      </c>
      <c r="E171" s="39" t="s">
        <v>83</v>
      </c>
    </row>
    <row r="172" spans="1:5" ht="140.25">
      <c r="A172" t="s">
        <v>73</v>
      </c>
      <c r="E172" s="37" t="s">
        <v>367</v>
      </c>
    </row>
    <row r="173" spans="1:16" ht="12.75">
      <c r="A173" s="26" t="s">
        <v>63</v>
      </c>
      <c r="B173" s="31" t="s">
        <v>242</v>
      </c>
      <c r="C173" s="31" t="s">
        <v>389</v>
      </c>
      <c r="D173" s="26" t="s">
        <v>83</v>
      </c>
      <c r="E173" s="32" t="s">
        <v>390</v>
      </c>
      <c r="F173" s="33" t="s">
        <v>183</v>
      </c>
      <c r="G173" s="34">
        <v>5664.367</v>
      </c>
      <c r="H173" s="35">
        <v>0</v>
      </c>
      <c r="I173" s="35">
        <f>ROUND(ROUND(H173,2)*ROUND(G173,3),2)</f>
      </c>
      <c r="J173" s="33" t="s">
        <v>68</v>
      </c>
      <c r="O173">
        <f>(I173*21)/100</f>
      </c>
      <c r="P173" t="s">
        <v>36</v>
      </c>
    </row>
    <row r="174" spans="1:5" ht="51">
      <c r="A174" s="36" t="s">
        <v>69</v>
      </c>
      <c r="E174" s="37" t="s">
        <v>817</v>
      </c>
    </row>
    <row r="175" spans="1:5" ht="12.75">
      <c r="A175" s="38" t="s">
        <v>71</v>
      </c>
      <c r="E175" s="39" t="s">
        <v>83</v>
      </c>
    </row>
    <row r="176" spans="1:5" ht="140.25">
      <c r="A176" t="s">
        <v>73</v>
      </c>
      <c r="E176" s="37" t="s">
        <v>367</v>
      </c>
    </row>
    <row r="177" spans="1:16" ht="12.75">
      <c r="A177" s="26" t="s">
        <v>63</v>
      </c>
      <c r="B177" s="31" t="s">
        <v>248</v>
      </c>
      <c r="C177" s="31" t="s">
        <v>412</v>
      </c>
      <c r="D177" s="26" t="s">
        <v>83</v>
      </c>
      <c r="E177" s="32" t="s">
        <v>413</v>
      </c>
      <c r="F177" s="33" t="s">
        <v>95</v>
      </c>
      <c r="G177" s="34">
        <v>8.5</v>
      </c>
      <c r="H177" s="35">
        <v>0</v>
      </c>
      <c r="I177" s="35">
        <f>ROUND(ROUND(H177,2)*ROUND(G177,3),2)</f>
      </c>
      <c r="J177" s="33" t="s">
        <v>68</v>
      </c>
      <c r="O177">
        <f>(I177*21)/100</f>
      </c>
      <c r="P177" t="s">
        <v>36</v>
      </c>
    </row>
    <row r="178" spans="1:5" ht="38.25">
      <c r="A178" s="36" t="s">
        <v>69</v>
      </c>
      <c r="E178" s="37" t="s">
        <v>818</v>
      </c>
    </row>
    <row r="179" spans="1:5" ht="12.75">
      <c r="A179" s="38" t="s">
        <v>71</v>
      </c>
      <c r="E179" s="39" t="s">
        <v>83</v>
      </c>
    </row>
    <row r="180" spans="1:5" ht="38.25">
      <c r="A180" t="s">
        <v>73</v>
      </c>
      <c r="E180" s="37" t="s">
        <v>415</v>
      </c>
    </row>
    <row r="181" spans="1:18" ht="12.75" customHeight="1">
      <c r="A181" s="6" t="s">
        <v>61</v>
      </c>
      <c r="B181" s="6"/>
      <c r="C181" s="41" t="s">
        <v>104</v>
      </c>
      <c r="D181" s="6"/>
      <c r="E181" s="29" t="s">
        <v>416</v>
      </c>
      <c r="F181" s="6"/>
      <c r="G181" s="6"/>
      <c r="H181" s="6"/>
      <c r="I181" s="42">
        <f>0+Q181</f>
      </c>
      <c r="J181" s="6"/>
      <c r="O181">
        <f>0+R181</f>
      </c>
      <c r="Q181">
        <f>0+I182</f>
      </c>
      <c r="R181">
        <f>0+O182</f>
      </c>
    </row>
    <row r="182" spans="1:16" ht="12.75">
      <c r="A182" s="26" t="s">
        <v>63</v>
      </c>
      <c r="B182" s="31" t="s">
        <v>254</v>
      </c>
      <c r="C182" s="31" t="s">
        <v>456</v>
      </c>
      <c r="D182" s="26" t="s">
        <v>83</v>
      </c>
      <c r="E182" s="32" t="s">
        <v>457</v>
      </c>
      <c r="F182" s="33" t="s">
        <v>234</v>
      </c>
      <c r="G182" s="34">
        <v>2</v>
      </c>
      <c r="H182" s="35">
        <v>0</v>
      </c>
      <c r="I182" s="35">
        <f>ROUND(ROUND(H182,2)*ROUND(G182,3),2)</f>
      </c>
      <c r="J182" s="33" t="s">
        <v>68</v>
      </c>
      <c r="O182">
        <f>(I182*21)/100</f>
      </c>
      <c r="P182" t="s">
        <v>36</v>
      </c>
    </row>
    <row r="183" spans="1:5" ht="51">
      <c r="A183" s="36" t="s">
        <v>69</v>
      </c>
      <c r="E183" s="37" t="s">
        <v>819</v>
      </c>
    </row>
    <row r="184" spans="1:5" ht="12.75">
      <c r="A184" s="38" t="s">
        <v>71</v>
      </c>
      <c r="E184" s="39" t="s">
        <v>83</v>
      </c>
    </row>
    <row r="185" spans="1:5" ht="25.5">
      <c r="A185" t="s">
        <v>73</v>
      </c>
      <c r="E185" s="37" t="s">
        <v>459</v>
      </c>
    </row>
    <row r="186" spans="1:18" ht="12.75" customHeight="1">
      <c r="A186" s="6" t="s">
        <v>61</v>
      </c>
      <c r="B186" s="6"/>
      <c r="C186" s="41" t="s">
        <v>52</v>
      </c>
      <c r="D186" s="6"/>
      <c r="E186" s="29" t="s">
        <v>460</v>
      </c>
      <c r="F186" s="6"/>
      <c r="G186" s="6"/>
      <c r="H186" s="6"/>
      <c r="I186" s="42">
        <f>0+Q186</f>
      </c>
      <c r="J186" s="6"/>
      <c r="O186">
        <f>0+R186</f>
      </c>
      <c r="Q186">
        <f>0+I187+I191+I195+I199+I203+I207+I211+I215+I219+I223+I227+I231+I235+I239+I243+I247+I251</f>
      </c>
      <c r="R186">
        <f>0+O187+O191+O195+O199+O203+O207+O211+O215+O219+O223+O227+O231+O235+O239+O243+O247+O251</f>
      </c>
    </row>
    <row r="187" spans="1:16" ht="25.5">
      <c r="A187" s="26" t="s">
        <v>63</v>
      </c>
      <c r="B187" s="31" t="s">
        <v>260</v>
      </c>
      <c r="C187" s="31" t="s">
        <v>462</v>
      </c>
      <c r="D187" s="26" t="s">
        <v>83</v>
      </c>
      <c r="E187" s="32" t="s">
        <v>463</v>
      </c>
      <c r="F187" s="33" t="s">
        <v>95</v>
      </c>
      <c r="G187" s="34">
        <v>685.8</v>
      </c>
      <c r="H187" s="35">
        <v>0</v>
      </c>
      <c r="I187" s="35">
        <f>ROUND(ROUND(H187,2)*ROUND(G187,3),2)</f>
      </c>
      <c r="J187" s="33" t="s">
        <v>68</v>
      </c>
      <c r="O187">
        <f>(I187*21)/100</f>
      </c>
      <c r="P187" t="s">
        <v>36</v>
      </c>
    </row>
    <row r="188" spans="1:5" ht="51">
      <c r="A188" s="36" t="s">
        <v>69</v>
      </c>
      <c r="E188" s="37" t="s">
        <v>820</v>
      </c>
    </row>
    <row r="189" spans="1:5" ht="12.75">
      <c r="A189" s="38" t="s">
        <v>71</v>
      </c>
      <c r="E189" s="39" t="s">
        <v>83</v>
      </c>
    </row>
    <row r="190" spans="1:5" ht="127.5">
      <c r="A190" t="s">
        <v>73</v>
      </c>
      <c r="E190" s="37" t="s">
        <v>466</v>
      </c>
    </row>
    <row r="191" spans="1:16" ht="25.5">
      <c r="A191" s="26" t="s">
        <v>63</v>
      </c>
      <c r="B191" s="31" t="s">
        <v>266</v>
      </c>
      <c r="C191" s="31" t="s">
        <v>468</v>
      </c>
      <c r="D191" s="26" t="s">
        <v>83</v>
      </c>
      <c r="E191" s="32" t="s">
        <v>469</v>
      </c>
      <c r="F191" s="33" t="s">
        <v>95</v>
      </c>
      <c r="G191" s="34">
        <v>276.553</v>
      </c>
      <c r="H191" s="35">
        <v>0</v>
      </c>
      <c r="I191" s="35">
        <f>ROUND(ROUND(H191,2)*ROUND(G191,3),2)</f>
      </c>
      <c r="J191" s="33" t="s">
        <v>68</v>
      </c>
      <c r="O191">
        <f>(I191*21)/100</f>
      </c>
      <c r="P191" t="s">
        <v>36</v>
      </c>
    </row>
    <row r="192" spans="1:5" ht="63.75">
      <c r="A192" s="36" t="s">
        <v>69</v>
      </c>
      <c r="E192" s="37" t="s">
        <v>821</v>
      </c>
    </row>
    <row r="193" spans="1:5" ht="12.75">
      <c r="A193" s="38" t="s">
        <v>71</v>
      </c>
      <c r="E193" s="39" t="s">
        <v>83</v>
      </c>
    </row>
    <row r="194" spans="1:5" ht="38.25">
      <c r="A194" t="s">
        <v>73</v>
      </c>
      <c r="E194" s="37" t="s">
        <v>471</v>
      </c>
    </row>
    <row r="195" spans="1:16" ht="25.5">
      <c r="A195" s="26" t="s">
        <v>63</v>
      </c>
      <c r="B195" s="31" t="s">
        <v>272</v>
      </c>
      <c r="C195" s="31" t="s">
        <v>822</v>
      </c>
      <c r="D195" s="26" t="s">
        <v>83</v>
      </c>
      <c r="E195" s="32" t="s">
        <v>823</v>
      </c>
      <c r="F195" s="33" t="s">
        <v>95</v>
      </c>
      <c r="G195" s="34">
        <v>68</v>
      </c>
      <c r="H195" s="35">
        <v>0</v>
      </c>
      <c r="I195" s="35">
        <f>ROUND(ROUND(H195,2)*ROUND(G195,3),2)</f>
      </c>
      <c r="J195" s="33" t="s">
        <v>68</v>
      </c>
      <c r="O195">
        <f>(I195*21)/100</f>
      </c>
      <c r="P195" t="s">
        <v>36</v>
      </c>
    </row>
    <row r="196" spans="1:5" ht="51">
      <c r="A196" s="36" t="s">
        <v>69</v>
      </c>
      <c r="E196" s="37" t="s">
        <v>824</v>
      </c>
    </row>
    <row r="197" spans="1:5" ht="12.75">
      <c r="A197" s="38" t="s">
        <v>71</v>
      </c>
      <c r="E197" s="39" t="s">
        <v>825</v>
      </c>
    </row>
    <row r="198" spans="1:5" ht="89.25">
      <c r="A198" t="s">
        <v>73</v>
      </c>
      <c r="E198" s="37" t="s">
        <v>826</v>
      </c>
    </row>
    <row r="199" spans="1:16" ht="12.75">
      <c r="A199" s="26" t="s">
        <v>63</v>
      </c>
      <c r="B199" s="31" t="s">
        <v>275</v>
      </c>
      <c r="C199" s="31" t="s">
        <v>473</v>
      </c>
      <c r="D199" s="26" t="s">
        <v>65</v>
      </c>
      <c r="E199" s="32" t="s">
        <v>474</v>
      </c>
      <c r="F199" s="33" t="s">
        <v>234</v>
      </c>
      <c r="G199" s="34">
        <v>49</v>
      </c>
      <c r="H199" s="35">
        <v>0</v>
      </c>
      <c r="I199" s="35">
        <f>ROUND(ROUND(H199,2)*ROUND(G199,3),2)</f>
      </c>
      <c r="J199" s="33" t="s">
        <v>68</v>
      </c>
      <c r="O199">
        <f>(I199*21)/100</f>
      </c>
      <c r="P199" t="s">
        <v>36</v>
      </c>
    </row>
    <row r="200" spans="1:5" ht="38.25">
      <c r="A200" s="36" t="s">
        <v>69</v>
      </c>
      <c r="E200" s="37" t="s">
        <v>827</v>
      </c>
    </row>
    <row r="201" spans="1:5" ht="12.75">
      <c r="A201" s="38" t="s">
        <v>71</v>
      </c>
      <c r="E201" s="39" t="s">
        <v>83</v>
      </c>
    </row>
    <row r="202" spans="1:5" ht="51">
      <c r="A202" t="s">
        <v>73</v>
      </c>
      <c r="E202" s="37" t="s">
        <v>476</v>
      </c>
    </row>
    <row r="203" spans="1:16" ht="12.75">
      <c r="A203" s="26" t="s">
        <v>63</v>
      </c>
      <c r="B203" s="31" t="s">
        <v>280</v>
      </c>
      <c r="C203" s="31" t="s">
        <v>473</v>
      </c>
      <c r="D203" s="26" t="s">
        <v>75</v>
      </c>
      <c r="E203" s="32" t="s">
        <v>474</v>
      </c>
      <c r="F203" s="33" t="s">
        <v>234</v>
      </c>
      <c r="G203" s="34">
        <v>9</v>
      </c>
      <c r="H203" s="35">
        <v>0</v>
      </c>
      <c r="I203" s="35">
        <f>ROUND(ROUND(H203,2)*ROUND(G203,3),2)</f>
      </c>
      <c r="J203" s="33" t="s">
        <v>68</v>
      </c>
      <c r="O203">
        <f>(I203*21)/100</f>
      </c>
      <c r="P203" t="s">
        <v>36</v>
      </c>
    </row>
    <row r="204" spans="1:5" ht="51">
      <c r="A204" s="36" t="s">
        <v>69</v>
      </c>
      <c r="E204" s="37" t="s">
        <v>828</v>
      </c>
    </row>
    <row r="205" spans="1:5" ht="12.75">
      <c r="A205" s="38" t="s">
        <v>71</v>
      </c>
      <c r="E205" s="39" t="s">
        <v>83</v>
      </c>
    </row>
    <row r="206" spans="1:5" ht="51">
      <c r="A206" t="s">
        <v>73</v>
      </c>
      <c r="E206" s="37" t="s">
        <v>476</v>
      </c>
    </row>
    <row r="207" spans="1:16" ht="12.75">
      <c r="A207" s="26" t="s">
        <v>63</v>
      </c>
      <c r="B207" s="31" t="s">
        <v>283</v>
      </c>
      <c r="C207" s="31" t="s">
        <v>480</v>
      </c>
      <c r="D207" s="26" t="s">
        <v>83</v>
      </c>
      <c r="E207" s="32" t="s">
        <v>481</v>
      </c>
      <c r="F207" s="33" t="s">
        <v>234</v>
      </c>
      <c r="G207" s="34">
        <v>60</v>
      </c>
      <c r="H207" s="35">
        <v>0</v>
      </c>
      <c r="I207" s="35">
        <f>ROUND(ROUND(H207,2)*ROUND(G207,3),2)</f>
      </c>
      <c r="J207" s="33" t="s">
        <v>68</v>
      </c>
      <c r="O207">
        <f>(I207*21)/100</f>
      </c>
      <c r="P207" t="s">
        <v>36</v>
      </c>
    </row>
    <row r="208" spans="1:5" ht="51">
      <c r="A208" s="36" t="s">
        <v>69</v>
      </c>
      <c r="E208" s="37" t="s">
        <v>829</v>
      </c>
    </row>
    <row r="209" spans="1:5" ht="12.75">
      <c r="A209" s="38" t="s">
        <v>71</v>
      </c>
      <c r="E209" s="39" t="s">
        <v>83</v>
      </c>
    </row>
    <row r="210" spans="1:5" ht="25.5">
      <c r="A210" t="s">
        <v>73</v>
      </c>
      <c r="E210" s="37" t="s">
        <v>483</v>
      </c>
    </row>
    <row r="211" spans="1:16" ht="25.5">
      <c r="A211" s="26" t="s">
        <v>63</v>
      </c>
      <c r="B211" s="31" t="s">
        <v>286</v>
      </c>
      <c r="C211" s="31" t="s">
        <v>487</v>
      </c>
      <c r="D211" s="26" t="s">
        <v>83</v>
      </c>
      <c r="E211" s="32" t="s">
        <v>488</v>
      </c>
      <c r="F211" s="33" t="s">
        <v>234</v>
      </c>
      <c r="G211" s="34">
        <v>19</v>
      </c>
      <c r="H211" s="35">
        <v>0</v>
      </c>
      <c r="I211" s="35">
        <f>ROUND(ROUND(H211,2)*ROUND(G211,3),2)</f>
      </c>
      <c r="J211" s="33" t="s">
        <v>68</v>
      </c>
      <c r="O211">
        <f>(I211*21)/100</f>
      </c>
      <c r="P211" t="s">
        <v>36</v>
      </c>
    </row>
    <row r="212" spans="1:5" ht="51">
      <c r="A212" s="36" t="s">
        <v>69</v>
      </c>
      <c r="E212" s="37" t="s">
        <v>830</v>
      </c>
    </row>
    <row r="213" spans="1:5" ht="12.75">
      <c r="A213" s="38" t="s">
        <v>71</v>
      </c>
      <c r="E213" s="39" t="s">
        <v>83</v>
      </c>
    </row>
    <row r="214" spans="1:5" ht="51">
      <c r="A214" t="s">
        <v>73</v>
      </c>
      <c r="E214" s="37" t="s">
        <v>476</v>
      </c>
    </row>
    <row r="215" spans="1:16" ht="12.75">
      <c r="A215" s="26" t="s">
        <v>63</v>
      </c>
      <c r="B215" s="31" t="s">
        <v>291</v>
      </c>
      <c r="C215" s="31" t="s">
        <v>831</v>
      </c>
      <c r="D215" s="26" t="s">
        <v>83</v>
      </c>
      <c r="E215" s="32" t="s">
        <v>832</v>
      </c>
      <c r="F215" s="33" t="s">
        <v>234</v>
      </c>
      <c r="G215" s="34">
        <v>8</v>
      </c>
      <c r="H215" s="35">
        <v>0</v>
      </c>
      <c r="I215" s="35">
        <f>ROUND(ROUND(H215,2)*ROUND(G215,3),2)</f>
      </c>
      <c r="J215" s="33" t="s">
        <v>68</v>
      </c>
      <c r="O215">
        <f>(I215*21)/100</f>
      </c>
      <c r="P215" t="s">
        <v>36</v>
      </c>
    </row>
    <row r="216" spans="1:5" ht="51">
      <c r="A216" s="36" t="s">
        <v>69</v>
      </c>
      <c r="E216" s="37" t="s">
        <v>833</v>
      </c>
    </row>
    <row r="217" spans="1:5" ht="12.75">
      <c r="A217" s="38" t="s">
        <v>71</v>
      </c>
      <c r="E217" s="39" t="s">
        <v>83</v>
      </c>
    </row>
    <row r="218" spans="1:5" ht="12.75">
      <c r="A218" t="s">
        <v>73</v>
      </c>
      <c r="E218" s="37" t="s">
        <v>834</v>
      </c>
    </row>
    <row r="219" spans="1:16" ht="25.5">
      <c r="A219" s="26" t="s">
        <v>63</v>
      </c>
      <c r="B219" s="31" t="s">
        <v>296</v>
      </c>
      <c r="C219" s="31" t="s">
        <v>497</v>
      </c>
      <c r="D219" s="26" t="s">
        <v>83</v>
      </c>
      <c r="E219" s="32" t="s">
        <v>498</v>
      </c>
      <c r="F219" s="33" t="s">
        <v>234</v>
      </c>
      <c r="G219" s="34">
        <v>28</v>
      </c>
      <c r="H219" s="35">
        <v>0</v>
      </c>
      <c r="I219" s="35">
        <f>ROUND(ROUND(H219,2)*ROUND(G219,3),2)</f>
      </c>
      <c r="J219" s="33" t="s">
        <v>68</v>
      </c>
      <c r="O219">
        <f>(I219*21)/100</f>
      </c>
      <c r="P219" t="s">
        <v>36</v>
      </c>
    </row>
    <row r="220" spans="1:5" ht="51">
      <c r="A220" s="36" t="s">
        <v>69</v>
      </c>
      <c r="E220" s="37" t="s">
        <v>835</v>
      </c>
    </row>
    <row r="221" spans="1:5" ht="12.75">
      <c r="A221" s="38" t="s">
        <v>71</v>
      </c>
      <c r="E221" s="39" t="s">
        <v>83</v>
      </c>
    </row>
    <row r="222" spans="1:5" ht="25.5">
      <c r="A222" t="s">
        <v>73</v>
      </c>
      <c r="E222" s="37" t="s">
        <v>500</v>
      </c>
    </row>
    <row r="223" spans="1:16" ht="12.75">
      <c r="A223" s="26" t="s">
        <v>63</v>
      </c>
      <c r="B223" s="31" t="s">
        <v>305</v>
      </c>
      <c r="C223" s="31" t="s">
        <v>502</v>
      </c>
      <c r="D223" s="26" t="s">
        <v>83</v>
      </c>
      <c r="E223" s="32" t="s">
        <v>503</v>
      </c>
      <c r="F223" s="33" t="s">
        <v>234</v>
      </c>
      <c r="G223" s="34">
        <v>14</v>
      </c>
      <c r="H223" s="35">
        <v>0</v>
      </c>
      <c r="I223" s="35">
        <f>ROUND(ROUND(H223,2)*ROUND(G223,3),2)</f>
      </c>
      <c r="J223" s="33" t="s">
        <v>68</v>
      </c>
      <c r="O223">
        <f>(I223*21)/100</f>
      </c>
      <c r="P223" t="s">
        <v>36</v>
      </c>
    </row>
    <row r="224" spans="1:5" ht="51">
      <c r="A224" s="36" t="s">
        <v>69</v>
      </c>
      <c r="E224" s="37" t="s">
        <v>836</v>
      </c>
    </row>
    <row r="225" spans="1:5" ht="12.75">
      <c r="A225" s="38" t="s">
        <v>71</v>
      </c>
      <c r="E225" s="39" t="s">
        <v>83</v>
      </c>
    </row>
    <row r="226" spans="1:5" ht="25.5">
      <c r="A226" t="s">
        <v>73</v>
      </c>
      <c r="E226" s="37" t="s">
        <v>505</v>
      </c>
    </row>
    <row r="227" spans="1:16" ht="25.5">
      <c r="A227" s="26" t="s">
        <v>63</v>
      </c>
      <c r="B227" s="31" t="s">
        <v>310</v>
      </c>
      <c r="C227" s="31" t="s">
        <v>507</v>
      </c>
      <c r="D227" s="26" t="s">
        <v>83</v>
      </c>
      <c r="E227" s="32" t="s">
        <v>508</v>
      </c>
      <c r="F227" s="33" t="s">
        <v>234</v>
      </c>
      <c r="G227" s="34">
        <v>25</v>
      </c>
      <c r="H227" s="35">
        <v>0</v>
      </c>
      <c r="I227" s="35">
        <f>ROUND(ROUND(H227,2)*ROUND(G227,3),2)</f>
      </c>
      <c r="J227" s="33" t="s">
        <v>68</v>
      </c>
      <c r="O227">
        <f>(I227*21)/100</f>
      </c>
      <c r="P227" t="s">
        <v>36</v>
      </c>
    </row>
    <row r="228" spans="1:5" ht="63.75">
      <c r="A228" s="36" t="s">
        <v>69</v>
      </c>
      <c r="E228" s="37" t="s">
        <v>837</v>
      </c>
    </row>
    <row r="229" spans="1:5" ht="12.75">
      <c r="A229" s="38" t="s">
        <v>71</v>
      </c>
      <c r="E229" s="39" t="s">
        <v>83</v>
      </c>
    </row>
    <row r="230" spans="1:5" ht="25.5">
      <c r="A230" t="s">
        <v>73</v>
      </c>
      <c r="E230" s="37" t="s">
        <v>510</v>
      </c>
    </row>
    <row r="231" spans="1:16" ht="25.5">
      <c r="A231" s="26" t="s">
        <v>63</v>
      </c>
      <c r="B231" s="31" t="s">
        <v>312</v>
      </c>
      <c r="C231" s="31" t="s">
        <v>512</v>
      </c>
      <c r="D231" s="26" t="s">
        <v>83</v>
      </c>
      <c r="E231" s="32" t="s">
        <v>513</v>
      </c>
      <c r="F231" s="33" t="s">
        <v>183</v>
      </c>
      <c r="G231" s="34">
        <v>724.286</v>
      </c>
      <c r="H231" s="35">
        <v>0</v>
      </c>
      <c r="I231" s="35">
        <f>ROUND(ROUND(H231,2)*ROUND(G231,3),2)</f>
      </c>
      <c r="J231" s="33" t="s">
        <v>68</v>
      </c>
      <c r="O231">
        <f>(I231*21)/100</f>
      </c>
      <c r="P231" t="s">
        <v>36</v>
      </c>
    </row>
    <row r="232" spans="1:5" ht="25.5">
      <c r="A232" s="36" t="s">
        <v>69</v>
      </c>
      <c r="E232" s="37" t="s">
        <v>514</v>
      </c>
    </row>
    <row r="233" spans="1:5" ht="153">
      <c r="A233" s="38" t="s">
        <v>71</v>
      </c>
      <c r="E233" s="39" t="s">
        <v>838</v>
      </c>
    </row>
    <row r="234" spans="1:5" ht="38.25">
      <c r="A234" t="s">
        <v>73</v>
      </c>
      <c r="E234" s="37" t="s">
        <v>516</v>
      </c>
    </row>
    <row r="235" spans="1:16" ht="25.5">
      <c r="A235" s="26" t="s">
        <v>63</v>
      </c>
      <c r="B235" s="31" t="s">
        <v>314</v>
      </c>
      <c r="C235" s="31" t="s">
        <v>518</v>
      </c>
      <c r="D235" s="26" t="s">
        <v>83</v>
      </c>
      <c r="E235" s="32" t="s">
        <v>519</v>
      </c>
      <c r="F235" s="33" t="s">
        <v>183</v>
      </c>
      <c r="G235" s="34">
        <v>724.286</v>
      </c>
      <c r="H235" s="35">
        <v>0</v>
      </c>
      <c r="I235" s="35">
        <f>ROUND(ROUND(H235,2)*ROUND(G235,3),2)</f>
      </c>
      <c r="J235" s="33" t="s">
        <v>68</v>
      </c>
      <c r="O235">
        <f>(I235*21)/100</f>
      </c>
      <c r="P235" t="s">
        <v>36</v>
      </c>
    </row>
    <row r="236" spans="1:5" ht="38.25">
      <c r="A236" s="36" t="s">
        <v>69</v>
      </c>
      <c r="E236" s="37" t="s">
        <v>520</v>
      </c>
    </row>
    <row r="237" spans="1:5" ht="153">
      <c r="A237" s="38" t="s">
        <v>71</v>
      </c>
      <c r="E237" s="39" t="s">
        <v>838</v>
      </c>
    </row>
    <row r="238" spans="1:5" ht="38.25">
      <c r="A238" t="s">
        <v>73</v>
      </c>
      <c r="E238" s="37" t="s">
        <v>516</v>
      </c>
    </row>
    <row r="239" spans="1:16" ht="12.75">
      <c r="A239" s="26" t="s">
        <v>63</v>
      </c>
      <c r="B239" s="31" t="s">
        <v>319</v>
      </c>
      <c r="C239" s="31" t="s">
        <v>557</v>
      </c>
      <c r="D239" s="26" t="s">
        <v>83</v>
      </c>
      <c r="E239" s="32" t="s">
        <v>558</v>
      </c>
      <c r="F239" s="33" t="s">
        <v>95</v>
      </c>
      <c r="G239" s="34">
        <v>361.5</v>
      </c>
      <c r="H239" s="35">
        <v>0</v>
      </c>
      <c r="I239" s="35">
        <f>ROUND(ROUND(H239,2)*ROUND(G239,3),2)</f>
      </c>
      <c r="J239" s="33" t="s">
        <v>68</v>
      </c>
      <c r="O239">
        <f>(I239*21)/100</f>
      </c>
      <c r="P239" t="s">
        <v>36</v>
      </c>
    </row>
    <row r="240" spans="1:5" ht="51">
      <c r="A240" s="36" t="s">
        <v>69</v>
      </c>
      <c r="E240" s="37" t="s">
        <v>839</v>
      </c>
    </row>
    <row r="241" spans="1:5" ht="12.75">
      <c r="A241" s="38" t="s">
        <v>71</v>
      </c>
      <c r="E241" s="39" t="s">
        <v>83</v>
      </c>
    </row>
    <row r="242" spans="1:5" ht="89.25">
      <c r="A242" t="s">
        <v>73</v>
      </c>
      <c r="E242" s="37" t="s">
        <v>560</v>
      </c>
    </row>
    <row r="243" spans="1:16" ht="12.75">
      <c r="A243" s="26" t="s">
        <v>63</v>
      </c>
      <c r="B243" s="31" t="s">
        <v>324</v>
      </c>
      <c r="C243" s="31" t="s">
        <v>588</v>
      </c>
      <c r="D243" s="26" t="s">
        <v>83</v>
      </c>
      <c r="E243" s="32" t="s">
        <v>589</v>
      </c>
      <c r="F243" s="33" t="s">
        <v>85</v>
      </c>
      <c r="G243" s="34">
        <v>4.4</v>
      </c>
      <c r="H243" s="35">
        <v>0</v>
      </c>
      <c r="I243" s="35">
        <f>ROUND(ROUND(H243,2)*ROUND(G243,3),2)</f>
      </c>
      <c r="J243" s="33" t="s">
        <v>68</v>
      </c>
      <c r="O243">
        <f>(I243*21)/100</f>
      </c>
      <c r="P243" t="s">
        <v>36</v>
      </c>
    </row>
    <row r="244" spans="1:5" ht="63.75">
      <c r="A244" s="36" t="s">
        <v>69</v>
      </c>
      <c r="E244" s="37" t="s">
        <v>840</v>
      </c>
    </row>
    <row r="245" spans="1:5" ht="12.75">
      <c r="A245" s="38" t="s">
        <v>71</v>
      </c>
      <c r="E245" s="39" t="s">
        <v>83</v>
      </c>
    </row>
    <row r="246" spans="1:5" ht="102">
      <c r="A246" t="s">
        <v>73</v>
      </c>
      <c r="E246" s="37" t="s">
        <v>583</v>
      </c>
    </row>
    <row r="247" spans="1:16" ht="12.75">
      <c r="A247" s="26" t="s">
        <v>63</v>
      </c>
      <c r="B247" s="31" t="s">
        <v>326</v>
      </c>
      <c r="C247" s="31" t="s">
        <v>651</v>
      </c>
      <c r="D247" s="26" t="s">
        <v>83</v>
      </c>
      <c r="E247" s="32" t="s">
        <v>652</v>
      </c>
      <c r="F247" s="33" t="s">
        <v>67</v>
      </c>
      <c r="G247" s="34">
        <v>2.609</v>
      </c>
      <c r="H247" s="35">
        <v>0</v>
      </c>
      <c r="I247" s="35">
        <f>ROUND(ROUND(H247,2)*ROUND(G247,3),2)</f>
      </c>
      <c r="J247" s="33" t="s">
        <v>68</v>
      </c>
      <c r="O247">
        <f>(I247*21)/100</f>
      </c>
      <c r="P247" t="s">
        <v>36</v>
      </c>
    </row>
    <row r="248" spans="1:5" ht="38.25">
      <c r="A248" s="36" t="s">
        <v>69</v>
      </c>
      <c r="E248" s="37" t="s">
        <v>841</v>
      </c>
    </row>
    <row r="249" spans="1:5" ht="12.75">
      <c r="A249" s="38" t="s">
        <v>71</v>
      </c>
      <c r="E249" s="39" t="s">
        <v>83</v>
      </c>
    </row>
    <row r="250" spans="1:5" ht="102">
      <c r="A250" t="s">
        <v>73</v>
      </c>
      <c r="E250" s="37" t="s">
        <v>654</v>
      </c>
    </row>
    <row r="251" spans="1:16" ht="12.75">
      <c r="A251" s="26" t="s">
        <v>63</v>
      </c>
      <c r="B251" s="31" t="s">
        <v>328</v>
      </c>
      <c r="C251" s="31" t="s">
        <v>604</v>
      </c>
      <c r="D251" s="26" t="s">
        <v>83</v>
      </c>
      <c r="E251" s="32" t="s">
        <v>605</v>
      </c>
      <c r="F251" s="33" t="s">
        <v>85</v>
      </c>
      <c r="G251" s="34">
        <v>18.339</v>
      </c>
      <c r="H251" s="35">
        <v>0</v>
      </c>
      <c r="I251" s="35">
        <f>ROUND(ROUND(H251,2)*ROUND(G251,3),2)</f>
      </c>
      <c r="J251" s="33" t="s">
        <v>68</v>
      </c>
      <c r="O251">
        <f>(I251*21)/100</f>
      </c>
      <c r="P251" t="s">
        <v>36</v>
      </c>
    </row>
    <row r="252" spans="1:5" ht="63.75">
      <c r="A252" s="36" t="s">
        <v>69</v>
      </c>
      <c r="E252" s="37" t="s">
        <v>842</v>
      </c>
    </row>
    <row r="253" spans="1:5" ht="12.75">
      <c r="A253" s="38" t="s">
        <v>71</v>
      </c>
      <c r="E253" s="39" t="s">
        <v>83</v>
      </c>
    </row>
    <row r="254" spans="1:5" ht="76.5">
      <c r="A254" t="s">
        <v>73</v>
      </c>
      <c r="E254" s="37" t="s">
        <v>608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0+O10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3525</v>
      </c>
      <c r="I3" s="43">
        <f>0+I10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36</v>
      </c>
      <c r="D4" s="1"/>
      <c r="E4" s="14" t="s">
        <v>3522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3523</v>
      </c>
      <c r="D5" s="1"/>
      <c r="E5" s="14" t="s">
        <v>3524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6" t="s">
        <v>31</v>
      </c>
      <c r="C6" s="17" t="s">
        <v>3525</v>
      </c>
      <c r="D6" s="6"/>
      <c r="E6" s="18" t="s">
        <v>3526</v>
      </c>
      <c r="F6" s="6"/>
      <c r="G6" s="6"/>
      <c r="H6" s="6"/>
      <c r="I6" s="6"/>
      <c r="J6" s="6"/>
    </row>
    <row r="7" spans="1:10" ht="12.75" customHeight="1">
      <c r="A7" s="15" t="s">
        <v>39</v>
      </c>
      <c r="B7" s="15" t="s">
        <v>41</v>
      </c>
      <c r="C7" s="15" t="s">
        <v>42</v>
      </c>
      <c r="D7" s="15" t="s">
        <v>43</v>
      </c>
      <c r="E7" s="15" t="s">
        <v>44</v>
      </c>
      <c r="F7" s="15" t="s">
        <v>46</v>
      </c>
      <c r="G7" s="15" t="s">
        <v>48</v>
      </c>
      <c r="H7" s="15" t="s">
        <v>50</v>
      </c>
      <c r="I7" s="15"/>
      <c r="J7" s="15" t="s">
        <v>55</v>
      </c>
    </row>
    <row r="8" spans="1:10" ht="12.75" customHeight="1">
      <c r="A8" s="15"/>
      <c r="B8" s="15"/>
      <c r="C8" s="15"/>
      <c r="D8" s="15"/>
      <c r="E8" s="15"/>
      <c r="F8" s="15"/>
      <c r="G8" s="15"/>
      <c r="H8" s="15" t="s">
        <v>51</v>
      </c>
      <c r="I8" s="15" t="s">
        <v>53</v>
      </c>
      <c r="J8" s="15"/>
    </row>
    <row r="9" spans="1:10" ht="12.75" customHeight="1">
      <c r="A9" s="15" t="s">
        <v>40</v>
      </c>
      <c r="B9" s="15" t="s">
        <v>19</v>
      </c>
      <c r="C9" s="15" t="s">
        <v>36</v>
      </c>
      <c r="D9" s="15" t="s">
        <v>35</v>
      </c>
      <c r="E9" s="15" t="s">
        <v>45</v>
      </c>
      <c r="F9" s="15" t="s">
        <v>47</v>
      </c>
      <c r="G9" s="15" t="s">
        <v>49</v>
      </c>
      <c r="H9" s="15" t="s">
        <v>52</v>
      </c>
      <c r="I9" s="15" t="s">
        <v>54</v>
      </c>
      <c r="J9" s="15" t="s">
        <v>56</v>
      </c>
    </row>
    <row r="10" spans="1:18" ht="12.75" customHeight="1">
      <c r="A10" s="27" t="s">
        <v>61</v>
      </c>
      <c r="B10" s="27"/>
      <c r="C10" s="28" t="s">
        <v>40</v>
      </c>
      <c r="D10" s="27"/>
      <c r="E10" s="29" t="s">
        <v>62</v>
      </c>
      <c r="F10" s="27"/>
      <c r="G10" s="27"/>
      <c r="H10" s="27"/>
      <c r="I10" s="30">
        <f>0+Q10</f>
      </c>
      <c r="J10" s="27"/>
      <c r="O10">
        <f>0+R10</f>
      </c>
      <c r="Q10">
        <f>0+I11+I15+I19+I23+I27+I31+I35+I39</f>
      </c>
      <c r="R10">
        <f>0+O11+O15+O19+O23+O27+O31+O35+O39</f>
      </c>
    </row>
    <row r="11" spans="1:16" ht="12.75">
      <c r="A11" s="26" t="s">
        <v>63</v>
      </c>
      <c r="B11" s="31" t="s">
        <v>19</v>
      </c>
      <c r="C11" s="31" t="s">
        <v>3491</v>
      </c>
      <c r="D11" s="26" t="s">
        <v>65</v>
      </c>
      <c r="E11" s="32" t="s">
        <v>3492</v>
      </c>
      <c r="F11" s="33" t="s">
        <v>3483</v>
      </c>
      <c r="G11" s="34">
        <v>1</v>
      </c>
      <c r="H11" s="35">
        <v>0</v>
      </c>
      <c r="I11" s="35">
        <f>ROUND(ROUND(H11,2)*ROUND(G11,3),2)</f>
      </c>
      <c r="J11" s="33" t="s">
        <v>68</v>
      </c>
      <c r="O11">
        <f>(I11*21)/100</f>
      </c>
      <c r="P11" t="s">
        <v>36</v>
      </c>
    </row>
    <row r="12" spans="1:5" ht="12.75">
      <c r="A12" s="36" t="s">
        <v>69</v>
      </c>
      <c r="E12" s="37" t="s">
        <v>3496</v>
      </c>
    </row>
    <row r="13" spans="1:5" ht="12.75">
      <c r="A13" s="38" t="s">
        <v>71</v>
      </c>
      <c r="E13" s="39" t="s">
        <v>686</v>
      </c>
    </row>
    <row r="14" spans="1:5" ht="12.75">
      <c r="A14" t="s">
        <v>73</v>
      </c>
      <c r="E14" s="37" t="s">
        <v>3494</v>
      </c>
    </row>
    <row r="15" spans="1:16" ht="12.75">
      <c r="A15" s="26" t="s">
        <v>63</v>
      </c>
      <c r="B15" s="31" t="s">
        <v>36</v>
      </c>
      <c r="C15" s="31" t="s">
        <v>3491</v>
      </c>
      <c r="D15" s="26" t="s">
        <v>75</v>
      </c>
      <c r="E15" s="32" t="s">
        <v>3492</v>
      </c>
      <c r="F15" s="33" t="s">
        <v>3483</v>
      </c>
      <c r="G15" s="34">
        <v>1</v>
      </c>
      <c r="H15" s="35">
        <v>0</v>
      </c>
      <c r="I15" s="35">
        <f>ROUND(ROUND(H15,2)*ROUND(G15,3),2)</f>
      </c>
      <c r="J15" s="33" t="s">
        <v>68</v>
      </c>
      <c r="O15">
        <f>(I15*21)/100</f>
      </c>
      <c r="P15" t="s">
        <v>36</v>
      </c>
    </row>
    <row r="16" spans="1:5" ht="12.75">
      <c r="A16" s="36" t="s">
        <v>69</v>
      </c>
      <c r="E16" s="37" t="s">
        <v>3497</v>
      </c>
    </row>
    <row r="17" spans="1:5" ht="12.75">
      <c r="A17" s="38" t="s">
        <v>71</v>
      </c>
      <c r="E17" s="39" t="s">
        <v>686</v>
      </c>
    </row>
    <row r="18" spans="1:5" ht="12.75">
      <c r="A18" t="s">
        <v>73</v>
      </c>
      <c r="E18" s="37" t="s">
        <v>3494</v>
      </c>
    </row>
    <row r="19" spans="1:16" ht="12.75">
      <c r="A19" s="26" t="s">
        <v>63</v>
      </c>
      <c r="B19" s="31" t="s">
        <v>35</v>
      </c>
      <c r="C19" s="31" t="s">
        <v>3491</v>
      </c>
      <c r="D19" s="26" t="s">
        <v>78</v>
      </c>
      <c r="E19" s="32" t="s">
        <v>3492</v>
      </c>
      <c r="F19" s="33" t="s">
        <v>1920</v>
      </c>
      <c r="G19" s="34">
        <v>3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63.75">
      <c r="A20" s="36" t="s">
        <v>69</v>
      </c>
      <c r="E20" s="37" t="s">
        <v>3499</v>
      </c>
    </row>
    <row r="21" spans="1:5" ht="12.75">
      <c r="A21" s="38" t="s">
        <v>71</v>
      </c>
      <c r="E21" s="39" t="s">
        <v>453</v>
      </c>
    </row>
    <row r="22" spans="1:5" ht="12.75">
      <c r="A22" t="s">
        <v>73</v>
      </c>
      <c r="E22" s="37" t="s">
        <v>3494</v>
      </c>
    </row>
    <row r="23" spans="1:16" ht="12.75">
      <c r="A23" s="26" t="s">
        <v>63</v>
      </c>
      <c r="B23" s="31" t="s">
        <v>45</v>
      </c>
      <c r="C23" s="31" t="s">
        <v>3500</v>
      </c>
      <c r="D23" s="26" t="s">
        <v>65</v>
      </c>
      <c r="E23" s="32" t="s">
        <v>3501</v>
      </c>
      <c r="F23" s="33" t="s">
        <v>234</v>
      </c>
      <c r="G23" s="34">
        <v>1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25.5">
      <c r="A24" s="36" t="s">
        <v>69</v>
      </c>
      <c r="E24" s="37" t="s">
        <v>3504</v>
      </c>
    </row>
    <row r="25" spans="1:5" ht="12.75">
      <c r="A25" s="38" t="s">
        <v>71</v>
      </c>
      <c r="E25" s="39" t="s">
        <v>686</v>
      </c>
    </row>
    <row r="26" spans="1:5" ht="12.75">
      <c r="A26" t="s">
        <v>73</v>
      </c>
      <c r="E26" s="37" t="s">
        <v>3494</v>
      </c>
    </row>
    <row r="27" spans="1:16" ht="12.75">
      <c r="A27" s="26" t="s">
        <v>63</v>
      </c>
      <c r="B27" s="31" t="s">
        <v>47</v>
      </c>
      <c r="C27" s="31" t="s">
        <v>3500</v>
      </c>
      <c r="D27" s="26" t="s">
        <v>75</v>
      </c>
      <c r="E27" s="32" t="s">
        <v>3501</v>
      </c>
      <c r="F27" s="33" t="s">
        <v>234</v>
      </c>
      <c r="G27" s="34">
        <v>1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76.5">
      <c r="A28" s="36" t="s">
        <v>69</v>
      </c>
      <c r="E28" s="37" t="s">
        <v>3505</v>
      </c>
    </row>
    <row r="29" spans="1:5" ht="12.75">
      <c r="A29" s="38" t="s">
        <v>71</v>
      </c>
      <c r="E29" s="39" t="s">
        <v>686</v>
      </c>
    </row>
    <row r="30" spans="1:5" ht="12.75">
      <c r="A30" t="s">
        <v>73</v>
      </c>
      <c r="E30" s="37" t="s">
        <v>3494</v>
      </c>
    </row>
    <row r="31" spans="1:16" ht="12.75">
      <c r="A31" s="26" t="s">
        <v>63</v>
      </c>
      <c r="B31" s="31" t="s">
        <v>49</v>
      </c>
      <c r="C31" s="31" t="s">
        <v>3507</v>
      </c>
      <c r="D31" s="26" t="s">
        <v>83</v>
      </c>
      <c r="E31" s="32" t="s">
        <v>3508</v>
      </c>
      <c r="F31" s="33" t="s">
        <v>1920</v>
      </c>
      <c r="G31" s="34">
        <v>1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38.25">
      <c r="A32" s="36" t="s">
        <v>69</v>
      </c>
      <c r="E32" s="37" t="s">
        <v>3509</v>
      </c>
    </row>
    <row r="33" spans="1:5" ht="12.75">
      <c r="A33" s="38" t="s">
        <v>71</v>
      </c>
      <c r="E33" s="39" t="s">
        <v>686</v>
      </c>
    </row>
    <row r="34" spans="1:5" ht="12.75">
      <c r="A34" t="s">
        <v>73</v>
      </c>
      <c r="E34" s="37" t="s">
        <v>3494</v>
      </c>
    </row>
    <row r="35" spans="1:16" ht="12.75">
      <c r="A35" s="26" t="s">
        <v>63</v>
      </c>
      <c r="B35" s="31" t="s">
        <v>97</v>
      </c>
      <c r="C35" s="31" t="s">
        <v>3510</v>
      </c>
      <c r="D35" s="26" t="s">
        <v>83</v>
      </c>
      <c r="E35" s="32" t="s">
        <v>3511</v>
      </c>
      <c r="F35" s="33" t="s">
        <v>234</v>
      </c>
      <c r="G35" s="34">
        <v>1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25.5">
      <c r="A36" s="36" t="s">
        <v>69</v>
      </c>
      <c r="E36" s="37" t="s">
        <v>3512</v>
      </c>
    </row>
    <row r="37" spans="1:5" ht="12.75">
      <c r="A37" s="38" t="s">
        <v>71</v>
      </c>
      <c r="E37" s="39" t="s">
        <v>686</v>
      </c>
    </row>
    <row r="38" spans="1:5" ht="12.75">
      <c r="A38" t="s">
        <v>73</v>
      </c>
      <c r="E38" s="37" t="s">
        <v>3494</v>
      </c>
    </row>
    <row r="39" spans="1:16" ht="12.75">
      <c r="A39" s="26" t="s">
        <v>63</v>
      </c>
      <c r="B39" s="31" t="s">
        <v>104</v>
      </c>
      <c r="C39" s="31" t="s">
        <v>3518</v>
      </c>
      <c r="D39" s="26" t="s">
        <v>83</v>
      </c>
      <c r="E39" s="32" t="s">
        <v>3519</v>
      </c>
      <c r="F39" s="33" t="s">
        <v>3483</v>
      </c>
      <c r="G39" s="34">
        <v>1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229.5">
      <c r="A40" s="36" t="s">
        <v>69</v>
      </c>
      <c r="E40" s="37" t="s">
        <v>3520</v>
      </c>
    </row>
    <row r="41" spans="1:5" ht="12.75">
      <c r="A41" s="38" t="s">
        <v>71</v>
      </c>
      <c r="E41" s="39" t="s">
        <v>686</v>
      </c>
    </row>
    <row r="42" spans="1:5" ht="25.5">
      <c r="A42" t="s">
        <v>73</v>
      </c>
      <c r="E42" s="37" t="s">
        <v>3521</v>
      </c>
    </row>
  </sheetData>
  <mergeCells count="13">
    <mergeCell ref="C3:D3"/>
    <mergeCell ref="C4:D4"/>
    <mergeCell ref="C5:D5"/>
    <mergeCell ref="C6:D6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0+O9+O18+O79+O88+O113+O122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3529</v>
      </c>
      <c r="I3" s="43">
        <f>0+I9+I18+I79+I88+I113+I122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36</v>
      </c>
      <c r="D4" s="1"/>
      <c r="E4" s="14" t="s">
        <v>3522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6" t="s">
        <v>31</v>
      </c>
      <c r="C5" s="17" t="s">
        <v>3529</v>
      </c>
      <c r="D5" s="6"/>
      <c r="E5" s="18" t="s">
        <v>3530</v>
      </c>
      <c r="F5" s="6"/>
      <c r="G5" s="6"/>
      <c r="H5" s="6"/>
      <c r="I5" s="6"/>
      <c r="J5" s="6"/>
      <c r="O5" t="s">
        <v>34</v>
      </c>
      <c r="P5" t="s">
        <v>36</v>
      </c>
    </row>
    <row r="6" spans="1:10" ht="12.75" customHeight="1">
      <c r="A6" s="15" t="s">
        <v>39</v>
      </c>
      <c r="B6" s="15" t="s">
        <v>41</v>
      </c>
      <c r="C6" s="15" t="s">
        <v>42</v>
      </c>
      <c r="D6" s="15" t="s">
        <v>43</v>
      </c>
      <c r="E6" s="15" t="s">
        <v>44</v>
      </c>
      <c r="F6" s="15" t="s">
        <v>46</v>
      </c>
      <c r="G6" s="15" t="s">
        <v>48</v>
      </c>
      <c r="H6" s="15" t="s">
        <v>50</v>
      </c>
      <c r="I6" s="15"/>
      <c r="J6" s="15" t="s">
        <v>55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51</v>
      </c>
      <c r="I7" s="15" t="s">
        <v>53</v>
      </c>
      <c r="J7" s="15"/>
    </row>
    <row r="8" spans="1:10" ht="12.75" customHeight="1">
      <c r="A8" s="15" t="s">
        <v>40</v>
      </c>
      <c r="B8" s="15" t="s">
        <v>19</v>
      </c>
      <c r="C8" s="15" t="s">
        <v>36</v>
      </c>
      <c r="D8" s="15" t="s">
        <v>35</v>
      </c>
      <c r="E8" s="15" t="s">
        <v>45</v>
      </c>
      <c r="F8" s="15" t="s">
        <v>47</v>
      </c>
      <c r="G8" s="15" t="s">
        <v>49</v>
      </c>
      <c r="H8" s="15" t="s">
        <v>52</v>
      </c>
      <c r="I8" s="15" t="s">
        <v>54</v>
      </c>
      <c r="J8" s="15" t="s">
        <v>56</v>
      </c>
    </row>
    <row r="9" spans="1:18" ht="12.75" customHeight="1">
      <c r="A9" s="27" t="s">
        <v>61</v>
      </c>
      <c r="B9" s="27"/>
      <c r="C9" s="28" t="s">
        <v>40</v>
      </c>
      <c r="D9" s="27"/>
      <c r="E9" s="29" t="s">
        <v>62</v>
      </c>
      <c r="F9" s="27"/>
      <c r="G9" s="27"/>
      <c r="H9" s="27"/>
      <c r="I9" s="30">
        <f>0+Q9</f>
      </c>
      <c r="J9" s="27"/>
      <c r="O9">
        <f>0+R9</f>
      </c>
      <c r="Q9">
        <f>0+I10+I14</f>
      </c>
      <c r="R9">
        <f>0+O10+O14</f>
      </c>
    </row>
    <row r="10" spans="1:16" ht="12.75">
      <c r="A10" s="26" t="s">
        <v>63</v>
      </c>
      <c r="B10" s="31" t="s">
        <v>19</v>
      </c>
      <c r="C10" s="31" t="s">
        <v>64</v>
      </c>
      <c r="D10" s="26" t="s">
        <v>65</v>
      </c>
      <c r="E10" s="32" t="s">
        <v>66</v>
      </c>
      <c r="F10" s="33" t="s">
        <v>67</v>
      </c>
      <c r="G10" s="34">
        <v>45.446</v>
      </c>
      <c r="H10" s="35">
        <v>0</v>
      </c>
      <c r="I10" s="35">
        <f>ROUND(ROUND(H10,2)*ROUND(G10,3),2)</f>
      </c>
      <c r="J10" s="33" t="s">
        <v>68</v>
      </c>
      <c r="O10">
        <f>(I10*21)/100</f>
      </c>
      <c r="P10" t="s">
        <v>36</v>
      </c>
    </row>
    <row r="11" spans="1:5" ht="38.25">
      <c r="A11" s="36" t="s">
        <v>69</v>
      </c>
      <c r="E11" s="37" t="s">
        <v>3532</v>
      </c>
    </row>
    <row r="12" spans="1:5" ht="12.75">
      <c r="A12" s="38" t="s">
        <v>71</v>
      </c>
      <c r="E12" s="39" t="s">
        <v>3533</v>
      </c>
    </row>
    <row r="13" spans="1:5" ht="25.5">
      <c r="A13" t="s">
        <v>73</v>
      </c>
      <c r="E13" s="37" t="s">
        <v>74</v>
      </c>
    </row>
    <row r="14" spans="1:16" ht="12.75">
      <c r="A14" s="26" t="s">
        <v>63</v>
      </c>
      <c r="B14" s="31" t="s">
        <v>36</v>
      </c>
      <c r="C14" s="31" t="s">
        <v>64</v>
      </c>
      <c r="D14" s="26" t="s">
        <v>75</v>
      </c>
      <c r="E14" s="32" t="s">
        <v>66</v>
      </c>
      <c r="F14" s="33" t="s">
        <v>67</v>
      </c>
      <c r="G14" s="34">
        <v>54.712</v>
      </c>
      <c r="H14" s="35">
        <v>0</v>
      </c>
      <c r="I14" s="35">
        <f>ROUND(ROUND(H14,2)*ROUND(G14,3),2)</f>
      </c>
      <c r="J14" s="33" t="s">
        <v>68</v>
      </c>
      <c r="O14">
        <f>(I14*21)/100</f>
      </c>
      <c r="P14" t="s">
        <v>36</v>
      </c>
    </row>
    <row r="15" spans="1:5" ht="38.25">
      <c r="A15" s="36" t="s">
        <v>69</v>
      </c>
      <c r="E15" s="37" t="s">
        <v>3534</v>
      </c>
    </row>
    <row r="16" spans="1:5" ht="12.75">
      <c r="A16" s="38" t="s">
        <v>71</v>
      </c>
      <c r="E16" s="39" t="s">
        <v>3535</v>
      </c>
    </row>
    <row r="17" spans="1:5" ht="25.5">
      <c r="A17" t="s">
        <v>73</v>
      </c>
      <c r="E17" s="37" t="s">
        <v>74</v>
      </c>
    </row>
    <row r="18" spans="1:18" ht="12.75" customHeight="1">
      <c r="A18" s="6" t="s">
        <v>61</v>
      </c>
      <c r="B18" s="6"/>
      <c r="C18" s="41" t="s">
        <v>19</v>
      </c>
      <c r="D18" s="6"/>
      <c r="E18" s="29" t="s">
        <v>81</v>
      </c>
      <c r="F18" s="6"/>
      <c r="G18" s="6"/>
      <c r="H18" s="6"/>
      <c r="I18" s="42">
        <f>0+Q18</f>
      </c>
      <c r="J18" s="6"/>
      <c r="O18">
        <f>0+R18</f>
      </c>
      <c r="Q18">
        <f>0+I19+I23+I27+I31+I35+I39+I43+I47+I51+I55+I59+I63+I67+I71+I75</f>
      </c>
      <c r="R18">
        <f>0+O19+O23+O27+O31+O35+O39+O43+O47+O51+O55+O59+O63+O67+O71+O75</f>
      </c>
    </row>
    <row r="19" spans="1:16" ht="25.5">
      <c r="A19" s="26" t="s">
        <v>63</v>
      </c>
      <c r="B19" s="31" t="s">
        <v>35</v>
      </c>
      <c r="C19" s="31" t="s">
        <v>89</v>
      </c>
      <c r="D19" s="26" t="s">
        <v>83</v>
      </c>
      <c r="E19" s="32" t="s">
        <v>90</v>
      </c>
      <c r="F19" s="33" t="s">
        <v>85</v>
      </c>
      <c r="G19" s="34">
        <v>8.855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76.5">
      <c r="A20" s="36" t="s">
        <v>69</v>
      </c>
      <c r="E20" s="37" t="s">
        <v>3536</v>
      </c>
    </row>
    <row r="21" spans="1:5" ht="12.75">
      <c r="A21" s="38" t="s">
        <v>71</v>
      </c>
      <c r="E21" s="39" t="s">
        <v>83</v>
      </c>
    </row>
    <row r="22" spans="1:5" ht="63.75">
      <c r="A22" t="s">
        <v>73</v>
      </c>
      <c r="E22" s="37" t="s">
        <v>88</v>
      </c>
    </row>
    <row r="23" spans="1:16" ht="25.5">
      <c r="A23" s="26" t="s">
        <v>63</v>
      </c>
      <c r="B23" s="31" t="s">
        <v>45</v>
      </c>
      <c r="C23" s="31" t="s">
        <v>93</v>
      </c>
      <c r="D23" s="26" t="s">
        <v>83</v>
      </c>
      <c r="E23" s="32" t="s">
        <v>94</v>
      </c>
      <c r="F23" s="33" t="s">
        <v>95</v>
      </c>
      <c r="G23" s="34">
        <v>96.472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63.75">
      <c r="A24" s="36" t="s">
        <v>69</v>
      </c>
      <c r="E24" s="37" t="s">
        <v>3537</v>
      </c>
    </row>
    <row r="25" spans="1:5" ht="12.75">
      <c r="A25" s="38" t="s">
        <v>71</v>
      </c>
      <c r="E25" s="39" t="s">
        <v>83</v>
      </c>
    </row>
    <row r="26" spans="1:5" ht="63.75">
      <c r="A26" t="s">
        <v>73</v>
      </c>
      <c r="E26" s="37" t="s">
        <v>88</v>
      </c>
    </row>
    <row r="27" spans="1:16" ht="25.5">
      <c r="A27" s="26" t="s">
        <v>63</v>
      </c>
      <c r="B27" s="31" t="s">
        <v>47</v>
      </c>
      <c r="C27" s="31" t="s">
        <v>98</v>
      </c>
      <c r="D27" s="26" t="s">
        <v>83</v>
      </c>
      <c r="E27" s="32" t="s">
        <v>99</v>
      </c>
      <c r="F27" s="33" t="s">
        <v>100</v>
      </c>
      <c r="G27" s="34">
        <v>83.207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51">
      <c r="A28" s="36" t="s">
        <v>69</v>
      </c>
      <c r="E28" s="37" t="s">
        <v>3538</v>
      </c>
    </row>
    <row r="29" spans="1:5" ht="12.75">
      <c r="A29" s="38" t="s">
        <v>71</v>
      </c>
      <c r="E29" s="39" t="s">
        <v>3539</v>
      </c>
    </row>
    <row r="30" spans="1:5" ht="25.5">
      <c r="A30" t="s">
        <v>73</v>
      </c>
      <c r="E30" s="37" t="s">
        <v>103</v>
      </c>
    </row>
    <row r="31" spans="1:16" ht="12.75">
      <c r="A31" s="26" t="s">
        <v>63</v>
      </c>
      <c r="B31" s="31" t="s">
        <v>49</v>
      </c>
      <c r="C31" s="31" t="s">
        <v>132</v>
      </c>
      <c r="D31" s="26" t="s">
        <v>65</v>
      </c>
      <c r="E31" s="32" t="s">
        <v>133</v>
      </c>
      <c r="F31" s="33" t="s">
        <v>85</v>
      </c>
      <c r="G31" s="34">
        <v>10.212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89.25">
      <c r="A32" s="36" t="s">
        <v>69</v>
      </c>
      <c r="E32" s="37" t="s">
        <v>3540</v>
      </c>
    </row>
    <row r="33" spans="1:5" ht="12.75">
      <c r="A33" s="38" t="s">
        <v>71</v>
      </c>
      <c r="E33" s="39" t="s">
        <v>3541</v>
      </c>
    </row>
    <row r="34" spans="1:5" ht="38.25">
      <c r="A34" t="s">
        <v>73</v>
      </c>
      <c r="E34" s="37" t="s">
        <v>136</v>
      </c>
    </row>
    <row r="35" spans="1:16" ht="12.75">
      <c r="A35" s="26" t="s">
        <v>63</v>
      </c>
      <c r="B35" s="31" t="s">
        <v>97</v>
      </c>
      <c r="C35" s="31" t="s">
        <v>132</v>
      </c>
      <c r="D35" s="26" t="s">
        <v>75</v>
      </c>
      <c r="E35" s="32" t="s">
        <v>133</v>
      </c>
      <c r="F35" s="33" t="s">
        <v>85</v>
      </c>
      <c r="G35" s="34">
        <v>8.89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89.25">
      <c r="A36" s="36" t="s">
        <v>69</v>
      </c>
      <c r="E36" s="37" t="s">
        <v>3542</v>
      </c>
    </row>
    <row r="37" spans="1:5" ht="12.75">
      <c r="A37" s="38" t="s">
        <v>71</v>
      </c>
      <c r="E37" s="39" t="s">
        <v>3543</v>
      </c>
    </row>
    <row r="38" spans="1:5" ht="38.25">
      <c r="A38" t="s">
        <v>73</v>
      </c>
      <c r="E38" s="37" t="s">
        <v>136</v>
      </c>
    </row>
    <row r="39" spans="1:16" ht="12.75">
      <c r="A39" s="26" t="s">
        <v>63</v>
      </c>
      <c r="B39" s="31" t="s">
        <v>104</v>
      </c>
      <c r="C39" s="31" t="s">
        <v>141</v>
      </c>
      <c r="D39" s="26" t="s">
        <v>83</v>
      </c>
      <c r="E39" s="32" t="s">
        <v>142</v>
      </c>
      <c r="F39" s="33" t="s">
        <v>85</v>
      </c>
      <c r="G39" s="34">
        <v>10.212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76.5">
      <c r="A40" s="36" t="s">
        <v>69</v>
      </c>
      <c r="E40" s="37" t="s">
        <v>3544</v>
      </c>
    </row>
    <row r="41" spans="1:5" ht="12.75">
      <c r="A41" s="38" t="s">
        <v>71</v>
      </c>
      <c r="E41" s="39" t="s">
        <v>3541</v>
      </c>
    </row>
    <row r="42" spans="1:5" ht="306">
      <c r="A42" t="s">
        <v>73</v>
      </c>
      <c r="E42" s="37" t="s">
        <v>145</v>
      </c>
    </row>
    <row r="43" spans="1:16" ht="12.75">
      <c r="A43" s="26" t="s">
        <v>63</v>
      </c>
      <c r="B43" s="31" t="s">
        <v>52</v>
      </c>
      <c r="C43" s="31" t="s">
        <v>147</v>
      </c>
      <c r="D43" s="26" t="s">
        <v>83</v>
      </c>
      <c r="E43" s="32" t="s">
        <v>148</v>
      </c>
      <c r="F43" s="33" t="s">
        <v>85</v>
      </c>
      <c r="G43" s="34">
        <v>18.466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76.5">
      <c r="A44" s="36" t="s">
        <v>69</v>
      </c>
      <c r="E44" s="37" t="s">
        <v>3545</v>
      </c>
    </row>
    <row r="45" spans="1:5" ht="12.75">
      <c r="A45" s="38" t="s">
        <v>71</v>
      </c>
      <c r="E45" s="39" t="s">
        <v>83</v>
      </c>
    </row>
    <row r="46" spans="1:5" ht="318.75">
      <c r="A46" t="s">
        <v>73</v>
      </c>
      <c r="E46" s="37" t="s">
        <v>150</v>
      </c>
    </row>
    <row r="47" spans="1:16" ht="12.75">
      <c r="A47" s="26" t="s">
        <v>63</v>
      </c>
      <c r="B47" s="31" t="s">
        <v>54</v>
      </c>
      <c r="C47" s="31" t="s">
        <v>170</v>
      </c>
      <c r="D47" s="26" t="s">
        <v>83</v>
      </c>
      <c r="E47" s="32" t="s">
        <v>171</v>
      </c>
      <c r="F47" s="33" t="s">
        <v>85</v>
      </c>
      <c r="G47" s="34">
        <v>61.621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63.75">
      <c r="A48" s="36" t="s">
        <v>69</v>
      </c>
      <c r="E48" s="37" t="s">
        <v>3546</v>
      </c>
    </row>
    <row r="49" spans="1:5" ht="12.75">
      <c r="A49" s="38" t="s">
        <v>71</v>
      </c>
      <c r="E49" s="39" t="s">
        <v>83</v>
      </c>
    </row>
    <row r="50" spans="1:5" ht="229.5">
      <c r="A50" t="s">
        <v>73</v>
      </c>
      <c r="E50" s="37" t="s">
        <v>173</v>
      </c>
    </row>
    <row r="51" spans="1:16" ht="12.75">
      <c r="A51" s="26" t="s">
        <v>63</v>
      </c>
      <c r="B51" s="31" t="s">
        <v>56</v>
      </c>
      <c r="C51" s="31" t="s">
        <v>175</v>
      </c>
      <c r="D51" s="26" t="s">
        <v>83</v>
      </c>
      <c r="E51" s="32" t="s">
        <v>176</v>
      </c>
      <c r="F51" s="33" t="s">
        <v>85</v>
      </c>
      <c r="G51" s="34">
        <v>29.55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63.75">
      <c r="A52" s="36" t="s">
        <v>69</v>
      </c>
      <c r="E52" s="37" t="s">
        <v>3547</v>
      </c>
    </row>
    <row r="53" spans="1:5" ht="12.75">
      <c r="A53" s="38" t="s">
        <v>71</v>
      </c>
      <c r="E53" s="39" t="s">
        <v>3548</v>
      </c>
    </row>
    <row r="54" spans="1:5" ht="280.5">
      <c r="A54" t="s">
        <v>73</v>
      </c>
      <c r="E54" s="37" t="s">
        <v>179</v>
      </c>
    </row>
    <row r="55" spans="1:16" ht="12.75">
      <c r="A55" s="26" t="s">
        <v>63</v>
      </c>
      <c r="B55" s="31" t="s">
        <v>118</v>
      </c>
      <c r="C55" s="31" t="s">
        <v>181</v>
      </c>
      <c r="D55" s="26" t="s">
        <v>65</v>
      </c>
      <c r="E55" s="32" t="s">
        <v>182</v>
      </c>
      <c r="F55" s="33" t="s">
        <v>183</v>
      </c>
      <c r="G55" s="34">
        <v>173.914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3549</v>
      </c>
    </row>
    <row r="57" spans="1:5" ht="12.75">
      <c r="A57" s="38" t="s">
        <v>71</v>
      </c>
      <c r="E57" s="39" t="s">
        <v>83</v>
      </c>
    </row>
    <row r="58" spans="1:5" ht="25.5">
      <c r="A58" t="s">
        <v>73</v>
      </c>
      <c r="E58" s="37" t="s">
        <v>186</v>
      </c>
    </row>
    <row r="59" spans="1:16" ht="12.75">
      <c r="A59" s="26" t="s">
        <v>63</v>
      </c>
      <c r="B59" s="31" t="s">
        <v>123</v>
      </c>
      <c r="C59" s="31" t="s">
        <v>181</v>
      </c>
      <c r="D59" s="26" t="s">
        <v>75</v>
      </c>
      <c r="E59" s="32" t="s">
        <v>182</v>
      </c>
      <c r="F59" s="33" t="s">
        <v>183</v>
      </c>
      <c r="G59" s="34">
        <v>52.47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3550</v>
      </c>
    </row>
    <row r="61" spans="1:5" ht="12.75">
      <c r="A61" s="38" t="s">
        <v>71</v>
      </c>
      <c r="E61" s="39" t="s">
        <v>83</v>
      </c>
    </row>
    <row r="62" spans="1:5" ht="25.5">
      <c r="A62" t="s">
        <v>73</v>
      </c>
      <c r="E62" s="37" t="s">
        <v>186</v>
      </c>
    </row>
    <row r="63" spans="1:16" ht="12.75">
      <c r="A63" s="26" t="s">
        <v>63</v>
      </c>
      <c r="B63" s="31" t="s">
        <v>126</v>
      </c>
      <c r="C63" s="31" t="s">
        <v>620</v>
      </c>
      <c r="D63" s="26" t="s">
        <v>83</v>
      </c>
      <c r="E63" s="32" t="s">
        <v>621</v>
      </c>
      <c r="F63" s="33" t="s">
        <v>183</v>
      </c>
      <c r="G63" s="34">
        <v>102.124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3551</v>
      </c>
    </row>
    <row r="65" spans="1:5" ht="12.75">
      <c r="A65" s="38" t="s">
        <v>71</v>
      </c>
      <c r="E65" s="39" t="s">
        <v>83</v>
      </c>
    </row>
    <row r="66" spans="1:5" ht="12.75">
      <c r="A66" t="s">
        <v>73</v>
      </c>
      <c r="E66" s="37" t="s">
        <v>210</v>
      </c>
    </row>
    <row r="67" spans="1:16" ht="12.75">
      <c r="A67" s="26" t="s">
        <v>63</v>
      </c>
      <c r="B67" s="31" t="s">
        <v>131</v>
      </c>
      <c r="C67" s="31" t="s">
        <v>623</v>
      </c>
      <c r="D67" s="26" t="s">
        <v>83</v>
      </c>
      <c r="E67" s="32" t="s">
        <v>624</v>
      </c>
      <c r="F67" s="33" t="s">
        <v>183</v>
      </c>
      <c r="G67" s="34">
        <v>102.124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3552</v>
      </c>
    </row>
    <row r="69" spans="1:5" ht="12.75">
      <c r="A69" s="38" t="s">
        <v>71</v>
      </c>
      <c r="E69" s="39" t="s">
        <v>83</v>
      </c>
    </row>
    <row r="70" spans="1:5" ht="38.25">
      <c r="A70" t="s">
        <v>73</v>
      </c>
      <c r="E70" s="37" t="s">
        <v>215</v>
      </c>
    </row>
    <row r="71" spans="1:16" ht="12.75">
      <c r="A71" s="26" t="s">
        <v>63</v>
      </c>
      <c r="B71" s="31" t="s">
        <v>137</v>
      </c>
      <c r="C71" s="31" t="s">
        <v>217</v>
      </c>
      <c r="D71" s="26" t="s">
        <v>83</v>
      </c>
      <c r="E71" s="32" t="s">
        <v>218</v>
      </c>
      <c r="F71" s="33" t="s">
        <v>183</v>
      </c>
      <c r="G71" s="34">
        <v>102.124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3553</v>
      </c>
    </row>
    <row r="73" spans="1:5" ht="12.75">
      <c r="A73" s="38" t="s">
        <v>71</v>
      </c>
      <c r="E73" s="39" t="s">
        <v>83</v>
      </c>
    </row>
    <row r="74" spans="1:5" ht="25.5">
      <c r="A74" t="s">
        <v>73</v>
      </c>
      <c r="E74" s="37" t="s">
        <v>220</v>
      </c>
    </row>
    <row r="75" spans="1:16" ht="12.75">
      <c r="A75" s="26" t="s">
        <v>63</v>
      </c>
      <c r="B75" s="31" t="s">
        <v>140</v>
      </c>
      <c r="C75" s="31" t="s">
        <v>222</v>
      </c>
      <c r="D75" s="26" t="s">
        <v>83</v>
      </c>
      <c r="E75" s="32" t="s">
        <v>223</v>
      </c>
      <c r="F75" s="33" t="s">
        <v>183</v>
      </c>
      <c r="G75" s="34">
        <v>102.124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3554</v>
      </c>
    </row>
    <row r="77" spans="1:5" ht="12.75">
      <c r="A77" s="38" t="s">
        <v>71</v>
      </c>
      <c r="E77" s="39" t="s">
        <v>83</v>
      </c>
    </row>
    <row r="78" spans="1:5" ht="38.25">
      <c r="A78" t="s">
        <v>73</v>
      </c>
      <c r="E78" s="37" t="s">
        <v>225</v>
      </c>
    </row>
    <row r="79" spans="1:18" ht="12.75" customHeight="1">
      <c r="A79" s="6" t="s">
        <v>61</v>
      </c>
      <c r="B79" s="6"/>
      <c r="C79" s="41" t="s">
        <v>45</v>
      </c>
      <c r="D79" s="6"/>
      <c r="E79" s="29" t="s">
        <v>265</v>
      </c>
      <c r="F79" s="6"/>
      <c r="G79" s="6"/>
      <c r="H79" s="6"/>
      <c r="I79" s="42">
        <f>0+Q79</f>
      </c>
      <c r="J79" s="6"/>
      <c r="O79">
        <f>0+R79</f>
      </c>
      <c r="Q79">
        <f>0+I80+I84</f>
      </c>
      <c r="R79">
        <f>0+O80+O84</f>
      </c>
    </row>
    <row r="80" spans="1:16" ht="12.75">
      <c r="A80" s="26" t="s">
        <v>63</v>
      </c>
      <c r="B80" s="31" t="s">
        <v>146</v>
      </c>
      <c r="C80" s="31" t="s">
        <v>276</v>
      </c>
      <c r="D80" s="26" t="s">
        <v>83</v>
      </c>
      <c r="E80" s="32" t="s">
        <v>277</v>
      </c>
      <c r="F80" s="33" t="s">
        <v>85</v>
      </c>
      <c r="G80" s="34">
        <v>4.54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38.25">
      <c r="A81" s="36" t="s">
        <v>69</v>
      </c>
      <c r="E81" s="37" t="s">
        <v>2255</v>
      </c>
    </row>
    <row r="82" spans="1:5" ht="12.75">
      <c r="A82" s="38" t="s">
        <v>71</v>
      </c>
      <c r="E82" s="39" t="s">
        <v>3555</v>
      </c>
    </row>
    <row r="83" spans="1:5" ht="369.75">
      <c r="A83" t="s">
        <v>73</v>
      </c>
      <c r="E83" s="37" t="s">
        <v>271</v>
      </c>
    </row>
    <row r="84" spans="1:16" ht="12.75">
      <c r="A84" s="26" t="s">
        <v>63</v>
      </c>
      <c r="B84" s="31" t="s">
        <v>151</v>
      </c>
      <c r="C84" s="31" t="s">
        <v>287</v>
      </c>
      <c r="D84" s="26" t="s">
        <v>83</v>
      </c>
      <c r="E84" s="32" t="s">
        <v>288</v>
      </c>
      <c r="F84" s="33" t="s">
        <v>85</v>
      </c>
      <c r="G84" s="34">
        <v>5.91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63.75">
      <c r="A85" s="36" t="s">
        <v>69</v>
      </c>
      <c r="E85" s="37" t="s">
        <v>3556</v>
      </c>
    </row>
    <row r="86" spans="1:5" ht="12.75">
      <c r="A86" s="38" t="s">
        <v>71</v>
      </c>
      <c r="E86" s="39" t="s">
        <v>3557</v>
      </c>
    </row>
    <row r="87" spans="1:5" ht="38.25">
      <c r="A87" t="s">
        <v>73</v>
      </c>
      <c r="E87" s="37" t="s">
        <v>259</v>
      </c>
    </row>
    <row r="88" spans="1:18" ht="12.75" customHeight="1">
      <c r="A88" s="6" t="s">
        <v>61</v>
      </c>
      <c r="B88" s="6"/>
      <c r="C88" s="41" t="s">
        <v>47</v>
      </c>
      <c r="D88" s="6"/>
      <c r="E88" s="29" t="s">
        <v>304</v>
      </c>
      <c r="F88" s="6"/>
      <c r="G88" s="6"/>
      <c r="H88" s="6"/>
      <c r="I88" s="42">
        <f>0+Q88</f>
      </c>
      <c r="J88" s="6"/>
      <c r="O88">
        <f>0+R88</f>
      </c>
      <c r="Q88">
        <f>0+I89+I93+I97+I101+I105+I109</f>
      </c>
      <c r="R88">
        <f>0+O89+O93+O97+O101+O105+O109</f>
      </c>
    </row>
    <row r="89" spans="1:16" ht="12.75">
      <c r="A89" s="26" t="s">
        <v>63</v>
      </c>
      <c r="B89" s="31" t="s">
        <v>156</v>
      </c>
      <c r="C89" s="31" t="s">
        <v>320</v>
      </c>
      <c r="D89" s="26" t="s">
        <v>65</v>
      </c>
      <c r="E89" s="32" t="s">
        <v>321</v>
      </c>
      <c r="F89" s="33" t="s">
        <v>183</v>
      </c>
      <c r="G89" s="34">
        <v>48.654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38.25">
      <c r="A90" s="36" t="s">
        <v>69</v>
      </c>
      <c r="E90" s="37" t="s">
        <v>3558</v>
      </c>
    </row>
    <row r="91" spans="1:5" ht="12.75">
      <c r="A91" s="38" t="s">
        <v>71</v>
      </c>
      <c r="E91" s="39" t="s">
        <v>83</v>
      </c>
    </row>
    <row r="92" spans="1:5" ht="51">
      <c r="A92" t="s">
        <v>73</v>
      </c>
      <c r="E92" s="37" t="s">
        <v>323</v>
      </c>
    </row>
    <row r="93" spans="1:16" ht="12.75">
      <c r="A93" s="26" t="s">
        <v>63</v>
      </c>
      <c r="B93" s="31" t="s">
        <v>161</v>
      </c>
      <c r="C93" s="31" t="s">
        <v>320</v>
      </c>
      <c r="D93" s="26" t="s">
        <v>75</v>
      </c>
      <c r="E93" s="32" t="s">
        <v>321</v>
      </c>
      <c r="F93" s="33" t="s">
        <v>183</v>
      </c>
      <c r="G93" s="34">
        <v>48.654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38.25">
      <c r="A94" s="36" t="s">
        <v>69</v>
      </c>
      <c r="E94" s="37" t="s">
        <v>3558</v>
      </c>
    </row>
    <row r="95" spans="1:5" ht="12.75">
      <c r="A95" s="38" t="s">
        <v>71</v>
      </c>
      <c r="E95" s="39" t="s">
        <v>83</v>
      </c>
    </row>
    <row r="96" spans="1:5" ht="51">
      <c r="A96" t="s">
        <v>73</v>
      </c>
      <c r="E96" s="37" t="s">
        <v>323</v>
      </c>
    </row>
    <row r="97" spans="1:16" ht="12.75">
      <c r="A97" s="26" t="s">
        <v>63</v>
      </c>
      <c r="B97" s="31" t="s">
        <v>166</v>
      </c>
      <c r="C97" s="31" t="s">
        <v>331</v>
      </c>
      <c r="D97" s="26" t="s">
        <v>83</v>
      </c>
      <c r="E97" s="32" t="s">
        <v>332</v>
      </c>
      <c r="F97" s="33" t="s">
        <v>183</v>
      </c>
      <c r="G97" s="34">
        <v>161.265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38.25">
      <c r="A98" s="36" t="s">
        <v>69</v>
      </c>
      <c r="E98" s="37" t="s">
        <v>3559</v>
      </c>
    </row>
    <row r="99" spans="1:5" ht="12.75">
      <c r="A99" s="38" t="s">
        <v>71</v>
      </c>
      <c r="E99" s="39" t="s">
        <v>83</v>
      </c>
    </row>
    <row r="100" spans="1:5" ht="51">
      <c r="A100" t="s">
        <v>73</v>
      </c>
      <c r="E100" s="37" t="s">
        <v>323</v>
      </c>
    </row>
    <row r="101" spans="1:16" ht="12.75">
      <c r="A101" s="26" t="s">
        <v>63</v>
      </c>
      <c r="B101" s="31" t="s">
        <v>169</v>
      </c>
      <c r="C101" s="31" t="s">
        <v>397</v>
      </c>
      <c r="D101" s="26" t="s">
        <v>83</v>
      </c>
      <c r="E101" s="32" t="s">
        <v>398</v>
      </c>
      <c r="F101" s="33" t="s">
        <v>183</v>
      </c>
      <c r="G101" s="34">
        <v>161.265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63.75">
      <c r="A102" s="36" t="s">
        <v>69</v>
      </c>
      <c r="E102" s="37" t="s">
        <v>3560</v>
      </c>
    </row>
    <row r="103" spans="1:5" ht="12.75">
      <c r="A103" s="38" t="s">
        <v>71</v>
      </c>
      <c r="E103" s="39" t="s">
        <v>83</v>
      </c>
    </row>
    <row r="104" spans="1:5" ht="153">
      <c r="A104" t="s">
        <v>73</v>
      </c>
      <c r="E104" s="37" t="s">
        <v>400</v>
      </c>
    </row>
    <row r="105" spans="1:16" ht="12.75">
      <c r="A105" s="26" t="s">
        <v>63</v>
      </c>
      <c r="B105" s="31" t="s">
        <v>174</v>
      </c>
      <c r="C105" s="31" t="s">
        <v>1240</v>
      </c>
      <c r="D105" s="26" t="s">
        <v>83</v>
      </c>
      <c r="E105" s="32" t="s">
        <v>1241</v>
      </c>
      <c r="F105" s="33" t="s">
        <v>183</v>
      </c>
      <c r="G105" s="34">
        <v>39.154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63.75">
      <c r="A106" s="36" t="s">
        <v>69</v>
      </c>
      <c r="E106" s="37" t="s">
        <v>3561</v>
      </c>
    </row>
    <row r="107" spans="1:5" ht="12.75">
      <c r="A107" s="38" t="s">
        <v>71</v>
      </c>
      <c r="E107" s="39" t="s">
        <v>83</v>
      </c>
    </row>
    <row r="108" spans="1:5" ht="153">
      <c r="A108" t="s">
        <v>73</v>
      </c>
      <c r="E108" s="37" t="s">
        <v>400</v>
      </c>
    </row>
    <row r="109" spans="1:16" ht="25.5">
      <c r="A109" s="26" t="s">
        <v>63</v>
      </c>
      <c r="B109" s="31" t="s">
        <v>180</v>
      </c>
      <c r="C109" s="31" t="s">
        <v>1802</v>
      </c>
      <c r="D109" s="26" t="s">
        <v>83</v>
      </c>
      <c r="E109" s="32" t="s">
        <v>1803</v>
      </c>
      <c r="F109" s="33" t="s">
        <v>183</v>
      </c>
      <c r="G109" s="34">
        <v>9.5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63.75">
      <c r="A110" s="36" t="s">
        <v>69</v>
      </c>
      <c r="E110" s="37" t="s">
        <v>3562</v>
      </c>
    </row>
    <row r="111" spans="1:5" ht="12.75">
      <c r="A111" s="38" t="s">
        <v>71</v>
      </c>
      <c r="E111" s="39" t="s">
        <v>83</v>
      </c>
    </row>
    <row r="112" spans="1:5" ht="153">
      <c r="A112" t="s">
        <v>73</v>
      </c>
      <c r="E112" s="37" t="s">
        <v>400</v>
      </c>
    </row>
    <row r="113" spans="1:18" ht="12.75" customHeight="1">
      <c r="A113" s="6" t="s">
        <v>61</v>
      </c>
      <c r="B113" s="6"/>
      <c r="C113" s="41" t="s">
        <v>104</v>
      </c>
      <c r="D113" s="6"/>
      <c r="E113" s="29" t="s">
        <v>416</v>
      </c>
      <c r="F113" s="6"/>
      <c r="G113" s="6"/>
      <c r="H113" s="6"/>
      <c r="I113" s="42">
        <f>0+Q113</f>
      </c>
      <c r="J113" s="6"/>
      <c r="O113">
        <f>0+R113</f>
      </c>
      <c r="Q113">
        <f>0+I114+I118</f>
      </c>
      <c r="R113">
        <f>0+O114+O118</f>
      </c>
    </row>
    <row r="114" spans="1:16" ht="12.75">
      <c r="A114" s="26" t="s">
        <v>63</v>
      </c>
      <c r="B114" s="31" t="s">
        <v>187</v>
      </c>
      <c r="C114" s="31" t="s">
        <v>418</v>
      </c>
      <c r="D114" s="26" t="s">
        <v>83</v>
      </c>
      <c r="E114" s="32" t="s">
        <v>419</v>
      </c>
      <c r="F114" s="33" t="s">
        <v>95</v>
      </c>
      <c r="G114" s="34">
        <v>19.7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51">
      <c r="A115" s="36" t="s">
        <v>69</v>
      </c>
      <c r="E115" s="37" t="s">
        <v>3563</v>
      </c>
    </row>
    <row r="116" spans="1:5" ht="12.75">
      <c r="A116" s="38" t="s">
        <v>71</v>
      </c>
      <c r="E116" s="39" t="s">
        <v>83</v>
      </c>
    </row>
    <row r="117" spans="1:5" ht="255">
      <c r="A117" t="s">
        <v>73</v>
      </c>
      <c r="E117" s="37" t="s">
        <v>421</v>
      </c>
    </row>
    <row r="118" spans="1:16" ht="12.75">
      <c r="A118" s="26" t="s">
        <v>63</v>
      </c>
      <c r="B118" s="31" t="s">
        <v>191</v>
      </c>
      <c r="C118" s="31" t="s">
        <v>2266</v>
      </c>
      <c r="D118" s="26" t="s">
        <v>83</v>
      </c>
      <c r="E118" s="32" t="s">
        <v>1829</v>
      </c>
      <c r="F118" s="33" t="s">
        <v>95</v>
      </c>
      <c r="G118" s="34">
        <v>22.7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51">
      <c r="A119" s="36" t="s">
        <v>69</v>
      </c>
      <c r="E119" s="37" t="s">
        <v>3564</v>
      </c>
    </row>
    <row r="120" spans="1:5" ht="12.75">
      <c r="A120" s="38" t="s">
        <v>71</v>
      </c>
      <c r="E120" s="39" t="s">
        <v>83</v>
      </c>
    </row>
    <row r="121" spans="1:5" ht="76.5">
      <c r="A121" t="s">
        <v>73</v>
      </c>
      <c r="E121" s="37" t="s">
        <v>566</v>
      </c>
    </row>
    <row r="122" spans="1:18" ht="12.75" customHeight="1">
      <c r="A122" s="6" t="s">
        <v>61</v>
      </c>
      <c r="B122" s="6"/>
      <c r="C122" s="41" t="s">
        <v>52</v>
      </c>
      <c r="D122" s="6"/>
      <c r="E122" s="29" t="s">
        <v>460</v>
      </c>
      <c r="F122" s="6"/>
      <c r="G122" s="6"/>
      <c r="H122" s="6"/>
      <c r="I122" s="42">
        <f>0+Q122</f>
      </c>
      <c r="J122" s="6"/>
      <c r="O122">
        <f>0+R122</f>
      </c>
      <c r="Q122">
        <f>0+I123+I127+I131</f>
      </c>
      <c r="R122">
        <f>0+O123+O127+O131</f>
      </c>
    </row>
    <row r="123" spans="1:16" ht="12.75">
      <c r="A123" s="26" t="s">
        <v>63</v>
      </c>
      <c r="B123" s="31" t="s">
        <v>189</v>
      </c>
      <c r="C123" s="31" t="s">
        <v>1283</v>
      </c>
      <c r="D123" s="26" t="s">
        <v>83</v>
      </c>
      <c r="E123" s="32" t="s">
        <v>1284</v>
      </c>
      <c r="F123" s="33" t="s">
        <v>95</v>
      </c>
      <c r="G123" s="34">
        <v>140.74</v>
      </c>
      <c r="H123" s="35">
        <v>0</v>
      </c>
      <c r="I123" s="35">
        <f>ROUND(ROUND(H123,2)*ROUND(G123,3),2)</f>
      </c>
      <c r="J123" s="33" t="s">
        <v>68</v>
      </c>
      <c r="O123">
        <f>(I123*21)/100</f>
      </c>
      <c r="P123" t="s">
        <v>36</v>
      </c>
    </row>
    <row r="124" spans="1:5" ht="63.75">
      <c r="A124" s="36" t="s">
        <v>69</v>
      </c>
      <c r="E124" s="37" t="s">
        <v>3565</v>
      </c>
    </row>
    <row r="125" spans="1:5" ht="12.75">
      <c r="A125" s="38" t="s">
        <v>71</v>
      </c>
      <c r="E125" s="39" t="s">
        <v>83</v>
      </c>
    </row>
    <row r="126" spans="1:5" ht="51">
      <c r="A126" t="s">
        <v>73</v>
      </c>
      <c r="E126" s="37" t="s">
        <v>531</v>
      </c>
    </row>
    <row r="127" spans="1:16" ht="12.75">
      <c r="A127" s="26" t="s">
        <v>63</v>
      </c>
      <c r="B127" s="31" t="s">
        <v>191</v>
      </c>
      <c r="C127" s="31" t="s">
        <v>2266</v>
      </c>
      <c r="D127" s="26" t="s">
        <v>83</v>
      </c>
      <c r="E127" s="32" t="s">
        <v>1829</v>
      </c>
      <c r="F127" s="33" t="s">
        <v>95</v>
      </c>
      <c r="G127" s="34">
        <v>22.7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38.25">
      <c r="A128" s="36" t="s">
        <v>69</v>
      </c>
      <c r="E128" s="37" t="s">
        <v>2267</v>
      </c>
    </row>
    <row r="129" spans="1:5" ht="12.75">
      <c r="A129" s="38" t="s">
        <v>71</v>
      </c>
      <c r="E129" s="39" t="s">
        <v>83</v>
      </c>
    </row>
    <row r="130" spans="1:5" ht="76.5">
      <c r="A130" t="s">
        <v>73</v>
      </c>
      <c r="E130" s="37" t="s">
        <v>566</v>
      </c>
    </row>
    <row r="131" spans="1:16" ht="12.75">
      <c r="A131" s="26" t="s">
        <v>63</v>
      </c>
      <c r="B131" s="31" t="s">
        <v>194</v>
      </c>
      <c r="C131" s="31" t="s">
        <v>588</v>
      </c>
      <c r="D131" s="26" t="s">
        <v>83</v>
      </c>
      <c r="E131" s="32" t="s">
        <v>589</v>
      </c>
      <c r="F131" s="33" t="s">
        <v>85</v>
      </c>
      <c r="G131" s="34">
        <v>9.647</v>
      </c>
      <c r="H131" s="35">
        <v>0</v>
      </c>
      <c r="I131" s="35">
        <f>ROUND(ROUND(H131,2)*ROUND(G131,3),2)</f>
      </c>
      <c r="J131" s="33" t="s">
        <v>68</v>
      </c>
      <c r="O131">
        <f>(I131*21)/100</f>
      </c>
      <c r="P131" t="s">
        <v>36</v>
      </c>
    </row>
    <row r="132" spans="1:5" ht="76.5">
      <c r="A132" s="36" t="s">
        <v>69</v>
      </c>
      <c r="E132" s="37" t="s">
        <v>3566</v>
      </c>
    </row>
    <row r="133" spans="1:5" ht="12.75">
      <c r="A133" s="38" t="s">
        <v>71</v>
      </c>
      <c r="E133" s="39" t="s">
        <v>3567</v>
      </c>
    </row>
    <row r="134" spans="1:5" ht="102">
      <c r="A134" t="s">
        <v>73</v>
      </c>
      <c r="E134" s="37" t="s">
        <v>583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0+O9+O22+O83+O104+O109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3568</v>
      </c>
      <c r="I3" s="43">
        <f>0+I9+I22+I83+I104+I109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36</v>
      </c>
      <c r="D4" s="1"/>
      <c r="E4" s="14" t="s">
        <v>3522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6" t="s">
        <v>31</v>
      </c>
      <c r="C5" s="17" t="s">
        <v>3568</v>
      </c>
      <c r="D5" s="6"/>
      <c r="E5" s="18" t="s">
        <v>3569</v>
      </c>
      <c r="F5" s="6"/>
      <c r="G5" s="6"/>
      <c r="H5" s="6"/>
      <c r="I5" s="6"/>
      <c r="J5" s="6"/>
      <c r="O5" t="s">
        <v>34</v>
      </c>
      <c r="P5" t="s">
        <v>36</v>
      </c>
    </row>
    <row r="6" spans="1:10" ht="12.75" customHeight="1">
      <c r="A6" s="15" t="s">
        <v>39</v>
      </c>
      <c r="B6" s="15" t="s">
        <v>41</v>
      </c>
      <c r="C6" s="15" t="s">
        <v>42</v>
      </c>
      <c r="D6" s="15" t="s">
        <v>43</v>
      </c>
      <c r="E6" s="15" t="s">
        <v>44</v>
      </c>
      <c r="F6" s="15" t="s">
        <v>46</v>
      </c>
      <c r="G6" s="15" t="s">
        <v>48</v>
      </c>
      <c r="H6" s="15" t="s">
        <v>50</v>
      </c>
      <c r="I6" s="15"/>
      <c r="J6" s="15" t="s">
        <v>55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51</v>
      </c>
      <c r="I7" s="15" t="s">
        <v>53</v>
      </c>
      <c r="J7" s="15"/>
    </row>
    <row r="8" spans="1:10" ht="12.75" customHeight="1">
      <c r="A8" s="15" t="s">
        <v>40</v>
      </c>
      <c r="B8" s="15" t="s">
        <v>19</v>
      </c>
      <c r="C8" s="15" t="s">
        <v>36</v>
      </c>
      <c r="D8" s="15" t="s">
        <v>35</v>
      </c>
      <c r="E8" s="15" t="s">
        <v>45</v>
      </c>
      <c r="F8" s="15" t="s">
        <v>47</v>
      </c>
      <c r="G8" s="15" t="s">
        <v>49</v>
      </c>
      <c r="H8" s="15" t="s">
        <v>52</v>
      </c>
      <c r="I8" s="15" t="s">
        <v>54</v>
      </c>
      <c r="J8" s="15" t="s">
        <v>56</v>
      </c>
    </row>
    <row r="9" spans="1:18" ht="12.75" customHeight="1">
      <c r="A9" s="27" t="s">
        <v>61</v>
      </c>
      <c r="B9" s="27"/>
      <c r="C9" s="28" t="s">
        <v>40</v>
      </c>
      <c r="D9" s="27"/>
      <c r="E9" s="29" t="s">
        <v>62</v>
      </c>
      <c r="F9" s="27"/>
      <c r="G9" s="27"/>
      <c r="H9" s="27"/>
      <c r="I9" s="30">
        <f>0+Q9</f>
      </c>
      <c r="J9" s="27"/>
      <c r="O9">
        <f>0+R9</f>
      </c>
      <c r="Q9">
        <f>0+I10+I14+I18</f>
      </c>
      <c r="R9">
        <f>0+O10+O14+O18</f>
      </c>
    </row>
    <row r="10" spans="1:16" ht="12.75">
      <c r="A10" s="26" t="s">
        <v>63</v>
      </c>
      <c r="B10" s="31" t="s">
        <v>19</v>
      </c>
      <c r="C10" s="31" t="s">
        <v>64</v>
      </c>
      <c r="D10" s="26" t="s">
        <v>65</v>
      </c>
      <c r="E10" s="32" t="s">
        <v>66</v>
      </c>
      <c r="F10" s="33" t="s">
        <v>67</v>
      </c>
      <c r="G10" s="34">
        <v>26.589</v>
      </c>
      <c r="H10" s="35">
        <v>0</v>
      </c>
      <c r="I10" s="35">
        <f>ROUND(ROUND(H10,2)*ROUND(G10,3),2)</f>
      </c>
      <c r="J10" s="33" t="s">
        <v>68</v>
      </c>
      <c r="O10">
        <f>(I10*21)/100</f>
      </c>
      <c r="P10" t="s">
        <v>36</v>
      </c>
    </row>
    <row r="11" spans="1:5" ht="38.25">
      <c r="A11" s="36" t="s">
        <v>69</v>
      </c>
      <c r="E11" s="37" t="s">
        <v>3571</v>
      </c>
    </row>
    <row r="12" spans="1:5" ht="12.75">
      <c r="A12" s="38" t="s">
        <v>71</v>
      </c>
      <c r="E12" s="39" t="s">
        <v>83</v>
      </c>
    </row>
    <row r="13" spans="1:5" ht="25.5">
      <c r="A13" t="s">
        <v>73</v>
      </c>
      <c r="E13" s="37" t="s">
        <v>74</v>
      </c>
    </row>
    <row r="14" spans="1:16" ht="12.75">
      <c r="A14" s="26" t="s">
        <v>63</v>
      </c>
      <c r="B14" s="31" t="s">
        <v>36</v>
      </c>
      <c r="C14" s="31" t="s">
        <v>64</v>
      </c>
      <c r="D14" s="26" t="s">
        <v>75</v>
      </c>
      <c r="E14" s="32" t="s">
        <v>66</v>
      </c>
      <c r="F14" s="33" t="s">
        <v>67</v>
      </c>
      <c r="G14" s="34">
        <v>20.778</v>
      </c>
      <c r="H14" s="35">
        <v>0</v>
      </c>
      <c r="I14" s="35">
        <f>ROUND(ROUND(H14,2)*ROUND(G14,3),2)</f>
      </c>
      <c r="J14" s="33" t="s">
        <v>68</v>
      </c>
      <c r="O14">
        <f>(I14*21)/100</f>
      </c>
      <c r="P14" t="s">
        <v>36</v>
      </c>
    </row>
    <row r="15" spans="1:5" ht="38.25">
      <c r="A15" s="36" t="s">
        <v>69</v>
      </c>
      <c r="E15" s="37" t="s">
        <v>3572</v>
      </c>
    </row>
    <row r="16" spans="1:5" ht="12.75">
      <c r="A16" s="38" t="s">
        <v>71</v>
      </c>
      <c r="E16" s="39" t="s">
        <v>3573</v>
      </c>
    </row>
    <row r="17" spans="1:5" ht="25.5">
      <c r="A17" t="s">
        <v>73</v>
      </c>
      <c r="E17" s="37" t="s">
        <v>74</v>
      </c>
    </row>
    <row r="18" spans="1:16" ht="12.75">
      <c r="A18" s="26" t="s">
        <v>63</v>
      </c>
      <c r="B18" s="31" t="s">
        <v>35</v>
      </c>
      <c r="C18" s="31" t="s">
        <v>64</v>
      </c>
      <c r="D18" s="26" t="s">
        <v>78</v>
      </c>
      <c r="E18" s="32" t="s">
        <v>66</v>
      </c>
      <c r="F18" s="33" t="s">
        <v>67</v>
      </c>
      <c r="G18" s="34">
        <v>49.988</v>
      </c>
      <c r="H18" s="35">
        <v>0</v>
      </c>
      <c r="I18" s="35">
        <f>ROUND(ROUND(H18,2)*ROUND(G18,3),2)</f>
      </c>
      <c r="J18" s="33" t="s">
        <v>68</v>
      </c>
      <c r="O18">
        <f>(I18*21)/100</f>
      </c>
      <c r="P18" t="s">
        <v>36</v>
      </c>
    </row>
    <row r="19" spans="1:5" ht="38.25">
      <c r="A19" s="36" t="s">
        <v>69</v>
      </c>
      <c r="E19" s="37" t="s">
        <v>3574</v>
      </c>
    </row>
    <row r="20" spans="1:5" ht="12.75">
      <c r="A20" s="38" t="s">
        <v>71</v>
      </c>
      <c r="E20" s="39" t="s">
        <v>83</v>
      </c>
    </row>
    <row r="21" spans="1:5" ht="25.5">
      <c r="A21" t="s">
        <v>73</v>
      </c>
      <c r="E21" s="37" t="s">
        <v>74</v>
      </c>
    </row>
    <row r="22" spans="1:18" ht="12.75" customHeight="1">
      <c r="A22" s="6" t="s">
        <v>61</v>
      </c>
      <c r="B22" s="6"/>
      <c r="C22" s="41" t="s">
        <v>19</v>
      </c>
      <c r="D22" s="6"/>
      <c r="E22" s="29" t="s">
        <v>81</v>
      </c>
      <c r="F22" s="6"/>
      <c r="G22" s="6"/>
      <c r="H22" s="6"/>
      <c r="I22" s="42">
        <f>0+Q22</f>
      </c>
      <c r="J22" s="6"/>
      <c r="O22">
        <f>0+R22</f>
      </c>
      <c r="Q22">
        <f>0+I23+I27+I31+I35+I39+I43+I47+I51+I55+I59+I63+I67+I71+I75+I79</f>
      </c>
      <c r="R22">
        <f>0+O23+O27+O31+O35+O39+O43+O47+O51+O55+O59+O63+O67+O71+O75+O79</f>
      </c>
    </row>
    <row r="23" spans="1:16" ht="25.5">
      <c r="A23" s="26" t="s">
        <v>63</v>
      </c>
      <c r="B23" s="31" t="s">
        <v>45</v>
      </c>
      <c r="C23" s="31" t="s">
        <v>89</v>
      </c>
      <c r="D23" s="26" t="s">
        <v>83</v>
      </c>
      <c r="E23" s="32" t="s">
        <v>90</v>
      </c>
      <c r="F23" s="33" t="s">
        <v>85</v>
      </c>
      <c r="G23" s="34">
        <v>4.828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76.5">
      <c r="A24" s="36" t="s">
        <v>69</v>
      </c>
      <c r="E24" s="37" t="s">
        <v>3575</v>
      </c>
    </row>
    <row r="25" spans="1:5" ht="12.75">
      <c r="A25" s="38" t="s">
        <v>71</v>
      </c>
      <c r="E25" s="39" t="s">
        <v>3576</v>
      </c>
    </row>
    <row r="26" spans="1:5" ht="63.75">
      <c r="A26" t="s">
        <v>73</v>
      </c>
      <c r="E26" s="37" t="s">
        <v>88</v>
      </c>
    </row>
    <row r="27" spans="1:16" ht="25.5">
      <c r="A27" s="26" t="s">
        <v>63</v>
      </c>
      <c r="B27" s="31" t="s">
        <v>47</v>
      </c>
      <c r="C27" s="31" t="s">
        <v>93</v>
      </c>
      <c r="D27" s="26" t="s">
        <v>83</v>
      </c>
      <c r="E27" s="32" t="s">
        <v>94</v>
      </c>
      <c r="F27" s="33" t="s">
        <v>95</v>
      </c>
      <c r="G27" s="34">
        <v>38.685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63.75">
      <c r="A28" s="36" t="s">
        <v>69</v>
      </c>
      <c r="E28" s="37" t="s">
        <v>3577</v>
      </c>
    </row>
    <row r="29" spans="1:5" ht="12.75">
      <c r="A29" s="38" t="s">
        <v>71</v>
      </c>
      <c r="E29" s="39" t="s">
        <v>83</v>
      </c>
    </row>
    <row r="30" spans="1:5" ht="63.75">
      <c r="A30" t="s">
        <v>73</v>
      </c>
      <c r="E30" s="37" t="s">
        <v>88</v>
      </c>
    </row>
    <row r="31" spans="1:16" ht="25.5">
      <c r="A31" s="26" t="s">
        <v>63</v>
      </c>
      <c r="B31" s="31" t="s">
        <v>49</v>
      </c>
      <c r="C31" s="31" t="s">
        <v>98</v>
      </c>
      <c r="D31" s="26" t="s">
        <v>83</v>
      </c>
      <c r="E31" s="32" t="s">
        <v>99</v>
      </c>
      <c r="F31" s="33" t="s">
        <v>100</v>
      </c>
      <c r="G31" s="34">
        <v>33.366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51">
      <c r="A32" s="36" t="s">
        <v>69</v>
      </c>
      <c r="E32" s="37" t="s">
        <v>3578</v>
      </c>
    </row>
    <row r="33" spans="1:5" ht="12.75">
      <c r="A33" s="38" t="s">
        <v>71</v>
      </c>
      <c r="E33" s="39" t="s">
        <v>3579</v>
      </c>
    </row>
    <row r="34" spans="1:5" ht="25.5">
      <c r="A34" t="s">
        <v>73</v>
      </c>
      <c r="E34" s="37" t="s">
        <v>103</v>
      </c>
    </row>
    <row r="35" spans="1:16" ht="12.75">
      <c r="A35" s="26" t="s">
        <v>63</v>
      </c>
      <c r="B35" s="31" t="s">
        <v>97</v>
      </c>
      <c r="C35" s="31" t="s">
        <v>112</v>
      </c>
      <c r="D35" s="26" t="s">
        <v>83</v>
      </c>
      <c r="E35" s="32" t="s">
        <v>113</v>
      </c>
      <c r="F35" s="33" t="s">
        <v>85</v>
      </c>
      <c r="G35" s="34">
        <v>1.231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76.5">
      <c r="A36" s="36" t="s">
        <v>69</v>
      </c>
      <c r="E36" s="37" t="s">
        <v>3580</v>
      </c>
    </row>
    <row r="37" spans="1:5" ht="12.75">
      <c r="A37" s="38" t="s">
        <v>71</v>
      </c>
      <c r="E37" s="39" t="s">
        <v>3581</v>
      </c>
    </row>
    <row r="38" spans="1:5" ht="63.75">
      <c r="A38" t="s">
        <v>73</v>
      </c>
      <c r="E38" s="37" t="s">
        <v>88</v>
      </c>
    </row>
    <row r="39" spans="1:16" ht="12.75">
      <c r="A39" s="26" t="s">
        <v>63</v>
      </c>
      <c r="B39" s="31" t="s">
        <v>104</v>
      </c>
      <c r="C39" s="31" t="s">
        <v>119</v>
      </c>
      <c r="D39" s="26" t="s">
        <v>83</v>
      </c>
      <c r="E39" s="32" t="s">
        <v>120</v>
      </c>
      <c r="F39" s="33" t="s">
        <v>85</v>
      </c>
      <c r="G39" s="34">
        <v>11.079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76.5">
      <c r="A40" s="36" t="s">
        <v>69</v>
      </c>
      <c r="E40" s="37" t="s">
        <v>3582</v>
      </c>
    </row>
    <row r="41" spans="1:5" ht="12.75">
      <c r="A41" s="38" t="s">
        <v>71</v>
      </c>
      <c r="E41" s="39" t="s">
        <v>3583</v>
      </c>
    </row>
    <row r="42" spans="1:5" ht="63.75">
      <c r="A42" t="s">
        <v>73</v>
      </c>
      <c r="E42" s="37" t="s">
        <v>88</v>
      </c>
    </row>
    <row r="43" spans="1:16" ht="12.75">
      <c r="A43" s="26" t="s">
        <v>63</v>
      </c>
      <c r="B43" s="31" t="s">
        <v>52</v>
      </c>
      <c r="C43" s="31" t="s">
        <v>132</v>
      </c>
      <c r="D43" s="26" t="s">
        <v>83</v>
      </c>
      <c r="E43" s="32" t="s">
        <v>133</v>
      </c>
      <c r="F43" s="33" t="s">
        <v>85</v>
      </c>
      <c r="G43" s="34">
        <v>1.231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89.25">
      <c r="A44" s="36" t="s">
        <v>69</v>
      </c>
      <c r="E44" s="37" t="s">
        <v>3584</v>
      </c>
    </row>
    <row r="45" spans="1:5" ht="12.75">
      <c r="A45" s="38" t="s">
        <v>71</v>
      </c>
      <c r="E45" s="39" t="s">
        <v>3585</v>
      </c>
    </row>
    <row r="46" spans="1:5" ht="38.25">
      <c r="A46" t="s">
        <v>73</v>
      </c>
      <c r="E46" s="37" t="s">
        <v>136</v>
      </c>
    </row>
    <row r="47" spans="1:16" ht="12.75">
      <c r="A47" s="26" t="s">
        <v>63</v>
      </c>
      <c r="B47" s="31" t="s">
        <v>54</v>
      </c>
      <c r="C47" s="31" t="s">
        <v>141</v>
      </c>
      <c r="D47" s="26" t="s">
        <v>83</v>
      </c>
      <c r="E47" s="32" t="s">
        <v>142</v>
      </c>
      <c r="F47" s="33" t="s">
        <v>85</v>
      </c>
      <c r="G47" s="34">
        <v>3.919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76.5">
      <c r="A48" s="36" t="s">
        <v>69</v>
      </c>
      <c r="E48" s="37" t="s">
        <v>3586</v>
      </c>
    </row>
    <row r="49" spans="1:5" ht="12.75">
      <c r="A49" s="38" t="s">
        <v>71</v>
      </c>
      <c r="E49" s="39" t="s">
        <v>3587</v>
      </c>
    </row>
    <row r="50" spans="1:5" ht="306">
      <c r="A50" t="s">
        <v>73</v>
      </c>
      <c r="E50" s="37" t="s">
        <v>145</v>
      </c>
    </row>
    <row r="51" spans="1:16" ht="12.75">
      <c r="A51" s="26" t="s">
        <v>63</v>
      </c>
      <c r="B51" s="31" t="s">
        <v>56</v>
      </c>
      <c r="C51" s="31" t="s">
        <v>147</v>
      </c>
      <c r="D51" s="26" t="s">
        <v>83</v>
      </c>
      <c r="E51" s="32" t="s">
        <v>148</v>
      </c>
      <c r="F51" s="33" t="s">
        <v>85</v>
      </c>
      <c r="G51" s="34">
        <v>24.994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76.5">
      <c r="A52" s="36" t="s">
        <v>69</v>
      </c>
      <c r="E52" s="37" t="s">
        <v>3588</v>
      </c>
    </row>
    <row r="53" spans="1:5" ht="12.75">
      <c r="A53" s="38" t="s">
        <v>71</v>
      </c>
      <c r="E53" s="39" t="s">
        <v>83</v>
      </c>
    </row>
    <row r="54" spans="1:5" ht="318.75">
      <c r="A54" t="s">
        <v>73</v>
      </c>
      <c r="E54" s="37" t="s">
        <v>150</v>
      </c>
    </row>
    <row r="55" spans="1:16" ht="12.75">
      <c r="A55" s="26" t="s">
        <v>63</v>
      </c>
      <c r="B55" s="31" t="s">
        <v>118</v>
      </c>
      <c r="C55" s="31" t="s">
        <v>170</v>
      </c>
      <c r="D55" s="26" t="s">
        <v>83</v>
      </c>
      <c r="E55" s="32" t="s">
        <v>171</v>
      </c>
      <c r="F55" s="33" t="s">
        <v>85</v>
      </c>
      <c r="G55" s="34">
        <v>10.241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63.75">
      <c r="A56" s="36" t="s">
        <v>69</v>
      </c>
      <c r="E56" s="37" t="s">
        <v>3589</v>
      </c>
    </row>
    <row r="57" spans="1:5" ht="12.75">
      <c r="A57" s="38" t="s">
        <v>71</v>
      </c>
      <c r="E57" s="39" t="s">
        <v>83</v>
      </c>
    </row>
    <row r="58" spans="1:5" ht="229.5">
      <c r="A58" t="s">
        <v>73</v>
      </c>
      <c r="E58" s="37" t="s">
        <v>173</v>
      </c>
    </row>
    <row r="59" spans="1:16" ht="12.75">
      <c r="A59" s="26" t="s">
        <v>63</v>
      </c>
      <c r="B59" s="31" t="s">
        <v>123</v>
      </c>
      <c r="C59" s="31" t="s">
        <v>181</v>
      </c>
      <c r="D59" s="26" t="s">
        <v>83</v>
      </c>
      <c r="E59" s="32" t="s">
        <v>182</v>
      </c>
      <c r="F59" s="33" t="s">
        <v>183</v>
      </c>
      <c r="G59" s="34">
        <v>31.512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3590</v>
      </c>
    </row>
    <row r="61" spans="1:5" ht="12.75">
      <c r="A61" s="38" t="s">
        <v>71</v>
      </c>
      <c r="E61" s="39" t="s">
        <v>83</v>
      </c>
    </row>
    <row r="62" spans="1:5" ht="25.5">
      <c r="A62" t="s">
        <v>73</v>
      </c>
      <c r="E62" s="37" t="s">
        <v>186</v>
      </c>
    </row>
    <row r="63" spans="1:16" ht="12.75">
      <c r="A63" s="26" t="s">
        <v>63</v>
      </c>
      <c r="B63" s="31" t="s">
        <v>126</v>
      </c>
      <c r="C63" s="31" t="s">
        <v>181</v>
      </c>
      <c r="D63" s="26" t="s">
        <v>65</v>
      </c>
      <c r="E63" s="32" t="s">
        <v>182</v>
      </c>
      <c r="F63" s="33" t="s">
        <v>183</v>
      </c>
      <c r="G63" s="34">
        <v>97.005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3591</v>
      </c>
    </row>
    <row r="65" spans="1:5" ht="12.75">
      <c r="A65" s="38" t="s">
        <v>71</v>
      </c>
      <c r="E65" s="39" t="s">
        <v>83</v>
      </c>
    </row>
    <row r="66" spans="1:5" ht="25.5">
      <c r="A66" t="s">
        <v>73</v>
      </c>
      <c r="E66" s="37" t="s">
        <v>186</v>
      </c>
    </row>
    <row r="67" spans="1:16" ht="12.75">
      <c r="A67" s="26" t="s">
        <v>63</v>
      </c>
      <c r="B67" s="31" t="s">
        <v>131</v>
      </c>
      <c r="C67" s="31" t="s">
        <v>620</v>
      </c>
      <c r="D67" s="26" t="s">
        <v>83</v>
      </c>
      <c r="E67" s="32" t="s">
        <v>621</v>
      </c>
      <c r="F67" s="33" t="s">
        <v>183</v>
      </c>
      <c r="G67" s="34">
        <v>39.19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38.25">
      <c r="A68" s="36" t="s">
        <v>69</v>
      </c>
      <c r="E68" s="37" t="s">
        <v>3592</v>
      </c>
    </row>
    <row r="69" spans="1:5" ht="12.75">
      <c r="A69" s="38" t="s">
        <v>71</v>
      </c>
      <c r="E69" s="39" t="s">
        <v>83</v>
      </c>
    </row>
    <row r="70" spans="1:5" ht="12.75">
      <c r="A70" t="s">
        <v>73</v>
      </c>
      <c r="E70" s="37" t="s">
        <v>210</v>
      </c>
    </row>
    <row r="71" spans="1:16" ht="12.75">
      <c r="A71" s="26" t="s">
        <v>63</v>
      </c>
      <c r="B71" s="31" t="s">
        <v>137</v>
      </c>
      <c r="C71" s="31" t="s">
        <v>623</v>
      </c>
      <c r="D71" s="26" t="s">
        <v>83</v>
      </c>
      <c r="E71" s="32" t="s">
        <v>624</v>
      </c>
      <c r="F71" s="33" t="s">
        <v>183</v>
      </c>
      <c r="G71" s="34">
        <v>39.19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51">
      <c r="A72" s="36" t="s">
        <v>69</v>
      </c>
      <c r="E72" s="37" t="s">
        <v>3593</v>
      </c>
    </row>
    <row r="73" spans="1:5" ht="12.75">
      <c r="A73" s="38" t="s">
        <v>71</v>
      </c>
      <c r="E73" s="39" t="s">
        <v>83</v>
      </c>
    </row>
    <row r="74" spans="1:5" ht="38.25">
      <c r="A74" t="s">
        <v>73</v>
      </c>
      <c r="E74" s="37" t="s">
        <v>215</v>
      </c>
    </row>
    <row r="75" spans="1:16" ht="12.75">
      <c r="A75" s="26" t="s">
        <v>63</v>
      </c>
      <c r="B75" s="31" t="s">
        <v>140</v>
      </c>
      <c r="C75" s="31" t="s">
        <v>217</v>
      </c>
      <c r="D75" s="26" t="s">
        <v>83</v>
      </c>
      <c r="E75" s="32" t="s">
        <v>218</v>
      </c>
      <c r="F75" s="33" t="s">
        <v>183</v>
      </c>
      <c r="G75" s="34">
        <v>39.19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3594</v>
      </c>
    </row>
    <row r="77" spans="1:5" ht="12.75">
      <c r="A77" s="38" t="s">
        <v>71</v>
      </c>
      <c r="E77" s="39" t="s">
        <v>83</v>
      </c>
    </row>
    <row r="78" spans="1:5" ht="25.5">
      <c r="A78" t="s">
        <v>73</v>
      </c>
      <c r="E78" s="37" t="s">
        <v>220</v>
      </c>
    </row>
    <row r="79" spans="1:16" ht="12.75">
      <c r="A79" s="26" t="s">
        <v>63</v>
      </c>
      <c r="B79" s="31" t="s">
        <v>146</v>
      </c>
      <c r="C79" s="31" t="s">
        <v>222</v>
      </c>
      <c r="D79" s="26" t="s">
        <v>83</v>
      </c>
      <c r="E79" s="32" t="s">
        <v>223</v>
      </c>
      <c r="F79" s="33" t="s">
        <v>183</v>
      </c>
      <c r="G79" s="34">
        <v>39.19</v>
      </c>
      <c r="H79" s="35">
        <v>0</v>
      </c>
      <c r="I79" s="35">
        <f>ROUND(ROUND(H79,2)*ROUND(G79,3),2)</f>
      </c>
      <c r="J79" s="33" t="s">
        <v>68</v>
      </c>
      <c r="O79">
        <f>(I79*21)/100</f>
      </c>
      <c r="P79" t="s">
        <v>36</v>
      </c>
    </row>
    <row r="80" spans="1:5" ht="38.25">
      <c r="A80" s="36" t="s">
        <v>69</v>
      </c>
      <c r="E80" s="37" t="s">
        <v>3595</v>
      </c>
    </row>
    <row r="81" spans="1:5" ht="12.75">
      <c r="A81" s="38" t="s">
        <v>71</v>
      </c>
      <c r="E81" s="39" t="s">
        <v>83</v>
      </c>
    </row>
    <row r="82" spans="1:5" ht="38.25">
      <c r="A82" t="s">
        <v>73</v>
      </c>
      <c r="E82" s="37" t="s">
        <v>225</v>
      </c>
    </row>
    <row r="83" spans="1:18" ht="12.75" customHeight="1">
      <c r="A83" s="6" t="s">
        <v>61</v>
      </c>
      <c r="B83" s="6"/>
      <c r="C83" s="41" t="s">
        <v>47</v>
      </c>
      <c r="D83" s="6"/>
      <c r="E83" s="29" t="s">
        <v>304</v>
      </c>
      <c r="F83" s="6"/>
      <c r="G83" s="6"/>
      <c r="H83" s="6"/>
      <c r="I83" s="42">
        <f>0+Q83</f>
      </c>
      <c r="J83" s="6"/>
      <c r="O83">
        <f>0+R83</f>
      </c>
      <c r="Q83">
        <f>0+I84+I88+I92+I96+I100</f>
      </c>
      <c r="R83">
        <f>0+O84+O88+O92+O96+O100</f>
      </c>
    </row>
    <row r="84" spans="1:16" ht="12.75">
      <c r="A84" s="26" t="s">
        <v>63</v>
      </c>
      <c r="B84" s="31" t="s">
        <v>151</v>
      </c>
      <c r="C84" s="31" t="s">
        <v>320</v>
      </c>
      <c r="D84" s="26" t="s">
        <v>83</v>
      </c>
      <c r="E84" s="32" t="s">
        <v>321</v>
      </c>
      <c r="F84" s="33" t="s">
        <v>183</v>
      </c>
      <c r="G84" s="34">
        <v>53.57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38.25">
      <c r="A85" s="36" t="s">
        <v>69</v>
      </c>
      <c r="E85" s="37" t="s">
        <v>3596</v>
      </c>
    </row>
    <row r="86" spans="1:5" ht="12.75">
      <c r="A86" s="38" t="s">
        <v>71</v>
      </c>
      <c r="E86" s="39" t="s">
        <v>3597</v>
      </c>
    </row>
    <row r="87" spans="1:5" ht="51">
      <c r="A87" t="s">
        <v>73</v>
      </c>
      <c r="E87" s="37" t="s">
        <v>323</v>
      </c>
    </row>
    <row r="88" spans="1:16" ht="12.75">
      <c r="A88" s="26" t="s">
        <v>63</v>
      </c>
      <c r="B88" s="31" t="s">
        <v>156</v>
      </c>
      <c r="C88" s="31" t="s">
        <v>331</v>
      </c>
      <c r="D88" s="26" t="s">
        <v>83</v>
      </c>
      <c r="E88" s="32" t="s">
        <v>332</v>
      </c>
      <c r="F88" s="33" t="s">
        <v>183</v>
      </c>
      <c r="G88" s="34">
        <v>77.604</v>
      </c>
      <c r="H88" s="35">
        <v>0</v>
      </c>
      <c r="I88" s="35">
        <f>ROUND(ROUND(H88,2)*ROUND(G88,3),2)</f>
      </c>
      <c r="J88" s="33" t="s">
        <v>68</v>
      </c>
      <c r="O88">
        <f>(I88*21)/100</f>
      </c>
      <c r="P88" t="s">
        <v>36</v>
      </c>
    </row>
    <row r="89" spans="1:5" ht="38.25">
      <c r="A89" s="36" t="s">
        <v>69</v>
      </c>
      <c r="E89" s="37" t="s">
        <v>3598</v>
      </c>
    </row>
    <row r="90" spans="1:5" ht="12.75">
      <c r="A90" s="38" t="s">
        <v>71</v>
      </c>
      <c r="E90" s="39" t="s">
        <v>83</v>
      </c>
    </row>
    <row r="91" spans="1:5" ht="51">
      <c r="A91" t="s">
        <v>73</v>
      </c>
      <c r="E91" s="37" t="s">
        <v>323</v>
      </c>
    </row>
    <row r="92" spans="1:16" ht="12.75">
      <c r="A92" s="26" t="s">
        <v>63</v>
      </c>
      <c r="B92" s="31" t="s">
        <v>161</v>
      </c>
      <c r="C92" s="31" t="s">
        <v>397</v>
      </c>
      <c r="D92" s="26" t="s">
        <v>83</v>
      </c>
      <c r="E92" s="32" t="s">
        <v>398</v>
      </c>
      <c r="F92" s="33" t="s">
        <v>183</v>
      </c>
      <c r="G92" s="34">
        <v>77.604</v>
      </c>
      <c r="H92" s="35">
        <v>0</v>
      </c>
      <c r="I92" s="35">
        <f>ROUND(ROUND(H92,2)*ROUND(G92,3),2)</f>
      </c>
      <c r="J92" s="33" t="s">
        <v>68</v>
      </c>
      <c r="O92">
        <f>(I92*21)/100</f>
      </c>
      <c r="P92" t="s">
        <v>36</v>
      </c>
    </row>
    <row r="93" spans="1:5" ht="63.75">
      <c r="A93" s="36" t="s">
        <v>69</v>
      </c>
      <c r="E93" s="37" t="s">
        <v>3599</v>
      </c>
    </row>
    <row r="94" spans="1:5" ht="12.75">
      <c r="A94" s="38" t="s">
        <v>71</v>
      </c>
      <c r="E94" s="39" t="s">
        <v>83</v>
      </c>
    </row>
    <row r="95" spans="1:5" ht="153">
      <c r="A95" t="s">
        <v>73</v>
      </c>
      <c r="E95" s="37" t="s">
        <v>400</v>
      </c>
    </row>
    <row r="96" spans="1:16" ht="12.75">
      <c r="A96" s="26" t="s">
        <v>63</v>
      </c>
      <c r="B96" s="31" t="s">
        <v>166</v>
      </c>
      <c r="C96" s="31" t="s">
        <v>1240</v>
      </c>
      <c r="D96" s="26" t="s">
        <v>83</v>
      </c>
      <c r="E96" s="32" t="s">
        <v>1241</v>
      </c>
      <c r="F96" s="33" t="s">
        <v>183</v>
      </c>
      <c r="G96" s="34">
        <v>24.054</v>
      </c>
      <c r="H96" s="35">
        <v>0</v>
      </c>
      <c r="I96" s="35">
        <f>ROUND(ROUND(H96,2)*ROUND(G96,3),2)</f>
      </c>
      <c r="J96" s="33" t="s">
        <v>68</v>
      </c>
      <c r="O96">
        <f>(I96*21)/100</f>
      </c>
      <c r="P96" t="s">
        <v>36</v>
      </c>
    </row>
    <row r="97" spans="1:5" ht="63.75">
      <c r="A97" s="36" t="s">
        <v>69</v>
      </c>
      <c r="E97" s="37" t="s">
        <v>3600</v>
      </c>
    </row>
    <row r="98" spans="1:5" ht="12.75">
      <c r="A98" s="38" t="s">
        <v>71</v>
      </c>
      <c r="E98" s="39" t="s">
        <v>83</v>
      </c>
    </row>
    <row r="99" spans="1:5" ht="153">
      <c r="A99" t="s">
        <v>73</v>
      </c>
      <c r="E99" s="37" t="s">
        <v>400</v>
      </c>
    </row>
    <row r="100" spans="1:16" ht="25.5">
      <c r="A100" s="26" t="s">
        <v>63</v>
      </c>
      <c r="B100" s="31" t="s">
        <v>169</v>
      </c>
      <c r="C100" s="31" t="s">
        <v>1802</v>
      </c>
      <c r="D100" s="26" t="s">
        <v>83</v>
      </c>
      <c r="E100" s="32" t="s">
        <v>1803</v>
      </c>
      <c r="F100" s="33" t="s">
        <v>183</v>
      </c>
      <c r="G100" s="34">
        <v>2.731</v>
      </c>
      <c r="H100" s="35">
        <v>0</v>
      </c>
      <c r="I100" s="35">
        <f>ROUND(ROUND(H100,2)*ROUND(G100,3),2)</f>
      </c>
      <c r="J100" s="33" t="s">
        <v>68</v>
      </c>
      <c r="O100">
        <f>(I100*21)/100</f>
      </c>
      <c r="P100" t="s">
        <v>36</v>
      </c>
    </row>
    <row r="101" spans="1:5" ht="63.75">
      <c r="A101" s="36" t="s">
        <v>69</v>
      </c>
      <c r="E101" s="37" t="s">
        <v>3601</v>
      </c>
    </row>
    <row r="102" spans="1:5" ht="12.75">
      <c r="A102" s="38" t="s">
        <v>71</v>
      </c>
      <c r="E102" s="39" t="s">
        <v>83</v>
      </c>
    </row>
    <row r="103" spans="1:5" ht="153">
      <c r="A103" t="s">
        <v>73</v>
      </c>
      <c r="E103" s="37" t="s">
        <v>400</v>
      </c>
    </row>
    <row r="104" spans="1:18" ht="12.75" customHeight="1">
      <c r="A104" s="6" t="s">
        <v>61</v>
      </c>
      <c r="B104" s="6"/>
      <c r="C104" s="41" t="s">
        <v>104</v>
      </c>
      <c r="D104" s="6"/>
      <c r="E104" s="29" t="s">
        <v>416</v>
      </c>
      <c r="F104" s="6"/>
      <c r="G104" s="6"/>
      <c r="H104" s="6"/>
      <c r="I104" s="42">
        <f>0+Q104</f>
      </c>
      <c r="J104" s="6"/>
      <c r="O104">
        <f>0+R104</f>
      </c>
      <c r="Q104">
        <f>0+I105</f>
      </c>
      <c r="R104">
        <f>0+O105</f>
      </c>
    </row>
    <row r="105" spans="1:16" ht="12.75">
      <c r="A105" s="26" t="s">
        <v>63</v>
      </c>
      <c r="B105" s="31" t="s">
        <v>174</v>
      </c>
      <c r="C105" s="31" t="s">
        <v>456</v>
      </c>
      <c r="D105" s="26" t="s">
        <v>83</v>
      </c>
      <c r="E105" s="32" t="s">
        <v>457</v>
      </c>
      <c r="F105" s="33" t="s">
        <v>234</v>
      </c>
      <c r="G105" s="34">
        <v>1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51">
      <c r="A106" s="36" t="s">
        <v>69</v>
      </c>
      <c r="E106" s="37" t="s">
        <v>1266</v>
      </c>
    </row>
    <row r="107" spans="1:5" ht="12.75">
      <c r="A107" s="38" t="s">
        <v>71</v>
      </c>
      <c r="E107" s="39" t="s">
        <v>83</v>
      </c>
    </row>
    <row r="108" spans="1:5" ht="25.5">
      <c r="A108" t="s">
        <v>73</v>
      </c>
      <c r="E108" s="37" t="s">
        <v>459</v>
      </c>
    </row>
    <row r="109" spans="1:18" ht="12.75" customHeight="1">
      <c r="A109" s="6" t="s">
        <v>61</v>
      </c>
      <c r="B109" s="6"/>
      <c r="C109" s="41" t="s">
        <v>52</v>
      </c>
      <c r="D109" s="6"/>
      <c r="E109" s="29" t="s">
        <v>460</v>
      </c>
      <c r="F109" s="6"/>
      <c r="G109" s="6"/>
      <c r="H109" s="6"/>
      <c r="I109" s="42">
        <f>0+Q109</f>
      </c>
      <c r="J109" s="6"/>
      <c r="O109">
        <f>0+R109</f>
      </c>
      <c r="Q109">
        <f>0+I110+I114+I118</f>
      </c>
      <c r="R109">
        <f>0+O110+O114+O118</f>
      </c>
    </row>
    <row r="110" spans="1:16" ht="12.75">
      <c r="A110" s="26" t="s">
        <v>63</v>
      </c>
      <c r="B110" s="31" t="s">
        <v>180</v>
      </c>
      <c r="C110" s="31" t="s">
        <v>1283</v>
      </c>
      <c r="D110" s="26" t="s">
        <v>83</v>
      </c>
      <c r="E110" s="32" t="s">
        <v>1284</v>
      </c>
      <c r="F110" s="33" t="s">
        <v>95</v>
      </c>
      <c r="G110" s="34">
        <v>62.1</v>
      </c>
      <c r="H110" s="35">
        <v>0</v>
      </c>
      <c r="I110" s="35">
        <f>ROUND(ROUND(H110,2)*ROUND(G110,3),2)</f>
      </c>
      <c r="J110" s="33" t="s">
        <v>68</v>
      </c>
      <c r="O110">
        <f>(I110*0)/100</f>
      </c>
      <c r="P110" t="s">
        <v>40</v>
      </c>
    </row>
    <row r="111" spans="1:5" ht="63.75">
      <c r="A111" s="36" t="s">
        <v>69</v>
      </c>
      <c r="E111" s="37" t="s">
        <v>3602</v>
      </c>
    </row>
    <row r="112" spans="1:5" ht="12.75">
      <c r="A112" s="38" t="s">
        <v>71</v>
      </c>
      <c r="E112" s="39" t="s">
        <v>83</v>
      </c>
    </row>
    <row r="113" spans="1:5" ht="51">
      <c r="A113" t="s">
        <v>73</v>
      </c>
      <c r="E113" s="37" t="s">
        <v>1286</v>
      </c>
    </row>
    <row r="114" spans="1:16" ht="12.75">
      <c r="A114" s="26" t="s">
        <v>63</v>
      </c>
      <c r="B114" s="31" t="s">
        <v>187</v>
      </c>
      <c r="C114" s="31" t="s">
        <v>1295</v>
      </c>
      <c r="D114" s="26" t="s">
        <v>83</v>
      </c>
      <c r="E114" s="32" t="s">
        <v>1296</v>
      </c>
      <c r="F114" s="33" t="s">
        <v>95</v>
      </c>
      <c r="G114" s="34">
        <v>2.87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3603</v>
      </c>
    </row>
    <row r="116" spans="1:5" ht="12.75">
      <c r="A116" s="38" t="s">
        <v>71</v>
      </c>
      <c r="E116" s="39" t="s">
        <v>83</v>
      </c>
    </row>
    <row r="117" spans="1:5" ht="25.5">
      <c r="A117" t="s">
        <v>73</v>
      </c>
      <c r="E117" s="37" t="s">
        <v>549</v>
      </c>
    </row>
    <row r="118" spans="1:16" ht="12.75">
      <c r="A118" s="26" t="s">
        <v>63</v>
      </c>
      <c r="B118" s="31" t="s">
        <v>189</v>
      </c>
      <c r="C118" s="31" t="s">
        <v>588</v>
      </c>
      <c r="D118" s="26" t="s">
        <v>83</v>
      </c>
      <c r="E118" s="32" t="s">
        <v>589</v>
      </c>
      <c r="F118" s="33" t="s">
        <v>85</v>
      </c>
      <c r="G118" s="34">
        <v>3.869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76.5">
      <c r="A119" s="36" t="s">
        <v>69</v>
      </c>
      <c r="E119" s="37" t="s">
        <v>3604</v>
      </c>
    </row>
    <row r="120" spans="1:5" ht="12.75">
      <c r="A120" s="38" t="s">
        <v>71</v>
      </c>
      <c r="E120" s="39" t="s">
        <v>3605</v>
      </c>
    </row>
    <row r="121" spans="1:5" ht="102">
      <c r="A121" t="s">
        <v>73</v>
      </c>
      <c r="E121" s="37" t="s">
        <v>583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0+O9+O18+O79+O88+O113+O122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3606</v>
      </c>
      <c r="I3" s="43">
        <f>0+I9+I18+I79+I88+I113+I122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36</v>
      </c>
      <c r="D4" s="1"/>
      <c r="E4" s="14" t="s">
        <v>3522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6" t="s">
        <v>31</v>
      </c>
      <c r="C5" s="17" t="s">
        <v>3606</v>
      </c>
      <c r="D5" s="6"/>
      <c r="E5" s="18" t="s">
        <v>3607</v>
      </c>
      <c r="F5" s="6"/>
      <c r="G5" s="6"/>
      <c r="H5" s="6"/>
      <c r="I5" s="6"/>
      <c r="J5" s="6"/>
      <c r="O5" t="s">
        <v>34</v>
      </c>
      <c r="P5" t="s">
        <v>36</v>
      </c>
    </row>
    <row r="6" spans="1:10" ht="12.75" customHeight="1">
      <c r="A6" s="15" t="s">
        <v>39</v>
      </c>
      <c r="B6" s="15" t="s">
        <v>41</v>
      </c>
      <c r="C6" s="15" t="s">
        <v>42</v>
      </c>
      <c r="D6" s="15" t="s">
        <v>43</v>
      </c>
      <c r="E6" s="15" t="s">
        <v>44</v>
      </c>
      <c r="F6" s="15" t="s">
        <v>46</v>
      </c>
      <c r="G6" s="15" t="s">
        <v>48</v>
      </c>
      <c r="H6" s="15" t="s">
        <v>50</v>
      </c>
      <c r="I6" s="15"/>
      <c r="J6" s="15" t="s">
        <v>55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51</v>
      </c>
      <c r="I7" s="15" t="s">
        <v>53</v>
      </c>
      <c r="J7" s="15"/>
    </row>
    <row r="8" spans="1:10" ht="12.75" customHeight="1">
      <c r="A8" s="15" t="s">
        <v>40</v>
      </c>
      <c r="B8" s="15" t="s">
        <v>19</v>
      </c>
      <c r="C8" s="15" t="s">
        <v>36</v>
      </c>
      <c r="D8" s="15" t="s">
        <v>35</v>
      </c>
      <c r="E8" s="15" t="s">
        <v>45</v>
      </c>
      <c r="F8" s="15" t="s">
        <v>47</v>
      </c>
      <c r="G8" s="15" t="s">
        <v>49</v>
      </c>
      <c r="H8" s="15" t="s">
        <v>52</v>
      </c>
      <c r="I8" s="15" t="s">
        <v>54</v>
      </c>
      <c r="J8" s="15" t="s">
        <v>56</v>
      </c>
    </row>
    <row r="9" spans="1:18" ht="12.75" customHeight="1">
      <c r="A9" s="27" t="s">
        <v>61</v>
      </c>
      <c r="B9" s="27"/>
      <c r="C9" s="28" t="s">
        <v>40</v>
      </c>
      <c r="D9" s="27"/>
      <c r="E9" s="29" t="s">
        <v>62</v>
      </c>
      <c r="F9" s="27"/>
      <c r="G9" s="27"/>
      <c r="H9" s="27"/>
      <c r="I9" s="30">
        <f>0+Q9</f>
      </c>
      <c r="J9" s="27"/>
      <c r="O9">
        <f>0+R9</f>
      </c>
      <c r="Q9">
        <f>0+I10+I14</f>
      </c>
      <c r="R9">
        <f>0+O10+O14</f>
      </c>
    </row>
    <row r="10" spans="1:16" ht="12.75">
      <c r="A10" s="26" t="s">
        <v>63</v>
      </c>
      <c r="B10" s="31" t="s">
        <v>19</v>
      </c>
      <c r="C10" s="31" t="s">
        <v>64</v>
      </c>
      <c r="D10" s="26" t="s">
        <v>65</v>
      </c>
      <c r="E10" s="32" t="s">
        <v>66</v>
      </c>
      <c r="F10" s="33" t="s">
        <v>67</v>
      </c>
      <c r="G10" s="34">
        <v>102.766</v>
      </c>
      <c r="H10" s="35">
        <v>0</v>
      </c>
      <c r="I10" s="35">
        <f>ROUND(ROUND(H10,2)*ROUND(G10,3),2)</f>
      </c>
      <c r="J10" s="33" t="s">
        <v>68</v>
      </c>
      <c r="O10">
        <f>(I10*21)/100</f>
      </c>
      <c r="P10" t="s">
        <v>36</v>
      </c>
    </row>
    <row r="11" spans="1:5" ht="38.25">
      <c r="A11" s="36" t="s">
        <v>69</v>
      </c>
      <c r="E11" s="37" t="s">
        <v>3609</v>
      </c>
    </row>
    <row r="12" spans="1:5" ht="12.75">
      <c r="A12" s="38" t="s">
        <v>71</v>
      </c>
      <c r="E12" s="39" t="s">
        <v>3610</v>
      </c>
    </row>
    <row r="13" spans="1:5" ht="25.5">
      <c r="A13" t="s">
        <v>73</v>
      </c>
      <c r="E13" s="37" t="s">
        <v>74</v>
      </c>
    </row>
    <row r="14" spans="1:16" ht="12.75">
      <c r="A14" s="26" t="s">
        <v>63</v>
      </c>
      <c r="B14" s="31" t="s">
        <v>36</v>
      </c>
      <c r="C14" s="31" t="s">
        <v>64</v>
      </c>
      <c r="D14" s="26" t="s">
        <v>75</v>
      </c>
      <c r="E14" s="32" t="s">
        <v>66</v>
      </c>
      <c r="F14" s="33" t="s">
        <v>67</v>
      </c>
      <c r="G14" s="34">
        <v>255.288</v>
      </c>
      <c r="H14" s="35">
        <v>0</v>
      </c>
      <c r="I14" s="35">
        <f>ROUND(ROUND(H14,2)*ROUND(G14,3),2)</f>
      </c>
      <c r="J14" s="33" t="s">
        <v>68</v>
      </c>
      <c r="O14">
        <f>(I14*21)/100</f>
      </c>
      <c r="P14" t="s">
        <v>36</v>
      </c>
    </row>
    <row r="15" spans="1:5" ht="38.25">
      <c r="A15" s="36" t="s">
        <v>69</v>
      </c>
      <c r="E15" s="37" t="s">
        <v>3611</v>
      </c>
    </row>
    <row r="16" spans="1:5" ht="12.75">
      <c r="A16" s="38" t="s">
        <v>71</v>
      </c>
      <c r="E16" s="39" t="s">
        <v>83</v>
      </c>
    </row>
    <row r="17" spans="1:5" ht="25.5">
      <c r="A17" t="s">
        <v>73</v>
      </c>
      <c r="E17" s="37" t="s">
        <v>74</v>
      </c>
    </row>
    <row r="18" spans="1:18" ht="12.75" customHeight="1">
      <c r="A18" s="6" t="s">
        <v>61</v>
      </c>
      <c r="B18" s="6"/>
      <c r="C18" s="41" t="s">
        <v>19</v>
      </c>
      <c r="D18" s="6"/>
      <c r="E18" s="29" t="s">
        <v>81</v>
      </c>
      <c r="F18" s="6"/>
      <c r="G18" s="6"/>
      <c r="H18" s="6"/>
      <c r="I18" s="42">
        <f>0+Q18</f>
      </c>
      <c r="J18" s="6"/>
      <c r="O18">
        <f>0+R18</f>
      </c>
      <c r="Q18">
        <f>0+I19+I23+I27+I31+I35+I39+I43+I47+I51+I55+I59+I63+I67+I71+I75</f>
      </c>
      <c r="R18">
        <f>0+O19+O23+O27+O31+O35+O39+O43+O47+O51+O55+O59+O63+O67+O71+O75</f>
      </c>
    </row>
    <row r="19" spans="1:16" ht="25.5">
      <c r="A19" s="26" t="s">
        <v>63</v>
      </c>
      <c r="B19" s="31" t="s">
        <v>35</v>
      </c>
      <c r="C19" s="31" t="s">
        <v>89</v>
      </c>
      <c r="D19" s="26" t="s">
        <v>83</v>
      </c>
      <c r="E19" s="32" t="s">
        <v>90</v>
      </c>
      <c r="F19" s="33" t="s">
        <v>85</v>
      </c>
      <c r="G19" s="34">
        <v>18.464</v>
      </c>
      <c r="H19" s="35">
        <v>0</v>
      </c>
      <c r="I19" s="35">
        <f>ROUND(ROUND(H19,2)*ROUND(G19,3),2)</f>
      </c>
      <c r="J19" s="33" t="s">
        <v>68</v>
      </c>
      <c r="O19">
        <f>(I19*21)/100</f>
      </c>
      <c r="P19" t="s">
        <v>36</v>
      </c>
    </row>
    <row r="20" spans="1:5" ht="76.5">
      <c r="A20" s="36" t="s">
        <v>69</v>
      </c>
      <c r="E20" s="37" t="s">
        <v>3612</v>
      </c>
    </row>
    <row r="21" spans="1:5" ht="12.75">
      <c r="A21" s="38" t="s">
        <v>71</v>
      </c>
      <c r="E21" s="39" t="s">
        <v>3613</v>
      </c>
    </row>
    <row r="22" spans="1:5" ht="63.75">
      <c r="A22" t="s">
        <v>73</v>
      </c>
      <c r="E22" s="37" t="s">
        <v>88</v>
      </c>
    </row>
    <row r="23" spans="1:16" ht="25.5">
      <c r="A23" s="26" t="s">
        <v>63</v>
      </c>
      <c r="B23" s="31" t="s">
        <v>45</v>
      </c>
      <c r="C23" s="31" t="s">
        <v>93</v>
      </c>
      <c r="D23" s="26" t="s">
        <v>83</v>
      </c>
      <c r="E23" s="32" t="s">
        <v>94</v>
      </c>
      <c r="F23" s="33" t="s">
        <v>95</v>
      </c>
      <c r="G23" s="34">
        <v>229</v>
      </c>
      <c r="H23" s="35">
        <v>0</v>
      </c>
      <c r="I23" s="35">
        <f>ROUND(ROUND(H23,2)*ROUND(G23,3),2)</f>
      </c>
      <c r="J23" s="33" t="s">
        <v>68</v>
      </c>
      <c r="O23">
        <f>(I23*21)/100</f>
      </c>
      <c r="P23" t="s">
        <v>36</v>
      </c>
    </row>
    <row r="24" spans="1:5" ht="63.75">
      <c r="A24" s="36" t="s">
        <v>69</v>
      </c>
      <c r="E24" s="37" t="s">
        <v>3614</v>
      </c>
    </row>
    <row r="25" spans="1:5" ht="12.75">
      <c r="A25" s="38" t="s">
        <v>71</v>
      </c>
      <c r="E25" s="39" t="s">
        <v>83</v>
      </c>
    </row>
    <row r="26" spans="1:5" ht="63.75">
      <c r="A26" t="s">
        <v>73</v>
      </c>
      <c r="E26" s="37" t="s">
        <v>88</v>
      </c>
    </row>
    <row r="27" spans="1:16" ht="25.5">
      <c r="A27" s="26" t="s">
        <v>63</v>
      </c>
      <c r="B27" s="31" t="s">
        <v>47</v>
      </c>
      <c r="C27" s="31" t="s">
        <v>98</v>
      </c>
      <c r="D27" s="26" t="s">
        <v>83</v>
      </c>
      <c r="E27" s="32" t="s">
        <v>99</v>
      </c>
      <c r="F27" s="33" t="s">
        <v>100</v>
      </c>
      <c r="G27" s="34">
        <v>197.513</v>
      </c>
      <c r="H27" s="35">
        <v>0</v>
      </c>
      <c r="I27" s="35">
        <f>ROUND(ROUND(H27,2)*ROUND(G27,3),2)</f>
      </c>
      <c r="J27" s="33" t="s">
        <v>68</v>
      </c>
      <c r="O27">
        <f>(I27*21)/100</f>
      </c>
      <c r="P27" t="s">
        <v>36</v>
      </c>
    </row>
    <row r="28" spans="1:5" ht="51">
      <c r="A28" s="36" t="s">
        <v>69</v>
      </c>
      <c r="E28" s="37" t="s">
        <v>3615</v>
      </c>
    </row>
    <row r="29" spans="1:5" ht="12.75">
      <c r="A29" s="38" t="s">
        <v>71</v>
      </c>
      <c r="E29" s="39" t="s">
        <v>3616</v>
      </c>
    </row>
    <row r="30" spans="1:5" ht="25.5">
      <c r="A30" t="s">
        <v>73</v>
      </c>
      <c r="E30" s="37" t="s">
        <v>103</v>
      </c>
    </row>
    <row r="31" spans="1:16" ht="12.75">
      <c r="A31" s="26" t="s">
        <v>63</v>
      </c>
      <c r="B31" s="31" t="s">
        <v>49</v>
      </c>
      <c r="C31" s="31" t="s">
        <v>132</v>
      </c>
      <c r="D31" s="26" t="s">
        <v>83</v>
      </c>
      <c r="E31" s="32" t="s">
        <v>133</v>
      </c>
      <c r="F31" s="33" t="s">
        <v>85</v>
      </c>
      <c r="G31" s="34">
        <v>11.679</v>
      </c>
      <c r="H31" s="35">
        <v>0</v>
      </c>
      <c r="I31" s="35">
        <f>ROUND(ROUND(H31,2)*ROUND(G31,3),2)</f>
      </c>
      <c r="J31" s="33" t="s">
        <v>68</v>
      </c>
      <c r="O31">
        <f>(I31*21)/100</f>
      </c>
      <c r="P31" t="s">
        <v>36</v>
      </c>
    </row>
    <row r="32" spans="1:5" ht="89.25">
      <c r="A32" s="36" t="s">
        <v>69</v>
      </c>
      <c r="E32" s="37" t="s">
        <v>3617</v>
      </c>
    </row>
    <row r="33" spans="1:5" ht="12.75">
      <c r="A33" s="38" t="s">
        <v>71</v>
      </c>
      <c r="E33" s="39" t="s">
        <v>3618</v>
      </c>
    </row>
    <row r="34" spans="1:5" ht="38.25">
      <c r="A34" t="s">
        <v>73</v>
      </c>
      <c r="E34" s="37" t="s">
        <v>136</v>
      </c>
    </row>
    <row r="35" spans="1:16" ht="12.75">
      <c r="A35" s="26" t="s">
        <v>63</v>
      </c>
      <c r="B35" s="31" t="s">
        <v>97</v>
      </c>
      <c r="C35" s="31" t="s">
        <v>2536</v>
      </c>
      <c r="D35" s="26" t="s">
        <v>83</v>
      </c>
      <c r="E35" s="32" t="s">
        <v>2537</v>
      </c>
      <c r="F35" s="33" t="s">
        <v>85</v>
      </c>
      <c r="G35" s="34">
        <v>0.079</v>
      </c>
      <c r="H35" s="35">
        <v>0</v>
      </c>
      <c r="I35" s="35">
        <f>ROUND(ROUND(H35,2)*ROUND(G35,3),2)</f>
      </c>
      <c r="J35" s="33" t="s">
        <v>68</v>
      </c>
      <c r="O35">
        <f>(I35*21)/100</f>
      </c>
      <c r="P35" t="s">
        <v>36</v>
      </c>
    </row>
    <row r="36" spans="1:5" ht="76.5">
      <c r="A36" s="36" t="s">
        <v>69</v>
      </c>
      <c r="E36" s="37" t="s">
        <v>3619</v>
      </c>
    </row>
    <row r="37" spans="1:5" ht="12.75">
      <c r="A37" s="38" t="s">
        <v>71</v>
      </c>
      <c r="E37" s="39" t="s">
        <v>3620</v>
      </c>
    </row>
    <row r="38" spans="1:5" ht="306">
      <c r="A38" t="s">
        <v>73</v>
      </c>
      <c r="E38" s="37" t="s">
        <v>145</v>
      </c>
    </row>
    <row r="39" spans="1:16" ht="12.75">
      <c r="A39" s="26" t="s">
        <v>63</v>
      </c>
      <c r="B39" s="31" t="s">
        <v>104</v>
      </c>
      <c r="C39" s="31" t="s">
        <v>141</v>
      </c>
      <c r="D39" s="26" t="s">
        <v>83</v>
      </c>
      <c r="E39" s="32" t="s">
        <v>142</v>
      </c>
      <c r="F39" s="33" t="s">
        <v>85</v>
      </c>
      <c r="G39" s="34">
        <v>11.758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76.5">
      <c r="A40" s="36" t="s">
        <v>69</v>
      </c>
      <c r="E40" s="37" t="s">
        <v>3621</v>
      </c>
    </row>
    <row r="41" spans="1:5" ht="12.75">
      <c r="A41" s="38" t="s">
        <v>71</v>
      </c>
      <c r="E41" s="39" t="s">
        <v>3622</v>
      </c>
    </row>
    <row r="42" spans="1:5" ht="306">
      <c r="A42" t="s">
        <v>73</v>
      </c>
      <c r="E42" s="37" t="s">
        <v>145</v>
      </c>
    </row>
    <row r="43" spans="1:16" ht="12.75">
      <c r="A43" s="26" t="s">
        <v>63</v>
      </c>
      <c r="B43" s="31" t="s">
        <v>52</v>
      </c>
      <c r="C43" s="31" t="s">
        <v>147</v>
      </c>
      <c r="D43" s="26" t="s">
        <v>83</v>
      </c>
      <c r="E43" s="32" t="s">
        <v>148</v>
      </c>
      <c r="F43" s="33" t="s">
        <v>85</v>
      </c>
      <c r="G43" s="34">
        <v>127.644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76.5">
      <c r="A44" s="36" t="s">
        <v>69</v>
      </c>
      <c r="E44" s="37" t="s">
        <v>3623</v>
      </c>
    </row>
    <row r="45" spans="1:5" ht="12.75">
      <c r="A45" s="38" t="s">
        <v>71</v>
      </c>
      <c r="E45" s="39" t="s">
        <v>83</v>
      </c>
    </row>
    <row r="46" spans="1:5" ht="318.75">
      <c r="A46" t="s">
        <v>73</v>
      </c>
      <c r="E46" s="37" t="s">
        <v>150</v>
      </c>
    </row>
    <row r="47" spans="1:16" ht="12.75">
      <c r="A47" s="26" t="s">
        <v>63</v>
      </c>
      <c r="B47" s="31" t="s">
        <v>54</v>
      </c>
      <c r="C47" s="31" t="s">
        <v>170</v>
      </c>
      <c r="D47" s="26" t="s">
        <v>83</v>
      </c>
      <c r="E47" s="32" t="s">
        <v>171</v>
      </c>
      <c r="F47" s="33" t="s">
        <v>85</v>
      </c>
      <c r="G47" s="34">
        <v>11.568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63.75">
      <c r="A48" s="36" t="s">
        <v>69</v>
      </c>
      <c r="E48" s="37" t="s">
        <v>3624</v>
      </c>
    </row>
    <row r="49" spans="1:5" ht="12.75">
      <c r="A49" s="38" t="s">
        <v>71</v>
      </c>
      <c r="E49" s="39" t="s">
        <v>83</v>
      </c>
    </row>
    <row r="50" spans="1:5" ht="229.5">
      <c r="A50" t="s">
        <v>73</v>
      </c>
      <c r="E50" s="37" t="s">
        <v>173</v>
      </c>
    </row>
    <row r="51" spans="1:16" ht="12.75">
      <c r="A51" s="26" t="s">
        <v>63</v>
      </c>
      <c r="B51" s="31" t="s">
        <v>56</v>
      </c>
      <c r="C51" s="31" t="s">
        <v>175</v>
      </c>
      <c r="D51" s="26" t="s">
        <v>83</v>
      </c>
      <c r="E51" s="32" t="s">
        <v>176</v>
      </c>
      <c r="F51" s="33" t="s">
        <v>85</v>
      </c>
      <c r="G51" s="34">
        <v>4.5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51">
      <c r="A52" s="36" t="s">
        <v>69</v>
      </c>
      <c r="E52" s="37" t="s">
        <v>2544</v>
      </c>
    </row>
    <row r="53" spans="1:5" ht="12.75">
      <c r="A53" s="38" t="s">
        <v>71</v>
      </c>
      <c r="E53" s="39" t="s">
        <v>3625</v>
      </c>
    </row>
    <row r="54" spans="1:5" ht="280.5">
      <c r="A54" t="s">
        <v>73</v>
      </c>
      <c r="E54" s="37" t="s">
        <v>179</v>
      </c>
    </row>
    <row r="55" spans="1:16" ht="12.75">
      <c r="A55" s="26" t="s">
        <v>63</v>
      </c>
      <c r="B55" s="31" t="s">
        <v>118</v>
      </c>
      <c r="C55" s="31" t="s">
        <v>181</v>
      </c>
      <c r="D55" s="26" t="s">
        <v>65</v>
      </c>
      <c r="E55" s="32" t="s">
        <v>182</v>
      </c>
      <c r="F55" s="33" t="s">
        <v>183</v>
      </c>
      <c r="G55" s="34">
        <v>323.117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3626</v>
      </c>
    </row>
    <row r="57" spans="1:5" ht="12.75">
      <c r="A57" s="38" t="s">
        <v>71</v>
      </c>
      <c r="E57" s="39" t="s">
        <v>83</v>
      </c>
    </row>
    <row r="58" spans="1:5" ht="25.5">
      <c r="A58" t="s">
        <v>73</v>
      </c>
      <c r="E58" s="37" t="s">
        <v>186</v>
      </c>
    </row>
    <row r="59" spans="1:16" ht="12.75">
      <c r="A59" s="26" t="s">
        <v>63</v>
      </c>
      <c r="B59" s="31" t="s">
        <v>123</v>
      </c>
      <c r="C59" s="31" t="s">
        <v>181</v>
      </c>
      <c r="D59" s="26" t="s">
        <v>75</v>
      </c>
      <c r="E59" s="32" t="s">
        <v>182</v>
      </c>
      <c r="F59" s="33" t="s">
        <v>183</v>
      </c>
      <c r="G59" s="34">
        <v>95.844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3627</v>
      </c>
    </row>
    <row r="61" spans="1:5" ht="12.75">
      <c r="A61" s="38" t="s">
        <v>71</v>
      </c>
      <c r="E61" s="39" t="s">
        <v>83</v>
      </c>
    </row>
    <row r="62" spans="1:5" ht="25.5">
      <c r="A62" t="s">
        <v>73</v>
      </c>
      <c r="E62" s="37" t="s">
        <v>186</v>
      </c>
    </row>
    <row r="63" spans="1:16" ht="12.75">
      <c r="A63" s="26" t="s">
        <v>63</v>
      </c>
      <c r="B63" s="31" t="s">
        <v>126</v>
      </c>
      <c r="C63" s="31" t="s">
        <v>620</v>
      </c>
      <c r="D63" s="26" t="s">
        <v>83</v>
      </c>
      <c r="E63" s="32" t="s">
        <v>621</v>
      </c>
      <c r="F63" s="33" t="s">
        <v>183</v>
      </c>
      <c r="G63" s="34">
        <v>117.579</v>
      </c>
      <c r="H63" s="35">
        <v>0</v>
      </c>
      <c r="I63" s="35">
        <f>ROUND(ROUND(H63,2)*ROUND(G63,3),2)</f>
      </c>
      <c r="J63" s="33" t="s">
        <v>68</v>
      </c>
      <c r="O63">
        <f>(I63*21)/100</f>
      </c>
      <c r="P63" t="s">
        <v>36</v>
      </c>
    </row>
    <row r="64" spans="1:5" ht="38.25">
      <c r="A64" s="36" t="s">
        <v>69</v>
      </c>
      <c r="E64" s="37" t="s">
        <v>3628</v>
      </c>
    </row>
    <row r="65" spans="1:5" ht="12.75">
      <c r="A65" s="38" t="s">
        <v>71</v>
      </c>
      <c r="E65" s="39" t="s">
        <v>83</v>
      </c>
    </row>
    <row r="66" spans="1:5" ht="12.75">
      <c r="A66" t="s">
        <v>73</v>
      </c>
      <c r="E66" s="37" t="s">
        <v>210</v>
      </c>
    </row>
    <row r="67" spans="1:16" ht="12.75">
      <c r="A67" s="26" t="s">
        <v>63</v>
      </c>
      <c r="B67" s="31" t="s">
        <v>131</v>
      </c>
      <c r="C67" s="31" t="s">
        <v>623</v>
      </c>
      <c r="D67" s="26" t="s">
        <v>83</v>
      </c>
      <c r="E67" s="32" t="s">
        <v>624</v>
      </c>
      <c r="F67" s="33" t="s">
        <v>183</v>
      </c>
      <c r="G67" s="34">
        <v>117.579</v>
      </c>
      <c r="H67" s="35">
        <v>0</v>
      </c>
      <c r="I67" s="35">
        <f>ROUND(ROUND(H67,2)*ROUND(G67,3),2)</f>
      </c>
      <c r="J67" s="33" t="s">
        <v>68</v>
      </c>
      <c r="O67">
        <f>(I67*21)/100</f>
      </c>
      <c r="P67" t="s">
        <v>36</v>
      </c>
    </row>
    <row r="68" spans="1:5" ht="51">
      <c r="A68" s="36" t="s">
        <v>69</v>
      </c>
      <c r="E68" s="37" t="s">
        <v>3629</v>
      </c>
    </row>
    <row r="69" spans="1:5" ht="12.75">
      <c r="A69" s="38" t="s">
        <v>71</v>
      </c>
      <c r="E69" s="39" t="s">
        <v>83</v>
      </c>
    </row>
    <row r="70" spans="1:5" ht="38.25">
      <c r="A70" t="s">
        <v>73</v>
      </c>
      <c r="E70" s="37" t="s">
        <v>215</v>
      </c>
    </row>
    <row r="71" spans="1:16" ht="12.75">
      <c r="A71" s="26" t="s">
        <v>63</v>
      </c>
      <c r="B71" s="31" t="s">
        <v>137</v>
      </c>
      <c r="C71" s="31" t="s">
        <v>217</v>
      </c>
      <c r="D71" s="26" t="s">
        <v>83</v>
      </c>
      <c r="E71" s="32" t="s">
        <v>218</v>
      </c>
      <c r="F71" s="33" t="s">
        <v>183</v>
      </c>
      <c r="G71" s="34">
        <v>117.579</v>
      </c>
      <c r="H71" s="35">
        <v>0</v>
      </c>
      <c r="I71" s="35">
        <f>ROUND(ROUND(H71,2)*ROUND(G71,3),2)</f>
      </c>
      <c r="J71" s="33" t="s">
        <v>68</v>
      </c>
      <c r="O71">
        <f>(I71*21)/100</f>
      </c>
      <c r="P71" t="s">
        <v>36</v>
      </c>
    </row>
    <row r="72" spans="1:5" ht="38.25">
      <c r="A72" s="36" t="s">
        <v>69</v>
      </c>
      <c r="E72" s="37" t="s">
        <v>3630</v>
      </c>
    </row>
    <row r="73" spans="1:5" ht="12.75">
      <c r="A73" s="38" t="s">
        <v>71</v>
      </c>
      <c r="E73" s="39" t="s">
        <v>83</v>
      </c>
    </row>
    <row r="74" spans="1:5" ht="25.5">
      <c r="A74" t="s">
        <v>73</v>
      </c>
      <c r="E74" s="37" t="s">
        <v>220</v>
      </c>
    </row>
    <row r="75" spans="1:16" ht="12.75">
      <c r="A75" s="26" t="s">
        <v>63</v>
      </c>
      <c r="B75" s="31" t="s">
        <v>140</v>
      </c>
      <c r="C75" s="31" t="s">
        <v>222</v>
      </c>
      <c r="D75" s="26" t="s">
        <v>83</v>
      </c>
      <c r="E75" s="32" t="s">
        <v>223</v>
      </c>
      <c r="F75" s="33" t="s">
        <v>183</v>
      </c>
      <c r="G75" s="34">
        <v>117.579</v>
      </c>
      <c r="H75" s="35">
        <v>0</v>
      </c>
      <c r="I75" s="35">
        <f>ROUND(ROUND(H75,2)*ROUND(G75,3),2)</f>
      </c>
      <c r="J75" s="33" t="s">
        <v>68</v>
      </c>
      <c r="O75">
        <f>(I75*21)/100</f>
      </c>
      <c r="P75" t="s">
        <v>36</v>
      </c>
    </row>
    <row r="76" spans="1:5" ht="38.25">
      <c r="A76" s="36" t="s">
        <v>69</v>
      </c>
      <c r="E76" s="37" t="s">
        <v>3631</v>
      </c>
    </row>
    <row r="77" spans="1:5" ht="12.75">
      <c r="A77" s="38" t="s">
        <v>71</v>
      </c>
      <c r="E77" s="39" t="s">
        <v>83</v>
      </c>
    </row>
    <row r="78" spans="1:5" ht="38.25">
      <c r="A78" t="s">
        <v>73</v>
      </c>
      <c r="E78" s="37" t="s">
        <v>225</v>
      </c>
    </row>
    <row r="79" spans="1:18" ht="12.75" customHeight="1">
      <c r="A79" s="6" t="s">
        <v>61</v>
      </c>
      <c r="B79" s="6"/>
      <c r="C79" s="41" t="s">
        <v>45</v>
      </c>
      <c r="D79" s="6"/>
      <c r="E79" s="29" t="s">
        <v>265</v>
      </c>
      <c r="F79" s="6"/>
      <c r="G79" s="6"/>
      <c r="H79" s="6"/>
      <c r="I79" s="42">
        <f>0+Q79</f>
      </c>
      <c r="J79" s="6"/>
      <c r="O79">
        <f>0+R79</f>
      </c>
      <c r="Q79">
        <f>0+I80+I84</f>
      </c>
      <c r="R79">
        <f>0+O80+O84</f>
      </c>
    </row>
    <row r="80" spans="1:16" ht="12.75">
      <c r="A80" s="26" t="s">
        <v>63</v>
      </c>
      <c r="B80" s="31" t="s">
        <v>146</v>
      </c>
      <c r="C80" s="31" t="s">
        <v>276</v>
      </c>
      <c r="D80" s="26" t="s">
        <v>83</v>
      </c>
      <c r="E80" s="32" t="s">
        <v>277</v>
      </c>
      <c r="F80" s="33" t="s">
        <v>85</v>
      </c>
      <c r="G80" s="34">
        <v>2.39</v>
      </c>
      <c r="H80" s="35">
        <v>0</v>
      </c>
      <c r="I80" s="35">
        <f>ROUND(ROUND(H80,2)*ROUND(G80,3),2)</f>
      </c>
      <c r="J80" s="33" t="s">
        <v>68</v>
      </c>
      <c r="O80">
        <f>(I80*21)/100</f>
      </c>
      <c r="P80" t="s">
        <v>36</v>
      </c>
    </row>
    <row r="81" spans="1:5" ht="38.25">
      <c r="A81" s="36" t="s">
        <v>69</v>
      </c>
      <c r="E81" s="37" t="s">
        <v>2255</v>
      </c>
    </row>
    <row r="82" spans="1:5" ht="12.75">
      <c r="A82" s="38" t="s">
        <v>71</v>
      </c>
      <c r="E82" s="39" t="s">
        <v>3632</v>
      </c>
    </row>
    <row r="83" spans="1:5" ht="369.75">
      <c r="A83" t="s">
        <v>73</v>
      </c>
      <c r="E83" s="37" t="s">
        <v>271</v>
      </c>
    </row>
    <row r="84" spans="1:16" ht="12.75">
      <c r="A84" s="26" t="s">
        <v>63</v>
      </c>
      <c r="B84" s="31" t="s">
        <v>151</v>
      </c>
      <c r="C84" s="31" t="s">
        <v>292</v>
      </c>
      <c r="D84" s="26" t="s">
        <v>83</v>
      </c>
      <c r="E84" s="32" t="s">
        <v>293</v>
      </c>
      <c r="F84" s="33" t="s">
        <v>85</v>
      </c>
      <c r="G84" s="34">
        <v>0.9</v>
      </c>
      <c r="H84" s="35">
        <v>0</v>
      </c>
      <c r="I84" s="35">
        <f>ROUND(ROUND(H84,2)*ROUND(G84,3),2)</f>
      </c>
      <c r="J84" s="33" t="s">
        <v>68</v>
      </c>
      <c r="O84">
        <f>(I84*21)/100</f>
      </c>
      <c r="P84" t="s">
        <v>36</v>
      </c>
    </row>
    <row r="85" spans="1:5" ht="51">
      <c r="A85" s="36" t="s">
        <v>69</v>
      </c>
      <c r="E85" s="37" t="s">
        <v>294</v>
      </c>
    </row>
    <row r="86" spans="1:5" ht="12.75">
      <c r="A86" s="38" t="s">
        <v>71</v>
      </c>
      <c r="E86" s="39" t="s">
        <v>3633</v>
      </c>
    </row>
    <row r="87" spans="1:5" ht="38.25">
      <c r="A87" t="s">
        <v>73</v>
      </c>
      <c r="E87" s="37" t="s">
        <v>259</v>
      </c>
    </row>
    <row r="88" spans="1:18" ht="12.75" customHeight="1">
      <c r="A88" s="6" t="s">
        <v>61</v>
      </c>
      <c r="B88" s="6"/>
      <c r="C88" s="41" t="s">
        <v>47</v>
      </c>
      <c r="D88" s="6"/>
      <c r="E88" s="29" t="s">
        <v>304</v>
      </c>
      <c r="F88" s="6"/>
      <c r="G88" s="6"/>
      <c r="H88" s="6"/>
      <c r="I88" s="42">
        <f>0+Q88</f>
      </c>
      <c r="J88" s="6"/>
      <c r="O88">
        <f>0+R88</f>
      </c>
      <c r="Q88">
        <f>0+I89+I93+I97+I101+I105+I109</f>
      </c>
      <c r="R88">
        <f>0+O89+O93+O97+O101+O105+O109</f>
      </c>
    </row>
    <row r="89" spans="1:16" ht="12.75">
      <c r="A89" s="26" t="s">
        <v>63</v>
      </c>
      <c r="B89" s="31" t="s">
        <v>156</v>
      </c>
      <c r="C89" s="31" t="s">
        <v>320</v>
      </c>
      <c r="D89" s="26" t="s">
        <v>83</v>
      </c>
      <c r="E89" s="32" t="s">
        <v>321</v>
      </c>
      <c r="F89" s="33" t="s">
        <v>183</v>
      </c>
      <c r="G89" s="34">
        <v>191.688</v>
      </c>
      <c r="H89" s="35">
        <v>0</v>
      </c>
      <c r="I89" s="35">
        <f>ROUND(ROUND(H89,2)*ROUND(G89,3),2)</f>
      </c>
      <c r="J89" s="33" t="s">
        <v>68</v>
      </c>
      <c r="O89">
        <f>(I89*21)/100</f>
      </c>
      <c r="P89" t="s">
        <v>36</v>
      </c>
    </row>
    <row r="90" spans="1:5" ht="38.25">
      <c r="A90" s="36" t="s">
        <v>69</v>
      </c>
      <c r="E90" s="37" t="s">
        <v>3634</v>
      </c>
    </row>
    <row r="91" spans="1:5" ht="12.75">
      <c r="A91" s="38" t="s">
        <v>71</v>
      </c>
      <c r="E91" s="39" t="s">
        <v>3635</v>
      </c>
    </row>
    <row r="92" spans="1:5" ht="51">
      <c r="A92" t="s">
        <v>73</v>
      </c>
      <c r="E92" s="37" t="s">
        <v>323</v>
      </c>
    </row>
    <row r="93" spans="1:16" ht="12.75">
      <c r="A93" s="26" t="s">
        <v>63</v>
      </c>
      <c r="B93" s="31" t="s">
        <v>161</v>
      </c>
      <c r="C93" s="31" t="s">
        <v>331</v>
      </c>
      <c r="D93" s="26" t="s">
        <v>83</v>
      </c>
      <c r="E93" s="32" t="s">
        <v>332</v>
      </c>
      <c r="F93" s="33" t="s">
        <v>183</v>
      </c>
      <c r="G93" s="34">
        <v>323.117</v>
      </c>
      <c r="H93" s="35">
        <v>0</v>
      </c>
      <c r="I93" s="35">
        <f>ROUND(ROUND(H93,2)*ROUND(G93,3),2)</f>
      </c>
      <c r="J93" s="33" t="s">
        <v>68</v>
      </c>
      <c r="O93">
        <f>(I93*21)/100</f>
      </c>
      <c r="P93" t="s">
        <v>36</v>
      </c>
    </row>
    <row r="94" spans="1:5" ht="38.25">
      <c r="A94" s="36" t="s">
        <v>69</v>
      </c>
      <c r="E94" s="37" t="s">
        <v>3636</v>
      </c>
    </row>
    <row r="95" spans="1:5" ht="12.75">
      <c r="A95" s="38" t="s">
        <v>71</v>
      </c>
      <c r="E95" s="39" t="s">
        <v>83</v>
      </c>
    </row>
    <row r="96" spans="1:5" ht="51">
      <c r="A96" t="s">
        <v>73</v>
      </c>
      <c r="E96" s="37" t="s">
        <v>323</v>
      </c>
    </row>
    <row r="97" spans="1:16" ht="12.75">
      <c r="A97" s="26" t="s">
        <v>63</v>
      </c>
      <c r="B97" s="31" t="s">
        <v>166</v>
      </c>
      <c r="C97" s="31" t="s">
        <v>397</v>
      </c>
      <c r="D97" s="26" t="s">
        <v>83</v>
      </c>
      <c r="E97" s="32" t="s">
        <v>398</v>
      </c>
      <c r="F97" s="33" t="s">
        <v>183</v>
      </c>
      <c r="G97" s="34">
        <v>314.289</v>
      </c>
      <c r="H97" s="35">
        <v>0</v>
      </c>
      <c r="I97" s="35">
        <f>ROUND(ROUND(H97,2)*ROUND(G97,3),2)</f>
      </c>
      <c r="J97" s="33" t="s">
        <v>68</v>
      </c>
      <c r="O97">
        <f>(I97*21)/100</f>
      </c>
      <c r="P97" t="s">
        <v>36</v>
      </c>
    </row>
    <row r="98" spans="1:5" ht="63.75">
      <c r="A98" s="36" t="s">
        <v>69</v>
      </c>
      <c r="E98" s="37" t="s">
        <v>3637</v>
      </c>
    </row>
    <row r="99" spans="1:5" ht="12.75">
      <c r="A99" s="38" t="s">
        <v>71</v>
      </c>
      <c r="E99" s="39" t="s">
        <v>83</v>
      </c>
    </row>
    <row r="100" spans="1:5" ht="153">
      <c r="A100" t="s">
        <v>73</v>
      </c>
      <c r="E100" s="37" t="s">
        <v>400</v>
      </c>
    </row>
    <row r="101" spans="1:16" ht="12.75">
      <c r="A101" s="26" t="s">
        <v>63</v>
      </c>
      <c r="B101" s="31" t="s">
        <v>169</v>
      </c>
      <c r="C101" s="31" t="s">
        <v>1240</v>
      </c>
      <c r="D101" s="26" t="s">
        <v>83</v>
      </c>
      <c r="E101" s="32" t="s">
        <v>1241</v>
      </c>
      <c r="F101" s="33" t="s">
        <v>183</v>
      </c>
      <c r="G101" s="34">
        <v>87.016</v>
      </c>
      <c r="H101" s="35">
        <v>0</v>
      </c>
      <c r="I101" s="35">
        <f>ROUND(ROUND(H101,2)*ROUND(G101,3),2)</f>
      </c>
      <c r="J101" s="33" t="s">
        <v>68</v>
      </c>
      <c r="O101">
        <f>(I101*21)/100</f>
      </c>
      <c r="P101" t="s">
        <v>36</v>
      </c>
    </row>
    <row r="102" spans="1:5" ht="63.75">
      <c r="A102" s="36" t="s">
        <v>69</v>
      </c>
      <c r="E102" s="37" t="s">
        <v>3638</v>
      </c>
    </row>
    <row r="103" spans="1:5" ht="12.75">
      <c r="A103" s="38" t="s">
        <v>71</v>
      </c>
      <c r="E103" s="39" t="s">
        <v>83</v>
      </c>
    </row>
    <row r="104" spans="1:5" ht="153">
      <c r="A104" t="s">
        <v>73</v>
      </c>
      <c r="E104" s="37" t="s">
        <v>400</v>
      </c>
    </row>
    <row r="105" spans="1:16" ht="25.5">
      <c r="A105" s="26" t="s">
        <v>63</v>
      </c>
      <c r="B105" s="31" t="s">
        <v>174</v>
      </c>
      <c r="C105" s="31" t="s">
        <v>402</v>
      </c>
      <c r="D105" s="26" t="s">
        <v>83</v>
      </c>
      <c r="E105" s="32" t="s">
        <v>403</v>
      </c>
      <c r="F105" s="33" t="s">
        <v>183</v>
      </c>
      <c r="G105" s="34">
        <v>1.546</v>
      </c>
      <c r="H105" s="35">
        <v>0</v>
      </c>
      <c r="I105" s="35">
        <f>ROUND(ROUND(H105,2)*ROUND(G105,3),2)</f>
      </c>
      <c r="J105" s="33" t="s">
        <v>68</v>
      </c>
      <c r="O105">
        <f>(I105*21)/100</f>
      </c>
      <c r="P105" t="s">
        <v>36</v>
      </c>
    </row>
    <row r="106" spans="1:5" ht="63.75">
      <c r="A106" s="36" t="s">
        <v>69</v>
      </c>
      <c r="E106" s="37" t="s">
        <v>3639</v>
      </c>
    </row>
    <row r="107" spans="1:5" ht="12.75">
      <c r="A107" s="38" t="s">
        <v>71</v>
      </c>
      <c r="E107" s="39" t="s">
        <v>83</v>
      </c>
    </row>
    <row r="108" spans="1:5" ht="153">
      <c r="A108" t="s">
        <v>73</v>
      </c>
      <c r="E108" s="37" t="s">
        <v>400</v>
      </c>
    </row>
    <row r="109" spans="1:16" ht="25.5">
      <c r="A109" s="26" t="s">
        <v>63</v>
      </c>
      <c r="B109" s="31" t="s">
        <v>180</v>
      </c>
      <c r="C109" s="31" t="s">
        <v>1802</v>
      </c>
      <c r="D109" s="26" t="s">
        <v>83</v>
      </c>
      <c r="E109" s="32" t="s">
        <v>1803</v>
      </c>
      <c r="F109" s="33" t="s">
        <v>183</v>
      </c>
      <c r="G109" s="34">
        <v>8.828</v>
      </c>
      <c r="H109" s="35">
        <v>0</v>
      </c>
      <c r="I109" s="35">
        <f>ROUND(ROUND(H109,2)*ROUND(G109,3),2)</f>
      </c>
      <c r="J109" s="33" t="s">
        <v>68</v>
      </c>
      <c r="O109">
        <f>(I109*21)/100</f>
      </c>
      <c r="P109" t="s">
        <v>36</v>
      </c>
    </row>
    <row r="110" spans="1:5" ht="63.75">
      <c r="A110" s="36" t="s">
        <v>69</v>
      </c>
      <c r="E110" s="37" t="s">
        <v>3640</v>
      </c>
    </row>
    <row r="111" spans="1:5" ht="12.75">
      <c r="A111" s="38" t="s">
        <v>71</v>
      </c>
      <c r="E111" s="39" t="s">
        <v>83</v>
      </c>
    </row>
    <row r="112" spans="1:5" ht="153">
      <c r="A112" t="s">
        <v>73</v>
      </c>
      <c r="E112" s="37" t="s">
        <v>400</v>
      </c>
    </row>
    <row r="113" spans="1:18" ht="12.75" customHeight="1">
      <c r="A113" s="6" t="s">
        <v>61</v>
      </c>
      <c r="B113" s="6"/>
      <c r="C113" s="41" t="s">
        <v>104</v>
      </c>
      <c r="D113" s="6"/>
      <c r="E113" s="29" t="s">
        <v>416</v>
      </c>
      <c r="F113" s="6"/>
      <c r="G113" s="6"/>
      <c r="H113" s="6"/>
      <c r="I113" s="42">
        <f>0+Q113</f>
      </c>
      <c r="J113" s="6"/>
      <c r="O113">
        <f>0+R113</f>
      </c>
      <c r="Q113">
        <f>0+I114+I118</f>
      </c>
      <c r="R113">
        <f>0+O114+O118</f>
      </c>
    </row>
    <row r="114" spans="1:16" ht="12.75">
      <c r="A114" s="26" t="s">
        <v>63</v>
      </c>
      <c r="B114" s="31" t="s">
        <v>187</v>
      </c>
      <c r="C114" s="31" t="s">
        <v>418</v>
      </c>
      <c r="D114" s="26" t="s">
        <v>83</v>
      </c>
      <c r="E114" s="32" t="s">
        <v>419</v>
      </c>
      <c r="F114" s="33" t="s">
        <v>95</v>
      </c>
      <c r="G114" s="34">
        <v>3</v>
      </c>
      <c r="H114" s="35">
        <v>0</v>
      </c>
      <c r="I114" s="35">
        <f>ROUND(ROUND(H114,2)*ROUND(G114,3),2)</f>
      </c>
      <c r="J114" s="33" t="s">
        <v>68</v>
      </c>
      <c r="O114">
        <f>(I114*21)/100</f>
      </c>
      <c r="P114" t="s">
        <v>36</v>
      </c>
    </row>
    <row r="115" spans="1:5" ht="38.25">
      <c r="A115" s="36" t="s">
        <v>69</v>
      </c>
      <c r="E115" s="37" t="s">
        <v>3641</v>
      </c>
    </row>
    <row r="116" spans="1:5" ht="12.75">
      <c r="A116" s="38" t="s">
        <v>71</v>
      </c>
      <c r="E116" s="39" t="s">
        <v>83</v>
      </c>
    </row>
    <row r="117" spans="1:5" ht="255">
      <c r="A117" t="s">
        <v>73</v>
      </c>
      <c r="E117" s="37" t="s">
        <v>421</v>
      </c>
    </row>
    <row r="118" spans="1:16" ht="12.75">
      <c r="A118" s="26" t="s">
        <v>63</v>
      </c>
      <c r="B118" s="31" t="s">
        <v>189</v>
      </c>
      <c r="C118" s="31" t="s">
        <v>456</v>
      </c>
      <c r="D118" s="26" t="s">
        <v>83</v>
      </c>
      <c r="E118" s="32" t="s">
        <v>457</v>
      </c>
      <c r="F118" s="33" t="s">
        <v>234</v>
      </c>
      <c r="G118" s="34">
        <v>4</v>
      </c>
      <c r="H118" s="35">
        <v>0</v>
      </c>
      <c r="I118" s="35">
        <f>ROUND(ROUND(H118,2)*ROUND(G118,3),2)</f>
      </c>
      <c r="J118" s="33" t="s">
        <v>68</v>
      </c>
      <c r="O118">
        <f>(I118*21)/100</f>
      </c>
      <c r="P118" t="s">
        <v>36</v>
      </c>
    </row>
    <row r="119" spans="1:5" ht="51">
      <c r="A119" s="36" t="s">
        <v>69</v>
      </c>
      <c r="E119" s="37" t="s">
        <v>3642</v>
      </c>
    </row>
    <row r="120" spans="1:5" ht="12.75">
      <c r="A120" s="38" t="s">
        <v>71</v>
      </c>
      <c r="E120" s="39" t="s">
        <v>83</v>
      </c>
    </row>
    <row r="121" spans="1:5" ht="25.5">
      <c r="A121" t="s">
        <v>73</v>
      </c>
      <c r="E121" s="37" t="s">
        <v>459</v>
      </c>
    </row>
    <row r="122" spans="1:18" ht="12.75" customHeight="1">
      <c r="A122" s="6" t="s">
        <v>61</v>
      </c>
      <c r="B122" s="6"/>
      <c r="C122" s="41" t="s">
        <v>52</v>
      </c>
      <c r="D122" s="6"/>
      <c r="E122" s="29" t="s">
        <v>460</v>
      </c>
      <c r="F122" s="6"/>
      <c r="G122" s="6"/>
      <c r="H122" s="6"/>
      <c r="I122" s="42">
        <f>0+Q122</f>
      </c>
      <c r="J122" s="6"/>
      <c r="O122">
        <f>0+R122</f>
      </c>
      <c r="Q122">
        <f>0+I123+I127+I131</f>
      </c>
      <c r="R122">
        <f>0+O123+O127+O131</f>
      </c>
    </row>
    <row r="123" spans="1:16" ht="12.75">
      <c r="A123" s="26" t="s">
        <v>63</v>
      </c>
      <c r="B123" s="31" t="s">
        <v>191</v>
      </c>
      <c r="C123" s="31" t="s">
        <v>1283</v>
      </c>
      <c r="D123" s="26" t="s">
        <v>83</v>
      </c>
      <c r="E123" s="32" t="s">
        <v>1284</v>
      </c>
      <c r="F123" s="33" t="s">
        <v>95</v>
      </c>
      <c r="G123" s="34">
        <v>420.64</v>
      </c>
      <c r="H123" s="35">
        <v>0</v>
      </c>
      <c r="I123" s="35">
        <f>ROUND(ROUND(H123,2)*ROUND(G123,3),2)</f>
      </c>
      <c r="J123" s="33" t="s">
        <v>68</v>
      </c>
      <c r="O123">
        <f>(I123*0)/100</f>
      </c>
      <c r="P123" t="s">
        <v>40</v>
      </c>
    </row>
    <row r="124" spans="1:5" ht="63.75">
      <c r="A124" s="36" t="s">
        <v>69</v>
      </c>
      <c r="E124" s="37" t="s">
        <v>3643</v>
      </c>
    </row>
    <row r="125" spans="1:5" ht="12.75">
      <c r="A125" s="38" t="s">
        <v>71</v>
      </c>
      <c r="E125" s="39" t="s">
        <v>83</v>
      </c>
    </row>
    <row r="126" spans="1:5" ht="51">
      <c r="A126" t="s">
        <v>73</v>
      </c>
      <c r="E126" s="37" t="s">
        <v>1286</v>
      </c>
    </row>
    <row r="127" spans="1:16" ht="12.75">
      <c r="A127" s="26" t="s">
        <v>63</v>
      </c>
      <c r="B127" s="31" t="s">
        <v>194</v>
      </c>
      <c r="C127" s="31" t="s">
        <v>2266</v>
      </c>
      <c r="D127" s="26" t="s">
        <v>83</v>
      </c>
      <c r="E127" s="32" t="s">
        <v>1829</v>
      </c>
      <c r="F127" s="33" t="s">
        <v>95</v>
      </c>
      <c r="G127" s="34">
        <v>11.95</v>
      </c>
      <c r="H127" s="35">
        <v>0</v>
      </c>
      <c r="I127" s="35">
        <f>ROUND(ROUND(H127,2)*ROUND(G127,3),2)</f>
      </c>
      <c r="J127" s="33" t="s">
        <v>68</v>
      </c>
      <c r="O127">
        <f>(I127*21)/100</f>
      </c>
      <c r="P127" t="s">
        <v>36</v>
      </c>
    </row>
    <row r="128" spans="1:5" ht="38.25">
      <c r="A128" s="36" t="s">
        <v>69</v>
      </c>
      <c r="E128" s="37" t="s">
        <v>2267</v>
      </c>
    </row>
    <row r="129" spans="1:5" ht="12.75">
      <c r="A129" s="38" t="s">
        <v>71</v>
      </c>
      <c r="E129" s="39" t="s">
        <v>83</v>
      </c>
    </row>
    <row r="130" spans="1:5" ht="76.5">
      <c r="A130" t="s">
        <v>73</v>
      </c>
      <c r="E130" s="37" t="s">
        <v>566</v>
      </c>
    </row>
    <row r="131" spans="1:16" ht="12.75">
      <c r="A131" s="26" t="s">
        <v>63</v>
      </c>
      <c r="B131" s="31" t="s">
        <v>197</v>
      </c>
      <c r="C131" s="31" t="s">
        <v>588</v>
      </c>
      <c r="D131" s="26" t="s">
        <v>83</v>
      </c>
      <c r="E131" s="32" t="s">
        <v>589</v>
      </c>
      <c r="F131" s="33" t="s">
        <v>85</v>
      </c>
      <c r="G131" s="34">
        <v>22.9</v>
      </c>
      <c r="H131" s="35">
        <v>0</v>
      </c>
      <c r="I131" s="35">
        <f>ROUND(ROUND(H131,2)*ROUND(G131,3),2)</f>
      </c>
      <c r="J131" s="33" t="s">
        <v>68</v>
      </c>
      <c r="O131">
        <f>(I131*21)/100</f>
      </c>
      <c r="P131" t="s">
        <v>36</v>
      </c>
    </row>
    <row r="132" spans="1:5" ht="76.5">
      <c r="A132" s="36" t="s">
        <v>69</v>
      </c>
      <c r="E132" s="37" t="s">
        <v>3644</v>
      </c>
    </row>
    <row r="133" spans="1:5" ht="12.75">
      <c r="A133" s="38" t="s">
        <v>71</v>
      </c>
      <c r="E133" s="39" t="s">
        <v>3645</v>
      </c>
    </row>
    <row r="134" spans="1:5" ht="102">
      <c r="A134" t="s">
        <v>73</v>
      </c>
      <c r="E134" s="37" t="s">
        <v>583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35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0+O12+O21+O38+O63+O68+O77+O86</f>
      </c>
      <c r="P2" t="s">
        <v>35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843</v>
      </c>
      <c r="I3" s="43">
        <f>0+I12+I21+I38+I63+I68+I77+I86</f>
      </c>
      <c r="J3" s="10"/>
      <c r="O3" t="s">
        <v>32</v>
      </c>
      <c r="P3" t="s">
        <v>36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33</v>
      </c>
      <c r="P4" t="s">
        <v>36</v>
      </c>
    </row>
    <row r="5" spans="1:16" ht="12.75" customHeight="1">
      <c r="A5" t="s">
        <v>21</v>
      </c>
      <c r="B5" s="12" t="s">
        <v>18</v>
      </c>
      <c r="C5" s="13" t="s">
        <v>22</v>
      </c>
      <c r="D5" s="1"/>
      <c r="E5" s="14" t="s">
        <v>23</v>
      </c>
      <c r="F5" s="1"/>
      <c r="G5" s="1"/>
      <c r="H5" s="1"/>
      <c r="I5" s="1"/>
      <c r="J5" s="1"/>
      <c r="O5" t="s">
        <v>34</v>
      </c>
      <c r="P5" t="s">
        <v>36</v>
      </c>
    </row>
    <row r="6" spans="1:10" ht="12.75" customHeight="1">
      <c r="A6" t="s">
        <v>24</v>
      </c>
      <c r="B6" s="12" t="s">
        <v>18</v>
      </c>
      <c r="C6" s="13" t="s">
        <v>25</v>
      </c>
      <c r="D6" s="1"/>
      <c r="E6" s="14" t="s">
        <v>26</v>
      </c>
      <c r="F6" s="1"/>
      <c r="G6" s="1"/>
      <c r="H6" s="1"/>
      <c r="I6" s="1"/>
      <c r="J6" s="1"/>
    </row>
    <row r="7" spans="1:10" ht="12.75" customHeight="1">
      <c r="A7" t="s">
        <v>27</v>
      </c>
      <c r="B7" s="12" t="s">
        <v>18</v>
      </c>
      <c r="C7" s="13" t="s">
        <v>760</v>
      </c>
      <c r="D7" s="1"/>
      <c r="E7" s="14" t="s">
        <v>761</v>
      </c>
      <c r="F7" s="1"/>
      <c r="G7" s="1"/>
      <c r="H7" s="1"/>
      <c r="I7" s="1"/>
      <c r="J7" s="1"/>
    </row>
    <row r="8" spans="1:10" ht="12.75" customHeight="1">
      <c r="A8" t="s">
        <v>30</v>
      </c>
      <c r="B8" s="16" t="s">
        <v>31</v>
      </c>
      <c r="C8" s="17" t="s">
        <v>843</v>
      </c>
      <c r="D8" s="6"/>
      <c r="E8" s="18" t="s">
        <v>844</v>
      </c>
      <c r="F8" s="6"/>
      <c r="G8" s="6"/>
      <c r="H8" s="6"/>
      <c r="I8" s="6"/>
      <c r="J8" s="6"/>
    </row>
    <row r="9" spans="1:10" ht="12.75" customHeight="1">
      <c r="A9" s="15" t="s">
        <v>39</v>
      </c>
      <c r="B9" s="15" t="s">
        <v>41</v>
      </c>
      <c r="C9" s="15" t="s">
        <v>42</v>
      </c>
      <c r="D9" s="15" t="s">
        <v>43</v>
      </c>
      <c r="E9" s="15" t="s">
        <v>44</v>
      </c>
      <c r="F9" s="15" t="s">
        <v>46</v>
      </c>
      <c r="G9" s="15" t="s">
        <v>48</v>
      </c>
      <c r="H9" s="15" t="s">
        <v>50</v>
      </c>
      <c r="I9" s="15"/>
      <c r="J9" s="15" t="s">
        <v>55</v>
      </c>
    </row>
    <row r="10" spans="1:10" ht="12.75" customHeight="1">
      <c r="A10" s="15"/>
      <c r="B10" s="15"/>
      <c r="C10" s="15"/>
      <c r="D10" s="15"/>
      <c r="E10" s="15"/>
      <c r="F10" s="15"/>
      <c r="G10" s="15"/>
      <c r="H10" s="15" t="s">
        <v>51</v>
      </c>
      <c r="I10" s="15" t="s">
        <v>53</v>
      </c>
      <c r="J10" s="15"/>
    </row>
    <row r="11" spans="1:10" ht="12.75" customHeight="1">
      <c r="A11" s="15" t="s">
        <v>40</v>
      </c>
      <c r="B11" s="15" t="s">
        <v>19</v>
      </c>
      <c r="C11" s="15" t="s">
        <v>36</v>
      </c>
      <c r="D11" s="15" t="s">
        <v>35</v>
      </c>
      <c r="E11" s="15" t="s">
        <v>45</v>
      </c>
      <c r="F11" s="15" t="s">
        <v>47</v>
      </c>
      <c r="G11" s="15" t="s">
        <v>49</v>
      </c>
      <c r="H11" s="15" t="s">
        <v>52</v>
      </c>
      <c r="I11" s="15" t="s">
        <v>54</v>
      </c>
      <c r="J11" s="15" t="s">
        <v>56</v>
      </c>
    </row>
    <row r="12" spans="1:18" ht="12.75" customHeight="1">
      <c r="A12" s="27" t="s">
        <v>61</v>
      </c>
      <c r="B12" s="27"/>
      <c r="C12" s="28" t="s">
        <v>40</v>
      </c>
      <c r="D12" s="27"/>
      <c r="E12" s="29" t="s">
        <v>62</v>
      </c>
      <c r="F12" s="27"/>
      <c r="G12" s="27"/>
      <c r="H12" s="27"/>
      <c r="I12" s="30">
        <f>0+Q12</f>
      </c>
      <c r="J12" s="27"/>
      <c r="O12">
        <f>0+R12</f>
      </c>
      <c r="Q12">
        <f>0+I13+I17</f>
      </c>
      <c r="R12">
        <f>0+O13+O17</f>
      </c>
    </row>
    <row r="13" spans="1:16" ht="12.75">
      <c r="A13" s="26" t="s">
        <v>63</v>
      </c>
      <c r="B13" s="31" t="s">
        <v>19</v>
      </c>
      <c r="C13" s="31" t="s">
        <v>64</v>
      </c>
      <c r="D13" s="26" t="s">
        <v>19</v>
      </c>
      <c r="E13" s="32" t="s">
        <v>66</v>
      </c>
      <c r="F13" s="33" t="s">
        <v>67</v>
      </c>
      <c r="G13" s="34">
        <v>226.229</v>
      </c>
      <c r="H13" s="35">
        <v>0</v>
      </c>
      <c r="I13" s="35">
        <f>ROUND(ROUND(H13,2)*ROUND(G13,3),2)</f>
      </c>
      <c r="J13" s="33" t="s">
        <v>68</v>
      </c>
      <c r="O13">
        <f>(I13*21)/100</f>
      </c>
      <c r="P13" t="s">
        <v>36</v>
      </c>
    </row>
    <row r="14" spans="1:5" ht="25.5">
      <c r="A14" s="36" t="s">
        <v>69</v>
      </c>
      <c r="E14" s="37" t="s">
        <v>846</v>
      </c>
    </row>
    <row r="15" spans="1:5" ht="12.75">
      <c r="A15" s="38" t="s">
        <v>71</v>
      </c>
      <c r="E15" s="39" t="s">
        <v>847</v>
      </c>
    </row>
    <row r="16" spans="1:5" ht="25.5">
      <c r="A16" t="s">
        <v>73</v>
      </c>
      <c r="E16" s="37" t="s">
        <v>74</v>
      </c>
    </row>
    <row r="17" spans="1:16" ht="12.75">
      <c r="A17" s="26" t="s">
        <v>63</v>
      </c>
      <c r="B17" s="31" t="s">
        <v>36</v>
      </c>
      <c r="C17" s="31" t="s">
        <v>64</v>
      </c>
      <c r="D17" s="26" t="s">
        <v>36</v>
      </c>
      <c r="E17" s="32" t="s">
        <v>66</v>
      </c>
      <c r="F17" s="33" t="s">
        <v>67</v>
      </c>
      <c r="G17" s="34">
        <v>7.86</v>
      </c>
      <c r="H17" s="35">
        <v>0</v>
      </c>
      <c r="I17" s="35">
        <f>ROUND(ROUND(H17,2)*ROUND(G17,3),2)</f>
      </c>
      <c r="J17" s="33" t="s">
        <v>68</v>
      </c>
      <c r="O17">
        <f>(I17*21)/100</f>
      </c>
      <c r="P17" t="s">
        <v>36</v>
      </c>
    </row>
    <row r="18" spans="1:5" ht="25.5">
      <c r="A18" s="36" t="s">
        <v>69</v>
      </c>
      <c r="E18" s="37" t="s">
        <v>848</v>
      </c>
    </row>
    <row r="19" spans="1:5" ht="12.75">
      <c r="A19" s="38" t="s">
        <v>71</v>
      </c>
      <c r="E19" s="39" t="s">
        <v>849</v>
      </c>
    </row>
    <row r="20" spans="1:5" ht="25.5">
      <c r="A20" t="s">
        <v>73</v>
      </c>
      <c r="E20" s="37" t="s">
        <v>74</v>
      </c>
    </row>
    <row r="21" spans="1:18" ht="12.75" customHeight="1">
      <c r="A21" s="6" t="s">
        <v>61</v>
      </c>
      <c r="B21" s="6"/>
      <c r="C21" s="41" t="s">
        <v>19</v>
      </c>
      <c r="D21" s="6"/>
      <c r="E21" s="29" t="s">
        <v>81</v>
      </c>
      <c r="F21" s="6"/>
      <c r="G21" s="6"/>
      <c r="H21" s="6"/>
      <c r="I21" s="42">
        <f>0+Q21</f>
      </c>
      <c r="J21" s="6"/>
      <c r="O21">
        <f>0+R21</f>
      </c>
      <c r="Q21">
        <f>0+I22+I26+I30+I34</f>
      </c>
      <c r="R21">
        <f>0+O22+O26+O30+O34</f>
      </c>
    </row>
    <row r="22" spans="1:16" ht="12.75">
      <c r="A22" s="26" t="s">
        <v>63</v>
      </c>
      <c r="B22" s="31" t="s">
        <v>35</v>
      </c>
      <c r="C22" s="31" t="s">
        <v>850</v>
      </c>
      <c r="D22" s="26" t="s">
        <v>83</v>
      </c>
      <c r="E22" s="32" t="s">
        <v>851</v>
      </c>
      <c r="F22" s="33" t="s">
        <v>725</v>
      </c>
      <c r="G22" s="34">
        <v>84</v>
      </c>
      <c r="H22" s="35">
        <v>0</v>
      </c>
      <c r="I22" s="35">
        <f>ROUND(ROUND(H22,2)*ROUND(G22,3),2)</f>
      </c>
      <c r="J22" s="33" t="s">
        <v>68</v>
      </c>
      <c r="O22">
        <f>(I22*21)/100</f>
      </c>
      <c r="P22" t="s">
        <v>36</v>
      </c>
    </row>
    <row r="23" spans="1:5" ht="25.5">
      <c r="A23" s="36" t="s">
        <v>69</v>
      </c>
      <c r="E23" s="37" t="s">
        <v>852</v>
      </c>
    </row>
    <row r="24" spans="1:5" ht="12.75">
      <c r="A24" s="38" t="s">
        <v>71</v>
      </c>
      <c r="E24" s="39" t="s">
        <v>853</v>
      </c>
    </row>
    <row r="25" spans="1:5" ht="38.25">
      <c r="A25" t="s">
        <v>73</v>
      </c>
      <c r="E25" s="37" t="s">
        <v>854</v>
      </c>
    </row>
    <row r="26" spans="1:16" ht="12.75">
      <c r="A26" s="26" t="s">
        <v>63</v>
      </c>
      <c r="B26" s="31" t="s">
        <v>45</v>
      </c>
      <c r="C26" s="31" t="s">
        <v>147</v>
      </c>
      <c r="D26" s="26" t="s">
        <v>83</v>
      </c>
      <c r="E26" s="32" t="s">
        <v>148</v>
      </c>
      <c r="F26" s="33" t="s">
        <v>85</v>
      </c>
      <c r="G26" s="34">
        <v>113.114</v>
      </c>
      <c r="H26" s="35">
        <v>0</v>
      </c>
      <c r="I26" s="35">
        <f>ROUND(ROUND(H26,2)*ROUND(G26,3),2)</f>
      </c>
      <c r="J26" s="33" t="s">
        <v>68</v>
      </c>
      <c r="O26">
        <f>(I26*21)/100</f>
      </c>
      <c r="P26" t="s">
        <v>36</v>
      </c>
    </row>
    <row r="27" spans="1:5" ht="51">
      <c r="A27" s="36" t="s">
        <v>69</v>
      </c>
      <c r="E27" s="37" t="s">
        <v>855</v>
      </c>
    </row>
    <row r="28" spans="1:5" ht="12.75">
      <c r="A28" s="38" t="s">
        <v>71</v>
      </c>
      <c r="E28" s="39" t="s">
        <v>856</v>
      </c>
    </row>
    <row r="29" spans="1:5" ht="344.25">
      <c r="A29" t="s">
        <v>73</v>
      </c>
      <c r="E29" s="37" t="s">
        <v>857</v>
      </c>
    </row>
    <row r="30" spans="1:16" ht="12.75">
      <c r="A30" s="26" t="s">
        <v>63</v>
      </c>
      <c r="B30" s="31" t="s">
        <v>47</v>
      </c>
      <c r="C30" s="31" t="s">
        <v>858</v>
      </c>
      <c r="D30" s="26" t="s">
        <v>83</v>
      </c>
      <c r="E30" s="32" t="s">
        <v>859</v>
      </c>
      <c r="F30" s="33" t="s">
        <v>85</v>
      </c>
      <c r="G30" s="34">
        <v>58.209</v>
      </c>
      <c r="H30" s="35">
        <v>0</v>
      </c>
      <c r="I30" s="35">
        <f>ROUND(ROUND(H30,2)*ROUND(G30,3),2)</f>
      </c>
      <c r="J30" s="33" t="s">
        <v>68</v>
      </c>
      <c r="O30">
        <f>(I30*21)/100</f>
      </c>
      <c r="P30" t="s">
        <v>36</v>
      </c>
    </row>
    <row r="31" spans="1:5" ht="38.25">
      <c r="A31" s="36" t="s">
        <v>69</v>
      </c>
      <c r="E31" s="37" t="s">
        <v>860</v>
      </c>
    </row>
    <row r="32" spans="1:5" ht="12.75">
      <c r="A32" s="38" t="s">
        <v>71</v>
      </c>
      <c r="E32" s="39" t="s">
        <v>861</v>
      </c>
    </row>
    <row r="33" spans="1:5" ht="306">
      <c r="A33" t="s">
        <v>73</v>
      </c>
      <c r="E33" s="37" t="s">
        <v>862</v>
      </c>
    </row>
    <row r="34" spans="1:16" ht="12.75">
      <c r="A34" s="26" t="s">
        <v>63</v>
      </c>
      <c r="B34" s="31" t="s">
        <v>49</v>
      </c>
      <c r="C34" s="31" t="s">
        <v>181</v>
      </c>
      <c r="D34" s="26" t="s">
        <v>83</v>
      </c>
      <c r="E34" s="32" t="s">
        <v>182</v>
      </c>
      <c r="F34" s="33" t="s">
        <v>183</v>
      </c>
      <c r="G34" s="34">
        <v>61.578</v>
      </c>
      <c r="H34" s="35">
        <v>0</v>
      </c>
      <c r="I34" s="35">
        <f>ROUND(ROUND(H34,2)*ROUND(G34,3),2)</f>
      </c>
      <c r="J34" s="33" t="s">
        <v>68</v>
      </c>
      <c r="O34">
        <f>(I34*21)/100</f>
      </c>
      <c r="P34" t="s">
        <v>36</v>
      </c>
    </row>
    <row r="35" spans="1:5" ht="25.5">
      <c r="A35" s="36" t="s">
        <v>69</v>
      </c>
      <c r="E35" s="37" t="s">
        <v>863</v>
      </c>
    </row>
    <row r="36" spans="1:5" ht="12.75">
      <c r="A36" s="38" t="s">
        <v>71</v>
      </c>
      <c r="E36" s="39" t="s">
        <v>864</v>
      </c>
    </row>
    <row r="37" spans="1:5" ht="38.25">
      <c r="A37" t="s">
        <v>73</v>
      </c>
      <c r="E37" s="37" t="s">
        <v>865</v>
      </c>
    </row>
    <row r="38" spans="1:18" ht="12.75" customHeight="1">
      <c r="A38" s="6" t="s">
        <v>61</v>
      </c>
      <c r="B38" s="6"/>
      <c r="C38" s="41" t="s">
        <v>45</v>
      </c>
      <c r="D38" s="6"/>
      <c r="E38" s="29" t="s">
        <v>265</v>
      </c>
      <c r="F38" s="6"/>
      <c r="G38" s="6"/>
      <c r="H38" s="6"/>
      <c r="I38" s="42">
        <f>0+Q38</f>
      </c>
      <c r="J38" s="6"/>
      <c r="O38">
        <f>0+R38</f>
      </c>
      <c r="Q38">
        <f>0+I39+I43+I47+I51+I55+I59</f>
      </c>
      <c r="R38">
        <f>0+O39+O43+O47+O51+O55+O59</f>
      </c>
    </row>
    <row r="39" spans="1:16" ht="12.75">
      <c r="A39" s="26" t="s">
        <v>63</v>
      </c>
      <c r="B39" s="31" t="s">
        <v>97</v>
      </c>
      <c r="C39" s="31" t="s">
        <v>866</v>
      </c>
      <c r="D39" s="26" t="s">
        <v>83</v>
      </c>
      <c r="E39" s="32" t="s">
        <v>867</v>
      </c>
      <c r="F39" s="33" t="s">
        <v>85</v>
      </c>
      <c r="G39" s="34">
        <v>0.144</v>
      </c>
      <c r="H39" s="35">
        <v>0</v>
      </c>
      <c r="I39" s="35">
        <f>ROUND(ROUND(H39,2)*ROUND(G39,3),2)</f>
      </c>
      <c r="J39" s="33" t="s">
        <v>68</v>
      </c>
      <c r="O39">
        <f>(I39*21)/100</f>
      </c>
      <c r="P39" t="s">
        <v>36</v>
      </c>
    </row>
    <row r="40" spans="1:5" ht="38.25">
      <c r="A40" s="36" t="s">
        <v>69</v>
      </c>
      <c r="E40" s="37" t="s">
        <v>868</v>
      </c>
    </row>
    <row r="41" spans="1:5" ht="12.75">
      <c r="A41" s="38" t="s">
        <v>71</v>
      </c>
      <c r="E41" s="39" t="s">
        <v>869</v>
      </c>
    </row>
    <row r="42" spans="1:5" ht="242.25">
      <c r="A42" t="s">
        <v>73</v>
      </c>
      <c r="E42" s="37" t="s">
        <v>870</v>
      </c>
    </row>
    <row r="43" spans="1:16" ht="12.75">
      <c r="A43" s="26" t="s">
        <v>63</v>
      </c>
      <c r="B43" s="31" t="s">
        <v>104</v>
      </c>
      <c r="C43" s="31" t="s">
        <v>267</v>
      </c>
      <c r="D43" s="26" t="s">
        <v>83</v>
      </c>
      <c r="E43" s="32" t="s">
        <v>268</v>
      </c>
      <c r="F43" s="33" t="s">
        <v>85</v>
      </c>
      <c r="G43" s="34">
        <v>3.227</v>
      </c>
      <c r="H43" s="35">
        <v>0</v>
      </c>
      <c r="I43" s="35">
        <f>ROUND(ROUND(H43,2)*ROUND(G43,3),2)</f>
      </c>
      <c r="J43" s="33" t="s">
        <v>68</v>
      </c>
      <c r="O43">
        <f>(I43*21)/100</f>
      </c>
      <c r="P43" t="s">
        <v>36</v>
      </c>
    </row>
    <row r="44" spans="1:5" ht="38.25">
      <c r="A44" s="36" t="s">
        <v>69</v>
      </c>
      <c r="E44" s="37" t="s">
        <v>871</v>
      </c>
    </row>
    <row r="45" spans="1:5" ht="12.75">
      <c r="A45" s="38" t="s">
        <v>71</v>
      </c>
      <c r="E45" s="39" t="s">
        <v>872</v>
      </c>
    </row>
    <row r="46" spans="1:5" ht="395.25">
      <c r="A46" t="s">
        <v>73</v>
      </c>
      <c r="E46" s="37" t="s">
        <v>873</v>
      </c>
    </row>
    <row r="47" spans="1:16" ht="12.75">
      <c r="A47" s="26" t="s">
        <v>63</v>
      </c>
      <c r="B47" s="31" t="s">
        <v>52</v>
      </c>
      <c r="C47" s="31" t="s">
        <v>874</v>
      </c>
      <c r="D47" s="26" t="s">
        <v>83</v>
      </c>
      <c r="E47" s="32" t="s">
        <v>875</v>
      </c>
      <c r="F47" s="33" t="s">
        <v>85</v>
      </c>
      <c r="G47" s="34">
        <v>3.771</v>
      </c>
      <c r="H47" s="35">
        <v>0</v>
      </c>
      <c r="I47" s="35">
        <f>ROUND(ROUND(H47,2)*ROUND(G47,3),2)</f>
      </c>
      <c r="J47" s="33" t="s">
        <v>68</v>
      </c>
      <c r="O47">
        <f>(I47*21)/100</f>
      </c>
      <c r="P47" t="s">
        <v>36</v>
      </c>
    </row>
    <row r="48" spans="1:5" ht="63.75">
      <c r="A48" s="36" t="s">
        <v>69</v>
      </c>
      <c r="E48" s="37" t="s">
        <v>876</v>
      </c>
    </row>
    <row r="49" spans="1:5" ht="12.75">
      <c r="A49" s="38" t="s">
        <v>71</v>
      </c>
      <c r="E49" s="39" t="s">
        <v>877</v>
      </c>
    </row>
    <row r="50" spans="1:5" ht="395.25">
      <c r="A50" t="s">
        <v>73</v>
      </c>
      <c r="E50" s="37" t="s">
        <v>873</v>
      </c>
    </row>
    <row r="51" spans="1:16" ht="12.75">
      <c r="A51" s="26" t="s">
        <v>63</v>
      </c>
      <c r="B51" s="31" t="s">
        <v>54</v>
      </c>
      <c r="C51" s="31" t="s">
        <v>878</v>
      </c>
      <c r="D51" s="26" t="s">
        <v>83</v>
      </c>
      <c r="E51" s="32" t="s">
        <v>879</v>
      </c>
      <c r="F51" s="33" t="s">
        <v>67</v>
      </c>
      <c r="G51" s="34">
        <v>0.296</v>
      </c>
      <c r="H51" s="35">
        <v>0</v>
      </c>
      <c r="I51" s="35">
        <f>ROUND(ROUND(H51,2)*ROUND(G51,3),2)</f>
      </c>
      <c r="J51" s="33" t="s">
        <v>68</v>
      </c>
      <c r="O51">
        <f>(I51*21)/100</f>
      </c>
      <c r="P51" t="s">
        <v>36</v>
      </c>
    </row>
    <row r="52" spans="1:5" ht="38.25">
      <c r="A52" s="36" t="s">
        <v>69</v>
      </c>
      <c r="E52" s="37" t="s">
        <v>880</v>
      </c>
    </row>
    <row r="53" spans="1:5" ht="12.75">
      <c r="A53" s="38" t="s">
        <v>71</v>
      </c>
      <c r="E53" s="39" t="s">
        <v>881</v>
      </c>
    </row>
    <row r="54" spans="1:5" ht="178.5">
      <c r="A54" t="s">
        <v>73</v>
      </c>
      <c r="E54" s="37" t="s">
        <v>882</v>
      </c>
    </row>
    <row r="55" spans="1:16" ht="12.75">
      <c r="A55" s="26" t="s">
        <v>63</v>
      </c>
      <c r="B55" s="31" t="s">
        <v>56</v>
      </c>
      <c r="C55" s="31" t="s">
        <v>287</v>
      </c>
      <c r="D55" s="26" t="s">
        <v>83</v>
      </c>
      <c r="E55" s="32" t="s">
        <v>288</v>
      </c>
      <c r="F55" s="33" t="s">
        <v>85</v>
      </c>
      <c r="G55" s="34">
        <v>9.518</v>
      </c>
      <c r="H55" s="35">
        <v>0</v>
      </c>
      <c r="I55" s="35">
        <f>ROUND(ROUND(H55,2)*ROUND(G55,3),2)</f>
      </c>
      <c r="J55" s="33" t="s">
        <v>68</v>
      </c>
      <c r="O55">
        <f>(I55*21)/100</f>
      </c>
      <c r="P55" t="s">
        <v>36</v>
      </c>
    </row>
    <row r="56" spans="1:5" ht="38.25">
      <c r="A56" s="36" t="s">
        <v>69</v>
      </c>
      <c r="E56" s="37" t="s">
        <v>883</v>
      </c>
    </row>
    <row r="57" spans="1:5" ht="12.75">
      <c r="A57" s="38" t="s">
        <v>71</v>
      </c>
      <c r="E57" s="39" t="s">
        <v>884</v>
      </c>
    </row>
    <row r="58" spans="1:5" ht="38.25">
      <c r="A58" t="s">
        <v>73</v>
      </c>
      <c r="E58" s="37" t="s">
        <v>259</v>
      </c>
    </row>
    <row r="59" spans="1:16" ht="12.75">
      <c r="A59" s="26" t="s">
        <v>63</v>
      </c>
      <c r="B59" s="31" t="s">
        <v>118</v>
      </c>
      <c r="C59" s="31" t="s">
        <v>885</v>
      </c>
      <c r="D59" s="26" t="s">
        <v>83</v>
      </c>
      <c r="E59" s="32" t="s">
        <v>886</v>
      </c>
      <c r="F59" s="33" t="s">
        <v>85</v>
      </c>
      <c r="G59" s="34">
        <v>5.378</v>
      </c>
      <c r="H59" s="35">
        <v>0</v>
      </c>
      <c r="I59" s="35">
        <f>ROUND(ROUND(H59,2)*ROUND(G59,3),2)</f>
      </c>
      <c r="J59" s="33" t="s">
        <v>68</v>
      </c>
      <c r="O59">
        <f>(I59*21)/100</f>
      </c>
      <c r="P59" t="s">
        <v>36</v>
      </c>
    </row>
    <row r="60" spans="1:5" ht="38.25">
      <c r="A60" s="36" t="s">
        <v>69</v>
      </c>
      <c r="E60" s="37" t="s">
        <v>887</v>
      </c>
    </row>
    <row r="61" spans="1:5" ht="12.75">
      <c r="A61" s="38" t="s">
        <v>71</v>
      </c>
      <c r="E61" s="39" t="s">
        <v>888</v>
      </c>
    </row>
    <row r="62" spans="1:5" ht="102">
      <c r="A62" t="s">
        <v>73</v>
      </c>
      <c r="E62" s="37" t="s">
        <v>889</v>
      </c>
    </row>
    <row r="63" spans="1:18" ht="12.75" customHeight="1">
      <c r="A63" s="6" t="s">
        <v>61</v>
      </c>
      <c r="B63" s="6"/>
      <c r="C63" s="41" t="s">
        <v>49</v>
      </c>
      <c r="D63" s="6"/>
      <c r="E63" s="29" t="s">
        <v>890</v>
      </c>
      <c r="F63" s="6"/>
      <c r="G63" s="6"/>
      <c r="H63" s="6"/>
      <c r="I63" s="42">
        <f>0+Q63</f>
      </c>
      <c r="J63" s="6"/>
      <c r="O63">
        <f>0+R63</f>
      </c>
      <c r="Q63">
        <f>0+I64</f>
      </c>
      <c r="R63">
        <f>0+O64</f>
      </c>
    </row>
    <row r="64" spans="1:16" ht="25.5">
      <c r="A64" s="26" t="s">
        <v>63</v>
      </c>
      <c r="B64" s="31" t="s">
        <v>123</v>
      </c>
      <c r="C64" s="31" t="s">
        <v>891</v>
      </c>
      <c r="D64" s="26" t="s">
        <v>83</v>
      </c>
      <c r="E64" s="32" t="s">
        <v>892</v>
      </c>
      <c r="F64" s="33" t="s">
        <v>183</v>
      </c>
      <c r="G64" s="34">
        <v>0.244</v>
      </c>
      <c r="H64" s="35">
        <v>0</v>
      </c>
      <c r="I64" s="35">
        <f>ROUND(ROUND(H64,2)*ROUND(G64,3),2)</f>
      </c>
      <c r="J64" s="33" t="s">
        <v>68</v>
      </c>
      <c r="O64">
        <f>(I64*21)/100</f>
      </c>
      <c r="P64" t="s">
        <v>36</v>
      </c>
    </row>
    <row r="65" spans="1:5" ht="38.25">
      <c r="A65" s="36" t="s">
        <v>69</v>
      </c>
      <c r="E65" s="37" t="s">
        <v>893</v>
      </c>
    </row>
    <row r="66" spans="1:5" ht="12.75">
      <c r="A66" s="38" t="s">
        <v>71</v>
      </c>
      <c r="E66" s="39" t="s">
        <v>894</v>
      </c>
    </row>
    <row r="67" spans="1:5" ht="51">
      <c r="A67" t="s">
        <v>73</v>
      </c>
      <c r="E67" s="37" t="s">
        <v>895</v>
      </c>
    </row>
    <row r="68" spans="1:18" ht="12.75" customHeight="1">
      <c r="A68" s="6" t="s">
        <v>61</v>
      </c>
      <c r="B68" s="6"/>
      <c r="C68" s="41" t="s">
        <v>97</v>
      </c>
      <c r="D68" s="6"/>
      <c r="E68" s="29" t="s">
        <v>896</v>
      </c>
      <c r="F68" s="6"/>
      <c r="G68" s="6"/>
      <c r="H68" s="6"/>
      <c r="I68" s="42">
        <f>0+Q68</f>
      </c>
      <c r="J68" s="6"/>
      <c r="O68">
        <f>0+R68</f>
      </c>
      <c r="Q68">
        <f>0+I69+I73</f>
      </c>
      <c r="R68">
        <f>0+O69+O73</f>
      </c>
    </row>
    <row r="69" spans="1:16" ht="25.5">
      <c r="A69" s="26" t="s">
        <v>63</v>
      </c>
      <c r="B69" s="31" t="s">
        <v>126</v>
      </c>
      <c r="C69" s="31" t="s">
        <v>897</v>
      </c>
      <c r="D69" s="26" t="s">
        <v>19</v>
      </c>
      <c r="E69" s="32" t="s">
        <v>898</v>
      </c>
      <c r="F69" s="33" t="s">
        <v>183</v>
      </c>
      <c r="G69" s="34">
        <v>18.585</v>
      </c>
      <c r="H69" s="35">
        <v>0</v>
      </c>
      <c r="I69" s="35">
        <f>ROUND(ROUND(H69,2)*ROUND(G69,3),2)</f>
      </c>
      <c r="J69" s="33" t="s">
        <v>68</v>
      </c>
      <c r="O69">
        <f>(I69*21)/100</f>
      </c>
      <c r="P69" t="s">
        <v>36</v>
      </c>
    </row>
    <row r="70" spans="1:5" ht="38.25">
      <c r="A70" s="36" t="s">
        <v>69</v>
      </c>
      <c r="E70" s="37" t="s">
        <v>899</v>
      </c>
    </row>
    <row r="71" spans="1:5" ht="12.75">
      <c r="A71" s="38" t="s">
        <v>71</v>
      </c>
      <c r="E71" s="39" t="s">
        <v>900</v>
      </c>
    </row>
    <row r="72" spans="1:5" ht="204">
      <c r="A72" t="s">
        <v>73</v>
      </c>
      <c r="E72" s="37" t="s">
        <v>901</v>
      </c>
    </row>
    <row r="73" spans="1:16" ht="25.5">
      <c r="A73" s="26" t="s">
        <v>63</v>
      </c>
      <c r="B73" s="31" t="s">
        <v>131</v>
      </c>
      <c r="C73" s="31" t="s">
        <v>897</v>
      </c>
      <c r="D73" s="26" t="s">
        <v>36</v>
      </c>
      <c r="E73" s="32" t="s">
        <v>898</v>
      </c>
      <c r="F73" s="33" t="s">
        <v>183</v>
      </c>
      <c r="G73" s="34">
        <v>70.906</v>
      </c>
      <c r="H73" s="35">
        <v>0</v>
      </c>
      <c r="I73" s="35">
        <f>ROUND(ROUND(H73,2)*ROUND(G73,3),2)</f>
      </c>
      <c r="J73" s="33" t="s">
        <v>68</v>
      </c>
      <c r="O73">
        <f>(I73*21)/100</f>
      </c>
      <c r="P73" t="s">
        <v>36</v>
      </c>
    </row>
    <row r="74" spans="1:5" ht="25.5">
      <c r="A74" s="36" t="s">
        <v>69</v>
      </c>
      <c r="E74" s="37" t="s">
        <v>902</v>
      </c>
    </row>
    <row r="75" spans="1:5" ht="12.75">
      <c r="A75" s="38" t="s">
        <v>71</v>
      </c>
      <c r="E75" s="39" t="s">
        <v>903</v>
      </c>
    </row>
    <row r="76" spans="1:5" ht="204">
      <c r="A76" t="s">
        <v>73</v>
      </c>
      <c r="E76" s="37" t="s">
        <v>901</v>
      </c>
    </row>
    <row r="77" spans="1:18" ht="12.75" customHeight="1">
      <c r="A77" s="6" t="s">
        <v>61</v>
      </c>
      <c r="B77" s="6"/>
      <c r="C77" s="41" t="s">
        <v>104</v>
      </c>
      <c r="D77" s="6"/>
      <c r="E77" s="29" t="s">
        <v>416</v>
      </c>
      <c r="F77" s="6"/>
      <c r="G77" s="6"/>
      <c r="H77" s="6"/>
      <c r="I77" s="42">
        <f>0+Q77</f>
      </c>
      <c r="J77" s="6"/>
      <c r="O77">
        <f>0+R77</f>
      </c>
      <c r="Q77">
        <f>0+I78+I82</f>
      </c>
      <c r="R77">
        <f>0+O78+O82</f>
      </c>
    </row>
    <row r="78" spans="1:16" ht="12.75">
      <c r="A78" s="26" t="s">
        <v>63</v>
      </c>
      <c r="B78" s="31" t="s">
        <v>137</v>
      </c>
      <c r="C78" s="31" t="s">
        <v>904</v>
      </c>
      <c r="D78" s="26" t="s">
        <v>83</v>
      </c>
      <c r="E78" s="32" t="s">
        <v>905</v>
      </c>
      <c r="F78" s="33" t="s">
        <v>95</v>
      </c>
      <c r="G78" s="34">
        <v>9.04</v>
      </c>
      <c r="H78" s="35">
        <v>0</v>
      </c>
      <c r="I78" s="35">
        <f>ROUND(ROUND(H78,2)*ROUND(G78,3),2)</f>
      </c>
      <c r="J78" s="33" t="s">
        <v>68</v>
      </c>
      <c r="O78">
        <f>(I78*21)/100</f>
      </c>
      <c r="P78" t="s">
        <v>36</v>
      </c>
    </row>
    <row r="79" spans="1:5" ht="38.25">
      <c r="A79" s="36" t="s">
        <v>69</v>
      </c>
      <c r="E79" s="37" t="s">
        <v>906</v>
      </c>
    </row>
    <row r="80" spans="1:5" ht="12.75">
      <c r="A80" s="38" t="s">
        <v>71</v>
      </c>
      <c r="E80" s="39" t="s">
        <v>907</v>
      </c>
    </row>
    <row r="81" spans="1:5" ht="255">
      <c r="A81" t="s">
        <v>73</v>
      </c>
      <c r="E81" s="37" t="s">
        <v>908</v>
      </c>
    </row>
    <row r="82" spans="1:16" ht="12.75">
      <c r="A82" s="26" t="s">
        <v>63</v>
      </c>
      <c r="B82" s="31" t="s">
        <v>140</v>
      </c>
      <c r="C82" s="31" t="s">
        <v>909</v>
      </c>
      <c r="D82" s="26" t="s">
        <v>83</v>
      </c>
      <c r="E82" s="32" t="s">
        <v>910</v>
      </c>
      <c r="F82" s="33" t="s">
        <v>85</v>
      </c>
      <c r="G82" s="34">
        <v>4.683</v>
      </c>
      <c r="H82" s="35">
        <v>0</v>
      </c>
      <c r="I82" s="35">
        <f>ROUND(ROUND(H82,2)*ROUND(G82,3),2)</f>
      </c>
      <c r="J82" s="33" t="s">
        <v>68</v>
      </c>
      <c r="O82">
        <f>(I82*21)/100</f>
      </c>
      <c r="P82" t="s">
        <v>36</v>
      </c>
    </row>
    <row r="83" spans="1:5" ht="89.25">
      <c r="A83" s="36" t="s">
        <v>69</v>
      </c>
      <c r="E83" s="37" t="s">
        <v>911</v>
      </c>
    </row>
    <row r="84" spans="1:5" ht="12.75">
      <c r="A84" s="38" t="s">
        <v>71</v>
      </c>
      <c r="E84" s="39" t="s">
        <v>912</v>
      </c>
    </row>
    <row r="85" spans="1:5" ht="395.25">
      <c r="A85" t="s">
        <v>73</v>
      </c>
      <c r="E85" s="37" t="s">
        <v>873</v>
      </c>
    </row>
    <row r="86" spans="1:18" ht="12.75" customHeight="1">
      <c r="A86" s="6" t="s">
        <v>61</v>
      </c>
      <c r="B86" s="6"/>
      <c r="C86" s="41" t="s">
        <v>52</v>
      </c>
      <c r="D86" s="6"/>
      <c r="E86" s="29" t="s">
        <v>460</v>
      </c>
      <c r="F86" s="6"/>
      <c r="G86" s="6"/>
      <c r="H86" s="6"/>
      <c r="I86" s="42">
        <f>0+Q86</f>
      </c>
      <c r="J86" s="6"/>
      <c r="O86">
        <f>0+R86</f>
      </c>
      <c r="Q86">
        <f>0+I87+I91+I95+I99</f>
      </c>
      <c r="R86">
        <f>0+O87+O91+O95+O99</f>
      </c>
    </row>
    <row r="87" spans="1:16" ht="12.75">
      <c r="A87" s="26" t="s">
        <v>63</v>
      </c>
      <c r="B87" s="31" t="s">
        <v>146</v>
      </c>
      <c r="C87" s="31" t="s">
        <v>913</v>
      </c>
      <c r="D87" s="26" t="s">
        <v>83</v>
      </c>
      <c r="E87" s="32" t="s">
        <v>914</v>
      </c>
      <c r="F87" s="33" t="s">
        <v>95</v>
      </c>
      <c r="G87" s="34">
        <v>2.869</v>
      </c>
      <c r="H87" s="35">
        <v>0</v>
      </c>
      <c r="I87" s="35">
        <f>ROUND(ROUND(H87,2)*ROUND(G87,3),2)</f>
      </c>
      <c r="J87" s="33" t="s">
        <v>68</v>
      </c>
      <c r="O87">
        <f>(I87*21)/100</f>
      </c>
      <c r="P87" t="s">
        <v>36</v>
      </c>
    </row>
    <row r="88" spans="1:5" ht="25.5">
      <c r="A88" s="36" t="s">
        <v>69</v>
      </c>
      <c r="E88" s="37" t="s">
        <v>915</v>
      </c>
    </row>
    <row r="89" spans="1:5" ht="12.75">
      <c r="A89" s="38" t="s">
        <v>71</v>
      </c>
      <c r="E89" s="39" t="s">
        <v>916</v>
      </c>
    </row>
    <row r="90" spans="1:5" ht="38.25">
      <c r="A90" t="s">
        <v>73</v>
      </c>
      <c r="E90" s="37" t="s">
        <v>917</v>
      </c>
    </row>
    <row r="91" spans="1:16" ht="12.75">
      <c r="A91" s="26" t="s">
        <v>63</v>
      </c>
      <c r="B91" s="31" t="s">
        <v>151</v>
      </c>
      <c r="C91" s="31" t="s">
        <v>918</v>
      </c>
      <c r="D91" s="26" t="s">
        <v>83</v>
      </c>
      <c r="E91" s="32" t="s">
        <v>919</v>
      </c>
      <c r="F91" s="33" t="s">
        <v>85</v>
      </c>
      <c r="G91" s="34">
        <v>0.004</v>
      </c>
      <c r="H91" s="35">
        <v>0</v>
      </c>
      <c r="I91" s="35">
        <f>ROUND(ROUND(H91,2)*ROUND(G91,3),2)</f>
      </c>
      <c r="J91" s="33" t="s">
        <v>68</v>
      </c>
      <c r="O91">
        <f>(I91*21)/100</f>
      </c>
      <c r="P91" t="s">
        <v>36</v>
      </c>
    </row>
    <row r="92" spans="1:5" ht="38.25">
      <c r="A92" s="36" t="s">
        <v>69</v>
      </c>
      <c r="E92" s="37" t="s">
        <v>920</v>
      </c>
    </row>
    <row r="93" spans="1:5" ht="12.75">
      <c r="A93" s="38" t="s">
        <v>71</v>
      </c>
      <c r="E93" s="39" t="s">
        <v>921</v>
      </c>
    </row>
    <row r="94" spans="1:5" ht="38.25">
      <c r="A94" t="s">
        <v>73</v>
      </c>
      <c r="E94" s="37" t="s">
        <v>922</v>
      </c>
    </row>
    <row r="95" spans="1:16" ht="12.75">
      <c r="A95" s="26" t="s">
        <v>63</v>
      </c>
      <c r="B95" s="31" t="s">
        <v>156</v>
      </c>
      <c r="C95" s="31" t="s">
        <v>588</v>
      </c>
      <c r="D95" s="26" t="s">
        <v>83</v>
      </c>
      <c r="E95" s="32" t="s">
        <v>589</v>
      </c>
      <c r="F95" s="33" t="s">
        <v>85</v>
      </c>
      <c r="G95" s="34">
        <v>1.75</v>
      </c>
      <c r="H95" s="35">
        <v>0</v>
      </c>
      <c r="I95" s="35">
        <f>ROUND(ROUND(H95,2)*ROUND(G95,3),2)</f>
      </c>
      <c r="J95" s="33" t="s">
        <v>68</v>
      </c>
      <c r="O95">
        <f>(I95*21)/100</f>
      </c>
      <c r="P95" t="s">
        <v>36</v>
      </c>
    </row>
    <row r="96" spans="1:5" ht="51">
      <c r="A96" s="36" t="s">
        <v>69</v>
      </c>
      <c r="E96" s="37" t="s">
        <v>923</v>
      </c>
    </row>
    <row r="97" spans="1:5" ht="12.75">
      <c r="A97" s="38" t="s">
        <v>71</v>
      </c>
      <c r="E97" s="39" t="s">
        <v>924</v>
      </c>
    </row>
    <row r="98" spans="1:5" ht="102">
      <c r="A98" t="s">
        <v>73</v>
      </c>
      <c r="E98" s="37" t="s">
        <v>583</v>
      </c>
    </row>
    <row r="99" spans="1:16" ht="12.75">
      <c r="A99" s="26" t="s">
        <v>63</v>
      </c>
      <c r="B99" s="31" t="s">
        <v>161</v>
      </c>
      <c r="C99" s="31" t="s">
        <v>925</v>
      </c>
      <c r="D99" s="26" t="s">
        <v>83</v>
      </c>
      <c r="E99" s="32" t="s">
        <v>926</v>
      </c>
      <c r="F99" s="33" t="s">
        <v>85</v>
      </c>
      <c r="G99" s="34">
        <v>1.668</v>
      </c>
      <c r="H99" s="35">
        <v>0</v>
      </c>
      <c r="I99" s="35">
        <f>ROUND(ROUND(H99,2)*ROUND(G99,3),2)</f>
      </c>
      <c r="J99" s="33" t="s">
        <v>68</v>
      </c>
      <c r="O99">
        <f>(I99*21)/100</f>
      </c>
      <c r="P99" t="s">
        <v>36</v>
      </c>
    </row>
    <row r="100" spans="1:5" ht="51">
      <c r="A100" s="36" t="s">
        <v>69</v>
      </c>
      <c r="E100" s="37" t="s">
        <v>927</v>
      </c>
    </row>
    <row r="101" spans="1:5" ht="12.75">
      <c r="A101" s="38" t="s">
        <v>71</v>
      </c>
      <c r="E101" s="39" t="s">
        <v>928</v>
      </c>
    </row>
    <row r="102" spans="1:5" ht="102">
      <c r="A102" t="s">
        <v>73</v>
      </c>
      <c r="E102" s="37" t="s">
        <v>583</v>
      </c>
    </row>
  </sheetData>
  <mergeCells count="15">
    <mergeCell ref="C3:D3"/>
    <mergeCell ref="C4:D4"/>
    <mergeCell ref="C5:D5"/>
    <mergeCell ref="C6:D6"/>
    <mergeCell ref="C7:D7"/>
    <mergeCell ref="C8:D8"/>
    <mergeCell ref="A9:A10"/>
    <mergeCell ref="B9:B10"/>
    <mergeCell ref="C9:C10"/>
    <mergeCell ref="D9:D10"/>
    <mergeCell ref="E9:E10"/>
    <mergeCell ref="F9:F10"/>
    <mergeCell ref="G9:G10"/>
    <mergeCell ref="H9:I9"/>
    <mergeCell ref="J9:J10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