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edvina\Documents\VZ 2023\ZŘ na dodavatele záložních zdrojů\ZADÁVACÍ DOKUMENTACE\"/>
    </mc:Choice>
  </mc:AlternateContent>
  <bookViews>
    <workbookView xWindow="0" yWindow="0" windowWidth="21600" windowHeight="12240" firstSheet="10" activeTab="14"/>
  </bookViews>
  <sheets>
    <sheet name="Pokyny pro vyplnění" sheetId="11" r:id="rId1"/>
    <sheet name="Stavba" sheetId="1" r:id="rId2"/>
    <sheet name="VzorPolozky" sheetId="10" state="hidden" r:id="rId3"/>
    <sheet name="SO-01 01 Pol" sheetId="12" r:id="rId4"/>
    <sheet name="SO-02 01 Pol" sheetId="13" r:id="rId5"/>
    <sheet name="SO-03 01 Pol" sheetId="14" r:id="rId6"/>
    <sheet name="SO-04 01 Pol" sheetId="15" r:id="rId7"/>
    <sheet name="SO-05 01 Pol" sheetId="16" r:id="rId8"/>
    <sheet name="SO-06 01 Pol" sheetId="17" r:id="rId9"/>
    <sheet name="SO-07 01 Pol" sheetId="18" r:id="rId10"/>
    <sheet name="SO-08 01 Pol" sheetId="19" r:id="rId11"/>
    <sheet name="SO-09 01 Pol" sheetId="20" r:id="rId12"/>
    <sheet name="SO-10 01 Pol" sheetId="21" r:id="rId13"/>
    <sheet name="SO-11 01 Pol" sheetId="22" r:id="rId14"/>
    <sheet name="SO-12 01 Pol" sheetId="23" r:id="rId15"/>
  </sheets>
  <externalReferences>
    <externalReference r:id="rId16"/>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'SO-01 01 Pol'!$1:$7</definedName>
    <definedName name="_xlnm.Print_Titles" localSheetId="4">'SO-02 01 Pol'!$1:$7</definedName>
    <definedName name="_xlnm.Print_Titles" localSheetId="5">'SO-03 01 Pol'!$1:$7</definedName>
    <definedName name="_xlnm.Print_Titles" localSheetId="6">'SO-04 01 Pol'!$1:$7</definedName>
    <definedName name="_xlnm.Print_Titles" localSheetId="7">'SO-05 01 Pol'!$1:$7</definedName>
    <definedName name="_xlnm.Print_Titles" localSheetId="8">'SO-06 01 Pol'!$1:$7</definedName>
    <definedName name="_xlnm.Print_Titles" localSheetId="9">'SO-07 01 Pol'!$1:$7</definedName>
    <definedName name="_xlnm.Print_Titles" localSheetId="10">'SO-08 01 Pol'!$1:$7</definedName>
    <definedName name="_xlnm.Print_Titles" localSheetId="11">'SO-09 01 Pol'!$1:$7</definedName>
    <definedName name="_xlnm.Print_Titles" localSheetId="12">'SO-10 01 Pol'!$1:$7</definedName>
    <definedName name="_xlnm.Print_Titles" localSheetId="13">'SO-11 01 Pol'!$1:$7</definedName>
    <definedName name="_xlnm.Print_Titles" localSheetId="14">'SO-12 01 Pol'!$1:$7</definedName>
    <definedName name="oadresa">Stavba!$D$6</definedName>
    <definedName name="Objednatel" localSheetId="1">Stavba!$D$5</definedName>
    <definedName name="Objekt" localSheetId="1">Stavba!$B$38</definedName>
    <definedName name="_xlnm.Print_Area" localSheetId="3">'SO-01 01 Pol'!$A$1:$Y$32</definedName>
    <definedName name="_xlnm.Print_Area" localSheetId="4">'SO-02 01 Pol'!$A$1:$Y$38</definedName>
    <definedName name="_xlnm.Print_Area" localSheetId="5">'SO-03 01 Pol'!$A$1:$Y$32</definedName>
    <definedName name="_xlnm.Print_Area" localSheetId="6">'SO-04 01 Pol'!$A$1:$Y$36</definedName>
    <definedName name="_xlnm.Print_Area" localSheetId="7">'SO-05 01 Pol'!$A$1:$Y$28</definedName>
    <definedName name="_xlnm.Print_Area" localSheetId="8">'SO-06 01 Pol'!$A$1:$Y$36</definedName>
    <definedName name="_xlnm.Print_Area" localSheetId="9">'SO-07 01 Pol'!$A$1:$Y$35</definedName>
    <definedName name="_xlnm.Print_Area" localSheetId="10">'SO-08 01 Pol'!$A$1:$Y$28</definedName>
    <definedName name="_xlnm.Print_Area" localSheetId="11">'SO-09 01 Pol'!$A$1:$Y$163</definedName>
    <definedName name="_xlnm.Print_Area" localSheetId="12">'SO-10 01 Pol'!$A$1:$Y$155</definedName>
    <definedName name="_xlnm.Print_Area" localSheetId="13">'SO-11 01 Pol'!$A$1:$Y$17</definedName>
    <definedName name="_xlnm.Print_Area" localSheetId="14">'SO-12 01 Pol'!$A$1:$Y$15</definedName>
    <definedName name="_xlnm.Print_Area" localSheetId="1">Stavba!$A$1:$J$110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52511" iterateDelta="1E-4"/>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17" i="20" l="1"/>
  <c r="Q24" i="19" l="1"/>
  <c r="O24" i="19"/>
  <c r="M24" i="19"/>
  <c r="K24" i="19"/>
  <c r="I24" i="19"/>
  <c r="G24" i="19"/>
  <c r="Q22" i="19"/>
  <c r="O22" i="19"/>
  <c r="M22" i="19"/>
  <c r="K22" i="19"/>
  <c r="I22" i="19"/>
  <c r="G22" i="19"/>
  <c r="Q21" i="19"/>
  <c r="O21" i="19"/>
  <c r="M21" i="19"/>
  <c r="K21" i="19"/>
  <c r="I21" i="19"/>
  <c r="G21" i="19"/>
  <c r="Q20" i="19"/>
  <c r="O20" i="19"/>
  <c r="K20" i="19"/>
  <c r="I20" i="19"/>
  <c r="G20" i="19"/>
  <c r="M20" i="19" s="1"/>
  <c r="Q11" i="19"/>
  <c r="O11" i="19"/>
  <c r="M11" i="19"/>
  <c r="K11" i="19"/>
  <c r="I11" i="19"/>
  <c r="G11" i="19"/>
  <c r="Q31" i="18"/>
  <c r="O31" i="18"/>
  <c r="K31" i="18"/>
  <c r="I31" i="18"/>
  <c r="G31" i="18"/>
  <c r="M31" i="18" s="1"/>
  <c r="Q29" i="18"/>
  <c r="O29" i="18"/>
  <c r="K29" i="18"/>
  <c r="I29" i="18"/>
  <c r="G29" i="18"/>
  <c r="M29" i="18" s="1"/>
  <c r="Q28" i="18"/>
  <c r="O28" i="18"/>
  <c r="K28" i="18"/>
  <c r="I28" i="18"/>
  <c r="G28" i="18"/>
  <c r="M28" i="18" s="1"/>
  <c r="Q27" i="18"/>
  <c r="O27" i="18"/>
  <c r="K27" i="18"/>
  <c r="I27" i="18"/>
  <c r="G27" i="18"/>
  <c r="M27" i="18" s="1"/>
  <c r="Q11" i="18"/>
  <c r="O11" i="18"/>
  <c r="K11" i="18"/>
  <c r="I11" i="18"/>
  <c r="G11" i="18"/>
  <c r="M11" i="18" s="1"/>
  <c r="G14" i="18"/>
  <c r="I14" i="18"/>
  <c r="K14" i="18"/>
  <c r="Q32" i="17"/>
  <c r="O32" i="17"/>
  <c r="M32" i="17"/>
  <c r="K32" i="17"/>
  <c r="I32" i="17"/>
  <c r="G32" i="17"/>
  <c r="Q30" i="17"/>
  <c r="O30" i="17"/>
  <c r="K30" i="17"/>
  <c r="I30" i="17"/>
  <c r="G30" i="17"/>
  <c r="M30" i="17" s="1"/>
  <c r="Q29" i="17"/>
  <c r="O29" i="17"/>
  <c r="M29" i="17"/>
  <c r="K29" i="17"/>
  <c r="I29" i="17"/>
  <c r="G29" i="17"/>
  <c r="Q28" i="17"/>
  <c r="O28" i="17"/>
  <c r="M28" i="17"/>
  <c r="K28" i="17"/>
  <c r="I28" i="17"/>
  <c r="G28" i="17"/>
  <c r="Q14" i="17"/>
  <c r="O14" i="17"/>
  <c r="M14" i="17"/>
  <c r="K14" i="17"/>
  <c r="I14" i="17"/>
  <c r="G14" i="17"/>
  <c r="Q11" i="17"/>
  <c r="O11" i="17"/>
  <c r="M11" i="17"/>
  <c r="K11" i="17"/>
  <c r="I11" i="17"/>
  <c r="G11" i="17"/>
  <c r="Q24" i="16"/>
  <c r="O24" i="16"/>
  <c r="M24" i="16"/>
  <c r="K24" i="16"/>
  <c r="I24" i="16"/>
  <c r="G24" i="16"/>
  <c r="Q22" i="16"/>
  <c r="O22" i="16"/>
  <c r="M22" i="16"/>
  <c r="K22" i="16"/>
  <c r="I22" i="16"/>
  <c r="G22" i="16"/>
  <c r="Q21" i="16"/>
  <c r="O21" i="16"/>
  <c r="M21" i="16"/>
  <c r="K21" i="16"/>
  <c r="I21" i="16"/>
  <c r="G21" i="16"/>
  <c r="Q20" i="16"/>
  <c r="O20" i="16"/>
  <c r="M20" i="16"/>
  <c r="K20" i="16"/>
  <c r="I20" i="16"/>
  <c r="G20" i="16"/>
  <c r="Q11" i="16"/>
  <c r="O11" i="16"/>
  <c r="M11" i="16"/>
  <c r="K11" i="16"/>
  <c r="I11" i="16"/>
  <c r="G11" i="16"/>
  <c r="Q28" i="14"/>
  <c r="O28" i="14"/>
  <c r="K28" i="14"/>
  <c r="I28" i="14"/>
  <c r="G28" i="14"/>
  <c r="M28" i="14" s="1"/>
  <c r="Q25" i="14"/>
  <c r="O25" i="14"/>
  <c r="K25" i="14"/>
  <c r="I25" i="14"/>
  <c r="G25" i="14"/>
  <c r="M25" i="14" s="1"/>
  <c r="Q24" i="14"/>
  <c r="O24" i="14"/>
  <c r="K24" i="14"/>
  <c r="I24" i="14"/>
  <c r="G24" i="14"/>
  <c r="M24" i="14" s="1"/>
  <c r="Q23" i="14"/>
  <c r="O23" i="14"/>
  <c r="K23" i="14"/>
  <c r="I23" i="14"/>
  <c r="G23" i="14"/>
  <c r="M23" i="14" s="1"/>
  <c r="Q11" i="14"/>
  <c r="O11" i="14"/>
  <c r="M11" i="14"/>
  <c r="K11" i="14"/>
  <c r="I11" i="14"/>
  <c r="G11" i="14"/>
  <c r="Q11" i="12"/>
  <c r="O11" i="12"/>
  <c r="M11" i="12"/>
  <c r="K11" i="12"/>
  <c r="I11" i="12"/>
  <c r="G11" i="12"/>
  <c r="G32" i="15"/>
  <c r="G30" i="15"/>
  <c r="G29" i="15"/>
  <c r="G28" i="15"/>
  <c r="G11" i="15"/>
  <c r="G14" i="15"/>
  <c r="I14" i="15"/>
  <c r="K14" i="15"/>
  <c r="Q34" i="13"/>
  <c r="O34" i="13"/>
  <c r="M34" i="13"/>
  <c r="K34" i="13"/>
  <c r="I34" i="13"/>
  <c r="G34" i="13"/>
  <c r="Q32" i="13"/>
  <c r="O32" i="13"/>
  <c r="K32" i="13"/>
  <c r="I32" i="13"/>
  <c r="G32" i="13"/>
  <c r="M32" i="13" s="1"/>
  <c r="Q31" i="13"/>
  <c r="O31" i="13"/>
  <c r="M31" i="13"/>
  <c r="K31" i="13"/>
  <c r="I31" i="13"/>
  <c r="G31" i="13"/>
  <c r="Q30" i="13"/>
  <c r="O30" i="13"/>
  <c r="K30" i="13"/>
  <c r="I30" i="13"/>
  <c r="G30" i="13"/>
  <c r="M30" i="13" s="1"/>
  <c r="G11" i="13"/>
  <c r="G16" i="13"/>
  <c r="I16" i="13"/>
  <c r="K16" i="13"/>
  <c r="G28" i="12"/>
  <c r="I28" i="12"/>
  <c r="K28" i="12"/>
  <c r="G26" i="12"/>
  <c r="I26" i="12"/>
  <c r="K26" i="12"/>
  <c r="Q25" i="12"/>
  <c r="O25" i="12"/>
  <c r="K25" i="12"/>
  <c r="I25" i="12"/>
  <c r="G25" i="12"/>
  <c r="M25" i="12" s="1"/>
  <c r="Q24" i="12"/>
  <c r="O24" i="12"/>
  <c r="K24" i="12"/>
  <c r="I24" i="12"/>
  <c r="G24" i="12"/>
  <c r="M24" i="12" s="1"/>
  <c r="I109" i="1"/>
  <c r="I107" i="1"/>
  <c r="I103" i="1"/>
  <c r="I102" i="1"/>
  <c r="I101" i="1"/>
  <c r="I100" i="1"/>
  <c r="I99" i="1"/>
  <c r="I98" i="1"/>
  <c r="F64" i="1"/>
  <c r="F63" i="1"/>
  <c r="BA10" i="23"/>
  <c r="V8" i="23"/>
  <c r="G9" i="23"/>
  <c r="AF14" i="23" s="1"/>
  <c r="G63" i="1" s="1"/>
  <c r="H63" i="1" s="1"/>
  <c r="I63" i="1" s="1"/>
  <c r="I9" i="23"/>
  <c r="I8" i="23" s="1"/>
  <c r="K9" i="23"/>
  <c r="K8" i="23" s="1"/>
  <c r="O9" i="23"/>
  <c r="O8" i="23" s="1"/>
  <c r="Q9" i="23"/>
  <c r="Q8" i="23" s="1"/>
  <c r="V9" i="23"/>
  <c r="AE14" i="23"/>
  <c r="BA14" i="22"/>
  <c r="BA11" i="22"/>
  <c r="BA10" i="22"/>
  <c r="I8" i="22"/>
  <c r="O8" i="22"/>
  <c r="G9" i="22"/>
  <c r="M9" i="22" s="1"/>
  <c r="M8" i="22" s="1"/>
  <c r="I9" i="22"/>
  <c r="K9" i="22"/>
  <c r="K8" i="22" s="1"/>
  <c r="O9" i="22"/>
  <c r="Q9" i="22"/>
  <c r="Q8" i="22" s="1"/>
  <c r="V9" i="22"/>
  <c r="V8" i="22" s="1"/>
  <c r="AE16" i="22"/>
  <c r="F62" i="1" s="1"/>
  <c r="AF16" i="22"/>
  <c r="G61" i="1" s="1"/>
  <c r="BA152" i="21"/>
  <c r="BA146" i="21"/>
  <c r="BA142" i="21"/>
  <c r="BA129" i="21"/>
  <c r="BA95" i="21"/>
  <c r="BA66" i="21"/>
  <c r="BA62" i="21"/>
  <c r="BA29" i="21"/>
  <c r="BA18" i="21"/>
  <c r="BA14" i="21"/>
  <c r="BA10" i="21"/>
  <c r="Q8" i="21"/>
  <c r="G9" i="21"/>
  <c r="AF154" i="21" s="1"/>
  <c r="G59" i="1" s="1"/>
  <c r="I9" i="21"/>
  <c r="K9" i="21"/>
  <c r="K8" i="21" s="1"/>
  <c r="O9" i="21"/>
  <c r="O8" i="21" s="1"/>
  <c r="Q9" i="21"/>
  <c r="V9" i="21"/>
  <c r="V8" i="21" s="1"/>
  <c r="G13" i="21"/>
  <c r="I13" i="21"/>
  <c r="K13" i="21"/>
  <c r="M13" i="21"/>
  <c r="O13" i="21"/>
  <c r="Q13" i="21"/>
  <c r="V13" i="21"/>
  <c r="G17" i="21"/>
  <c r="M17" i="21" s="1"/>
  <c r="I17" i="21"/>
  <c r="K17" i="21"/>
  <c r="O17" i="21"/>
  <c r="Q17" i="21"/>
  <c r="V17" i="21"/>
  <c r="G21" i="21"/>
  <c r="I21" i="21"/>
  <c r="I8" i="21" s="1"/>
  <c r="K21" i="21"/>
  <c r="M21" i="21"/>
  <c r="O21" i="21"/>
  <c r="Q21" i="21"/>
  <c r="V21" i="21"/>
  <c r="G23" i="21"/>
  <c r="M23" i="21" s="1"/>
  <c r="I23" i="21"/>
  <c r="K23" i="21"/>
  <c r="O23" i="21"/>
  <c r="Q23" i="21"/>
  <c r="V23" i="21"/>
  <c r="G28" i="21"/>
  <c r="I28" i="21"/>
  <c r="K28" i="21"/>
  <c r="M28" i="21"/>
  <c r="O28" i="21"/>
  <c r="Q28" i="21"/>
  <c r="V28" i="21"/>
  <c r="G33" i="21"/>
  <c r="M33" i="21" s="1"/>
  <c r="I33" i="21"/>
  <c r="K33" i="21"/>
  <c r="O33" i="21"/>
  <c r="Q33" i="21"/>
  <c r="V33" i="21"/>
  <c r="G38" i="21"/>
  <c r="I38" i="21"/>
  <c r="K38" i="21"/>
  <c r="M38" i="21"/>
  <c r="O38" i="21"/>
  <c r="Q38" i="21"/>
  <c r="V38" i="21"/>
  <c r="G42" i="21"/>
  <c r="I42" i="21"/>
  <c r="K42" i="21"/>
  <c r="M42" i="21"/>
  <c r="O42" i="21"/>
  <c r="Q42" i="21"/>
  <c r="V42" i="21"/>
  <c r="G46" i="21"/>
  <c r="I46" i="21"/>
  <c r="K46" i="21"/>
  <c r="M46" i="21"/>
  <c r="O46" i="21"/>
  <c r="Q46" i="21"/>
  <c r="V46" i="21"/>
  <c r="G50" i="21"/>
  <c r="M50" i="21" s="1"/>
  <c r="I50" i="21"/>
  <c r="K50" i="21"/>
  <c r="O50" i="21"/>
  <c r="Q50" i="21"/>
  <c r="V50" i="21"/>
  <c r="Q53" i="21"/>
  <c r="G54" i="21"/>
  <c r="M54" i="21" s="1"/>
  <c r="I54" i="21"/>
  <c r="K54" i="21"/>
  <c r="K53" i="21" s="1"/>
  <c r="O54" i="21"/>
  <c r="O53" i="21" s="1"/>
  <c r="Q54" i="21"/>
  <c r="V54" i="21"/>
  <c r="V53" i="21" s="1"/>
  <c r="G57" i="21"/>
  <c r="I57" i="21"/>
  <c r="K57" i="21"/>
  <c r="M57" i="21"/>
  <c r="O57" i="21"/>
  <c r="Q57" i="21"/>
  <c r="V57" i="21"/>
  <c r="G61" i="21"/>
  <c r="M61" i="21" s="1"/>
  <c r="I61" i="21"/>
  <c r="K61" i="21"/>
  <c r="O61" i="21"/>
  <c r="Q61" i="21"/>
  <c r="V61" i="21"/>
  <c r="G65" i="21"/>
  <c r="I65" i="21"/>
  <c r="I53" i="21" s="1"/>
  <c r="K65" i="21"/>
  <c r="M65" i="21"/>
  <c r="O65" i="21"/>
  <c r="Q65" i="21"/>
  <c r="V65" i="21"/>
  <c r="G70" i="21"/>
  <c r="M70" i="21" s="1"/>
  <c r="I70" i="21"/>
  <c r="K70" i="21"/>
  <c r="O70" i="21"/>
  <c r="Q70" i="21"/>
  <c r="V70" i="21"/>
  <c r="G76" i="21"/>
  <c r="I76" i="21"/>
  <c r="K76" i="21"/>
  <c r="M76" i="21"/>
  <c r="O76" i="21"/>
  <c r="Q76" i="21"/>
  <c r="V76" i="21"/>
  <c r="G79" i="21"/>
  <c r="O79" i="21"/>
  <c r="G80" i="21"/>
  <c r="I80" i="21"/>
  <c r="I79" i="21" s="1"/>
  <c r="K80" i="21"/>
  <c r="K79" i="21" s="1"/>
  <c r="M80" i="21"/>
  <c r="M79" i="21" s="1"/>
  <c r="O80" i="21"/>
  <c r="Q80" i="21"/>
  <c r="Q79" i="21" s="1"/>
  <c r="V80" i="21"/>
  <c r="G83" i="21"/>
  <c r="I83" i="21"/>
  <c r="K83" i="21"/>
  <c r="M83" i="21"/>
  <c r="O83" i="21"/>
  <c r="Q83" i="21"/>
  <c r="V83" i="21"/>
  <c r="V79" i="21" s="1"/>
  <c r="I85" i="21"/>
  <c r="G86" i="21"/>
  <c r="M86" i="21" s="1"/>
  <c r="I86" i="21"/>
  <c r="K86" i="21"/>
  <c r="K85" i="21" s="1"/>
  <c r="O86" i="21"/>
  <c r="O85" i="21" s="1"/>
  <c r="Q86" i="21"/>
  <c r="Q85" i="21" s="1"/>
  <c r="V86" i="21"/>
  <c r="V85" i="21" s="1"/>
  <c r="G94" i="21"/>
  <c r="M94" i="21" s="1"/>
  <c r="I94" i="21"/>
  <c r="K94" i="21"/>
  <c r="O94" i="21"/>
  <c r="Q94" i="21"/>
  <c r="V94" i="21"/>
  <c r="G99" i="21"/>
  <c r="M99" i="21" s="1"/>
  <c r="I99" i="21"/>
  <c r="K99" i="21"/>
  <c r="O99" i="21"/>
  <c r="Q99" i="21"/>
  <c r="V99" i="21"/>
  <c r="Q102" i="21"/>
  <c r="G103" i="21"/>
  <c r="G102" i="21" s="1"/>
  <c r="I103" i="21"/>
  <c r="I102" i="21" s="1"/>
  <c r="K103" i="21"/>
  <c r="K102" i="21" s="1"/>
  <c r="O103" i="21"/>
  <c r="O102" i="21" s="1"/>
  <c r="Q103" i="21"/>
  <c r="V103" i="21"/>
  <c r="V102" i="21" s="1"/>
  <c r="I107" i="21"/>
  <c r="Q107" i="21"/>
  <c r="G108" i="21"/>
  <c r="M108" i="21" s="1"/>
  <c r="M107" i="21" s="1"/>
  <c r="I108" i="21"/>
  <c r="K108" i="21"/>
  <c r="K107" i="21" s="1"/>
  <c r="O108" i="21"/>
  <c r="O107" i="21" s="1"/>
  <c r="Q108" i="21"/>
  <c r="V108" i="21"/>
  <c r="V107" i="21" s="1"/>
  <c r="G112" i="21"/>
  <c r="M112" i="21" s="1"/>
  <c r="I112" i="21"/>
  <c r="K112" i="21"/>
  <c r="K111" i="21" s="1"/>
  <c r="O112" i="21"/>
  <c r="O111" i="21" s="1"/>
  <c r="Q112" i="21"/>
  <c r="V112" i="21"/>
  <c r="V111" i="21" s="1"/>
  <c r="G115" i="21"/>
  <c r="I115" i="21"/>
  <c r="I111" i="21" s="1"/>
  <c r="K115" i="21"/>
  <c r="M115" i="21"/>
  <c r="O115" i="21"/>
  <c r="Q115" i="21"/>
  <c r="V115" i="21"/>
  <c r="G117" i="21"/>
  <c r="I117" i="21"/>
  <c r="K117" i="21"/>
  <c r="M117" i="21"/>
  <c r="O117" i="21"/>
  <c r="Q117" i="21"/>
  <c r="V117" i="21"/>
  <c r="G120" i="21"/>
  <c r="I120" i="21"/>
  <c r="K120" i="21"/>
  <c r="M120" i="21"/>
  <c r="O120" i="21"/>
  <c r="Q120" i="21"/>
  <c r="V120" i="21"/>
  <c r="G122" i="21"/>
  <c r="M122" i="21" s="1"/>
  <c r="I122" i="21"/>
  <c r="K122" i="21"/>
  <c r="O122" i="21"/>
  <c r="Q122" i="21"/>
  <c r="V122" i="21"/>
  <c r="G124" i="21"/>
  <c r="M124" i="21" s="1"/>
  <c r="I124" i="21"/>
  <c r="K124" i="21"/>
  <c r="O124" i="21"/>
  <c r="Q124" i="21"/>
  <c r="Q111" i="21" s="1"/>
  <c r="V124" i="21"/>
  <c r="G126" i="21"/>
  <c r="O126" i="21"/>
  <c r="V126" i="21"/>
  <c r="G127" i="21"/>
  <c r="I127" i="21"/>
  <c r="I126" i="21" s="1"/>
  <c r="K127" i="21"/>
  <c r="M127" i="21"/>
  <c r="M126" i="21" s="1"/>
  <c r="O127" i="21"/>
  <c r="Q127" i="21"/>
  <c r="Q126" i="21" s="1"/>
  <c r="V127" i="21"/>
  <c r="G131" i="21"/>
  <c r="M131" i="21" s="1"/>
  <c r="I131" i="21"/>
  <c r="K131" i="21"/>
  <c r="K126" i="21" s="1"/>
  <c r="O131" i="21"/>
  <c r="Q131" i="21"/>
  <c r="V131" i="21"/>
  <c r="I133" i="21"/>
  <c r="Q133" i="21"/>
  <c r="G134" i="21"/>
  <c r="M134" i="21" s="1"/>
  <c r="M133" i="21" s="1"/>
  <c r="I134" i="21"/>
  <c r="K134" i="21"/>
  <c r="K133" i="21" s="1"/>
  <c r="O134" i="21"/>
  <c r="O133" i="21" s="1"/>
  <c r="Q134" i="21"/>
  <c r="V134" i="21"/>
  <c r="V133" i="21" s="1"/>
  <c r="Q136" i="21"/>
  <c r="G137" i="21"/>
  <c r="M137" i="21" s="1"/>
  <c r="M136" i="21" s="1"/>
  <c r="I137" i="21"/>
  <c r="K137" i="21"/>
  <c r="K136" i="21" s="1"/>
  <c r="O137" i="21"/>
  <c r="O136" i="21" s="1"/>
  <c r="Q137" i="21"/>
  <c r="V137" i="21"/>
  <c r="V136" i="21" s="1"/>
  <c r="G140" i="21"/>
  <c r="I140" i="21"/>
  <c r="I136" i="21" s="1"/>
  <c r="K140" i="21"/>
  <c r="M140" i="21"/>
  <c r="O140" i="21"/>
  <c r="Q140" i="21"/>
  <c r="V140" i="21"/>
  <c r="G144" i="21"/>
  <c r="I144" i="21"/>
  <c r="K144" i="21"/>
  <c r="M144" i="21"/>
  <c r="O144" i="21"/>
  <c r="Q144" i="21"/>
  <c r="V144" i="21"/>
  <c r="G149" i="21"/>
  <c r="I149" i="21"/>
  <c r="K149" i="21"/>
  <c r="M149" i="21"/>
  <c r="O149" i="21"/>
  <c r="Q149" i="21"/>
  <c r="V149" i="21"/>
  <c r="AE154" i="21"/>
  <c r="F60" i="1" s="1"/>
  <c r="BA160" i="20"/>
  <c r="BA154" i="20"/>
  <c r="BA150" i="20"/>
  <c r="BA126" i="20"/>
  <c r="BA94" i="20"/>
  <c r="BA67" i="20"/>
  <c r="BA63" i="20"/>
  <c r="BA22" i="20"/>
  <c r="BA18" i="20"/>
  <c r="BA14" i="20"/>
  <c r="Q8" i="20"/>
  <c r="G9" i="20"/>
  <c r="I9" i="20"/>
  <c r="I8" i="20" s="1"/>
  <c r="K9" i="20"/>
  <c r="K8" i="20" s="1"/>
  <c r="M9" i="20"/>
  <c r="O9" i="20"/>
  <c r="Q9" i="20"/>
  <c r="V9" i="20"/>
  <c r="V8" i="20" s="1"/>
  <c r="G13" i="20"/>
  <c r="I13" i="20"/>
  <c r="K13" i="20"/>
  <c r="M13" i="20"/>
  <c r="O13" i="20"/>
  <c r="Q13" i="20"/>
  <c r="V13" i="20"/>
  <c r="I17" i="20"/>
  <c r="K17" i="20"/>
  <c r="M17" i="20"/>
  <c r="O17" i="20"/>
  <c r="Q17" i="20"/>
  <c r="V17" i="20"/>
  <c r="G21" i="20"/>
  <c r="M21" i="20" s="1"/>
  <c r="I21" i="20"/>
  <c r="K21" i="20"/>
  <c r="O21" i="20"/>
  <c r="Q21" i="20"/>
  <c r="V21" i="20"/>
  <c r="G26" i="20"/>
  <c r="I26" i="20"/>
  <c r="K26" i="20"/>
  <c r="M26" i="20"/>
  <c r="O26" i="20"/>
  <c r="Q26" i="20"/>
  <c r="V26" i="20"/>
  <c r="G28" i="20"/>
  <c r="I28" i="20"/>
  <c r="K28" i="20"/>
  <c r="M28" i="20"/>
  <c r="O28" i="20"/>
  <c r="Q28" i="20"/>
  <c r="V28" i="20"/>
  <c r="G33" i="20"/>
  <c r="I33" i="20"/>
  <c r="K33" i="20"/>
  <c r="M33" i="20"/>
  <c r="O33" i="20"/>
  <c r="O8" i="20" s="1"/>
  <c r="Q33" i="20"/>
  <c r="V33" i="20"/>
  <c r="G38" i="20"/>
  <c r="M38" i="20" s="1"/>
  <c r="I38" i="20"/>
  <c r="K38" i="20"/>
  <c r="O38" i="20"/>
  <c r="Q38" i="20"/>
  <c r="V38" i="20"/>
  <c r="G42" i="20"/>
  <c r="M42" i="20" s="1"/>
  <c r="I42" i="20"/>
  <c r="K42" i="20"/>
  <c r="O42" i="20"/>
  <c r="Q42" i="20"/>
  <c r="V42" i="20"/>
  <c r="G46" i="20"/>
  <c r="M46" i="20" s="1"/>
  <c r="I46" i="20"/>
  <c r="K46" i="20"/>
  <c r="O46" i="20"/>
  <c r="Q46" i="20"/>
  <c r="V46" i="20"/>
  <c r="G50" i="20"/>
  <c r="M50" i="20" s="1"/>
  <c r="I50" i="20"/>
  <c r="K50" i="20"/>
  <c r="O50" i="20"/>
  <c r="Q50" i="20"/>
  <c r="V50" i="20"/>
  <c r="G54" i="20"/>
  <c r="O54" i="20"/>
  <c r="Q54" i="20"/>
  <c r="G55" i="20"/>
  <c r="I55" i="20"/>
  <c r="I54" i="20" s="1"/>
  <c r="K55" i="20"/>
  <c r="K54" i="20" s="1"/>
  <c r="M55" i="20"/>
  <c r="M54" i="20" s="1"/>
  <c r="O55" i="20"/>
  <c r="Q55" i="20"/>
  <c r="V55" i="20"/>
  <c r="V54" i="20" s="1"/>
  <c r="G58" i="20"/>
  <c r="I58" i="20"/>
  <c r="K58" i="20"/>
  <c r="M58" i="20"/>
  <c r="O58" i="20"/>
  <c r="Q58" i="20"/>
  <c r="V58" i="20"/>
  <c r="G62" i="20"/>
  <c r="I62" i="20"/>
  <c r="K62" i="20"/>
  <c r="M62" i="20"/>
  <c r="O62" i="20"/>
  <c r="Q62" i="20"/>
  <c r="V62" i="20"/>
  <c r="G66" i="20"/>
  <c r="M66" i="20" s="1"/>
  <c r="I66" i="20"/>
  <c r="K66" i="20"/>
  <c r="O66" i="20"/>
  <c r="Q66" i="20"/>
  <c r="V66" i="20"/>
  <c r="G71" i="20"/>
  <c r="I71" i="20"/>
  <c r="K71" i="20"/>
  <c r="M71" i="20"/>
  <c r="O71" i="20"/>
  <c r="Q71" i="20"/>
  <c r="V71" i="20"/>
  <c r="G77" i="20"/>
  <c r="I77" i="20"/>
  <c r="K77" i="20"/>
  <c r="M77" i="20"/>
  <c r="O77" i="20"/>
  <c r="Q77" i="20"/>
  <c r="V77" i="20"/>
  <c r="O80" i="20"/>
  <c r="G81" i="20"/>
  <c r="M81" i="20" s="1"/>
  <c r="I81" i="20"/>
  <c r="I80" i="20" s="1"/>
  <c r="K81" i="20"/>
  <c r="K80" i="20" s="1"/>
  <c r="O81" i="20"/>
  <c r="Q81" i="20"/>
  <c r="Q80" i="20" s="1"/>
  <c r="V81" i="20"/>
  <c r="V80" i="20" s="1"/>
  <c r="G84" i="20"/>
  <c r="M84" i="20" s="1"/>
  <c r="I84" i="20"/>
  <c r="K84" i="20"/>
  <c r="O84" i="20"/>
  <c r="Q84" i="20"/>
  <c r="V84" i="20"/>
  <c r="G87" i="20"/>
  <c r="M87" i="20" s="1"/>
  <c r="I87" i="20"/>
  <c r="K87" i="20"/>
  <c r="O87" i="20"/>
  <c r="Q87" i="20"/>
  <c r="V87" i="20"/>
  <c r="G89" i="20"/>
  <c r="G90" i="20"/>
  <c r="M90" i="20" s="1"/>
  <c r="M89" i="20" s="1"/>
  <c r="I90" i="20"/>
  <c r="I89" i="20" s="1"/>
  <c r="K90" i="20"/>
  <c r="K89" i="20" s="1"/>
  <c r="O90" i="20"/>
  <c r="O89" i="20" s="1"/>
  <c r="Q90" i="20"/>
  <c r="Q89" i="20" s="1"/>
  <c r="V90" i="20"/>
  <c r="G93" i="20"/>
  <c r="I93" i="20"/>
  <c r="K93" i="20"/>
  <c r="M93" i="20"/>
  <c r="O93" i="20"/>
  <c r="Q93" i="20"/>
  <c r="V93" i="20"/>
  <c r="V89" i="20" s="1"/>
  <c r="G98" i="20"/>
  <c r="I98" i="20"/>
  <c r="K98" i="20"/>
  <c r="M98" i="20"/>
  <c r="O98" i="20"/>
  <c r="Q98" i="20"/>
  <c r="V98" i="20"/>
  <c r="G101" i="20"/>
  <c r="I101" i="20"/>
  <c r="K101" i="20"/>
  <c r="M101" i="20"/>
  <c r="O101" i="20"/>
  <c r="Q101" i="20"/>
  <c r="V101" i="20"/>
  <c r="G104" i="20"/>
  <c r="I104" i="20"/>
  <c r="G105" i="20"/>
  <c r="I105" i="20"/>
  <c r="K105" i="20"/>
  <c r="K104" i="20" s="1"/>
  <c r="M105" i="20"/>
  <c r="M104" i="20" s="1"/>
  <c r="O105" i="20"/>
  <c r="O104" i="20" s="1"/>
  <c r="Q105" i="20"/>
  <c r="Q104" i="20" s="1"/>
  <c r="V105" i="20"/>
  <c r="V104" i="20" s="1"/>
  <c r="V108" i="20"/>
  <c r="G109" i="20"/>
  <c r="G108" i="20" s="1"/>
  <c r="I109" i="20"/>
  <c r="I108" i="20" s="1"/>
  <c r="K109" i="20"/>
  <c r="K108" i="20" s="1"/>
  <c r="M109" i="20"/>
  <c r="O109" i="20"/>
  <c r="O108" i="20" s="1"/>
  <c r="Q109" i="20"/>
  <c r="Q108" i="20" s="1"/>
  <c r="V109" i="20"/>
  <c r="G113" i="20"/>
  <c r="M113" i="20" s="1"/>
  <c r="I113" i="20"/>
  <c r="K113" i="20"/>
  <c r="O113" i="20"/>
  <c r="Q113" i="20"/>
  <c r="V113" i="20"/>
  <c r="G115" i="20"/>
  <c r="M115" i="20" s="1"/>
  <c r="I115" i="20"/>
  <c r="K115" i="20"/>
  <c r="O115" i="20"/>
  <c r="Q115" i="20"/>
  <c r="V115" i="20"/>
  <c r="G118" i="20"/>
  <c r="M118" i="20" s="1"/>
  <c r="I118" i="20"/>
  <c r="K118" i="20"/>
  <c r="O118" i="20"/>
  <c r="Q118" i="20"/>
  <c r="V118" i="20"/>
  <c r="G120" i="20"/>
  <c r="M120" i="20" s="1"/>
  <c r="I120" i="20"/>
  <c r="K120" i="20"/>
  <c r="O120" i="20"/>
  <c r="Q120" i="20"/>
  <c r="V120" i="20"/>
  <c r="G122" i="20"/>
  <c r="M122" i="20" s="1"/>
  <c r="I122" i="20"/>
  <c r="K122" i="20"/>
  <c r="O122" i="20"/>
  <c r="Q122" i="20"/>
  <c r="V122" i="20"/>
  <c r="Q124" i="20"/>
  <c r="G125" i="20"/>
  <c r="G124" i="20" s="1"/>
  <c r="I105" i="1" s="1"/>
  <c r="I125" i="20"/>
  <c r="I124" i="20" s="1"/>
  <c r="K125" i="20"/>
  <c r="K124" i="20" s="1"/>
  <c r="M125" i="20"/>
  <c r="M124" i="20" s="1"/>
  <c r="O125" i="20"/>
  <c r="O124" i="20" s="1"/>
  <c r="Q125" i="20"/>
  <c r="V125" i="20"/>
  <c r="G127" i="20"/>
  <c r="I127" i="20"/>
  <c r="K127" i="20"/>
  <c r="M127" i="20"/>
  <c r="O127" i="20"/>
  <c r="Q127" i="20"/>
  <c r="V127" i="20"/>
  <c r="V124" i="20" s="1"/>
  <c r="G128" i="20"/>
  <c r="I128" i="20"/>
  <c r="G129" i="20"/>
  <c r="I129" i="20"/>
  <c r="K129" i="20"/>
  <c r="K128" i="20" s="1"/>
  <c r="M129" i="20"/>
  <c r="O129" i="20"/>
  <c r="O128" i="20" s="1"/>
  <c r="Q129" i="20"/>
  <c r="Q128" i="20" s="1"/>
  <c r="V129" i="20"/>
  <c r="V128" i="20" s="1"/>
  <c r="G131" i="20"/>
  <c r="I131" i="20"/>
  <c r="K131" i="20"/>
  <c r="M131" i="20"/>
  <c r="O131" i="20"/>
  <c r="Q131" i="20"/>
  <c r="V131" i="20"/>
  <c r="G133" i="20"/>
  <c r="I133" i="20"/>
  <c r="K133" i="20"/>
  <c r="M133" i="20"/>
  <c r="O133" i="20"/>
  <c r="Q133" i="20"/>
  <c r="V133" i="20"/>
  <c r="G136" i="20"/>
  <c r="M136" i="20" s="1"/>
  <c r="I136" i="20"/>
  <c r="K136" i="20"/>
  <c r="O136" i="20"/>
  <c r="Q136" i="20"/>
  <c r="V136" i="20"/>
  <c r="G139" i="20"/>
  <c r="M139" i="20" s="1"/>
  <c r="I139" i="20"/>
  <c r="K139" i="20"/>
  <c r="O139" i="20"/>
  <c r="Q139" i="20"/>
  <c r="V139" i="20"/>
  <c r="K141" i="20"/>
  <c r="V141" i="20"/>
  <c r="G142" i="20"/>
  <c r="M142" i="20" s="1"/>
  <c r="M141" i="20" s="1"/>
  <c r="I142" i="20"/>
  <c r="I141" i="20" s="1"/>
  <c r="K142" i="20"/>
  <c r="O142" i="20"/>
  <c r="O141" i="20" s="1"/>
  <c r="Q142" i="20"/>
  <c r="Q141" i="20" s="1"/>
  <c r="V142" i="20"/>
  <c r="G144" i="20"/>
  <c r="O144" i="20"/>
  <c r="Q144" i="20"/>
  <c r="G145" i="20"/>
  <c r="I145" i="20"/>
  <c r="K145" i="20"/>
  <c r="K144" i="20" s="1"/>
  <c r="M145" i="20"/>
  <c r="M144" i="20" s="1"/>
  <c r="O145" i="20"/>
  <c r="Q145" i="20"/>
  <c r="V145" i="20"/>
  <c r="V144" i="20" s="1"/>
  <c r="G148" i="20"/>
  <c r="I148" i="20"/>
  <c r="I144" i="20" s="1"/>
  <c r="K148" i="20"/>
  <c r="M148" i="20"/>
  <c r="O148" i="20"/>
  <c r="Q148" i="20"/>
  <c r="V148" i="20"/>
  <c r="G152" i="20"/>
  <c r="I152" i="20"/>
  <c r="K152" i="20"/>
  <c r="M152" i="20"/>
  <c r="O152" i="20"/>
  <c r="Q152" i="20"/>
  <c r="V152" i="20"/>
  <c r="G157" i="20"/>
  <c r="M157" i="20" s="1"/>
  <c r="I157" i="20"/>
  <c r="K157" i="20"/>
  <c r="O157" i="20"/>
  <c r="Q157" i="20"/>
  <c r="V157" i="20"/>
  <c r="AE162" i="20"/>
  <c r="F58" i="1" s="1"/>
  <c r="G9" i="19"/>
  <c r="M9" i="19" s="1"/>
  <c r="I9" i="19"/>
  <c r="K9" i="19"/>
  <c r="O9" i="19"/>
  <c r="Q9" i="19"/>
  <c r="V9" i="19"/>
  <c r="G10" i="19"/>
  <c r="I10" i="19"/>
  <c r="K10" i="19"/>
  <c r="O10" i="19"/>
  <c r="Q10" i="19"/>
  <c r="V10" i="19"/>
  <c r="G12" i="19"/>
  <c r="M12" i="19" s="1"/>
  <c r="I12" i="19"/>
  <c r="K12" i="19"/>
  <c r="O12" i="19"/>
  <c r="Q12" i="19"/>
  <c r="V12" i="19"/>
  <c r="G13" i="19"/>
  <c r="M13" i="19" s="1"/>
  <c r="I13" i="19"/>
  <c r="K13" i="19"/>
  <c r="O13" i="19"/>
  <c r="Q13" i="19"/>
  <c r="V13" i="19"/>
  <c r="G14" i="19"/>
  <c r="M14" i="19" s="1"/>
  <c r="I14" i="19"/>
  <c r="K14" i="19"/>
  <c r="O14" i="19"/>
  <c r="Q14" i="19"/>
  <c r="V14" i="19"/>
  <c r="G15" i="19"/>
  <c r="M15" i="19" s="1"/>
  <c r="I15" i="19"/>
  <c r="K15" i="19"/>
  <c r="O15" i="19"/>
  <c r="Q15" i="19"/>
  <c r="V15" i="19"/>
  <c r="G16" i="19"/>
  <c r="M16" i="19" s="1"/>
  <c r="I16" i="19"/>
  <c r="K16" i="19"/>
  <c r="O16" i="19"/>
  <c r="Q16" i="19"/>
  <c r="V16" i="19"/>
  <c r="G17" i="19"/>
  <c r="M17" i="19" s="1"/>
  <c r="I17" i="19"/>
  <c r="K17" i="19"/>
  <c r="O17" i="19"/>
  <c r="Q17" i="19"/>
  <c r="V17" i="19"/>
  <c r="G18" i="19"/>
  <c r="M18" i="19" s="1"/>
  <c r="I18" i="19"/>
  <c r="K18" i="19"/>
  <c r="O18" i="19"/>
  <c r="Q18" i="19"/>
  <c r="V18" i="19"/>
  <c r="G19" i="19"/>
  <c r="M19" i="19" s="1"/>
  <c r="I19" i="19"/>
  <c r="K19" i="19"/>
  <c r="O19" i="19"/>
  <c r="Q19" i="19"/>
  <c r="V19" i="19"/>
  <c r="G23" i="19"/>
  <c r="M23" i="19" s="1"/>
  <c r="I23" i="19"/>
  <c r="K23" i="19"/>
  <c r="O23" i="19"/>
  <c r="Q23" i="19"/>
  <c r="V23" i="19"/>
  <c r="G25" i="19"/>
  <c r="M25" i="19" s="1"/>
  <c r="I25" i="19"/>
  <c r="K25" i="19"/>
  <c r="O25" i="19"/>
  <c r="Q25" i="19"/>
  <c r="V25" i="19"/>
  <c r="AE27" i="19"/>
  <c r="F55" i="1" s="1"/>
  <c r="G9" i="18"/>
  <c r="M9" i="18" s="1"/>
  <c r="I9" i="18"/>
  <c r="K9" i="18"/>
  <c r="O9" i="18"/>
  <c r="Q9" i="18"/>
  <c r="V9" i="18"/>
  <c r="G10" i="18"/>
  <c r="M10" i="18" s="1"/>
  <c r="I10" i="18"/>
  <c r="K10" i="18"/>
  <c r="O10" i="18"/>
  <c r="Q10" i="18"/>
  <c r="V10" i="18"/>
  <c r="G12" i="18"/>
  <c r="I12" i="18"/>
  <c r="K12" i="18"/>
  <c r="O12" i="18"/>
  <c r="Q12" i="18"/>
  <c r="V12" i="18"/>
  <c r="G13" i="18"/>
  <c r="M13" i="18" s="1"/>
  <c r="I13" i="18"/>
  <c r="K13" i="18"/>
  <c r="O13" i="18"/>
  <c r="Q13" i="18"/>
  <c r="V13" i="18"/>
  <c r="G15" i="18"/>
  <c r="M15" i="18" s="1"/>
  <c r="I15" i="18"/>
  <c r="K15" i="18"/>
  <c r="O15" i="18"/>
  <c r="Q15" i="18"/>
  <c r="V15" i="18"/>
  <c r="G16" i="18"/>
  <c r="M16" i="18" s="1"/>
  <c r="I16" i="18"/>
  <c r="K16" i="18"/>
  <c r="O16" i="18"/>
  <c r="Q16" i="18"/>
  <c r="V16" i="18"/>
  <c r="G17" i="18"/>
  <c r="M17" i="18" s="1"/>
  <c r="I17" i="18"/>
  <c r="K17" i="18"/>
  <c r="O17" i="18"/>
  <c r="Q17" i="18"/>
  <c r="V17" i="18"/>
  <c r="G18" i="18"/>
  <c r="M18" i="18" s="1"/>
  <c r="I18" i="18"/>
  <c r="K18" i="18"/>
  <c r="O18" i="18"/>
  <c r="Q18" i="18"/>
  <c r="V18" i="18"/>
  <c r="G19" i="18"/>
  <c r="M19" i="18" s="1"/>
  <c r="I19" i="18"/>
  <c r="K19" i="18"/>
  <c r="O19" i="18"/>
  <c r="Q19" i="18"/>
  <c r="V19" i="18"/>
  <c r="G20" i="18"/>
  <c r="M20" i="18" s="1"/>
  <c r="I20" i="18"/>
  <c r="K20" i="18"/>
  <c r="O20" i="18"/>
  <c r="Q20" i="18"/>
  <c r="V20" i="18"/>
  <c r="G21" i="18"/>
  <c r="M21" i="18" s="1"/>
  <c r="I21" i="18"/>
  <c r="K21" i="18"/>
  <c r="O21" i="18"/>
  <c r="Q21" i="18"/>
  <c r="V21" i="18"/>
  <c r="G22" i="18"/>
  <c r="M22" i="18" s="1"/>
  <c r="I22" i="18"/>
  <c r="K22" i="18"/>
  <c r="O22" i="18"/>
  <c r="Q22" i="18"/>
  <c r="V22" i="18"/>
  <c r="G23" i="18"/>
  <c r="M23" i="18" s="1"/>
  <c r="I23" i="18"/>
  <c r="K23" i="18"/>
  <c r="O23" i="18"/>
  <c r="Q23" i="18"/>
  <c r="V23" i="18"/>
  <c r="G24" i="18"/>
  <c r="M24" i="18" s="1"/>
  <c r="I24" i="18"/>
  <c r="K24" i="18"/>
  <c r="O24" i="18"/>
  <c r="Q24" i="18"/>
  <c r="V24" i="18"/>
  <c r="G25" i="18"/>
  <c r="M25" i="18" s="1"/>
  <c r="I25" i="18"/>
  <c r="K25" i="18"/>
  <c r="O25" i="18"/>
  <c r="Q25" i="18"/>
  <c r="V25" i="18"/>
  <c r="G26" i="18"/>
  <c r="M26" i="18" s="1"/>
  <c r="I26" i="18"/>
  <c r="K26" i="18"/>
  <c r="O26" i="18"/>
  <c r="Q26" i="18"/>
  <c r="V26" i="18"/>
  <c r="G30" i="18"/>
  <c r="M30" i="18" s="1"/>
  <c r="I30" i="18"/>
  <c r="K30" i="18"/>
  <c r="O30" i="18"/>
  <c r="Q30" i="18"/>
  <c r="V30" i="18"/>
  <c r="G32" i="18"/>
  <c r="M32" i="18" s="1"/>
  <c r="I32" i="18"/>
  <c r="K32" i="18"/>
  <c r="O32" i="18"/>
  <c r="Q32" i="18"/>
  <c r="V32" i="18"/>
  <c r="AE34" i="18"/>
  <c r="F53" i="1" s="1"/>
  <c r="G9" i="17"/>
  <c r="M9" i="17" s="1"/>
  <c r="I9" i="17"/>
  <c r="K9" i="17"/>
  <c r="O9" i="17"/>
  <c r="Q9" i="17"/>
  <c r="V9" i="17"/>
  <c r="G10" i="17"/>
  <c r="M10" i="17" s="1"/>
  <c r="I10" i="17"/>
  <c r="K10" i="17"/>
  <c r="O10" i="17"/>
  <c r="Q10" i="17"/>
  <c r="V10" i="17"/>
  <c r="G12" i="17"/>
  <c r="I12" i="17"/>
  <c r="K12" i="17"/>
  <c r="O12" i="17"/>
  <c r="Q12" i="17"/>
  <c r="V12" i="17"/>
  <c r="G13" i="17"/>
  <c r="I13" i="17"/>
  <c r="K13" i="17"/>
  <c r="O13" i="17"/>
  <c r="Q13" i="17"/>
  <c r="V13" i="17"/>
  <c r="G15" i="17"/>
  <c r="M15" i="17" s="1"/>
  <c r="I15" i="17"/>
  <c r="K15" i="17"/>
  <c r="O15" i="17"/>
  <c r="Q15" i="17"/>
  <c r="V15" i="17"/>
  <c r="G16" i="17"/>
  <c r="M16" i="17" s="1"/>
  <c r="I16" i="17"/>
  <c r="K16" i="17"/>
  <c r="O16" i="17"/>
  <c r="Q16" i="17"/>
  <c r="V16" i="17"/>
  <c r="G17" i="17"/>
  <c r="M17" i="17" s="1"/>
  <c r="I17" i="17"/>
  <c r="K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M24" i="17" s="1"/>
  <c r="I24" i="17"/>
  <c r="K24" i="17"/>
  <c r="O24" i="17"/>
  <c r="Q24" i="17"/>
  <c r="V24" i="17"/>
  <c r="G25" i="17"/>
  <c r="M25" i="17" s="1"/>
  <c r="I25" i="17"/>
  <c r="K25" i="17"/>
  <c r="O25" i="17"/>
  <c r="Q25" i="17"/>
  <c r="V25" i="17"/>
  <c r="G26" i="17"/>
  <c r="M26" i="17" s="1"/>
  <c r="I26" i="17"/>
  <c r="K26" i="17"/>
  <c r="O26" i="17"/>
  <c r="Q26" i="17"/>
  <c r="V26" i="17"/>
  <c r="G27" i="17"/>
  <c r="M27" i="17" s="1"/>
  <c r="I27" i="17"/>
  <c r="K27" i="17"/>
  <c r="O27" i="17"/>
  <c r="Q27" i="17"/>
  <c r="V27" i="17"/>
  <c r="G31" i="17"/>
  <c r="M31" i="17" s="1"/>
  <c r="I31" i="17"/>
  <c r="K31" i="17"/>
  <c r="O31" i="17"/>
  <c r="Q31" i="17"/>
  <c r="V31" i="17"/>
  <c r="G33" i="17"/>
  <c r="M33" i="17" s="1"/>
  <c r="I33" i="17"/>
  <c r="K33" i="17"/>
  <c r="O33" i="17"/>
  <c r="Q33" i="17"/>
  <c r="V33" i="17"/>
  <c r="AE35" i="17"/>
  <c r="F51" i="1" s="1"/>
  <c r="G9" i="16"/>
  <c r="M9" i="16" s="1"/>
  <c r="I9" i="16"/>
  <c r="K9" i="16"/>
  <c r="O9" i="16"/>
  <c r="Q9" i="16"/>
  <c r="V9" i="16"/>
  <c r="G10" i="16"/>
  <c r="M10" i="16" s="1"/>
  <c r="I10" i="16"/>
  <c r="K10" i="16"/>
  <c r="O10" i="16"/>
  <c r="Q10" i="16"/>
  <c r="V10" i="16"/>
  <c r="G12" i="16"/>
  <c r="I12" i="16"/>
  <c r="K12" i="16"/>
  <c r="O12" i="16"/>
  <c r="Q12" i="16"/>
  <c r="V12" i="16"/>
  <c r="G13" i="16"/>
  <c r="M13" i="16" s="1"/>
  <c r="I13" i="16"/>
  <c r="K13" i="16"/>
  <c r="O13" i="16"/>
  <c r="Q13" i="16"/>
  <c r="V13" i="16"/>
  <c r="G14" i="16"/>
  <c r="M14" i="16" s="1"/>
  <c r="I14" i="16"/>
  <c r="K14" i="16"/>
  <c r="O14" i="16"/>
  <c r="Q14" i="16"/>
  <c r="V14" i="16"/>
  <c r="G15" i="16"/>
  <c r="M15" i="16" s="1"/>
  <c r="I15" i="16"/>
  <c r="K15" i="16"/>
  <c r="O15" i="16"/>
  <c r="Q15" i="16"/>
  <c r="V15" i="16"/>
  <c r="G16" i="16"/>
  <c r="M16" i="16" s="1"/>
  <c r="I16" i="16"/>
  <c r="K16" i="16"/>
  <c r="O16" i="16"/>
  <c r="Q16" i="16"/>
  <c r="V16" i="16"/>
  <c r="G17" i="16"/>
  <c r="M17" i="16" s="1"/>
  <c r="I17" i="16"/>
  <c r="K17" i="16"/>
  <c r="O17" i="16"/>
  <c r="Q17" i="16"/>
  <c r="V17" i="16"/>
  <c r="G18" i="16"/>
  <c r="M18" i="16" s="1"/>
  <c r="I18" i="16"/>
  <c r="K18" i="16"/>
  <c r="O18" i="16"/>
  <c r="Q18" i="16"/>
  <c r="V18" i="16"/>
  <c r="G19" i="16"/>
  <c r="M19" i="16" s="1"/>
  <c r="I19" i="16"/>
  <c r="K19" i="16"/>
  <c r="O19" i="16"/>
  <c r="Q19" i="16"/>
  <c r="V19" i="16"/>
  <c r="G23" i="16"/>
  <c r="M23" i="16" s="1"/>
  <c r="I23" i="16"/>
  <c r="K23" i="16"/>
  <c r="O23" i="16"/>
  <c r="Q23" i="16"/>
  <c r="V23" i="16"/>
  <c r="G25" i="16"/>
  <c r="M25" i="16" s="1"/>
  <c r="I25" i="16"/>
  <c r="K25" i="16"/>
  <c r="O25" i="16"/>
  <c r="Q25" i="16"/>
  <c r="V25" i="16"/>
  <c r="AE27" i="16"/>
  <c r="F49" i="1" s="1"/>
  <c r="G9" i="15"/>
  <c r="I9" i="15"/>
  <c r="K9" i="15"/>
  <c r="O9" i="15"/>
  <c r="Q9" i="15"/>
  <c r="V9" i="15"/>
  <c r="G10" i="15"/>
  <c r="M10" i="15" s="1"/>
  <c r="I10" i="15"/>
  <c r="K10" i="15"/>
  <c r="O10" i="15"/>
  <c r="Q10" i="15"/>
  <c r="V10" i="15"/>
  <c r="G12" i="15"/>
  <c r="M12" i="15" s="1"/>
  <c r="I12" i="15"/>
  <c r="K12" i="15"/>
  <c r="O12" i="15"/>
  <c r="Q12" i="15"/>
  <c r="V12" i="15"/>
  <c r="G13" i="15"/>
  <c r="I13" i="15"/>
  <c r="K13" i="15"/>
  <c r="O13" i="15"/>
  <c r="Q13" i="15"/>
  <c r="V13" i="15"/>
  <c r="G15" i="15"/>
  <c r="M15" i="15" s="1"/>
  <c r="I15" i="15"/>
  <c r="K15" i="15"/>
  <c r="O15" i="15"/>
  <c r="Q15" i="15"/>
  <c r="V15" i="15"/>
  <c r="G16" i="15"/>
  <c r="M16" i="15" s="1"/>
  <c r="I16" i="15"/>
  <c r="K16" i="15"/>
  <c r="O16" i="15"/>
  <c r="Q16" i="15"/>
  <c r="V16" i="15"/>
  <c r="G17" i="15"/>
  <c r="M17" i="15" s="1"/>
  <c r="I17" i="15"/>
  <c r="K17" i="15"/>
  <c r="O17" i="15"/>
  <c r="Q17" i="15"/>
  <c r="V17" i="15"/>
  <c r="G18" i="15"/>
  <c r="M18" i="15" s="1"/>
  <c r="I18" i="15"/>
  <c r="K18" i="15"/>
  <c r="O18" i="15"/>
  <c r="Q18" i="15"/>
  <c r="V18" i="15"/>
  <c r="G19" i="15"/>
  <c r="M19" i="15" s="1"/>
  <c r="I19" i="15"/>
  <c r="K19" i="15"/>
  <c r="O19" i="15"/>
  <c r="Q19" i="15"/>
  <c r="V19" i="15"/>
  <c r="G20" i="15"/>
  <c r="M20" i="15" s="1"/>
  <c r="I20" i="15"/>
  <c r="K20" i="15"/>
  <c r="O20" i="15"/>
  <c r="Q20" i="15"/>
  <c r="V20" i="15"/>
  <c r="G21" i="15"/>
  <c r="M21" i="15" s="1"/>
  <c r="I21" i="15"/>
  <c r="K21" i="15"/>
  <c r="O21" i="15"/>
  <c r="Q21" i="15"/>
  <c r="V21" i="15"/>
  <c r="G22" i="15"/>
  <c r="M22" i="15" s="1"/>
  <c r="I22" i="15"/>
  <c r="K22" i="15"/>
  <c r="O22" i="15"/>
  <c r="Q22" i="15"/>
  <c r="V22" i="15"/>
  <c r="G23" i="15"/>
  <c r="M23" i="15" s="1"/>
  <c r="I23" i="15"/>
  <c r="K23" i="15"/>
  <c r="O23" i="15"/>
  <c r="Q23" i="15"/>
  <c r="V23" i="15"/>
  <c r="G24" i="15"/>
  <c r="M24" i="15" s="1"/>
  <c r="I24" i="15"/>
  <c r="K24" i="15"/>
  <c r="O24" i="15"/>
  <c r="Q24" i="15"/>
  <c r="V24" i="15"/>
  <c r="G25" i="15"/>
  <c r="M25" i="15" s="1"/>
  <c r="I25" i="15"/>
  <c r="K25" i="15"/>
  <c r="O25" i="15"/>
  <c r="Q25" i="15"/>
  <c r="V25" i="15"/>
  <c r="G26" i="15"/>
  <c r="M26" i="15" s="1"/>
  <c r="I26" i="15"/>
  <c r="K26" i="15"/>
  <c r="O26" i="15"/>
  <c r="Q26" i="15"/>
  <c r="V26" i="15"/>
  <c r="G27" i="15"/>
  <c r="M27" i="15" s="1"/>
  <c r="I27" i="15"/>
  <c r="K27" i="15"/>
  <c r="O27" i="15"/>
  <c r="Q27" i="15"/>
  <c r="V27" i="15"/>
  <c r="G31" i="15"/>
  <c r="M31" i="15" s="1"/>
  <c r="I31" i="15"/>
  <c r="K31" i="15"/>
  <c r="O31" i="15"/>
  <c r="Q31" i="15"/>
  <c r="V31" i="15"/>
  <c r="G33" i="15"/>
  <c r="M33" i="15" s="1"/>
  <c r="I33" i="15"/>
  <c r="K33" i="15"/>
  <c r="O33" i="15"/>
  <c r="Q33" i="15"/>
  <c r="V33" i="15"/>
  <c r="AE35" i="15"/>
  <c r="F47" i="1" s="1"/>
  <c r="G9" i="14"/>
  <c r="I9" i="14"/>
  <c r="K9" i="14"/>
  <c r="O9" i="14"/>
  <c r="Q9" i="14"/>
  <c r="V9" i="14"/>
  <c r="G10" i="14"/>
  <c r="M10" i="14" s="1"/>
  <c r="I10" i="14"/>
  <c r="K10" i="14"/>
  <c r="O10" i="14"/>
  <c r="Q10" i="14"/>
  <c r="V10" i="14"/>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M17" i="14" s="1"/>
  <c r="I17" i="14"/>
  <c r="K17" i="14"/>
  <c r="O17" i="14"/>
  <c r="Q17" i="14"/>
  <c r="V17" i="14"/>
  <c r="G18" i="14"/>
  <c r="M18" i="14" s="1"/>
  <c r="I18" i="14"/>
  <c r="K18" i="14"/>
  <c r="O18" i="14"/>
  <c r="Q18" i="14"/>
  <c r="V18" i="14"/>
  <c r="G19" i="14"/>
  <c r="M19" i="14" s="1"/>
  <c r="I19" i="14"/>
  <c r="K19" i="14"/>
  <c r="O19" i="14"/>
  <c r="Q19" i="14"/>
  <c r="V19" i="14"/>
  <c r="G20" i="14"/>
  <c r="M20" i="14" s="1"/>
  <c r="I20" i="14"/>
  <c r="K20" i="14"/>
  <c r="O20" i="14"/>
  <c r="Q20" i="14"/>
  <c r="V20" i="14"/>
  <c r="G21" i="14"/>
  <c r="M21" i="14" s="1"/>
  <c r="I21" i="14"/>
  <c r="K21" i="14"/>
  <c r="O21" i="14"/>
  <c r="Q21" i="14"/>
  <c r="V21" i="14"/>
  <c r="G22" i="14"/>
  <c r="M22" i="14" s="1"/>
  <c r="I22" i="14"/>
  <c r="K22" i="14"/>
  <c r="O22" i="14"/>
  <c r="Q22" i="14"/>
  <c r="V22" i="14"/>
  <c r="G26" i="14"/>
  <c r="M26" i="14" s="1"/>
  <c r="I26" i="14"/>
  <c r="K26" i="14"/>
  <c r="O26" i="14"/>
  <c r="Q26" i="14"/>
  <c r="V26" i="14"/>
  <c r="G27" i="14"/>
  <c r="M27" i="14" s="1"/>
  <c r="I27" i="14"/>
  <c r="K27" i="14"/>
  <c r="O27" i="14"/>
  <c r="Q27" i="14"/>
  <c r="V27" i="14"/>
  <c r="G29" i="14"/>
  <c r="M29" i="14" s="1"/>
  <c r="I29" i="14"/>
  <c r="K29" i="14"/>
  <c r="O29" i="14"/>
  <c r="Q29" i="14"/>
  <c r="V29" i="14"/>
  <c r="AE31" i="14"/>
  <c r="F45" i="1" s="1"/>
  <c r="G9" i="13"/>
  <c r="M9" i="13" s="1"/>
  <c r="I9" i="13"/>
  <c r="K9" i="13"/>
  <c r="O9" i="13"/>
  <c r="Q9" i="13"/>
  <c r="V9" i="13"/>
  <c r="G10" i="13"/>
  <c r="M10" i="13" s="1"/>
  <c r="I10" i="13"/>
  <c r="K10" i="13"/>
  <c r="O10" i="13"/>
  <c r="Q10" i="13"/>
  <c r="V10" i="13"/>
  <c r="G12" i="13"/>
  <c r="M12" i="13" s="1"/>
  <c r="I12" i="13"/>
  <c r="K12" i="13"/>
  <c r="O12" i="13"/>
  <c r="Q12" i="13"/>
  <c r="V12" i="13"/>
  <c r="G13" i="13"/>
  <c r="M13" i="13" s="1"/>
  <c r="I13" i="13"/>
  <c r="K13" i="13"/>
  <c r="O13" i="13"/>
  <c r="Q13" i="13"/>
  <c r="V13" i="13"/>
  <c r="G14" i="13"/>
  <c r="M14" i="13" s="1"/>
  <c r="I14" i="13"/>
  <c r="K14" i="13"/>
  <c r="O14" i="13"/>
  <c r="Q14" i="13"/>
  <c r="V14" i="13"/>
  <c r="G15" i="13"/>
  <c r="M15" i="13" s="1"/>
  <c r="I15" i="13"/>
  <c r="K15" i="13"/>
  <c r="O15" i="13"/>
  <c r="Q15" i="13"/>
  <c r="V15" i="13"/>
  <c r="G17" i="13"/>
  <c r="M17" i="13" s="1"/>
  <c r="I17" i="13"/>
  <c r="K17" i="13"/>
  <c r="O17" i="13"/>
  <c r="Q17" i="13"/>
  <c r="V17" i="13"/>
  <c r="G18" i="13"/>
  <c r="M18" i="13" s="1"/>
  <c r="I18" i="13"/>
  <c r="K18" i="13"/>
  <c r="O18" i="13"/>
  <c r="Q18" i="13"/>
  <c r="V18" i="13"/>
  <c r="G19" i="13"/>
  <c r="M19" i="13" s="1"/>
  <c r="I19" i="13"/>
  <c r="K19" i="13"/>
  <c r="O19" i="13"/>
  <c r="Q19" i="13"/>
  <c r="V19" i="13"/>
  <c r="G20" i="13"/>
  <c r="M20" i="13" s="1"/>
  <c r="I20" i="13"/>
  <c r="K20" i="13"/>
  <c r="O20" i="13"/>
  <c r="Q20" i="13"/>
  <c r="V20" i="13"/>
  <c r="G21" i="13"/>
  <c r="M21" i="13" s="1"/>
  <c r="I21" i="13"/>
  <c r="K21" i="13"/>
  <c r="O21" i="13"/>
  <c r="Q21" i="13"/>
  <c r="V21" i="13"/>
  <c r="G22" i="13"/>
  <c r="M22" i="13" s="1"/>
  <c r="I22" i="13"/>
  <c r="K22" i="13"/>
  <c r="O22" i="13"/>
  <c r="Q22" i="13"/>
  <c r="V22" i="13"/>
  <c r="G23" i="13"/>
  <c r="M23" i="13" s="1"/>
  <c r="I23" i="13"/>
  <c r="K23" i="13"/>
  <c r="O23" i="13"/>
  <c r="Q23" i="13"/>
  <c r="V23" i="13"/>
  <c r="G24" i="13"/>
  <c r="M24" i="13" s="1"/>
  <c r="I24" i="13"/>
  <c r="K24" i="13"/>
  <c r="O24" i="13"/>
  <c r="Q24" i="13"/>
  <c r="V24" i="13"/>
  <c r="G25" i="13"/>
  <c r="M25" i="13" s="1"/>
  <c r="I25" i="13"/>
  <c r="K25" i="13"/>
  <c r="O25" i="13"/>
  <c r="Q25" i="13"/>
  <c r="V25" i="13"/>
  <c r="G26" i="13"/>
  <c r="M26" i="13" s="1"/>
  <c r="I26" i="13"/>
  <c r="K26" i="13"/>
  <c r="O26" i="13"/>
  <c r="Q26" i="13"/>
  <c r="V26" i="13"/>
  <c r="G27" i="13"/>
  <c r="M27" i="13" s="1"/>
  <c r="I27" i="13"/>
  <c r="K27" i="13"/>
  <c r="O27" i="13"/>
  <c r="Q27" i="13"/>
  <c r="V27" i="13"/>
  <c r="G28" i="13"/>
  <c r="M28" i="13" s="1"/>
  <c r="I28" i="13"/>
  <c r="K28" i="13"/>
  <c r="O28" i="13"/>
  <c r="Q28" i="13"/>
  <c r="V28" i="13"/>
  <c r="G29" i="13"/>
  <c r="M29" i="13" s="1"/>
  <c r="I29" i="13"/>
  <c r="K29" i="13"/>
  <c r="O29" i="13"/>
  <c r="Q29" i="13"/>
  <c r="V29" i="13"/>
  <c r="G33" i="13"/>
  <c r="M33" i="13" s="1"/>
  <c r="I33" i="13"/>
  <c r="K33" i="13"/>
  <c r="O33" i="13"/>
  <c r="Q33" i="13"/>
  <c r="V33" i="13"/>
  <c r="G35" i="13"/>
  <c r="M35" i="13" s="1"/>
  <c r="I35" i="13"/>
  <c r="K35" i="13"/>
  <c r="O35" i="13"/>
  <c r="Q35" i="13"/>
  <c r="V35" i="13"/>
  <c r="AE37" i="13"/>
  <c r="F44" i="1" s="1"/>
  <c r="G9" i="12"/>
  <c r="M9" i="12" s="1"/>
  <c r="I9" i="12"/>
  <c r="K9" i="12"/>
  <c r="O9" i="12"/>
  <c r="Q9" i="12"/>
  <c r="V9" i="12"/>
  <c r="G10" i="12"/>
  <c r="M10" i="12" s="1"/>
  <c r="I10" i="12"/>
  <c r="K10" i="12"/>
  <c r="O10" i="12"/>
  <c r="Q10" i="12"/>
  <c r="V10" i="12"/>
  <c r="G12" i="12"/>
  <c r="I12" i="12"/>
  <c r="K12" i="12"/>
  <c r="O12" i="12"/>
  <c r="Q12" i="12"/>
  <c r="V12" i="12"/>
  <c r="G13" i="12"/>
  <c r="M13" i="12" s="1"/>
  <c r="I13" i="12"/>
  <c r="K13" i="12"/>
  <c r="O13" i="12"/>
  <c r="Q13" i="12"/>
  <c r="V13" i="12"/>
  <c r="G14" i="12"/>
  <c r="M14" i="12" s="1"/>
  <c r="I14" i="12"/>
  <c r="K14" i="12"/>
  <c r="O14" i="12"/>
  <c r="Q14" i="12"/>
  <c r="V14" i="12"/>
  <c r="G15" i="12"/>
  <c r="M15" i="12" s="1"/>
  <c r="I15" i="12"/>
  <c r="K15" i="12"/>
  <c r="O15" i="12"/>
  <c r="Q15" i="12"/>
  <c r="V15" i="12"/>
  <c r="G16" i="12"/>
  <c r="M16" i="12" s="1"/>
  <c r="I16" i="12"/>
  <c r="K16" i="12"/>
  <c r="O16" i="12"/>
  <c r="Q16" i="12"/>
  <c r="V16" i="12"/>
  <c r="G17" i="12"/>
  <c r="M17" i="12" s="1"/>
  <c r="I17" i="12"/>
  <c r="K17" i="12"/>
  <c r="O17" i="12"/>
  <c r="Q17" i="12"/>
  <c r="V17" i="12"/>
  <c r="G18" i="12"/>
  <c r="M18" i="12" s="1"/>
  <c r="I18" i="12"/>
  <c r="K18" i="12"/>
  <c r="O18" i="12"/>
  <c r="Q18" i="12"/>
  <c r="V18" i="12"/>
  <c r="G19" i="12"/>
  <c r="M19" i="12" s="1"/>
  <c r="I19" i="12"/>
  <c r="K19" i="12"/>
  <c r="O19" i="12"/>
  <c r="Q19" i="12"/>
  <c r="V19" i="12"/>
  <c r="G20" i="12"/>
  <c r="M20" i="12" s="1"/>
  <c r="I20" i="12"/>
  <c r="K20" i="12"/>
  <c r="O20" i="12"/>
  <c r="Q20" i="12"/>
  <c r="V20" i="12"/>
  <c r="G21" i="12"/>
  <c r="M21" i="12" s="1"/>
  <c r="I21" i="12"/>
  <c r="K21" i="12"/>
  <c r="O21" i="12"/>
  <c r="Q21" i="12"/>
  <c r="V21" i="12"/>
  <c r="G22" i="12"/>
  <c r="M22" i="12" s="1"/>
  <c r="I22" i="12"/>
  <c r="K22" i="12"/>
  <c r="O22" i="12"/>
  <c r="Q22" i="12"/>
  <c r="V22" i="12"/>
  <c r="G23" i="12"/>
  <c r="M23" i="12" s="1"/>
  <c r="I23" i="12"/>
  <c r="K23" i="12"/>
  <c r="O23" i="12"/>
  <c r="Q23" i="12"/>
  <c r="V23" i="12"/>
  <c r="G27" i="12"/>
  <c r="M27" i="12" s="1"/>
  <c r="I27" i="12"/>
  <c r="K27" i="12"/>
  <c r="O27" i="12"/>
  <c r="Q27" i="12"/>
  <c r="V27" i="12"/>
  <c r="G29" i="12"/>
  <c r="M29" i="12" s="1"/>
  <c r="I29" i="12"/>
  <c r="K29" i="12"/>
  <c r="O29" i="12"/>
  <c r="Q29" i="12"/>
  <c r="V29" i="12"/>
  <c r="AE31" i="12"/>
  <c r="F41" i="1" s="1"/>
  <c r="I20" i="1"/>
  <c r="H40" i="1"/>
  <c r="J28" i="1"/>
  <c r="J26" i="1"/>
  <c r="G38" i="1"/>
  <c r="F38" i="1"/>
  <c r="J23" i="1"/>
  <c r="J24" i="1"/>
  <c r="J25" i="1"/>
  <c r="J27" i="1"/>
  <c r="E24" i="1"/>
  <c r="E26" i="1"/>
  <c r="G60" i="1" l="1"/>
  <c r="H60" i="1" s="1"/>
  <c r="I60" i="1" s="1"/>
  <c r="G64" i="1"/>
  <c r="H64" i="1" s="1"/>
  <c r="I64" i="1" s="1"/>
  <c r="F61" i="1"/>
  <c r="H61" i="1" s="1"/>
  <c r="I61" i="1" s="1"/>
  <c r="G62" i="1"/>
  <c r="H62" i="1" s="1"/>
  <c r="I62" i="1" s="1"/>
  <c r="F59" i="1"/>
  <c r="H59" i="1" s="1"/>
  <c r="I59" i="1" s="1"/>
  <c r="F56" i="1"/>
  <c r="K8" i="19"/>
  <c r="Q8" i="19"/>
  <c r="I8" i="19"/>
  <c r="G8" i="19"/>
  <c r="G27" i="19" s="1"/>
  <c r="O8" i="19"/>
  <c r="V8" i="19"/>
  <c r="F54" i="1"/>
  <c r="G8" i="18"/>
  <c r="G34" i="18" s="1"/>
  <c r="V8" i="18"/>
  <c r="K8" i="18"/>
  <c r="Q8" i="18"/>
  <c r="I8" i="18"/>
  <c r="O8" i="18"/>
  <c r="AF35" i="17"/>
  <c r="F52" i="1"/>
  <c r="G8" i="17"/>
  <c r="G35" i="17" s="1"/>
  <c r="V8" i="17"/>
  <c r="K8" i="17"/>
  <c r="O8" i="17"/>
  <c r="Q8" i="17"/>
  <c r="I8" i="17"/>
  <c r="Q8" i="16"/>
  <c r="I8" i="16"/>
  <c r="G8" i="16"/>
  <c r="G27" i="16" s="1"/>
  <c r="V8" i="16"/>
  <c r="K8" i="16"/>
  <c r="F50" i="1"/>
  <c r="O8" i="16"/>
  <c r="F48" i="1"/>
  <c r="K8" i="15"/>
  <c r="Q8" i="15"/>
  <c r="I8" i="15"/>
  <c r="O8" i="15"/>
  <c r="V8" i="15"/>
  <c r="G8" i="15"/>
  <c r="G35" i="15" s="1"/>
  <c r="AF35" i="15"/>
  <c r="M9" i="15"/>
  <c r="Q8" i="14"/>
  <c r="G8" i="14"/>
  <c r="G31" i="14" s="1"/>
  <c r="O8" i="14"/>
  <c r="M9" i="14"/>
  <c r="M8" i="14" s="1"/>
  <c r="V8" i="14"/>
  <c r="K8" i="14"/>
  <c r="I8" i="14"/>
  <c r="F46" i="1"/>
  <c r="O8" i="13"/>
  <c r="I8" i="13"/>
  <c r="V8" i="13"/>
  <c r="Q8" i="13"/>
  <c r="G8" i="13"/>
  <c r="G37" i="13" s="1"/>
  <c r="K8" i="13"/>
  <c r="F43" i="1"/>
  <c r="V8" i="12"/>
  <c r="K8" i="12"/>
  <c r="G8" i="12"/>
  <c r="Q8" i="12"/>
  <c r="O8" i="12"/>
  <c r="I8" i="12"/>
  <c r="F42" i="1"/>
  <c r="F57" i="1"/>
  <c r="F39" i="1"/>
  <c r="M9" i="23"/>
  <c r="M8" i="23" s="1"/>
  <c r="G8" i="23"/>
  <c r="G14" i="23" s="1"/>
  <c r="G8" i="22"/>
  <c r="M53" i="21"/>
  <c r="M85" i="21"/>
  <c r="M111" i="21"/>
  <c r="M103" i="21"/>
  <c r="M102" i="21" s="1"/>
  <c r="G53" i="21"/>
  <c r="G8" i="21"/>
  <c r="G85" i="21"/>
  <c r="M9" i="21"/>
  <c r="M8" i="21" s="1"/>
  <c r="G136" i="21"/>
  <c r="G111" i="21"/>
  <c r="G107" i="21"/>
  <c r="G133" i="21"/>
  <c r="M128" i="20"/>
  <c r="M8" i="20"/>
  <c r="M80" i="20"/>
  <c r="M108" i="20"/>
  <c r="G80" i="20"/>
  <c r="AF162" i="20"/>
  <c r="G8" i="20"/>
  <c r="I97" i="1" s="1"/>
  <c r="I16" i="1" s="1"/>
  <c r="G141" i="20"/>
  <c r="AF27" i="19"/>
  <c r="M10" i="19"/>
  <c r="M8" i="19" s="1"/>
  <c r="AF34" i="18"/>
  <c r="M12" i="18"/>
  <c r="M8" i="18" s="1"/>
  <c r="M13" i="17"/>
  <c r="M12" i="17"/>
  <c r="AF27" i="16"/>
  <c r="M12" i="16"/>
  <c r="M8" i="16" s="1"/>
  <c r="M13" i="15"/>
  <c r="AF31" i="14"/>
  <c r="M8" i="13"/>
  <c r="AF37" i="13"/>
  <c r="AF31" i="12"/>
  <c r="M12" i="12"/>
  <c r="M8" i="12" s="1"/>
  <c r="G154" i="21" l="1"/>
  <c r="I108" i="1"/>
  <c r="I19" i="1" s="1"/>
  <c r="G162" i="20"/>
  <c r="I104" i="1"/>
  <c r="I17" i="1" s="1"/>
  <c r="G16" i="22"/>
  <c r="G55" i="1"/>
  <c r="H55" i="1" s="1"/>
  <c r="I55" i="1" s="1"/>
  <c r="G56" i="1"/>
  <c r="H56" i="1" s="1"/>
  <c r="I56" i="1" s="1"/>
  <c r="G53" i="1"/>
  <c r="H53" i="1" s="1"/>
  <c r="I53" i="1" s="1"/>
  <c r="G54" i="1"/>
  <c r="H54" i="1" s="1"/>
  <c r="I54" i="1" s="1"/>
  <c r="M8" i="17"/>
  <c r="G51" i="1"/>
  <c r="H51" i="1" s="1"/>
  <c r="I51" i="1" s="1"/>
  <c r="G52" i="1"/>
  <c r="H52" i="1" s="1"/>
  <c r="I52" i="1" s="1"/>
  <c r="G50" i="1"/>
  <c r="H50" i="1" s="1"/>
  <c r="I50" i="1" s="1"/>
  <c r="G49" i="1"/>
  <c r="H49" i="1" s="1"/>
  <c r="I49" i="1" s="1"/>
  <c r="M8" i="15"/>
  <c r="G47" i="1"/>
  <c r="H47" i="1" s="1"/>
  <c r="I47" i="1" s="1"/>
  <c r="G48" i="1"/>
  <c r="H48" i="1" s="1"/>
  <c r="I48" i="1" s="1"/>
  <c r="G45" i="1"/>
  <c r="H45" i="1" s="1"/>
  <c r="I45" i="1" s="1"/>
  <c r="G46" i="1"/>
  <c r="H46" i="1" s="1"/>
  <c r="I46" i="1" s="1"/>
  <c r="G44" i="1"/>
  <c r="H44" i="1" s="1"/>
  <c r="I44" i="1" s="1"/>
  <c r="G43" i="1"/>
  <c r="H43" i="1" s="1"/>
  <c r="I43" i="1" s="1"/>
  <c r="G31" i="12"/>
  <c r="I106" i="1"/>
  <c r="G42" i="1"/>
  <c r="H42" i="1" s="1"/>
  <c r="I42" i="1" s="1"/>
  <c r="G41" i="1"/>
  <c r="H41" i="1" s="1"/>
  <c r="I41" i="1" s="1"/>
  <c r="F65" i="1"/>
  <c r="G58" i="1"/>
  <c r="H58" i="1" s="1"/>
  <c r="I58" i="1" s="1"/>
  <c r="G57" i="1"/>
  <c r="H57" i="1" s="1"/>
  <c r="I57" i="1" s="1"/>
  <c r="G39" i="1"/>
  <c r="G65" i="1" s="1"/>
  <c r="G25" i="1" s="1"/>
  <c r="A25" i="1" s="1"/>
  <c r="I18" i="1" l="1"/>
  <c r="I21" i="1" s="1"/>
  <c r="I110" i="1"/>
  <c r="A26" i="1"/>
  <c r="G26" i="1"/>
  <c r="H39" i="1"/>
  <c r="H65" i="1" s="1"/>
  <c r="G23" i="1"/>
  <c r="A23" i="1" s="1"/>
  <c r="G28" i="1"/>
  <c r="J109" i="1" l="1"/>
  <c r="J106" i="1"/>
  <c r="J103" i="1"/>
  <c r="J102" i="1"/>
  <c r="J105" i="1"/>
  <c r="J108" i="1"/>
  <c r="J100" i="1"/>
  <c r="J101" i="1"/>
  <c r="J99" i="1"/>
  <c r="J97" i="1"/>
  <c r="J98" i="1"/>
  <c r="J107" i="1"/>
  <c r="J104" i="1"/>
  <c r="A24" i="1"/>
  <c r="G24" i="1"/>
  <c r="A27" i="1" s="1"/>
  <c r="I39" i="1"/>
  <c r="I65" i="1" s="1"/>
  <c r="J110" i="1" l="1"/>
  <c r="J53" i="1"/>
  <c r="J58" i="1"/>
  <c r="J51" i="1"/>
  <c r="J50" i="1"/>
  <c r="J64" i="1"/>
  <c r="J61" i="1"/>
  <c r="J60" i="1"/>
  <c r="J49" i="1"/>
  <c r="J56" i="1"/>
  <c r="J45" i="1"/>
  <c r="J48" i="1"/>
  <c r="J42" i="1"/>
  <c r="J39" i="1"/>
  <c r="J65" i="1" s="1"/>
  <c r="J57" i="1"/>
  <c r="J43" i="1"/>
  <c r="J63" i="1"/>
  <c r="J41" i="1"/>
  <c r="J46" i="1"/>
  <c r="J62" i="1"/>
  <c r="J59" i="1"/>
  <c r="J52" i="1"/>
  <c r="J47" i="1"/>
  <c r="J54" i="1"/>
  <c r="J44" i="1"/>
  <c r="J55" i="1"/>
  <c r="G29" i="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authors>
    <author>Priprava2</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<sst xmlns="http://schemas.openxmlformats.org/spreadsheetml/2006/main" count="3145" uniqueCount="460">
  <si>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</si>
  <si>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</si>
  <si>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</si>
  <si>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</si>
  <si>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</si>
  <si>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</si>
  <si>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</si>
  <si>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</si>
  <si>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</si>
  <si>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</si>
  <si>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</si>
  <si>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</si>
  <si>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</si>
  <si>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</si>
  <si>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</si>
  <si>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</si>
  <si>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</si>
  <si>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</si>
  <si>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</si>
  <si>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</si>
  <si>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</si>
  <si>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</si>
  <si>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</si>
  <si>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</si>
  <si>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</si>
  <si>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</si>
  <si>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</si>
  <si>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</si>
  <si>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</si>
  <si>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</si>
  <si>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</si>
  <si>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</si>
  <si>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</si>
  <si>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</si>
  <si>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</si>
  <si>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</si>
  <si>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</si>
  <si>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</si>
  <si>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</si>
  <si>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</si>
  <si>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</si>
  <si>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</si>
  <si>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</si>
  <si>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2022/039_1</t>
  </si>
  <si>
    <t>VÝSTAVBA NOVÉ VÝJEZDOVÉ ZÁKLADNY ZZS PAK - ZÁLOŽNÍ ZDROJ-úprava 12.12.2023</t>
  </si>
  <si>
    <t>Zdravotnická záchranná služba Pardubického kraje</t>
  </si>
  <si>
    <t>Průmyslová 450</t>
  </si>
  <si>
    <t>Pardubice-Pardubičky</t>
  </si>
  <si>
    <t>53003</t>
  </si>
  <si>
    <t>69172196</t>
  </si>
  <si>
    <t>CZ69172196</t>
  </si>
  <si>
    <t>Stavba</t>
  </si>
  <si>
    <t>Stavební objekt</t>
  </si>
  <si>
    <t>SO-01</t>
  </si>
  <si>
    <t>Výjezdová základna Červená Voda</t>
  </si>
  <si>
    <t>01</t>
  </si>
  <si>
    <t>Červená Voda</t>
  </si>
  <si>
    <t>SO-02</t>
  </si>
  <si>
    <t>Výjezdová základna Holice</t>
  </si>
  <si>
    <t>Holice</t>
  </si>
  <si>
    <t>SO-03</t>
  </si>
  <si>
    <t>Výjezdová základna Lanškroun</t>
  </si>
  <si>
    <t>Lanškroun</t>
  </si>
  <si>
    <t>SO-04</t>
  </si>
  <si>
    <t>Výjezdová základna Polička</t>
  </si>
  <si>
    <t>Polička</t>
  </si>
  <si>
    <t>SO-05</t>
  </si>
  <si>
    <t>Výjezdová základna Přelouč</t>
  </si>
  <si>
    <t>Přelouč</t>
  </si>
  <si>
    <t>SO-06</t>
  </si>
  <si>
    <t>Výjezdová základna Seč</t>
  </si>
  <si>
    <t>Seč</t>
  </si>
  <si>
    <t>SO-07</t>
  </si>
  <si>
    <t>Výjezdová základna Skuteč</t>
  </si>
  <si>
    <t>Skuteč</t>
  </si>
  <si>
    <t>SO-08</t>
  </si>
  <si>
    <t>Výjezdová základna Žamberk</t>
  </si>
  <si>
    <t>Žamberk</t>
  </si>
  <si>
    <t>SO-09</t>
  </si>
  <si>
    <t>Výjezdová základna - Chrudim</t>
  </si>
  <si>
    <t>SO-10</t>
  </si>
  <si>
    <t>Výjezdová základna - Staré Čívice</t>
  </si>
  <si>
    <t>SO-11</t>
  </si>
  <si>
    <t>Záložní zdroje</t>
  </si>
  <si>
    <t>SO-12</t>
  </si>
  <si>
    <t>Výjezdová základna - Hlinsko</t>
  </si>
  <si>
    <t>Celkem za stavbu</t>
  </si>
  <si>
    <t>CZK</t>
  </si>
  <si>
    <t>#POPS</t>
  </si>
  <si>
    <t>Popis stavby: 2022/039_1 - VÝSTAVBA NOVÉ VÝJEZDOVÉ ZÁKLADNY ZZS PAK - ZÁLOŽNÍ ZDROJ-úprava 12.12.2023</t>
  </si>
  <si>
    <t>#POPO</t>
  </si>
  <si>
    <t>Popis objektu: SO-01 - Výjezdová základna Červená Voda</t>
  </si>
  <si>
    <t>#POPR</t>
  </si>
  <si>
    <t>Popis rozpočtu: 01 - Červená Voda</t>
  </si>
  <si>
    <t>Popis objektu: SO-02 - Výjezdová základna Holice</t>
  </si>
  <si>
    <t>Popis rozpočtu: 01 - Holice</t>
  </si>
  <si>
    <t>Popis objektu: SO-03 - Výjezdová základna Lanškroun</t>
  </si>
  <si>
    <t>Popis rozpočtu: 01 - Lanškroun</t>
  </si>
  <si>
    <t>Popis objektu: SO-04 - Výjezdová základna Polička</t>
  </si>
  <si>
    <t>Popis rozpočtu: 01 - Polička</t>
  </si>
  <si>
    <t>Popis objektu: SO-05 - Výjezdová základna Přelouč</t>
  </si>
  <si>
    <t>Popis rozpočtu: 01 - Přelouč</t>
  </si>
  <si>
    <t>Popis objektu: SO-06 - Výjezdová základna Seč</t>
  </si>
  <si>
    <t>Popis rozpočtu: 01 - Seč</t>
  </si>
  <si>
    <t>Popis objektu: SO-07 - Výjezdová základna Skuteč</t>
  </si>
  <si>
    <t>Popis rozpočtu: 01 - Skuteč</t>
  </si>
  <si>
    <t>Popis objektu: SO-08 - Výjezdová základna Žamberk</t>
  </si>
  <si>
    <t>Popis rozpočtu: 01 - Žamberk</t>
  </si>
  <si>
    <t>Popis objektu: SO-09 - Výjezdová základna - Chrudim</t>
  </si>
  <si>
    <t>Popis rozpočtu: 01 - Výjezdová základna - Chrudim</t>
  </si>
  <si>
    <t>Popis objektu: SO-10 - Výjezdová základna - Staré Čívice</t>
  </si>
  <si>
    <t>Popis rozpočtu: 01 - Výjezdová základna - Staré Čívice</t>
  </si>
  <si>
    <t>Popis objektu: SO-11 - Záložní zdroje</t>
  </si>
  <si>
    <t>Popis rozpočtu: 01 - Záložní zdroje</t>
  </si>
  <si>
    <t>Popis objektu: SO-12 - Výjezdová základna - Hlinsko</t>
  </si>
  <si>
    <t>Rekapitulace dílů</t>
  </si>
  <si>
    <t>Typ dílu</t>
  </si>
  <si>
    <t>1</t>
  </si>
  <si>
    <t>Zemní práce</t>
  </si>
  <si>
    <t>2</t>
  </si>
  <si>
    <t>Základy a zvláštní zakládání</t>
  </si>
  <si>
    <t>3</t>
  </si>
  <si>
    <t>Svislé a kompletní konstrukce</t>
  </si>
  <si>
    <t>5</t>
  </si>
  <si>
    <t>Komunikace</t>
  </si>
  <si>
    <t>91</t>
  </si>
  <si>
    <t>Doplňující práce na komunikaci</t>
  </si>
  <si>
    <t>99</t>
  </si>
  <si>
    <t>Staveništní přesun hmot</t>
  </si>
  <si>
    <t>767</t>
  </si>
  <si>
    <t>Konstrukce zámečnické</t>
  </si>
  <si>
    <t>799</t>
  </si>
  <si>
    <t>Ostatní</t>
  </si>
  <si>
    <t>M32</t>
  </si>
  <si>
    <t>Montáž elektropohonu a dieselagregátu</t>
  </si>
  <si>
    <t>M650</t>
  </si>
  <si>
    <t>Elektromontáže</t>
  </si>
  <si>
    <t>D96</t>
  </si>
  <si>
    <t>Přesuny suti a vybouraných hmot</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</si>
  <si>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</si>
  <si>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</si>
  <si>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</si>
  <si>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</si>
  <si>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</si>
  <si>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</si>
  <si>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</si>
  <si>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</si>
  <si>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</si>
  <si>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</si>
  <si>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</si>
  <si>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</si>
  <si>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</si>
  <si>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</si>
  <si>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</si>
  <si>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</si>
  <si>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</si>
  <si>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</si>
  <si>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</si>
  <si>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</si>
  <si>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</si>
  <si>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</si>
  <si>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</si>
  <si>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</si>
  <si>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</si>
  <si>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</si>
  <si>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</si>
  <si>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</si>
  <si>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</si>
  <si>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</si>
  <si>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</si>
  <si>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</si>
  <si>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m</t>
  </si>
  <si>
    <t>Vlastní</t>
  </si>
  <si>
    <t>Indiv</t>
  </si>
  <si>
    <t>Práce</t>
  </si>
  <si>
    <t>Běžná</t>
  </si>
  <si>
    <t>POL1_9</t>
  </si>
  <si>
    <t>Specifikace</t>
  </si>
  <si>
    <t>POL3_0</t>
  </si>
  <si>
    <t>650031621R00.</t>
  </si>
  <si>
    <t>Montáž rozváděče do váhy 25 kg</t>
  </si>
  <si>
    <t>kus</t>
  </si>
  <si>
    <t>RDod1</t>
  </si>
  <si>
    <t>Rozvaděč dílna - plastová skříň s náplní - třípólový jistič B40/3, přepínač sítí S63/4 1-0-2</t>
  </si>
  <si>
    <t>RDod2</t>
  </si>
  <si>
    <t>Úprava stávajícího rozvaděče dílna - přepojení stávajícího přívodu, zapojení nového vývodu a přívodu, do nového rozvaděče</t>
  </si>
  <si>
    <t>650053263R00.</t>
  </si>
  <si>
    <t>Montáž vidlice průmyslové IP67 5P+N+PE 63 A</t>
  </si>
  <si>
    <t>RMat1</t>
  </si>
  <si>
    <t>Přívodka nástěnná pětipólová 3x63A, IP67</t>
  </si>
  <si>
    <t>650125219R00.</t>
  </si>
  <si>
    <t>Uložení kabelu Cu 5 x 10 mm2 do trubky</t>
  </si>
  <si>
    <t>650125221R00.</t>
  </si>
  <si>
    <t>Uložení kabelu Cu 5 x 16 mm2 do trubky</t>
  </si>
  <si>
    <t>34111101R.</t>
  </si>
  <si>
    <t>Kabel silový s Cu jádrem 750 V CYKY 5 x 10 mm2</t>
  </si>
  <si>
    <t>650141115R00.</t>
  </si>
  <si>
    <t>Ukončení vodiče v rozvaděči + zapojení do 16 mm2</t>
  </si>
  <si>
    <t>650142627R00.</t>
  </si>
  <si>
    <t>Ukončení celoplast. kabelů zákl./pás.do 5x10 mm2</t>
  </si>
  <si>
    <t>205      R00.</t>
  </si>
  <si>
    <t>Zednické výpomoci M 21 podle čl.13-5c</t>
  </si>
  <si>
    <t>POL1_</t>
  </si>
  <si>
    <t>909      R00.</t>
  </si>
  <si>
    <t>Hzs-nezmeritelne stavebni prace</t>
  </si>
  <si>
    <t>h</t>
  </si>
  <si>
    <t>HZS</t>
  </si>
  <si>
    <t>POL10_</t>
  </si>
  <si>
    <t>910      R00.</t>
  </si>
  <si>
    <t>Hzs - predbezne obhlidky a revize</t>
  </si>
  <si>
    <t>SUM</t>
  </si>
  <si>
    <t>END</t>
  </si>
  <si>
    <t>650010635R00.</t>
  </si>
  <si>
    <t>Montáž trubky ohebné plastové D 40 mm, ulož. volně</t>
  </si>
  <si>
    <t>345710534R.</t>
  </si>
  <si>
    <t>Trubka elektroinstal. ohebná 2336/LPE-2 d 35,9 mm</t>
  </si>
  <si>
    <t>650010645R00.</t>
  </si>
  <si>
    <t>Montáž trubky plastové tuhé D 40 uložené pevně</t>
  </si>
  <si>
    <t>345710965R.</t>
  </si>
  <si>
    <t>Trubka elektroinstalační tuhá z PVC 4040</t>
  </si>
  <si>
    <t>Rozvaděč R3 - plastová skříň s náplní - třípólový jistič B40/3, přepínač sítí S63/4 1-0-2</t>
  </si>
  <si>
    <t>Úprava stávajícího rozvaděče R1 - doplnění třípólového jističe B40/3 a přepínače sítí S63/4 1-0-2</t>
  </si>
  <si>
    <t>RDod3</t>
  </si>
  <si>
    <t>Úprava stávajícího rozvaděče tepelného čerpadla - přepojení stávajícího přívodu, zapojení nového, vývodu a přívodu do nového rozvaděče</t>
  </si>
  <si>
    <t>Rozvaděč RMS2 - plastová skříň s náplní - třípólový jistič B40/3, přepínač sítí S63/4 1-0-2</t>
  </si>
  <si>
    <t>Úprava stávajícího rozvaděče RMS1 - přepojení stávajícího přívodu, zapojení nového vývodu a přívodu, do nového rozvaděče</t>
  </si>
  <si>
    <t>650011111R00.</t>
  </si>
  <si>
    <t>Montáž žlabu kabelového drátěného šířky do 150 mm</t>
  </si>
  <si>
    <t>Drátěný žlab 50x50x2000 galvanický zinek</t>
  </si>
  <si>
    <t>Rozvaděč - plastová skříň s náplní - třípólový jistič B40/3, přepínač sítí S63/4 1-0-2</t>
  </si>
  <si>
    <t>Úprava stávajícího rozvaděče R1 - doplněnÍ třípólového jističe B40/3 a přepínače sítí S63/4 1-0-2</t>
  </si>
  <si>
    <t>RMat2</t>
  </si>
  <si>
    <t>Úprava stávajícího rozvaděče - doplněnÍ třípólového jističe B40/3 a přepínače sítí S63/4 1-0-2</t>
  </si>
  <si>
    <t>Rozvaděč R2 - plastová skříň s náplní - třípólový jistič B40/3, přepínač sítí S63/4 1-0-2</t>
  </si>
  <si>
    <t>Úprava stávajícího rozvaděče R1 - přepojení stávajícího přívodu, zapojení nového vývodu a přívodu do, nového rozvaděče</t>
  </si>
  <si>
    <t>Úprava stávajícího rozvaděče RMS1 - doplněnÍ třípólového jističe B40/3 a přepínače sítí S63/4 1-0-2</t>
  </si>
  <si>
    <t>113106231R00</t>
  </si>
  <si>
    <t>Rozebrání vozovek a ploch s jakoukoliv výplní spár   v jakékoliv ploše, ze zámkové dlažky, kladených do lože z kameniva</t>
  </si>
  <si>
    <t>m2</t>
  </si>
  <si>
    <t>822-1</t>
  </si>
  <si>
    <t>RTS 23/ II</t>
  </si>
  <si>
    <t>RTS 22/ II</t>
  </si>
  <si>
    <t>s přemístěním hmot na skládku na vzdálenost do 3 m nebo s naložením na dopravní prostředek</t>
  </si>
  <si>
    <t>SPI</t>
  </si>
  <si>
    <t>SO-09.1-01+SO-09.1-02+SO-09.1-03+SO-09.1-04</t>
  </si>
  <si>
    <t>POP</t>
  </si>
  <si>
    <t>5*5</t>
  </si>
  <si>
    <t>VV</t>
  </si>
  <si>
    <t>131201110R00</t>
  </si>
  <si>
    <t>Hloubení nezapažených jam a zářezů do 50 m3, v hornině 3, hloubení strojně</t>
  </si>
  <si>
    <t>m3</t>
  </si>
  <si>
    <t>800-1</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</si>
  <si>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</si>
  <si>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5,5*5,5*0,3</t>
  </si>
  <si>
    <t>131201119R00</t>
  </si>
  <si>
    <t xml:space="preserve">Hloubení nezapažených jam a zářezů příplatek za lepivost, v hornině 3,  </t>
  </si>
  <si>
    <t>161101101R00</t>
  </si>
  <si>
    <t>Svislé přemístění výkopku z horniny 1 až 4, při hloubce výkopu přes 1 do 2,5 m</t>
  </si>
  <si>
    <t>bez naložení do dopravní nádoby, ale s vyprázdněním dopravní nádoby na hromadu nebo na dopravní prostředek,</t>
  </si>
  <si>
    <t>plocha : 9,075</t>
  </si>
  <si>
    <t>sloupky oplocení : 6*3,14*0,1*0,1*0,8</t>
  </si>
  <si>
    <t>133210012R00</t>
  </si>
  <si>
    <t>Vrtání šachet pro plotové sloupky hornina třídy 3,4, průměr šachty 200 mm</t>
  </si>
  <si>
    <t>801-5</t>
  </si>
  <si>
    <t>162301101R00</t>
  </si>
  <si>
    <t>Vodorovné přemístění výkopku z horniny 1 až 4, na vzdálenost přes 50  do 500 m</t>
  </si>
  <si>
    <t>po suchu, bez naložení výkopku, avšak se složením bez rozhrnutí, zpáteční cesta vozidla.</t>
  </si>
  <si>
    <t>162701105R00</t>
  </si>
  <si>
    <t>Vodorovné přemístění výkopku z horniny 1 až 4, na vzdálenost přes 9 000  do 10 000 m</t>
  </si>
  <si>
    <t>9,075</t>
  </si>
  <si>
    <t>167101101R00</t>
  </si>
  <si>
    <t>Nakládání, skládání, překládání neulehlého výkopku nakládání výkopku  do 100 m3, z horniny 1 až 4</t>
  </si>
  <si>
    <t>171201201R00</t>
  </si>
  <si>
    <t>Uložení sypaniny na dočasnou skládku tak, že na 1 m2 plochy připadá přes 2 m3 výkopku nebo ornice</t>
  </si>
  <si>
    <t>Uložení na mezideponii : 9,075+0,15072</t>
  </si>
  <si>
    <t>Uložení na skládce : 9,075+0,15072</t>
  </si>
  <si>
    <t>181101102R00</t>
  </si>
  <si>
    <t>Úprava pláně v zářezech v hornině 1 až 4, se zhutněním</t>
  </si>
  <si>
    <t>vyrovnáním výškových rozdílů, ploch vodorovných a ploch do sklonu 1 : 5.</t>
  </si>
  <si>
    <t>5,5*5,5</t>
  </si>
  <si>
    <t>199000005R00</t>
  </si>
  <si>
    <t>Poplatky za skládku zeminy 1- 4, skupina 17 05 04 z Katalogu odpadů</t>
  </si>
  <si>
    <t>t</t>
  </si>
  <si>
    <t>9,075*2</t>
  </si>
  <si>
    <t>0,15072*2</t>
  </si>
  <si>
    <t>271531111R00</t>
  </si>
  <si>
    <t>Polštáře zhutněné pod základy kamenivo hrubé, drcené, frakce 16 - 63 mm</t>
  </si>
  <si>
    <t>800-2</t>
  </si>
  <si>
    <t>0,3*5,5*5,5</t>
  </si>
  <si>
    <t>273321321R00</t>
  </si>
  <si>
    <t>Beton základových desek železový třídy C 20/25, Beton čerstvý obyčejný;  C 20/25;  prostředí: X0;  cement: CEM I;  Dmax = 22 mm;  S 3</t>
  </si>
  <si>
    <t>801-1</t>
  </si>
  <si>
    <t>bez dodávky a uložení výztuže</t>
  </si>
  <si>
    <t>podkladní betonová deska : 3*1,5*0,4</t>
  </si>
  <si>
    <t>273351215R00</t>
  </si>
  <si>
    <t>Bednění stěn základových desek zřízení</t>
  </si>
  <si>
    <t>svislé nebo šikmé (odkloněné) , půdorysně přímé nebo zalomené, stěn základových desek ve volných nebo zapažených jámách, rýhách, šachtách, včetně případných vzpěr,</t>
  </si>
  <si>
    <t>(2*1,5+2*3)*0,4</t>
  </si>
  <si>
    <t>273351216R00</t>
  </si>
  <si>
    <t>Bednění stěn základových desek odstranění</t>
  </si>
  <si>
    <t>Včetně očištění, vytřídění a uložení bednicího materiálu.</t>
  </si>
  <si>
    <t>273361921RT5</t>
  </si>
  <si>
    <t>Výztuž základových desek ze svařovaných sítí průměr drátu 6 mm, velikost oka 150/150 mm</t>
  </si>
  <si>
    <t>včetně distančních prvků</t>
  </si>
  <si>
    <t>((3*1,5)*3,033)*0,001*2</t>
  </si>
  <si>
    <t>Koeficient prořez: 0,1</t>
  </si>
  <si>
    <t xml:space="preserve">Koeficient : </t>
  </si>
  <si>
    <t>289970111R00</t>
  </si>
  <si>
    <t>Geotextílie separační, filtrační, zpevňující polypropylén, 300 g/m2</t>
  </si>
  <si>
    <t>5,5*5,5*1,1</t>
  </si>
  <si>
    <t>338171122R00</t>
  </si>
  <si>
    <t>Osazování sloupků a vzpěr plotových ocelových výšky do 2,60 m, se zabetonováním do 0,5 m3 do předem připravených jamek betonem C 25/30</t>
  </si>
  <si>
    <t>trubkových nebo profilovaných</t>
  </si>
  <si>
    <t>33817112R00</t>
  </si>
  <si>
    <t>Osazování sloupků a vzpěr plotových ocelových výšky do 2,60 m, s přikotvením do betonového obrubníku</t>
  </si>
  <si>
    <t>V ceně spojovací a kotvnící materiál</t>
  </si>
  <si>
    <t>R001_553</t>
  </si>
  <si>
    <t>Sloupek ocelový poplastovaný 60x40mm, dl.2200mm - dodávka vč.PVC čepičky</t>
  </si>
  <si>
    <t>POL3_</t>
  </si>
  <si>
    <t>575454R00</t>
  </si>
  <si>
    <t>Očištění rozebrané dlažby, uložení na palety, veškerá manipulace s dlažbou při následné pokládce</t>
  </si>
  <si>
    <t>soubor</t>
  </si>
  <si>
    <t>20% nákup nové dlažby</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</si>
  <si>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</si>
  <si>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</si>
  <si>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</si>
  <si>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plocha : 5*5</t>
  </si>
  <si>
    <t>bet. deska : -3*1,5</t>
  </si>
  <si>
    <t>59245308R</t>
  </si>
  <si>
    <t>dlažba betonová dvouvrstvá; obdélník; šedá; l = 200 mm; š = 100 mm; tl. 60,0 mm</t>
  </si>
  <si>
    <t>SPCM</t>
  </si>
  <si>
    <t>20% nová dlažba : 25*1,05*0,2</t>
  </si>
  <si>
    <t>596291111R00</t>
  </si>
  <si>
    <t>Řezání zámkové dlažby tloušťky 60 mm</t>
  </si>
  <si>
    <t>5*5*0,3</t>
  </si>
  <si>
    <t>999281105R00</t>
  </si>
  <si>
    <t xml:space="preserve">Přesun hmot pro opravy a údržbu objektů pro opravy a údržbu dosavadních objektů včetně vnějších plášťů  výšky do 6 m,  </t>
  </si>
  <si>
    <t>801-4</t>
  </si>
  <si>
    <t>Přesun hmot</t>
  </si>
  <si>
    <t>POL7_</t>
  </si>
  <si>
    <t>oborů 801, 803, 811 a 812</t>
  </si>
  <si>
    <t>767914130R00</t>
  </si>
  <si>
    <t>Montáž oplocení z pletiva rámového na ocelové sloupky, o výšce přes 1,5 do 2 m</t>
  </si>
  <si>
    <t>800-767</t>
  </si>
  <si>
    <t>oplocení : 4,65+4,65+4,5+4,5</t>
  </si>
  <si>
    <t>branka : -1</t>
  </si>
  <si>
    <t>767920210R00</t>
  </si>
  <si>
    <t>Montáž vrat a vrátek k oplocení osazovaných na sloupky ocelové, o ploše jednotlivě do 2 m2</t>
  </si>
  <si>
    <t>998767101R00</t>
  </si>
  <si>
    <t>Přesun hmot pro kovové stavební doplňk. konstrukce v objektech výšky do 6 m</t>
  </si>
  <si>
    <t>50 m vodorovně</t>
  </si>
  <si>
    <t>R002_553</t>
  </si>
  <si>
    <t>Spojovací materiál - ocel.držáky (objímky 60x40mm průběžné,rohové,koncové) - dodávka dle potřeby a p</t>
  </si>
  <si>
    <t>kompl</t>
  </si>
  <si>
    <t>R003_553</t>
  </si>
  <si>
    <t>Atypická plotová branka 1000/1500 mm vč. výplně, rámu, zámku a cylindrické vložky</t>
  </si>
  <si>
    <t>R004_553</t>
  </si>
  <si>
    <t>Plotový dílec 3D poplastovaný, oko 50x200mm, drát 4mm, rozměr 1500-2500x1530mm - dodávka</t>
  </si>
  <si>
    <t>R001_220</t>
  </si>
  <si>
    <t>D+M Záložního zdroje</t>
  </si>
  <si>
    <t>Stroj</t>
  </si>
  <si>
    <t>POL6_</t>
  </si>
  <si>
    <t>R002_220</t>
  </si>
  <si>
    <t>Elektromontážní činnost - propojení rozvaděče ATS s hlavním objektovým rozvaděčem</t>
  </si>
  <si>
    <t>979082213R00</t>
  </si>
  <si>
    <t>Vodorovná doprava suti po suchu bez naložení, ale se složením a hrubým urovnáním na vzdálenost do 1 km</t>
  </si>
  <si>
    <t>Přesun suti</t>
  </si>
  <si>
    <t>POL8_</t>
  </si>
  <si>
    <t>979082219R00</t>
  </si>
  <si>
    <t>Vodorovná doprava suti po suchu příplatek k ceně za každý další i započatý 1 km přes 1 km</t>
  </si>
  <si>
    <t>979087212R00</t>
  </si>
  <si>
    <t>Nakládání na dopravní prostředky suti</t>
  </si>
  <si>
    <t>pro vodorovnou dopravu</t>
  </si>
  <si>
    <t>979093111R00</t>
  </si>
  <si>
    <t>Uložení suti na skládku bez zhutnění</t>
  </si>
  <si>
    <t>800-6</t>
  </si>
  <si>
    <t>s hrubým urovnáním,</t>
  </si>
  <si>
    <t>979990103R00</t>
  </si>
  <si>
    <t>Poplatek za skládku za uložení, betonu,  , skupina 17 01 01 z Katalogu odpadů</t>
  </si>
  <si>
    <t>801-3</t>
  </si>
  <si>
    <t>005111021R</t>
  </si>
  <si>
    <t>Vytyčení inženýrských sítí</t>
  </si>
  <si>
    <t>Soubor</t>
  </si>
  <si>
    <t>VRN</t>
  </si>
  <si>
    <t>POL99_8</t>
  </si>
  <si>
    <t>00523  R</t>
  </si>
  <si>
    <t>Zkoušky a revize</t>
  </si>
  <si>
    <t>revize elektroinstalace a záložního zdroje vč. rozvaděče</t>
  </si>
  <si>
    <t>005241010R</t>
  </si>
  <si>
    <t xml:space="preserve">Dokumentace skutečného provedení </t>
  </si>
  <si>
    <t>Náklady na vyhotovení dokumentace skutečného provedení stavby a její předání objednateli v požadované formě a požadovaném počtu - 3 paré v tištěné podobě + 1x elektronicky na CD.</t>
  </si>
  <si>
    <t>- součástí bude fotodokumentace průběhu realizace - 1x na CD</t>
  </si>
  <si>
    <t>005241020R</t>
  </si>
  <si>
    <t xml:space="preserve">Geodetické zaměření skutečného provedení  </t>
  </si>
  <si>
    <t>Náklady na provedení skutečného zaměření stavby v rozsahu nezbytném pro zápis změny do katastru nemovitostí a dle návrhu kupní smlouvy. 3 paré v tištěné podobě + 1x elektronicky na CD. Jedná se o vyhotovení geometrického plánu pro zápis staveb do katastru nemovitostí a zaměření celé stavby (rozsah komunikací a zpevněných ploch, skutečná trasa inženýrských sítí atd.) pro jejich zápis do GIS.</t>
  </si>
  <si>
    <t/>
  </si>
  <si>
    <t>Geometrický plán bude ověřen Katastrálním úřadem.</t>
  </si>
  <si>
    <t>005281010R</t>
  </si>
  <si>
    <t>Propagace</t>
  </si>
  <si>
    <t>Propagace Pamětní deska</t>
  </si>
  <si>
    <t>Náklady spojené s označením stavby a povinné publicitou projektu v rozsahu: Zhotovení a montáž 1 ks stálé informační tabule pro venkovní prostředí (pamětní desky) dle pravidel povinné publicity IROP REACT, 30x40 cm, text a grafické řešení poskytne projektový manažer</t>
  </si>
  <si>
    <t>121101101R00</t>
  </si>
  <si>
    <t>Sejmutí ornice s přemístěním na vzdálenost do 50 m</t>
  </si>
  <si>
    <t>nebo lesní půdy, s vodorovným přemístěním na hromady v místě upotřebení nebo na dočasné či trvalé skládky se složením</t>
  </si>
  <si>
    <t>SO-10.1-01+SO-10.1-02+SO-10.1-03+SO-10.1-04</t>
  </si>
  <si>
    <t>6*4*0,2</t>
  </si>
  <si>
    <t>Odkaz na mn. položky pořadí 2 : 4,8</t>
  </si>
  <si>
    <t>plocha : 6*4*0,2</t>
  </si>
  <si>
    <t>sloupky oplocení : 10*3,14*0,1*0,1*0,8</t>
  </si>
  <si>
    <t>4,8+4,8</t>
  </si>
  <si>
    <t>Nakládání na mezideponii : 4,8</t>
  </si>
  <si>
    <t>10*3,14*0,1*0,1*0,8</t>
  </si>
  <si>
    <t>Uložení na mezideponii : 4,8+0,2512</t>
  </si>
  <si>
    <t>Uložení na skládce : 4,8+0,2512</t>
  </si>
  <si>
    <t>6*4</t>
  </si>
  <si>
    <t>(4,8+0,2512)*2</t>
  </si>
  <si>
    <t>0,3*6*4</t>
  </si>
  <si>
    <t>6*4*1,1</t>
  </si>
  <si>
    <t>Začátek provozního součtu</t>
  </si>
  <si>
    <t xml:space="preserve">  plocha : 5,5*3,5</t>
  </si>
  <si>
    <t xml:space="preserve">  bet. deska : -3*1,5</t>
  </si>
  <si>
    <t>Konec provozního součtu</t>
  </si>
  <si>
    <t>Mezisoučet</t>
  </si>
  <si>
    <t>14,75*1,05</t>
  </si>
  <si>
    <t>plocha : 5,5*3,5</t>
  </si>
  <si>
    <t>plocha : 5,5*3,5*0,3</t>
  </si>
  <si>
    <t>916661111RT5</t>
  </si>
  <si>
    <t>Osazení parkového obrubníku betonového včetně dodávky obrubníku 80x250x1000 mm, s boční opěrou z betonu prostého</t>
  </si>
  <si>
    <t>se zřízením lože z betonu prostého C 12/15 tl. 80-100 mm</t>
  </si>
  <si>
    <t>obrubník okolo kapového chodníčku : 5,58*2+3,66</t>
  </si>
  <si>
    <t>5+3,5+5+2,5</t>
  </si>
  <si>
    <t>Atypická plotová branka 1000/1500 mm vč. rámu, zámku a cylindrické vložky</t>
  </si>
  <si>
    <t>Zařízení bude předáno s nádrží doplněnou na 90% svého objemu. Podrobně viz text v PD.</t>
  </si>
  <si>
    <t>ZZ</t>
  </si>
  <si>
    <t>D+M záložní zdroj</t>
  </si>
  <si>
    <t>průchodky zespodu pro kabely o průměr. 25 mm – 6 ks, o pr. 65 mm – 1 ks.</t>
  </si>
  <si>
    <t>Zařízení bude předáno s nádrží doplněnou na 90 % svého objemu. Podrobně viz text v PD.</t>
  </si>
  <si>
    <t>Montáž elektroinstalační lišty šířky do 60 mm</t>
  </si>
  <si>
    <t>Lišta vkládací z PVC délka 2 m  LHD 60x40</t>
  </si>
  <si>
    <t>Kabel silový s Cu jádrem 750 V CYKY 5 x 16 mm2</t>
  </si>
  <si>
    <t>Ukončení celoplast. kabelů zákl./pás.do 5x16 mm2</t>
  </si>
  <si>
    <t>protipožární ucpávka</t>
  </si>
  <si>
    <t>ks</t>
  </si>
  <si>
    <t>pronájem lešení</t>
  </si>
  <si>
    <t>den</t>
  </si>
  <si>
    <t>montáž a demontáž lešení</t>
  </si>
  <si>
    <t>kpl</t>
  </si>
  <si>
    <t>doprava a přesun hmot</t>
  </si>
  <si>
    <t>Prvky pro trubku elektroinstalační tuhou z PVC 4040</t>
  </si>
  <si>
    <t>Prvky pro lištu vkládací z PVC LHD 60x40</t>
  </si>
  <si>
    <t>Prvky a příchytky trubky elektroinstalční tuhé z PVC 4040</t>
  </si>
  <si>
    <t>Spojky a příchytky pro drátěný žlab 50x50x2000</t>
  </si>
  <si>
    <t>Prvky a příchytky pro trubku elektroinstalační tuhou z PVC 4040</t>
  </si>
  <si>
    <t>Automatický předehřev motoru a dobíječ akumulátorů.Zařízení bude opatřeno ekologickou vanou v rámu stroje zabraňující úniku provozních kapalin. Zařízení bude vybaveno ochranou proti doteku horkých částí. Jednonápravový podvozek - bržděný. Zásuvkový rozvaděč, krytí IP65 - 1x400V/16A - 5kol.,1x400V/63A-5kol., 1x400V/32A-5kol, 1x230V/16A + proudové chrániče a reverzační přepínač pro všechny zásuvky, svorkovnice/sběrnice pro připojení kabelu (vodičů) pro vyvedení plného výkonu, kabelové</t>
  </si>
  <si>
    <t>Součástí každého záložního zdroje - dieselového motorgenerátoru je homologovaný podvozek se stavitelnou ojí</t>
  </si>
  <si>
    <t>Součástí dodávky je doprava zařízení na podvozku do místa předání, provozní zkouška, kompletní dokumentace a zaškolení obsluhy.</t>
  </si>
  <si>
    <t>Dodávka mobilního záložního zdroje - dieselového motorgenerátoru o výkonu min. 43 kVA (min. trvalý výkon 32 kW), třída provedení G3,  s jističem a rozvaděčem vlastní spotřeby, interní palivovou nádrží na min. 12 hodin provozu, chladič motoru dimenzovaný na venkovní teplotu 40°C, kulisové tlumiče v sací a výdechové části kapotáže, kapotáž vyplěná tlumící  hmotou, hlučnost záložního zdroje v 7 m max. 64 dB, integrovaný tlumič spalin - 29dB(A), zámky kapotáže s krytím IP65.</t>
  </si>
  <si>
    <t>Dodávka stacionárního záložního zdroje - dieselového motorgenerátoru o výkonu min. 87 kVA (min. trvalý výkon 64 kW), třída provedení G3, s jističem a rozvaděčem vlastní spotřeby, interní palivovou nádrží na min. 12 hodin provozu  při 75% zatížení, chladič motoru dimenzovaný na venkovní teplotu 40°C, kulisové tlumiče v sací a výdechové části kapotáže, kapotáž vyplěná tlumící hmotou, hlučnost záložního zdroje v 7 m max. 68 dB, integrovaný tlumič spalin - 29dB(A), zámky kapotáže s krytím IP65. Automatický předehřev motoru a dobíječ akumulátorů. Zařízení bude opatřeno ekologickou vanou v rámu stroje zabraňující úniku všech provozních kapalin. Zařízení bude vybaveno ochranou proti doteku horkých částí. Součástí dodávky bude rozvaděč ATS (přepínač silového napětí SÍŤ/DA), silnoproudá/komunikační kabeláž mezi dieselagregátem a skříní ATS umístěné na chodbě hlavní budovy výjezdové základny. V rámci objektů ZZS, kde je zdrojem vytápění  tepelné čerpadlo je provedeno dvojí měření budovy. Je nutné, aby záložní zdroj zajistil provoz veškerého zařízení budovy. Dále bude součástí dodávky realizační dodavatelská dokumentace, doprava, montáž, instalace, uvedení do provozu, provozní zkouška automatického spínání a odpínání, kompletní dokumentace v českém jazyce a zaškolení obsluhy pro provoz a běžnou údržbu. Dodávka kabeláže bude provedena včetně výkopu kabelové trasy, použití chrániček a položení kabelu označených červenou fólií, zpetné úpravy výkopu - cca 3 m ve zpevněné ploše ze zámkové dlažby pojezdné vozy do 3,5t. V prostorách budovy bude kabelové vedení řešeno pod stropem ve výšce cca 4,5 m, včetně nosného systému pro kabeláž (drátěné žlaby) a jeho kotvení - cca 48 m. Kabelové vedení bude procházet dvěma požárními úseky - min. dvě požární ucpávky. Montáž pod stropem možné řešit pojízdným lešením. Zařízení bude předáno s nádrží doplněnou na 90% svého objemu.  Podrobně viz text v PD.</t>
  </si>
  <si>
    <t>Dodávka stacionárního záložního zdroje - dieselového motorgenerátoru o výkonu min. 65 kVA (min. trvalý výkon 48 kW), třída provedení G3, s jističem a rozvaděčem vlastní spotřeby, interní palivovou nádrží na min. 12 hodin provozu při 75% zatížení, chladič motoru dimenzovaný na venkovní teplotu 40°C, kulisové tlumiče v sací a výdechové části kapotáže, kapotáž vyplěná tlumící hmotou, hlučnost záložního zdroje v 7 m max. 67 dB, integrovaný tlumič spalin - 29dB(A), zámky kapotáže s krytím IP65. Automatický předehřev motoru a dobíječ akumulátorů. Zařízení bude opatřeno ekologickou vanou v rámu stroje zabraňující úniku provozních kapalin. Zařízení bude vybaveno ochranou proti doteku horkých částí. Součástí dodávky bude rozvaděč ATS (přepínač silového napětí SÍŤ/DA), silnoproudá/komunikační kabeláž mezi dieselagregátem a skříní ATS umístěné v místnosti technologie. V rámci objektů ZZS, kde je zdrojem vytápění  tepelné čerpadlo je provedeno dvojí měření budovy. Je nutné, aby záložní zdroj zajistil provoz veškerého zařízení budovy. Dále bude součástí dodávky  realizační dodavatelská dokumentace, doprava, montáž, instalace, uvedení do provozu, provozní zkouška automatického spínání a odpínání, kompletní dokumentace v českém jazyce a zaškolení obsluhy pro provoz a běžnou údržbu. Dodávka kabeláže bude provedena včetně výkopu kabelové trasy, použití chrániček a položení kabelu označených červenou fólií, zpetné úpravy výkopu - cca 28,5 m v zeléné ploše. V prostorách budovy bude dodávka  včetně nosného systému pro kabeláž (drátěné žlaby) a jeho kotvení - cca 6,5 m.</t>
  </si>
  <si>
    <t>Dodávka stacionárního záložního zdroje - dieselového motorgenerátoru o výkonu min. 43 kVA (min. trvalý výkon 32 kW), třída provedení G3, s jističem a rozvaděčem vlastní spotřeby, interní palivovou nádrží na min. 12 hodin provozu, chladič motoru dimenzovaný na venkovní teplotu 40°C, kulisové tlumiče v sací a výdechové části kapotáže, kapotáž vyplněná tlumící hmotou, hlučnost záložního zdroje v 7 m max. 64 dB, integrovaný tlumič spalin - 29dB(A), zámky kapotáže s krytím IP65. Automatický předehřev motoru a dobíječ akumulátorů. Zařízení bude opatřeno ekologickou vanou v rámu stroje zabraňující úniku provozních kapalin. Zařízení bude vybaveno ochranou proti doteku horkých částí. Součástí dodávky bude rozvaděč ATS (přepínač silového napětí SÍŤ/DA), silnoproudá/komunikační kabeláž mezi dieselagregátem a skříní ATS umístěné v místnosti technologie. V rámci objektů ZZS, kde je zdrojem vytápění tepelné čerpadlo je provedeno dvojí měření budovy. Je nutné, aby záložní zdroj zajistil provoz veškerého zařízení budovy. Dále bude součástí dodávky realizační dodavatelská dokumentace, doprava, montáž, instalace, uvedení do provozu, provozní zkouška automatického spínání a odpínání, kompletní dokumentace v českém jazyce a zaškolení obsluhy pro provoz a běžnou údržbu. Dodávka kabeláže bude provedena včetně výkopu kabelové trasy, použití chrániček a položení kabelu označených červenou fólií, zpětné úpravy výkopu – cca 25 m v zeleném terénu a 10 m ve zpevněné ploše ze zámkové dlažby. V prostorách budovy bude kabelové vedení řešeno pod stropem ve výšce cca 2,5 m, včetně nosného systému pro kabeláž (drátěné žlaby) a jeho kotvení – cca 10 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</si>
</sst>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3"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7"/>
      <name val="Arial CE"/>
      <family val="2"/>
      <charset val="238"/>
    </font>
    <font>
      <sz val="8"/>
      <color indexed="12"/>
      <name val="Arial CE"/>
      <family val="2"/>
      <charset val="238"/>
    </font>
    <font>
      <sz val="8"/>
      <color indexed="14"/>
      <name val="Arial CE"/>
      <family val="2"/>
      <charset val="238"/>
    </font>
    <font>
      <sz val="8"/>
      <color indexed="9"/>
      <name val="Arial CE"/>
      <family val="2"/>
      <charset val="238"/>
    </font>
    <font>
      <sz val="8"/>
      <color indexed="21"/>
      <name val="Arial CE"/>
      <family val="2"/>
      <charset val="238"/>
    </font>
    <font>
      <sz val="8"/>
      <color rgb="FFDF7000"/>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3" xfId="0" applyNumberFormat="1" applyFont="1" applyBorder="1" applyAlignment="1">
      <alignment vertical="center" wrapText="1"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3" fillId="0" borderId="31" xfId="0" applyNumberFormat="1" applyFont="1" applyBorder="1" applyAlignment="1">
      <alignment vertical="center"/>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7"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7" xfId="0" applyNumberFormat="1" applyFont="1" applyFill="1" applyBorder="1" applyAlignment="1">
      <alignment horizontal="center" vertical="center"/>
    </xf>
    <xf numFmtId="4" fontId="3" fillId="3" borderId="37"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4" fontId="5" fillId="3" borderId="0" xfId="0" applyNumberFormat="1" applyFont="1" applyFill="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8"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5"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7" fillId="0" borderId="0" xfId="0" applyFont="1" applyAlignment="1">
      <alignment horizontal="center" vertical="top" shrinkToFit="1"/>
    </xf>
    <xf numFmtId="165" fontId="17" fillId="0" borderId="0" xfId="0" applyNumberFormat="1" applyFont="1" applyAlignment="1">
      <alignment vertical="top" shrinkToFit="1"/>
    </xf>
    <xf numFmtId="4" fontId="17" fillId="0" borderId="0" xfId="0" applyNumberFormat="1" applyFont="1" applyAlignment="1">
      <alignment vertical="top" shrinkToFit="1"/>
    </xf>
    <xf numFmtId="165" fontId="18" fillId="0" borderId="0" xfId="0" applyNumberFormat="1" applyFont="1" applyAlignment="1">
      <alignment horizontal="center" vertical="top" wrapText="1" shrinkToFit="1"/>
    </xf>
    <xf numFmtId="165" fontId="18" fillId="0" borderId="0" xfId="0" applyNumberFormat="1" applyFont="1" applyAlignment="1">
      <alignment vertical="top" wrapText="1" shrinkToFit="1"/>
    </xf>
    <xf numFmtId="165" fontId="19" fillId="0" borderId="0" xfId="0" applyNumberFormat="1" applyFont="1" applyAlignment="1">
      <alignment horizontal="center" vertical="top" wrapText="1" shrinkToFit="1"/>
    </xf>
    <xf numFmtId="165" fontId="19" fillId="0" borderId="0" xfId="0" applyNumberFormat="1" applyFont="1" applyAlignment="1">
      <alignment vertical="top" wrapText="1" shrinkToFit="1"/>
    </xf>
    <xf numFmtId="0" fontId="20" fillId="0" borderId="0" xfId="0" applyFont="1" applyAlignment="1">
      <alignment wrapText="1"/>
    </xf>
    <xf numFmtId="165" fontId="18" fillId="0" borderId="0" xfId="0" quotePrefix="1" applyNumberFormat="1" applyFont="1" applyAlignment="1">
      <alignment horizontal="left" vertical="top" wrapText="1"/>
    </xf>
    <xf numFmtId="165" fontId="19" fillId="0" borderId="0" xfId="0" quotePrefix="1" applyNumberFormat="1" applyFont="1" applyAlignment="1">
      <alignment horizontal="left" vertical="top" wrapText="1"/>
    </xf>
    <xf numFmtId="49" fontId="17" fillId="0" borderId="0" xfId="0" applyNumberFormat="1" applyFont="1" applyAlignment="1">
      <alignment horizontal="left" vertical="top" wrapText="1"/>
    </xf>
    <xf numFmtId="165" fontId="21" fillId="0" borderId="0" xfId="0" applyNumberFormat="1" applyFont="1" applyAlignment="1">
      <alignment horizontal="center" vertical="top" wrapText="1" shrinkToFit="1"/>
    </xf>
    <xf numFmtId="165" fontId="21" fillId="0" borderId="0" xfId="0" applyNumberFormat="1" applyFont="1" applyAlignment="1">
      <alignment vertical="top" wrapText="1" shrinkToFit="1"/>
    </xf>
    <xf numFmtId="165" fontId="22" fillId="0" borderId="0" xfId="0" applyNumberFormat="1" applyFont="1" applyAlignment="1">
      <alignment horizontal="center" vertical="top" wrapText="1" shrinkToFit="1"/>
    </xf>
    <xf numFmtId="165" fontId="22" fillId="0" borderId="0" xfId="0" applyNumberFormat="1" applyFont="1" applyAlignment="1">
      <alignment vertical="top" wrapText="1" shrinkToFit="1"/>
    </xf>
    <xf numFmtId="165" fontId="21" fillId="0" borderId="0" xfId="0" applyNumberFormat="1" applyFont="1" applyAlignment="1">
      <alignment horizontal="left" vertical="top" wrapText="1"/>
    </xf>
    <xf numFmtId="165" fontId="21" fillId="0" borderId="0" xfId="0" quotePrefix="1" applyNumberFormat="1" applyFont="1" applyAlignment="1">
      <alignment horizontal="left" vertical="top" wrapText="1"/>
    </xf>
    <xf numFmtId="165" fontId="22" fillId="0" borderId="0" xfId="0" quotePrefix="1" applyNumberFormat="1" applyFont="1" applyAlignment="1">
      <alignment horizontal="left" vertical="top" wrapText="1"/>
    </xf>
    <xf numFmtId="0" fontId="17" fillId="0" borderId="0" xfId="0" applyFont="1" applyAlignment="1">
      <alignment horizontal="left" vertical="top" wrapText="1"/>
    </xf>
    <xf numFmtId="0" fontId="17" fillId="0" borderId="0" xfId="0" applyFont="1" applyAlignment="1">
      <alignment vertical="top"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4" fontId="0" fillId="0" borderId="32" xfId="0" applyNumberFormat="1" applyBorder="1" applyAlignment="1">
      <alignment vertical="center" wrapText="1"/>
    </xf>
    <xf numFmtId="4" fontId="5" fillId="0" borderId="32" xfId="0" applyNumberFormat="1" applyFon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7" fillId="0" borderId="0" xfId="0" applyFont="1" applyAlignment="1">
      <alignment horizontal="left" vertical="top" wrapText="1"/>
    </xf>
    <xf numFmtId="0" fontId="17" fillId="0" borderId="0" xfId="0" applyFont="1" applyAlignment="1">
      <alignment vertical="top" wrapText="1"/>
    </xf>
    <xf numFmtId="0" fontId="16" fillId="0" borderId="18" xfId="0" applyFont="1" applyBorder="1" applyAlignment="1">
      <alignment horizontal="left" vertical="top" wrapText="1"/>
    </xf>
    <xf numFmtId="0" fontId="16" fillId="0" borderId="18" xfId="0" applyFont="1" applyBorder="1" applyAlignment="1">
      <alignment vertical="top" wrapText="1"/>
    </xf>
    <xf numFmtId="0" fontId="17" fillId="0" borderId="18" xfId="0" applyFont="1" applyBorder="1" applyAlignment="1">
      <alignment horizontal="left" vertical="top" wrapText="1"/>
    </xf>
    <xf numFmtId="0" fontId="17" fillId="0" borderId="18" xfId="0" applyFont="1" applyBorder="1" applyAlignment="1">
      <alignmen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208" t="s">
        <v>39</v>
      </c>
      <c r="B2" s="208"/>
      <c r="C2" s="208"/>
      <c r="D2" s="208"/>
      <c r="E2" s="208"/>
      <c r="F2" s="208"/>
      <c r="G2" s="208"/>
    </row>
  </sheetData>
  <sheetProtection algorithmName="SHA-512" hashValue="sqcW4qbd7/94Q2lv3xAHpXoNVSbdPu1HNJxyCX/jMsh4gCVthqgXNyYf0Cn4Vsn8eKDt+onNR5IqsJzc1s7Trg==" saltValue="wFC4K9fS+SLUzi78enzK3w=="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13"/>
  <sheetViews>
    <sheetView showGridLines="0" topLeftCell="B1"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209" t="s">
        <v>41</v>
      </c>
      <c r="C1" s="210"/>
      <c r="D1" s="210"/>
      <c r="E1" s="210"/>
      <c r="F1" s="210"/>
      <c r="G1" s="210"/>
      <c r="H1" s="210"/>
      <c r="I1" s="210"/>
      <c r="J1" s="211"/>
    </row>
    <row r="2" spans="1:15" ht="36" customHeight="1" x14ac:dyDescent="0.2">
      <c r="A2" s="2"/>
      <c r="B2" s="76" t="s">
        <v>22</v>
      </c>
      <c r="C2" s="77"/>
      <c r="D2" s="78" t="s">
        <v>43</v>
      </c>
      <c r="E2" s="218" t="s">
        <v>44</v>
      </c>
      <c r="F2" s="219"/>
      <c r="G2" s="219"/>
      <c r="H2" s="219"/>
      <c r="I2" s="219"/>
      <c r="J2" s="220"/>
      <c r="O2" s="1"/>
    </row>
    <row r="3" spans="1:15" ht="27" hidden="1" customHeight="1" x14ac:dyDescent="0.2">
      <c r="A3" s="2"/>
      <c r="B3" s="79"/>
      <c r="C3" s="77"/>
      <c r="D3" s="80"/>
      <c r="E3" s="221"/>
      <c r="F3" s="222"/>
      <c r="G3" s="222"/>
      <c r="H3" s="222"/>
      <c r="I3" s="222"/>
      <c r="J3" s="223"/>
    </row>
    <row r="4" spans="1:15" ht="23.25" customHeight="1" x14ac:dyDescent="0.2">
      <c r="A4" s="2"/>
      <c r="B4" s="81"/>
      <c r="C4" s="82"/>
      <c r="D4" s="83"/>
      <c r="E4" s="231"/>
      <c r="F4" s="231"/>
      <c r="G4" s="231"/>
      <c r="H4" s="231"/>
      <c r="I4" s="231"/>
      <c r="J4" s="232"/>
    </row>
    <row r="5" spans="1:15" ht="24" customHeight="1" x14ac:dyDescent="0.2">
      <c r="A5" s="2"/>
      <c r="B5" s="31" t="s">
        <v>42</v>
      </c>
      <c r="D5" s="235" t="s">
        <v>45</v>
      </c>
      <c r="E5" s="236"/>
      <c r="F5" s="236"/>
      <c r="G5" s="236"/>
      <c r="H5" s="18" t="s">
        <v>40</v>
      </c>
      <c r="I5" s="85" t="s">
        <v>49</v>
      </c>
      <c r="J5" s="8"/>
    </row>
    <row r="6" spans="1:15" ht="15.75" customHeight="1" x14ac:dyDescent="0.2">
      <c r="A6" s="2"/>
      <c r="B6" s="28"/>
      <c r="C6" s="55"/>
      <c r="D6" s="237" t="s">
        <v>46</v>
      </c>
      <c r="E6" s="238"/>
      <c r="F6" s="238"/>
      <c r="G6" s="238"/>
      <c r="H6" s="18" t="s">
        <v>34</v>
      </c>
      <c r="I6" s="85" t="s">
        <v>50</v>
      </c>
      <c r="J6" s="8"/>
    </row>
    <row r="7" spans="1:15" ht="15.75" customHeight="1" x14ac:dyDescent="0.2">
      <c r="A7" s="2"/>
      <c r="B7" s="29"/>
      <c r="C7" s="56"/>
      <c r="D7" s="84" t="s">
        <v>48</v>
      </c>
      <c r="E7" s="239" t="s">
        <v>47</v>
      </c>
      <c r="F7" s="240"/>
      <c r="G7" s="240"/>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225"/>
      <c r="E11" s="225"/>
      <c r="F11" s="225"/>
      <c r="G11" s="225"/>
      <c r="H11" s="18" t="s">
        <v>40</v>
      </c>
      <c r="I11" s="86"/>
      <c r="J11" s="8"/>
    </row>
    <row r="12" spans="1:15" ht="15.75" customHeight="1" x14ac:dyDescent="0.2">
      <c r="A12" s="2"/>
      <c r="B12" s="28"/>
      <c r="C12" s="55"/>
      <c r="D12" s="230"/>
      <c r="E12" s="230"/>
      <c r="F12" s="230"/>
      <c r="G12" s="230"/>
      <c r="H12" s="18" t="s">
        <v>34</v>
      </c>
      <c r="I12" s="86"/>
      <c r="J12" s="8"/>
    </row>
    <row r="13" spans="1:15" ht="15.75" customHeight="1" x14ac:dyDescent="0.2">
      <c r="A13" s="2"/>
      <c r="B13" s="29"/>
      <c r="C13" s="56"/>
      <c r="D13" s="87"/>
      <c r="E13" s="233"/>
      <c r="F13" s="234"/>
      <c r="G13" s="234"/>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224"/>
      <c r="F15" s="224"/>
      <c r="G15" s="226"/>
      <c r="H15" s="226"/>
      <c r="I15" s="226" t="s">
        <v>29</v>
      </c>
      <c r="J15" s="227"/>
    </row>
    <row r="16" spans="1:15" ht="23.25" customHeight="1" x14ac:dyDescent="0.2">
      <c r="A16" s="140" t="s">
        <v>24</v>
      </c>
      <c r="B16" s="38" t="s">
        <v>24</v>
      </c>
      <c r="C16" s="62"/>
      <c r="D16" s="63"/>
      <c r="E16" s="215"/>
      <c r="F16" s="216"/>
      <c r="G16" s="215"/>
      <c r="H16" s="216"/>
      <c r="I16" s="215">
        <f>SUMIF(F97:F109,A16,I97:I109)+SUMIF(F97:F109,"PSU",I97:I109)</f>
        <v>0</v>
      </c>
      <c r="J16" s="217"/>
    </row>
    <row r="17" spans="1:10" ht="23.25" customHeight="1" x14ac:dyDescent="0.2">
      <c r="A17" s="140" t="s">
        <v>25</v>
      </c>
      <c r="B17" s="38" t="s">
        <v>25</v>
      </c>
      <c r="C17" s="62"/>
      <c r="D17" s="63"/>
      <c r="E17" s="215"/>
      <c r="F17" s="216"/>
      <c r="G17" s="215"/>
      <c r="H17" s="216"/>
      <c r="I17" s="215">
        <f>SUMIF(F97:F109,A17,I97:I109)</f>
        <v>0</v>
      </c>
      <c r="J17" s="217"/>
    </row>
    <row r="18" spans="1:10" ht="23.25" customHeight="1" x14ac:dyDescent="0.2">
      <c r="A18" s="140" t="s">
        <v>26</v>
      </c>
      <c r="B18" s="38" t="s">
        <v>26</v>
      </c>
      <c r="C18" s="62"/>
      <c r="D18" s="63"/>
      <c r="E18" s="215"/>
      <c r="F18" s="216"/>
      <c r="G18" s="215"/>
      <c r="H18" s="216"/>
      <c r="I18" s="215">
        <f>SUMIF(F97:F109,A18,I97:I109)</f>
        <v>0</v>
      </c>
      <c r="J18" s="217"/>
    </row>
    <row r="19" spans="1:10" ht="23.25" customHeight="1" x14ac:dyDescent="0.2">
      <c r="A19" s="140" t="s">
        <v>140</v>
      </c>
      <c r="B19" s="38" t="s">
        <v>27</v>
      </c>
      <c r="C19" s="62"/>
      <c r="D19" s="63"/>
      <c r="E19" s="215"/>
      <c r="F19" s="216"/>
      <c r="G19" s="215"/>
      <c r="H19" s="216"/>
      <c r="I19" s="215">
        <f>SUMIF(F97:F109,A19,I97:I109)</f>
        <v>0</v>
      </c>
      <c r="J19" s="217"/>
    </row>
    <row r="20" spans="1:10" ht="23.25" customHeight="1" x14ac:dyDescent="0.2">
      <c r="A20" s="140" t="s">
        <v>141</v>
      </c>
      <c r="B20" s="38" t="s">
        <v>28</v>
      </c>
      <c r="C20" s="62"/>
      <c r="D20" s="63"/>
      <c r="E20" s="215"/>
      <c r="F20" s="216"/>
      <c r="G20" s="215"/>
      <c r="H20" s="216"/>
      <c r="I20" s="215">
        <f>SUMIF(F97:F109,A20,I97:I109)</f>
        <v>0</v>
      </c>
      <c r="J20" s="217"/>
    </row>
    <row r="21" spans="1:10" ht="23.25" customHeight="1" x14ac:dyDescent="0.2">
      <c r="A21" s="2"/>
      <c r="B21" s="48" t="s">
        <v>29</v>
      </c>
      <c r="C21" s="64"/>
      <c r="D21" s="65"/>
      <c r="E21" s="228"/>
      <c r="F21" s="229"/>
      <c r="G21" s="228"/>
      <c r="H21" s="229"/>
      <c r="I21" s="228">
        <f>SUM(I16:J20)</f>
        <v>0</v>
      </c>
      <c r="J21" s="246"/>
    </row>
    <row r="22" spans="1:10" ht="33" customHeight="1" x14ac:dyDescent="0.2">
      <c r="A22" s="2"/>
      <c r="B22" s="42" t="s">
        <v>33</v>
      </c>
      <c r="C22" s="62"/>
      <c r="D22" s="63"/>
      <c r="E22" s="66"/>
      <c r="F22" s="39"/>
      <c r="G22" s="33"/>
      <c r="H22" s="33"/>
      <c r="I22" s="33"/>
      <c r="J22" s="40"/>
    </row>
    <row r="23" spans="1:10" ht="23.25" customHeight="1" x14ac:dyDescent="0.2">
      <c r="A23" s="2">
        <f>ZakladDPHSni*SazbaDPH1/100</f>
        <v>0</v>
      </c>
      <c r="B23" s="38" t="s">
        <v>12</v>
      </c>
      <c r="C23" s="62"/>
      <c r="D23" s="63"/>
      <c r="E23" s="67">
        <v>15</v>
      </c>
      <c r="F23" s="39" t="s">
        <v>0</v>
      </c>
      <c r="G23" s="244">
        <f>ZakladDPHSniVypocet</f>
        <v>0</v>
      </c>
      <c r="H23" s="245"/>
      <c r="I23" s="245"/>
      <c r="J23" s="40" t="str">
        <f t="shared" ref="J23:J28" si="0">Mena</f>
        <v>CZK</v>
      </c>
    </row>
    <row r="24" spans="1:10" ht="23.25" customHeight="1" x14ac:dyDescent="0.2">
      <c r="A24" s="2">
        <f>(A23-INT(A23))*100</f>
        <v>0</v>
      </c>
      <c r="B24" s="38" t="s">
        <v>13</v>
      </c>
      <c r="C24" s="62"/>
      <c r="D24" s="63"/>
      <c r="E24" s="67">
        <f>SazbaDPH1</f>
        <v>15</v>
      </c>
      <c r="F24" s="39" t="s">
        <v>0</v>
      </c>
      <c r="G24" s="242">
        <f>A23</f>
        <v>0</v>
      </c>
      <c r="H24" s="243"/>
      <c r="I24" s="243"/>
      <c r="J24" s="40" t="str">
        <f t="shared" si="0"/>
        <v>CZK</v>
      </c>
    </row>
    <row r="25" spans="1:10" ht="23.25" customHeight="1" x14ac:dyDescent="0.2">
      <c r="A25" s="2">
        <f>ZakladDPHZakl*SazbaDPH2/100</f>
        <v>0</v>
      </c>
      <c r="B25" s="38" t="s">
        <v>14</v>
      </c>
      <c r="C25" s="62"/>
      <c r="D25" s="63"/>
      <c r="E25" s="67">
        <v>21</v>
      </c>
      <c r="F25" s="39" t="s">
        <v>0</v>
      </c>
      <c r="G25" s="244">
        <f>ZakladDPHZaklVypocet</f>
        <v>0</v>
      </c>
      <c r="H25" s="245"/>
      <c r="I25" s="245"/>
      <c r="J25" s="40" t="str">
        <f t="shared" si="0"/>
        <v>CZK</v>
      </c>
    </row>
    <row r="26" spans="1:10" ht="23.25" customHeight="1" x14ac:dyDescent="0.2">
      <c r="A26" s="2">
        <f>(A25-INT(A25))*100</f>
        <v>0</v>
      </c>
      <c r="B26" s="32" t="s">
        <v>15</v>
      </c>
      <c r="C26" s="68"/>
      <c r="D26" s="54"/>
      <c r="E26" s="69">
        <f>SazbaDPH2</f>
        <v>21</v>
      </c>
      <c r="F26" s="30" t="s">
        <v>0</v>
      </c>
      <c r="G26" s="212">
        <f>A25</f>
        <v>0</v>
      </c>
      <c r="H26" s="213"/>
      <c r="I26" s="213"/>
      <c r="J26" s="37" t="str">
        <f t="shared" si="0"/>
        <v>CZK</v>
      </c>
    </row>
    <row r="27" spans="1:10" ht="23.25" customHeight="1" thickBot="1" x14ac:dyDescent="0.25">
      <c r="A27" s="2">
        <f>ZakladDPHSni+DPHSni+ZakladDPHZakl+DPHZakl</f>
        <v>0</v>
      </c>
      <c r="B27" s="31" t="s">
        <v>4</v>
      </c>
      <c r="C27" s="70"/>
      <c r="D27" s="71"/>
      <c r="E27" s="70"/>
      <c r="F27" s="16"/>
      <c r="G27" s="214">
        <f>CenaCelkem-(ZakladDPHSni+DPHSni+ZakladDPHZakl+DPHZakl)</f>
        <v>0</v>
      </c>
      <c r="H27" s="214"/>
      <c r="I27" s="214"/>
      <c r="J27" s="41" t="str">
        <f t="shared" si="0"/>
        <v>CZK</v>
      </c>
    </row>
    <row r="28" spans="1:10" ht="27.75" hidden="1" customHeight="1" thickBot="1" x14ac:dyDescent="0.25">
      <c r="A28" s="2"/>
      <c r="B28" s="113" t="s">
        <v>23</v>
      </c>
      <c r="C28" s="114"/>
      <c r="D28" s="114"/>
      <c r="E28" s="115"/>
      <c r="F28" s="116"/>
      <c r="G28" s="248">
        <f>ZakladDPHSniVypocet+ZakladDPHZaklVypocet</f>
        <v>0</v>
      </c>
      <c r="H28" s="248"/>
      <c r="I28" s="248"/>
      <c r="J28" s="117" t="str">
        <f t="shared" si="0"/>
        <v>CZK</v>
      </c>
    </row>
    <row r="29" spans="1:10" ht="27.75" customHeight="1" thickBot="1" x14ac:dyDescent="0.25">
      <c r="A29" s="2">
        <f>(A27-INT(A27))*100</f>
        <v>0</v>
      </c>
      <c r="B29" s="113" t="s">
        <v>35</v>
      </c>
      <c r="C29" s="118"/>
      <c r="D29" s="118"/>
      <c r="E29" s="118"/>
      <c r="F29" s="119"/>
      <c r="G29" s="247">
        <f>A27</f>
        <v>0</v>
      </c>
      <c r="H29" s="247"/>
      <c r="I29" s="247"/>
      <c r="J29" s="120" t="s">
        <v>87</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249"/>
      <c r="E34" s="250"/>
      <c r="G34" s="251"/>
      <c r="H34" s="252"/>
      <c r="I34" s="252"/>
      <c r="J34" s="25"/>
    </row>
    <row r="35" spans="1:10" ht="12.75" customHeight="1" x14ac:dyDescent="0.2">
      <c r="A35" s="2"/>
      <c r="B35" s="2"/>
      <c r="D35" s="241" t="s">
        <v>2</v>
      </c>
      <c r="E35" s="241"/>
      <c r="H35" s="10" t="s">
        <v>3</v>
      </c>
      <c r="J35" s="9"/>
    </row>
    <row r="36" spans="1:10" ht="13.5" customHeight="1" thickBot="1" x14ac:dyDescent="0.25">
      <c r="A36" s="11"/>
      <c r="B36" s="11"/>
      <c r="C36" s="75"/>
      <c r="D36" s="75"/>
      <c r="E36" s="75"/>
      <c r="F36" s="12"/>
      <c r="G36" s="12"/>
      <c r="H36" s="12"/>
      <c r="I36" s="12"/>
      <c r="J36" s="13"/>
    </row>
    <row r="37" spans="1:10" ht="27" customHeight="1" x14ac:dyDescent="0.2">
      <c r="B37" s="90" t="s">
        <v>16</v>
      </c>
      <c r="C37" s="91"/>
      <c r="D37" s="91"/>
      <c r="E37" s="91"/>
      <c r="F37" s="92"/>
      <c r="G37" s="92"/>
      <c r="H37" s="92"/>
      <c r="I37" s="92"/>
      <c r="J37" s="93"/>
    </row>
    <row r="38" spans="1:10" ht="25.5" customHeight="1" x14ac:dyDescent="0.2">
      <c r="A38" s="89" t="s">
        <v>37</v>
      </c>
      <c r="B38" s="94" t="s">
        <v>17</v>
      </c>
      <c r="C38" s="95" t="s">
        <v>5</v>
      </c>
      <c r="D38" s="95"/>
      <c r="E38" s="95"/>
      <c r="F38" s="96" t="str">
        <f>B23</f>
        <v>Základ pro sníženou DPH</v>
      </c>
      <c r="G38" s="96" t="str">
        <f>B25</f>
        <v>Základ pro základní DPH</v>
      </c>
      <c r="H38" s="97" t="s">
        <v>18</v>
      </c>
      <c r="I38" s="97" t="s">
        <v>1</v>
      </c>
      <c r="J38" s="98" t="s">
        <v>0</v>
      </c>
    </row>
    <row r="39" spans="1:10" ht="25.5" hidden="1" customHeight="1" x14ac:dyDescent="0.2">
      <c r="A39" s="89">
        <v>1</v>
      </c>
      <c r="B39" s="99" t="s">
        <v>51</v>
      </c>
      <c r="C39" s="253"/>
      <c r="D39" s="253"/>
      <c r="E39" s="253"/>
      <c r="F39" s="100">
        <f>'SO-01 01 Pol'!AE31+'SO-02 01 Pol'!AE37+'SO-03 01 Pol'!AE31+'SO-04 01 Pol'!AE35+'SO-05 01 Pol'!AE27+'SO-06 01 Pol'!AE35+'SO-07 01 Pol'!AE34+'SO-08 01 Pol'!AE27+'SO-09 01 Pol'!AE162+'SO-10 01 Pol'!AE154+'SO-11 01 Pol'!AE16+'SO-12 01 Pol'!AE14</f>
        <v>0</v>
      </c>
      <c r="G39" s="101">
        <f>'SO-01 01 Pol'!AF31+'SO-02 01 Pol'!AF37+'SO-03 01 Pol'!AF31+'SO-04 01 Pol'!AF35+'SO-05 01 Pol'!AF27+'SO-06 01 Pol'!AF35+'SO-07 01 Pol'!AF34+'SO-08 01 Pol'!AF27+'SO-09 01 Pol'!AF162+'SO-10 01 Pol'!AF154+'SO-11 01 Pol'!AF16+'SO-12 01 Pol'!AF14</f>
        <v>0</v>
      </c>
      <c r="H39" s="102">
        <f t="shared" ref="H39:H64" si="1">(F39*SazbaDPH1/100)+(G39*SazbaDPH2/100)</f>
        <v>0</v>
      </c>
      <c r="I39" s="102">
        <f>F39+G39+H39</f>
        <v>0</v>
      </c>
      <c r="J39" s="103" t="str">
        <f>IF(CenaCelkemVypocet=0,"",I39/CenaCelkemVypocet*100)</f>
        <v/>
      </c>
    </row>
    <row r="40" spans="1:10" ht="25.5" customHeight="1" x14ac:dyDescent="0.2">
      <c r="A40" s="89">
        <v>2</v>
      </c>
      <c r="B40" s="104"/>
      <c r="C40" s="254" t="s">
        <v>52</v>
      </c>
      <c r="D40" s="254"/>
      <c r="E40" s="254"/>
      <c r="F40" s="105"/>
      <c r="G40" s="106"/>
      <c r="H40" s="106">
        <f t="shared" si="1"/>
        <v>0</v>
      </c>
      <c r="I40" s="106"/>
      <c r="J40" s="107"/>
    </row>
    <row r="41" spans="1:10" ht="25.5" customHeight="1" x14ac:dyDescent="0.2">
      <c r="A41" s="89">
        <v>2</v>
      </c>
      <c r="B41" s="104" t="s">
        <v>53</v>
      </c>
      <c r="C41" s="254" t="s">
        <v>54</v>
      </c>
      <c r="D41" s="254"/>
      <c r="E41" s="254"/>
      <c r="F41" s="105">
        <f>'SO-01 01 Pol'!AE31</f>
        <v>0</v>
      </c>
      <c r="G41" s="106">
        <f>'SO-01 01 Pol'!AF31</f>
        <v>0</v>
      </c>
      <c r="H41" s="106">
        <f t="shared" si="1"/>
        <v>0</v>
      </c>
      <c r="I41" s="106">
        <f t="shared" ref="I41:I64" si="2">F41+G41+H41</f>
        <v>0</v>
      </c>
      <c r="J41" s="107" t="str">
        <f t="shared" ref="J41:J64" si="3">IF(CenaCelkemVypocet=0,"",I41/CenaCelkemVypocet*100)</f>
        <v/>
      </c>
    </row>
    <row r="42" spans="1:10" ht="25.5" customHeight="1" x14ac:dyDescent="0.2">
      <c r="A42" s="89">
        <v>3</v>
      </c>
      <c r="B42" s="108" t="s">
        <v>55</v>
      </c>
      <c r="C42" s="253" t="s">
        <v>56</v>
      </c>
      <c r="D42" s="253"/>
      <c r="E42" s="253"/>
      <c r="F42" s="109">
        <f>'SO-01 01 Pol'!AE31</f>
        <v>0</v>
      </c>
      <c r="G42" s="102">
        <f>'SO-01 01 Pol'!AF31</f>
        <v>0</v>
      </c>
      <c r="H42" s="102">
        <f t="shared" si="1"/>
        <v>0</v>
      </c>
      <c r="I42" s="102">
        <f t="shared" si="2"/>
        <v>0</v>
      </c>
      <c r="J42" s="103" t="str">
        <f t="shared" si="3"/>
        <v/>
      </c>
    </row>
    <row r="43" spans="1:10" ht="25.5" customHeight="1" x14ac:dyDescent="0.2">
      <c r="A43" s="89">
        <v>2</v>
      </c>
      <c r="B43" s="104" t="s">
        <v>57</v>
      </c>
      <c r="C43" s="254" t="s">
        <v>58</v>
      </c>
      <c r="D43" s="254"/>
      <c r="E43" s="254"/>
      <c r="F43" s="105">
        <f>'SO-02 01 Pol'!AE37</f>
        <v>0</v>
      </c>
      <c r="G43" s="106">
        <f>'SO-02 01 Pol'!AF37</f>
        <v>0</v>
      </c>
      <c r="H43" s="106">
        <f t="shared" si="1"/>
        <v>0</v>
      </c>
      <c r="I43" s="106">
        <f t="shared" si="2"/>
        <v>0</v>
      </c>
      <c r="J43" s="107" t="str">
        <f t="shared" si="3"/>
        <v/>
      </c>
    </row>
    <row r="44" spans="1:10" ht="25.5" customHeight="1" x14ac:dyDescent="0.2">
      <c r="A44" s="89">
        <v>3</v>
      </c>
      <c r="B44" s="108" t="s">
        <v>55</v>
      </c>
      <c r="C44" s="253" t="s">
        <v>59</v>
      </c>
      <c r="D44" s="253"/>
      <c r="E44" s="253"/>
      <c r="F44" s="109">
        <f>'SO-02 01 Pol'!AE37</f>
        <v>0</v>
      </c>
      <c r="G44" s="102">
        <f>'SO-02 01 Pol'!AF37</f>
        <v>0</v>
      </c>
      <c r="H44" s="102">
        <f t="shared" si="1"/>
        <v>0</v>
      </c>
      <c r="I44" s="102">
        <f t="shared" si="2"/>
        <v>0</v>
      </c>
      <c r="J44" s="103" t="str">
        <f t="shared" si="3"/>
        <v/>
      </c>
    </row>
    <row r="45" spans="1:10" ht="25.5" customHeight="1" x14ac:dyDescent="0.2">
      <c r="A45" s="89">
        <v>2</v>
      </c>
      <c r="B45" s="104" t="s">
        <v>60</v>
      </c>
      <c r="C45" s="254" t="s">
        <v>61</v>
      </c>
      <c r="D45" s="254"/>
      <c r="E45" s="254"/>
      <c r="F45" s="105">
        <f>'SO-03 01 Pol'!AE31</f>
        <v>0</v>
      </c>
      <c r="G45" s="106">
        <f>'SO-03 01 Pol'!AF31</f>
        <v>0</v>
      </c>
      <c r="H45" s="106">
        <f t="shared" si="1"/>
        <v>0</v>
      </c>
      <c r="I45" s="106">
        <f t="shared" si="2"/>
        <v>0</v>
      </c>
      <c r="J45" s="107" t="str">
        <f t="shared" si="3"/>
        <v/>
      </c>
    </row>
    <row r="46" spans="1:10" ht="25.5" customHeight="1" x14ac:dyDescent="0.2">
      <c r="A46" s="89">
        <v>3</v>
      </c>
      <c r="B46" s="108" t="s">
        <v>55</v>
      </c>
      <c r="C46" s="253" t="s">
        <v>62</v>
      </c>
      <c r="D46" s="253"/>
      <c r="E46" s="253"/>
      <c r="F46" s="109">
        <f>'SO-03 01 Pol'!AE31</f>
        <v>0</v>
      </c>
      <c r="G46" s="102">
        <f>'SO-03 01 Pol'!AF31</f>
        <v>0</v>
      </c>
      <c r="H46" s="102">
        <f t="shared" si="1"/>
        <v>0</v>
      </c>
      <c r="I46" s="102">
        <f t="shared" si="2"/>
        <v>0</v>
      </c>
      <c r="J46" s="103" t="str">
        <f t="shared" si="3"/>
        <v/>
      </c>
    </row>
    <row r="47" spans="1:10" ht="25.5" customHeight="1" x14ac:dyDescent="0.2">
      <c r="A47" s="89">
        <v>2</v>
      </c>
      <c r="B47" s="104" t="s">
        <v>63</v>
      </c>
      <c r="C47" s="254" t="s">
        <v>64</v>
      </c>
      <c r="D47" s="254"/>
      <c r="E47" s="254"/>
      <c r="F47" s="105">
        <f>'SO-04 01 Pol'!AE35</f>
        <v>0</v>
      </c>
      <c r="G47" s="106">
        <f>'SO-04 01 Pol'!AF35</f>
        <v>0</v>
      </c>
      <c r="H47" s="106">
        <f t="shared" si="1"/>
        <v>0</v>
      </c>
      <c r="I47" s="106">
        <f t="shared" si="2"/>
        <v>0</v>
      </c>
      <c r="J47" s="107" t="str">
        <f t="shared" si="3"/>
        <v/>
      </c>
    </row>
    <row r="48" spans="1:10" ht="25.5" customHeight="1" x14ac:dyDescent="0.2">
      <c r="A48" s="89">
        <v>3</v>
      </c>
      <c r="B48" s="108" t="s">
        <v>55</v>
      </c>
      <c r="C48" s="253" t="s">
        <v>65</v>
      </c>
      <c r="D48" s="253"/>
      <c r="E48" s="253"/>
      <c r="F48" s="109">
        <f>'SO-04 01 Pol'!AE35</f>
        <v>0</v>
      </c>
      <c r="G48" s="102">
        <f>'SO-04 01 Pol'!AF35</f>
        <v>0</v>
      </c>
      <c r="H48" s="102">
        <f t="shared" si="1"/>
        <v>0</v>
      </c>
      <c r="I48" s="102">
        <f t="shared" si="2"/>
        <v>0</v>
      </c>
      <c r="J48" s="103" t="str">
        <f t="shared" si="3"/>
        <v/>
      </c>
    </row>
    <row r="49" spans="1:10" ht="25.5" customHeight="1" x14ac:dyDescent="0.2">
      <c r="A49" s="89">
        <v>2</v>
      </c>
      <c r="B49" s="104" t="s">
        <v>66</v>
      </c>
      <c r="C49" s="254" t="s">
        <v>67</v>
      </c>
      <c r="D49" s="254"/>
      <c r="E49" s="254"/>
      <c r="F49" s="105">
        <f>'SO-05 01 Pol'!AE27</f>
        <v>0</v>
      </c>
      <c r="G49" s="106">
        <f>'SO-05 01 Pol'!AF27</f>
        <v>0</v>
      </c>
      <c r="H49" s="106">
        <f t="shared" si="1"/>
        <v>0</v>
      </c>
      <c r="I49" s="106">
        <f t="shared" si="2"/>
        <v>0</v>
      </c>
      <c r="J49" s="107" t="str">
        <f t="shared" si="3"/>
        <v/>
      </c>
    </row>
    <row r="50" spans="1:10" ht="25.5" customHeight="1" x14ac:dyDescent="0.2">
      <c r="A50" s="89">
        <v>3</v>
      </c>
      <c r="B50" s="108" t="s">
        <v>55</v>
      </c>
      <c r="C50" s="253" t="s">
        <v>68</v>
      </c>
      <c r="D50" s="253"/>
      <c r="E50" s="253"/>
      <c r="F50" s="109">
        <f>'SO-05 01 Pol'!AE27</f>
        <v>0</v>
      </c>
      <c r="G50" s="102">
        <f>'SO-05 01 Pol'!AF27</f>
        <v>0</v>
      </c>
      <c r="H50" s="102">
        <f t="shared" si="1"/>
        <v>0</v>
      </c>
      <c r="I50" s="102">
        <f t="shared" si="2"/>
        <v>0</v>
      </c>
      <c r="J50" s="103" t="str">
        <f t="shared" si="3"/>
        <v/>
      </c>
    </row>
    <row r="51" spans="1:10" ht="25.5" customHeight="1" x14ac:dyDescent="0.2">
      <c r="A51" s="89">
        <v>2</v>
      </c>
      <c r="B51" s="104" t="s">
        <v>69</v>
      </c>
      <c r="C51" s="254" t="s">
        <v>70</v>
      </c>
      <c r="D51" s="254"/>
      <c r="E51" s="254"/>
      <c r="F51" s="105">
        <f>'SO-06 01 Pol'!AE35</f>
        <v>0</v>
      </c>
      <c r="G51" s="106">
        <f>'SO-06 01 Pol'!AF35</f>
        <v>0</v>
      </c>
      <c r="H51" s="106">
        <f t="shared" si="1"/>
        <v>0</v>
      </c>
      <c r="I51" s="106">
        <f t="shared" si="2"/>
        <v>0</v>
      </c>
      <c r="J51" s="107" t="str">
        <f t="shared" si="3"/>
        <v/>
      </c>
    </row>
    <row r="52" spans="1:10" ht="25.5" customHeight="1" x14ac:dyDescent="0.2">
      <c r="A52" s="89">
        <v>3</v>
      </c>
      <c r="B52" s="108" t="s">
        <v>55</v>
      </c>
      <c r="C52" s="253" t="s">
        <v>71</v>
      </c>
      <c r="D52" s="253"/>
      <c r="E52" s="253"/>
      <c r="F52" s="109">
        <f>'SO-06 01 Pol'!AE35</f>
        <v>0</v>
      </c>
      <c r="G52" s="102">
        <f>'SO-06 01 Pol'!AF35</f>
        <v>0</v>
      </c>
      <c r="H52" s="102">
        <f t="shared" si="1"/>
        <v>0</v>
      </c>
      <c r="I52" s="102">
        <f t="shared" si="2"/>
        <v>0</v>
      </c>
      <c r="J52" s="103" t="str">
        <f t="shared" si="3"/>
        <v/>
      </c>
    </row>
    <row r="53" spans="1:10" ht="25.5" customHeight="1" x14ac:dyDescent="0.2">
      <c r="A53" s="89">
        <v>2</v>
      </c>
      <c r="B53" s="104" t="s">
        <v>72</v>
      </c>
      <c r="C53" s="254" t="s">
        <v>73</v>
      </c>
      <c r="D53" s="254"/>
      <c r="E53" s="254"/>
      <c r="F53" s="105">
        <f>'SO-07 01 Pol'!AE34</f>
        <v>0</v>
      </c>
      <c r="G53" s="106">
        <f>'SO-07 01 Pol'!AF34</f>
        <v>0</v>
      </c>
      <c r="H53" s="106">
        <f t="shared" si="1"/>
        <v>0</v>
      </c>
      <c r="I53" s="106">
        <f t="shared" si="2"/>
        <v>0</v>
      </c>
      <c r="J53" s="107" t="str">
        <f t="shared" si="3"/>
        <v/>
      </c>
    </row>
    <row r="54" spans="1:10" ht="25.5" customHeight="1" x14ac:dyDescent="0.2">
      <c r="A54" s="89">
        <v>3</v>
      </c>
      <c r="B54" s="108" t="s">
        <v>55</v>
      </c>
      <c r="C54" s="253" t="s">
        <v>74</v>
      </c>
      <c r="D54" s="253"/>
      <c r="E54" s="253"/>
      <c r="F54" s="109">
        <f>'SO-07 01 Pol'!AE34</f>
        <v>0</v>
      </c>
      <c r="G54" s="102">
        <f>'SO-07 01 Pol'!AF34</f>
        <v>0</v>
      </c>
      <c r="H54" s="102">
        <f t="shared" si="1"/>
        <v>0</v>
      </c>
      <c r="I54" s="102">
        <f t="shared" si="2"/>
        <v>0</v>
      </c>
      <c r="J54" s="103" t="str">
        <f t="shared" si="3"/>
        <v/>
      </c>
    </row>
    <row r="55" spans="1:10" ht="25.5" customHeight="1" x14ac:dyDescent="0.2">
      <c r="A55" s="89">
        <v>2</v>
      </c>
      <c r="B55" s="104" t="s">
        <v>75</v>
      </c>
      <c r="C55" s="254" t="s">
        <v>76</v>
      </c>
      <c r="D55" s="254"/>
      <c r="E55" s="254"/>
      <c r="F55" s="105">
        <f>'SO-08 01 Pol'!AE27</f>
        <v>0</v>
      </c>
      <c r="G55" s="106">
        <f>'SO-08 01 Pol'!AF27</f>
        <v>0</v>
      </c>
      <c r="H55" s="106">
        <f t="shared" si="1"/>
        <v>0</v>
      </c>
      <c r="I55" s="106">
        <f t="shared" si="2"/>
        <v>0</v>
      </c>
      <c r="J55" s="107" t="str">
        <f t="shared" si="3"/>
        <v/>
      </c>
    </row>
    <row r="56" spans="1:10" ht="25.5" customHeight="1" x14ac:dyDescent="0.2">
      <c r="A56" s="89">
        <v>3</v>
      </c>
      <c r="B56" s="108" t="s">
        <v>55</v>
      </c>
      <c r="C56" s="253" t="s">
        <v>77</v>
      </c>
      <c r="D56" s="253"/>
      <c r="E56" s="253"/>
      <c r="F56" s="109">
        <f>'SO-08 01 Pol'!AE27</f>
        <v>0</v>
      </c>
      <c r="G56" s="102">
        <f>'SO-08 01 Pol'!AF27</f>
        <v>0</v>
      </c>
      <c r="H56" s="102">
        <f t="shared" si="1"/>
        <v>0</v>
      </c>
      <c r="I56" s="102">
        <f t="shared" si="2"/>
        <v>0</v>
      </c>
      <c r="J56" s="103" t="str">
        <f t="shared" si="3"/>
        <v/>
      </c>
    </row>
    <row r="57" spans="1:10" ht="25.5" customHeight="1" x14ac:dyDescent="0.2">
      <c r="A57" s="89">
        <v>2</v>
      </c>
      <c r="B57" s="104" t="s">
        <v>78</v>
      </c>
      <c r="C57" s="254" t="s">
        <v>79</v>
      </c>
      <c r="D57" s="254"/>
      <c r="E57" s="254"/>
      <c r="F57" s="105">
        <f>'SO-09 01 Pol'!AE162</f>
        <v>0</v>
      </c>
      <c r="G57" s="106">
        <f>'SO-09 01 Pol'!AF162</f>
        <v>0</v>
      </c>
      <c r="H57" s="106">
        <f t="shared" si="1"/>
        <v>0</v>
      </c>
      <c r="I57" s="106">
        <f t="shared" si="2"/>
        <v>0</v>
      </c>
      <c r="J57" s="107" t="str">
        <f t="shared" si="3"/>
        <v/>
      </c>
    </row>
    <row r="58" spans="1:10" ht="25.5" customHeight="1" x14ac:dyDescent="0.2">
      <c r="A58" s="89">
        <v>3</v>
      </c>
      <c r="B58" s="108" t="s">
        <v>55</v>
      </c>
      <c r="C58" s="253" t="s">
        <v>79</v>
      </c>
      <c r="D58" s="253"/>
      <c r="E58" s="253"/>
      <c r="F58" s="109">
        <f>'SO-09 01 Pol'!AE162</f>
        <v>0</v>
      </c>
      <c r="G58" s="102">
        <f>'SO-09 01 Pol'!AF162</f>
        <v>0</v>
      </c>
      <c r="H58" s="102">
        <f t="shared" si="1"/>
        <v>0</v>
      </c>
      <c r="I58" s="102">
        <f t="shared" si="2"/>
        <v>0</v>
      </c>
      <c r="J58" s="103" t="str">
        <f t="shared" si="3"/>
        <v/>
      </c>
    </row>
    <row r="59" spans="1:10" ht="25.5" customHeight="1" x14ac:dyDescent="0.2">
      <c r="A59" s="89">
        <v>2</v>
      </c>
      <c r="B59" s="104" t="s">
        <v>80</v>
      </c>
      <c r="C59" s="254" t="s">
        <v>81</v>
      </c>
      <c r="D59" s="254"/>
      <c r="E59" s="254"/>
      <c r="F59" s="105">
        <f>'SO-10 01 Pol'!AE154</f>
        <v>0</v>
      </c>
      <c r="G59" s="106">
        <f>'SO-10 01 Pol'!AF154</f>
        <v>0</v>
      </c>
      <c r="H59" s="106">
        <f t="shared" si="1"/>
        <v>0</v>
      </c>
      <c r="I59" s="106">
        <f t="shared" si="2"/>
        <v>0</v>
      </c>
      <c r="J59" s="107" t="str">
        <f t="shared" si="3"/>
        <v/>
      </c>
    </row>
    <row r="60" spans="1:10" ht="25.5" customHeight="1" x14ac:dyDescent="0.2">
      <c r="A60" s="89">
        <v>3</v>
      </c>
      <c r="B60" s="108" t="s">
        <v>55</v>
      </c>
      <c r="C60" s="253" t="s">
        <v>81</v>
      </c>
      <c r="D60" s="253"/>
      <c r="E60" s="253"/>
      <c r="F60" s="109">
        <f>'SO-10 01 Pol'!AE154</f>
        <v>0</v>
      </c>
      <c r="G60" s="102">
        <f>'SO-10 01 Pol'!AF154</f>
        <v>0</v>
      </c>
      <c r="H60" s="102">
        <f t="shared" si="1"/>
        <v>0</v>
      </c>
      <c r="I60" s="102">
        <f t="shared" si="2"/>
        <v>0</v>
      </c>
      <c r="J60" s="103" t="str">
        <f t="shared" si="3"/>
        <v/>
      </c>
    </row>
    <row r="61" spans="1:10" ht="25.5" customHeight="1" x14ac:dyDescent="0.2">
      <c r="A61" s="89">
        <v>2</v>
      </c>
      <c r="B61" s="104" t="s">
        <v>82</v>
      </c>
      <c r="C61" s="254" t="s">
        <v>83</v>
      </c>
      <c r="D61" s="254"/>
      <c r="E61" s="254"/>
      <c r="F61" s="105">
        <f>'SO-11 01 Pol'!AE16</f>
        <v>0</v>
      </c>
      <c r="G61" s="106">
        <f>'SO-11 01 Pol'!AF16</f>
        <v>0</v>
      </c>
      <c r="H61" s="106">
        <f t="shared" si="1"/>
        <v>0</v>
      </c>
      <c r="I61" s="106">
        <f t="shared" si="2"/>
        <v>0</v>
      </c>
      <c r="J61" s="107" t="str">
        <f t="shared" si="3"/>
        <v/>
      </c>
    </row>
    <row r="62" spans="1:10" ht="25.5" customHeight="1" x14ac:dyDescent="0.2">
      <c r="A62" s="89">
        <v>3</v>
      </c>
      <c r="B62" s="108" t="s">
        <v>55</v>
      </c>
      <c r="C62" s="253" t="s">
        <v>83</v>
      </c>
      <c r="D62" s="253"/>
      <c r="E62" s="253"/>
      <c r="F62" s="109">
        <f>'SO-11 01 Pol'!AE16</f>
        <v>0</v>
      </c>
      <c r="G62" s="102">
        <f>'SO-11 01 Pol'!AF16</f>
        <v>0</v>
      </c>
      <c r="H62" s="102">
        <f t="shared" si="1"/>
        <v>0</v>
      </c>
      <c r="I62" s="102">
        <f t="shared" si="2"/>
        <v>0</v>
      </c>
      <c r="J62" s="103" t="str">
        <f t="shared" si="3"/>
        <v/>
      </c>
    </row>
    <row r="63" spans="1:10" ht="25.5" customHeight="1" x14ac:dyDescent="0.2">
      <c r="A63" s="89">
        <v>2</v>
      </c>
      <c r="B63" s="104" t="s">
        <v>84</v>
      </c>
      <c r="C63" s="254" t="s">
        <v>85</v>
      </c>
      <c r="D63" s="254"/>
      <c r="E63" s="254"/>
      <c r="F63" s="105">
        <f>'SO-12 01 Pol'!AE14</f>
        <v>0</v>
      </c>
      <c r="G63" s="106">
        <f>'SO-12 01 Pol'!AF14</f>
        <v>0</v>
      </c>
      <c r="H63" s="106">
        <f t="shared" si="1"/>
        <v>0</v>
      </c>
      <c r="I63" s="106">
        <f t="shared" si="2"/>
        <v>0</v>
      </c>
      <c r="J63" s="107" t="str">
        <f t="shared" si="3"/>
        <v/>
      </c>
    </row>
    <row r="64" spans="1:10" ht="25.5" customHeight="1" x14ac:dyDescent="0.2">
      <c r="A64" s="89">
        <v>3</v>
      </c>
      <c r="B64" s="108" t="s">
        <v>55</v>
      </c>
      <c r="C64" s="253" t="s">
        <v>83</v>
      </c>
      <c r="D64" s="253"/>
      <c r="E64" s="253"/>
      <c r="F64" s="109">
        <f>'SO-12 01 Pol'!AE14</f>
        <v>0</v>
      </c>
      <c r="G64" s="102">
        <f>'SO-12 01 Pol'!AF14</f>
        <v>0</v>
      </c>
      <c r="H64" s="102">
        <f t="shared" si="1"/>
        <v>0</v>
      </c>
      <c r="I64" s="102">
        <f t="shared" si="2"/>
        <v>0</v>
      </c>
      <c r="J64" s="103" t="str">
        <f t="shared" si="3"/>
        <v/>
      </c>
    </row>
    <row r="65" spans="1:10" ht="25.5" customHeight="1" x14ac:dyDescent="0.2">
      <c r="A65" s="89"/>
      <c r="B65" s="255" t="s">
        <v>86</v>
      </c>
      <c r="C65" s="256"/>
      <c r="D65" s="256"/>
      <c r="E65" s="257"/>
      <c r="F65" s="110">
        <f>SUMIF(A39:A64,"=1",F39:F64)</f>
        <v>0</v>
      </c>
      <c r="G65" s="111">
        <f>SUMIF(A39:A64,"=1",G39:G64)</f>
        <v>0</v>
      </c>
      <c r="H65" s="111">
        <f>SUMIF(A39:A64,"=1",H39:H64)</f>
        <v>0</v>
      </c>
      <c r="I65" s="111">
        <f>SUMIF(A39:A64,"=1",I39:I64)</f>
        <v>0</v>
      </c>
      <c r="J65" s="112">
        <f>SUMIF(A39:A64,"=1",J39:J64)</f>
        <v>0</v>
      </c>
    </row>
    <row r="67" spans="1:10" x14ac:dyDescent="0.2">
      <c r="A67" t="s">
        <v>88</v>
      </c>
      <c r="B67" t="s">
        <v>89</v>
      </c>
    </row>
    <row r="68" spans="1:10" x14ac:dyDescent="0.2">
      <c r="A68" t="s">
        <v>90</v>
      </c>
      <c r="B68" t="s">
        <v>91</v>
      </c>
    </row>
    <row r="69" spans="1:10" x14ac:dyDescent="0.2">
      <c r="A69" t="s">
        <v>92</v>
      </c>
      <c r="B69" t="s">
        <v>93</v>
      </c>
    </row>
    <row r="70" spans="1:10" x14ac:dyDescent="0.2">
      <c r="A70" t="s">
        <v>90</v>
      </c>
      <c r="B70" t="s">
        <v>94</v>
      </c>
    </row>
    <row r="71" spans="1:10" x14ac:dyDescent="0.2">
      <c r="A71" t="s">
        <v>92</v>
      </c>
      <c r="B71" t="s">
        <v>95</v>
      </c>
    </row>
    <row r="72" spans="1:10" x14ac:dyDescent="0.2">
      <c r="A72" t="s">
        <v>90</v>
      </c>
      <c r="B72" t="s">
        <v>96</v>
      </c>
    </row>
    <row r="73" spans="1:10" x14ac:dyDescent="0.2">
      <c r="A73" t="s">
        <v>92</v>
      </c>
      <c r="B73" t="s">
        <v>97</v>
      </c>
    </row>
    <row r="74" spans="1:10" x14ac:dyDescent="0.2">
      <c r="A74" t="s">
        <v>90</v>
      </c>
      <c r="B74" t="s">
        <v>98</v>
      </c>
    </row>
    <row r="75" spans="1:10" x14ac:dyDescent="0.2">
      <c r="A75" t="s">
        <v>92</v>
      </c>
      <c r="B75" t="s">
        <v>99</v>
      </c>
    </row>
    <row r="76" spans="1:10" x14ac:dyDescent="0.2">
      <c r="A76" t="s">
        <v>90</v>
      </c>
      <c r="B76" t="s">
        <v>100</v>
      </c>
    </row>
    <row r="77" spans="1:10" x14ac:dyDescent="0.2">
      <c r="A77" t="s">
        <v>92</v>
      </c>
      <c r="B77" t="s">
        <v>101</v>
      </c>
    </row>
    <row r="78" spans="1:10" x14ac:dyDescent="0.2">
      <c r="A78" t="s">
        <v>90</v>
      </c>
      <c r="B78" t="s">
        <v>102</v>
      </c>
    </row>
    <row r="79" spans="1:10" x14ac:dyDescent="0.2">
      <c r="A79" t="s">
        <v>92</v>
      </c>
      <c r="B79" t="s">
        <v>103</v>
      </c>
    </row>
    <row r="80" spans="1:10" x14ac:dyDescent="0.2">
      <c r="A80" t="s">
        <v>90</v>
      </c>
      <c r="B80" t="s">
        <v>104</v>
      </c>
    </row>
    <row r="81" spans="1:10" x14ac:dyDescent="0.2">
      <c r="A81" t="s">
        <v>92</v>
      </c>
      <c r="B81" t="s">
        <v>105</v>
      </c>
    </row>
    <row r="82" spans="1:10" x14ac:dyDescent="0.2">
      <c r="A82" t="s">
        <v>90</v>
      </c>
      <c r="B82" t="s">
        <v>106</v>
      </c>
    </row>
    <row r="83" spans="1:10" x14ac:dyDescent="0.2">
      <c r="A83" t="s">
        <v>92</v>
      </c>
      <c r="B83" t="s">
        <v>107</v>
      </c>
    </row>
    <row r="84" spans="1:10" x14ac:dyDescent="0.2">
      <c r="A84" t="s">
        <v>90</v>
      </c>
      <c r="B84" t="s">
        <v>108</v>
      </c>
    </row>
    <row r="85" spans="1:10" x14ac:dyDescent="0.2">
      <c r="A85" t="s">
        <v>92</v>
      </c>
      <c r="B85" t="s">
        <v>109</v>
      </c>
    </row>
    <row r="86" spans="1:10" x14ac:dyDescent="0.2">
      <c r="A86" t="s">
        <v>90</v>
      </c>
      <c r="B86" t="s">
        <v>110</v>
      </c>
    </row>
    <row r="87" spans="1:10" x14ac:dyDescent="0.2">
      <c r="A87" t="s">
        <v>92</v>
      </c>
      <c r="B87" t="s">
        <v>111</v>
      </c>
    </row>
    <row r="88" spans="1:10" x14ac:dyDescent="0.2">
      <c r="A88" t="s">
        <v>90</v>
      </c>
      <c r="B88" t="s">
        <v>112</v>
      </c>
    </row>
    <row r="89" spans="1:10" x14ac:dyDescent="0.2">
      <c r="A89" t="s">
        <v>92</v>
      </c>
      <c r="B89" t="s">
        <v>113</v>
      </c>
    </row>
    <row r="90" spans="1:10" x14ac:dyDescent="0.2">
      <c r="A90" t="s">
        <v>90</v>
      </c>
      <c r="B90" t="s">
        <v>114</v>
      </c>
    </row>
    <row r="91" spans="1:10" x14ac:dyDescent="0.2">
      <c r="A91" t="s">
        <v>92</v>
      </c>
      <c r="B91" t="s">
        <v>113</v>
      </c>
    </row>
    <row r="94" spans="1:10" ht="15.75" x14ac:dyDescent="0.25">
      <c r="B94" s="121" t="s">
        <v>115</v>
      </c>
    </row>
    <row r="96" spans="1:10" ht="25.5" customHeight="1" x14ac:dyDescent="0.2">
      <c r="A96" s="123"/>
      <c r="B96" s="126" t="s">
        <v>17</v>
      </c>
      <c r="C96" s="126" t="s">
        <v>5</v>
      </c>
      <c r="D96" s="127"/>
      <c r="E96" s="127"/>
      <c r="F96" s="128" t="s">
        <v>116</v>
      </c>
      <c r="G96" s="128"/>
      <c r="H96" s="128"/>
      <c r="I96" s="128" t="s">
        <v>29</v>
      </c>
      <c r="J96" s="128" t="s">
        <v>0</v>
      </c>
    </row>
    <row r="97" spans="1:10" ht="36.75" customHeight="1" x14ac:dyDescent="0.2">
      <c r="A97" s="124"/>
      <c r="B97" s="129" t="s">
        <v>117</v>
      </c>
      <c r="C97" s="258" t="s">
        <v>118</v>
      </c>
      <c r="D97" s="259"/>
      <c r="E97" s="259"/>
      <c r="F97" s="136" t="s">
        <v>24</v>
      </c>
      <c r="G97" s="137"/>
      <c r="H97" s="137"/>
      <c r="I97" s="137">
        <f>'SO-09 01 Pol'!G8+'SO-10 01 Pol'!G8</f>
        <v>0</v>
      </c>
      <c r="J97" s="133" t="str">
        <f>IF(I110=0,"",I97/I110*100)</f>
        <v/>
      </c>
    </row>
    <row r="98" spans="1:10" ht="36.75" customHeight="1" x14ac:dyDescent="0.2">
      <c r="A98" s="124"/>
      <c r="B98" s="129" t="s">
        <v>119</v>
      </c>
      <c r="C98" s="258" t="s">
        <v>120</v>
      </c>
      <c r="D98" s="259"/>
      <c r="E98" s="259"/>
      <c r="F98" s="136" t="s">
        <v>24</v>
      </c>
      <c r="G98" s="137"/>
      <c r="H98" s="137"/>
      <c r="I98" s="137">
        <f>'SO-09 01 Pol'!G54+'SO-10 01 Pol'!G53</f>
        <v>0</v>
      </c>
      <c r="J98" s="133" t="str">
        <f>IF(I110=0,"",I98/I110*100)</f>
        <v/>
      </c>
    </row>
    <row r="99" spans="1:10" ht="36.75" customHeight="1" x14ac:dyDescent="0.2">
      <c r="A99" s="124"/>
      <c r="B99" s="129" t="s">
        <v>121</v>
      </c>
      <c r="C99" s="258" t="s">
        <v>122</v>
      </c>
      <c r="D99" s="259"/>
      <c r="E99" s="259"/>
      <c r="F99" s="136" t="s">
        <v>24</v>
      </c>
      <c r="G99" s="137"/>
      <c r="H99" s="137"/>
      <c r="I99" s="137">
        <f>'SO-09 01 Pol'!G80+'SO-10 01 Pol'!G79</f>
        <v>0</v>
      </c>
      <c r="J99" s="133" t="str">
        <f>IF(I110=0,"",I99/I110*100)</f>
        <v/>
      </c>
    </row>
    <row r="100" spans="1:10" ht="36.75" customHeight="1" x14ac:dyDescent="0.2">
      <c r="A100" s="124"/>
      <c r="B100" s="129" t="s">
        <v>123</v>
      </c>
      <c r="C100" s="258" t="s">
        <v>124</v>
      </c>
      <c r="D100" s="259"/>
      <c r="E100" s="259"/>
      <c r="F100" s="136" t="s">
        <v>24</v>
      </c>
      <c r="G100" s="137"/>
      <c r="H100" s="137"/>
      <c r="I100" s="137">
        <f>'SO-09 01 Pol'!G89+'SO-10 01 Pol'!G85</f>
        <v>0</v>
      </c>
      <c r="J100" s="133" t="str">
        <f>IF(I110=0,"",I100/I110*100)</f>
        <v/>
      </c>
    </row>
    <row r="101" spans="1:10" ht="36.75" customHeight="1" x14ac:dyDescent="0.2">
      <c r="A101" s="124"/>
      <c r="B101" s="129" t="s">
        <v>125</v>
      </c>
      <c r="C101" s="258" t="s">
        <v>126</v>
      </c>
      <c r="D101" s="259"/>
      <c r="E101" s="259"/>
      <c r="F101" s="136" t="s">
        <v>24</v>
      </c>
      <c r="G101" s="137"/>
      <c r="H101" s="137"/>
      <c r="I101" s="137">
        <f>'SO-10 01 Pol'!G102</f>
        <v>0</v>
      </c>
      <c r="J101" s="133" t="str">
        <f>IF(I110=0,"",I101/I110*100)</f>
        <v/>
      </c>
    </row>
    <row r="102" spans="1:10" ht="36.75" customHeight="1" x14ac:dyDescent="0.2">
      <c r="A102" s="124"/>
      <c r="B102" s="129" t="s">
        <v>127</v>
      </c>
      <c r="C102" s="258" t="s">
        <v>128</v>
      </c>
      <c r="D102" s="259"/>
      <c r="E102" s="259"/>
      <c r="F102" s="136" t="s">
        <v>24</v>
      </c>
      <c r="G102" s="137"/>
      <c r="H102" s="137"/>
      <c r="I102" s="137">
        <f>'SO-09 01 Pol'!G104+'SO-10 01 Pol'!G107</f>
        <v>0</v>
      </c>
      <c r="J102" s="133" t="str">
        <f>IF(I110=0,"",I102/I110*100)</f>
        <v/>
      </c>
    </row>
    <row r="103" spans="1:10" ht="36.75" customHeight="1" x14ac:dyDescent="0.2">
      <c r="A103" s="124"/>
      <c r="B103" s="129" t="s">
        <v>129</v>
      </c>
      <c r="C103" s="258" t="s">
        <v>130</v>
      </c>
      <c r="D103" s="259"/>
      <c r="E103" s="259"/>
      <c r="F103" s="136" t="s">
        <v>25</v>
      </c>
      <c r="G103" s="137"/>
      <c r="H103" s="137"/>
      <c r="I103" s="137">
        <f>'SO-09 01 Pol'!G108+'SO-10 01 Pol'!G111</f>
        <v>0</v>
      </c>
      <c r="J103" s="133" t="str">
        <f>IF(I110=0,"",I103/I110*100)</f>
        <v/>
      </c>
    </row>
    <row r="104" spans="1:10" ht="36.75" customHeight="1" x14ac:dyDescent="0.2">
      <c r="A104" s="124"/>
      <c r="B104" s="129" t="s">
        <v>131</v>
      </c>
      <c r="C104" s="258" t="s">
        <v>132</v>
      </c>
      <c r="D104" s="259"/>
      <c r="E104" s="259"/>
      <c r="F104" s="136" t="s">
        <v>25</v>
      </c>
      <c r="G104" s="137"/>
      <c r="H104" s="137"/>
      <c r="I104" s="137">
        <f>'SO-11 01 Pol'!G8+'SO-12 01 Pol'!G8</f>
        <v>0</v>
      </c>
      <c r="J104" s="133" t="str">
        <f>IF(I110=0,"",I104/I110*100)</f>
        <v/>
      </c>
    </row>
    <row r="105" spans="1:10" ht="36.75" customHeight="1" x14ac:dyDescent="0.2">
      <c r="A105" s="124"/>
      <c r="B105" s="129" t="s">
        <v>133</v>
      </c>
      <c r="C105" s="258" t="s">
        <v>134</v>
      </c>
      <c r="D105" s="259"/>
      <c r="E105" s="259"/>
      <c r="F105" s="136" t="s">
        <v>26</v>
      </c>
      <c r="G105" s="137"/>
      <c r="H105" s="137"/>
      <c r="I105" s="137">
        <f>'SO-09 01 Pol'!G124+'SO-10 01 Pol'!G126</f>
        <v>0</v>
      </c>
      <c r="J105" s="133" t="str">
        <f>IF(I110=0,"",I105/I110*100)</f>
        <v/>
      </c>
    </row>
    <row r="106" spans="1:10" ht="36.75" customHeight="1" x14ac:dyDescent="0.2">
      <c r="A106" s="124"/>
      <c r="B106" s="129" t="s">
        <v>135</v>
      </c>
      <c r="C106" s="258" t="s">
        <v>136</v>
      </c>
      <c r="D106" s="259"/>
      <c r="E106" s="259"/>
      <c r="F106" s="136" t="s">
        <v>26</v>
      </c>
      <c r="G106" s="137"/>
      <c r="H106" s="137"/>
      <c r="I106" s="137">
        <f>'SO-01 01 Pol'!G8+'SO-02 01 Pol'!G8+'SO-03 01 Pol'!G8+'SO-04 01 Pol'!G8+'SO-05 01 Pol'!G8+'SO-06 01 Pol'!G8+'SO-07 01 Pol'!G8+'SO-08 01 Pol'!G8</f>
        <v>0</v>
      </c>
      <c r="J106" s="133" t="str">
        <f>IF(I110=0,"",I106/I110*100)</f>
        <v/>
      </c>
    </row>
    <row r="107" spans="1:10" ht="36.75" customHeight="1" x14ac:dyDescent="0.2">
      <c r="A107" s="124"/>
      <c r="B107" s="129" t="s">
        <v>137</v>
      </c>
      <c r="C107" s="258" t="s">
        <v>138</v>
      </c>
      <c r="D107" s="259"/>
      <c r="E107" s="259"/>
      <c r="F107" s="136" t="s">
        <v>139</v>
      </c>
      <c r="G107" s="137"/>
      <c r="H107" s="137"/>
      <c r="I107" s="137">
        <f>'SO-09 01 Pol'!G128</f>
        <v>0</v>
      </c>
      <c r="J107" s="133" t="str">
        <f>IF(I110=0,"",I107/I110*100)</f>
        <v/>
      </c>
    </row>
    <row r="108" spans="1:10" ht="36.75" customHeight="1" x14ac:dyDescent="0.2">
      <c r="A108" s="124"/>
      <c r="B108" s="129" t="s">
        <v>140</v>
      </c>
      <c r="C108" s="258" t="s">
        <v>27</v>
      </c>
      <c r="D108" s="259"/>
      <c r="E108" s="259"/>
      <c r="F108" s="136" t="s">
        <v>140</v>
      </c>
      <c r="G108" s="137"/>
      <c r="H108" s="137"/>
      <c r="I108" s="137">
        <f>'SO-09 01 Pol'!G141+'SO-10 01 Pol'!G133</f>
        <v>0</v>
      </c>
      <c r="J108" s="133" t="str">
        <f>IF(I110=0,"",I108/I110*100)</f>
        <v/>
      </c>
    </row>
    <row r="109" spans="1:10" ht="36.75" customHeight="1" x14ac:dyDescent="0.2">
      <c r="A109" s="124"/>
      <c r="B109" s="129" t="s">
        <v>141</v>
      </c>
      <c r="C109" s="258" t="s">
        <v>28</v>
      </c>
      <c r="D109" s="259"/>
      <c r="E109" s="259"/>
      <c r="F109" s="136" t="s">
        <v>141</v>
      </c>
      <c r="G109" s="137"/>
      <c r="H109" s="137"/>
      <c r="I109" s="137">
        <f>'SO-09 01 Pol'!G144+'SO-10 01 Pol'!G136</f>
        <v>0</v>
      </c>
      <c r="J109" s="133" t="str">
        <f>IF(I110=0,"",I109/I110*100)</f>
        <v/>
      </c>
    </row>
    <row r="110" spans="1:10" ht="25.5" customHeight="1" x14ac:dyDescent="0.2">
      <c r="A110" s="125"/>
      <c r="B110" s="130" t="s">
        <v>1</v>
      </c>
      <c r="C110" s="131"/>
      <c r="D110" s="132"/>
      <c r="E110" s="132"/>
      <c r="F110" s="138"/>
      <c r="G110" s="139"/>
      <c r="H110" s="139"/>
      <c r="I110" s="139">
        <f>SUM(I97:I109)</f>
        <v>0</v>
      </c>
      <c r="J110" s="134">
        <f>SUM(J97:J109)</f>
        <v>0</v>
      </c>
    </row>
    <row r="111" spans="1:10" x14ac:dyDescent="0.2">
      <c r="F111" s="88"/>
      <c r="G111" s="88"/>
      <c r="H111" s="88"/>
      <c r="I111" s="88"/>
      <c r="J111" s="135"/>
    </row>
    <row r="112" spans="1:10" x14ac:dyDescent="0.2">
      <c r="F112" s="88"/>
      <c r="G112" s="88"/>
      <c r="H112" s="88"/>
      <c r="I112" s="88"/>
      <c r="J112" s="135"/>
    </row>
    <row r="113" spans="6:10" x14ac:dyDescent="0.2">
      <c r="F113" s="88"/>
      <c r="G113" s="88"/>
      <c r="H113" s="88"/>
      <c r="I113" s="88"/>
      <c r="J113" s="135"/>
    </row>
  </sheetData>
  <sheetProtection algorithmName="SHA-512" hashValue="WIld8MCzFSmAYFHjVPvym9yvJNeGnDLGGGr86dBid3RmVBuo0VfKI9aib6GJU1NwqYM0ZrZjJWm+SLkOBrfn3Q==" saltValue="n0zhROs1eGwYMp3OJOahR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1">
    <mergeCell ref="C105:E105"/>
    <mergeCell ref="C106:E106"/>
    <mergeCell ref="C107:E107"/>
    <mergeCell ref="C108:E108"/>
    <mergeCell ref="C109:E109"/>
    <mergeCell ref="C100:E100"/>
    <mergeCell ref="C101:E101"/>
    <mergeCell ref="C102:E102"/>
    <mergeCell ref="C103:E103"/>
    <mergeCell ref="C104:E104"/>
    <mergeCell ref="C64:E64"/>
    <mergeCell ref="B65:E65"/>
    <mergeCell ref="C97:E97"/>
    <mergeCell ref="C98:E98"/>
    <mergeCell ref="C99:E99"/>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60" t="s">
        <v>6</v>
      </c>
      <c r="B1" s="260"/>
      <c r="C1" s="261"/>
      <c r="D1" s="260"/>
      <c r="E1" s="260"/>
      <c r="F1" s="260"/>
      <c r="G1" s="260"/>
    </row>
    <row r="2" spans="1:7" ht="24.95" customHeight="1" x14ac:dyDescent="0.2">
      <c r="A2" s="50" t="s">
        <v>7</v>
      </c>
      <c r="B2" s="49"/>
      <c r="C2" s="262"/>
      <c r="D2" s="262"/>
      <c r="E2" s="262"/>
      <c r="F2" s="262"/>
      <c r="G2" s="263"/>
    </row>
    <row r="3" spans="1:7" ht="24.95" customHeight="1" x14ac:dyDescent="0.2">
      <c r="A3" s="50" t="s">
        <v>8</v>
      </c>
      <c r="B3" s="49"/>
      <c r="C3" s="262"/>
      <c r="D3" s="262"/>
      <c r="E3" s="262"/>
      <c r="F3" s="262"/>
      <c r="G3" s="263"/>
    </row>
    <row r="4" spans="1:7" ht="24.95" customHeight="1" x14ac:dyDescent="0.2">
      <c r="A4" s="50" t="s">
        <v>9</v>
      </c>
      <c r="B4" s="49"/>
      <c r="C4" s="262"/>
      <c r="D4" s="262"/>
      <c r="E4" s="262"/>
      <c r="F4" s="262"/>
      <c r="G4" s="263"/>
    </row>
    <row r="5" spans="1:7" x14ac:dyDescent="0.2">
      <c r="B5" s="4"/>
      <c r="C5" s="5"/>
      <c r="D5" s="6"/>
    </row>
  </sheetData>
  <sheetProtection algorithmName="SHA-512" hashValue="rqhn2gAxCrd3G4aZxFrV395zm0f1C1mP10T+9ftoxUJ2xHnW7N1ZdiIKA7kShtHf6mD9nA5p4+FEAi/4txil4Q==" saltValue="HtHi6K02bMAvKPn5SC6fT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5"/>
  <sheetViews>
    <sheetView workbookViewId="0">
      <pane ySplit="7" topLeftCell="A8" activePane="bottomLeft" state="frozen"/>
      <selection pane="bottomLeft" activeCell="G13" sqref="G13"/>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142</v>
      </c>
      <c r="B1" s="264"/>
      <c r="C1" s="264"/>
      <c r="D1" s="264"/>
      <c r="E1" s="264"/>
      <c r="F1" s="264"/>
      <c r="G1" s="264"/>
      <c r="AG1" t="s">
        <v>143</v>
      </c>
    </row>
    <row r="2" spans="1:60" ht="24.95" customHeight="1" x14ac:dyDescent="0.2">
      <c r="A2" s="141" t="s">
        <v>7</v>
      </c>
      <c r="B2" s="49" t="s">
        <v>43</v>
      </c>
      <c r="C2" s="265" t="s">
        <v>44</v>
      </c>
      <c r="D2" s="266"/>
      <c r="E2" s="266"/>
      <c r="F2" s="266"/>
      <c r="G2" s="267"/>
      <c r="AG2" t="s">
        <v>144</v>
      </c>
    </row>
    <row r="3" spans="1:60" ht="24.95" customHeight="1" x14ac:dyDescent="0.2">
      <c r="A3" s="141" t="s">
        <v>8</v>
      </c>
      <c r="B3" s="49" t="s">
        <v>53</v>
      </c>
      <c r="C3" s="265" t="s">
        <v>54</v>
      </c>
      <c r="D3" s="266"/>
      <c r="E3" s="266"/>
      <c r="F3" s="266"/>
      <c r="G3" s="267"/>
      <c r="AC3" s="122" t="s">
        <v>144</v>
      </c>
      <c r="AG3" t="s">
        <v>145</v>
      </c>
    </row>
    <row r="4" spans="1:60" ht="24.95" customHeight="1" x14ac:dyDescent="0.2">
      <c r="A4" s="142" t="s">
        <v>9</v>
      </c>
      <c r="B4" s="143" t="s">
        <v>55</v>
      </c>
      <c r="C4" s="268" t="s">
        <v>56</v>
      </c>
      <c r="D4" s="269"/>
      <c r="E4" s="269"/>
      <c r="F4" s="269"/>
      <c r="G4" s="270"/>
      <c r="AG4" t="s">
        <v>146</v>
      </c>
    </row>
    <row r="5" spans="1:60" x14ac:dyDescent="0.2">
      <c r="D5" s="10"/>
    </row>
    <row r="6" spans="1:60" ht="38.25" x14ac:dyDescent="0.2">
      <c r="A6" s="145" t="s">
        <v>147</v>
      </c>
      <c r="B6" s="147" t="s">
        <v>148</v>
      </c>
      <c r="C6" s="147" t="s">
        <v>149</v>
      </c>
      <c r="D6" s="146" t="s">
        <v>150</v>
      </c>
      <c r="E6" s="145" t="s">
        <v>151</v>
      </c>
      <c r="F6" s="144" t="s">
        <v>152</v>
      </c>
      <c r="G6" s="145" t="s">
        <v>29</v>
      </c>
      <c r="H6" s="148" t="s">
        <v>30</v>
      </c>
      <c r="I6" s="148" t="s">
        <v>153</v>
      </c>
      <c r="J6" s="148" t="s">
        <v>31</v>
      </c>
      <c r="K6" s="148" t="s">
        <v>154</v>
      </c>
      <c r="L6" s="148" t="s">
        <v>155</v>
      </c>
      <c r="M6" s="148" t="s">
        <v>156</v>
      </c>
      <c r="N6" s="148" t="s">
        <v>157</v>
      </c>
      <c r="O6" s="148" t="s">
        <v>158</v>
      </c>
      <c r="P6" s="148" t="s">
        <v>159</v>
      </c>
      <c r="Q6" s="148" t="s">
        <v>160</v>
      </c>
      <c r="R6" s="148" t="s">
        <v>161</v>
      </c>
      <c r="S6" s="148" t="s">
        <v>162</v>
      </c>
      <c r="T6" s="148" t="s">
        <v>163</v>
      </c>
      <c r="U6" s="148" t="s">
        <v>164</v>
      </c>
      <c r="V6" s="148" t="s">
        <v>165</v>
      </c>
      <c r="W6" s="148" t="s">
        <v>166</v>
      </c>
      <c r="X6" s="148" t="s">
        <v>167</v>
      </c>
      <c r="Y6" s="148" t="s">
        <v>168</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169</v>
      </c>
      <c r="B8" s="162" t="s">
        <v>135</v>
      </c>
      <c r="C8" s="182" t="s">
        <v>136</v>
      </c>
      <c r="D8" s="163"/>
      <c r="E8" s="164"/>
      <c r="F8" s="165"/>
      <c r="G8" s="165">
        <f>SUMIF(AG9:AG29,"&lt;&gt;NOR",G9:G29)</f>
        <v>0</v>
      </c>
      <c r="H8" s="165"/>
      <c r="I8" s="165">
        <f>SUM(I9:I29)</f>
        <v>0</v>
      </c>
      <c r="J8" s="165"/>
      <c r="K8" s="165">
        <f>SUM(K9:K29)</f>
        <v>0</v>
      </c>
      <c r="L8" s="165"/>
      <c r="M8" s="165">
        <f>SUM(M9:M29)</f>
        <v>0</v>
      </c>
      <c r="N8" s="164"/>
      <c r="O8" s="164">
        <f>SUM(O9:O29)</f>
        <v>0.03</v>
      </c>
      <c r="P8" s="164"/>
      <c r="Q8" s="164">
        <f>SUM(Q9:Q29)</f>
        <v>0</v>
      </c>
      <c r="R8" s="165"/>
      <c r="S8" s="165"/>
      <c r="T8" s="166"/>
      <c r="U8" s="160"/>
      <c r="V8" s="160">
        <f>SUM(V9:V29)</f>
        <v>19.659999999999997</v>
      </c>
      <c r="W8" s="160"/>
      <c r="X8" s="160"/>
      <c r="Y8" s="160"/>
      <c r="AG8" t="s">
        <v>170</v>
      </c>
    </row>
    <row r="9" spans="1:60" outlineLevel="1" x14ac:dyDescent="0.2">
      <c r="A9" s="175">
        <v>1</v>
      </c>
      <c r="B9" s="176"/>
      <c r="C9" s="183" t="s">
        <v>437</v>
      </c>
      <c r="D9" s="177" t="s">
        <v>171</v>
      </c>
      <c r="E9" s="178">
        <v>16</v>
      </c>
      <c r="F9" s="179"/>
      <c r="G9" s="180">
        <f t="shared" ref="G9:G29" si="0">ROUND(E9*F9,2)</f>
        <v>0</v>
      </c>
      <c r="H9" s="179"/>
      <c r="I9" s="180">
        <f t="shared" ref="I9:I29" si="1">ROUND(E9*H9,2)</f>
        <v>0</v>
      </c>
      <c r="J9" s="179"/>
      <c r="K9" s="180">
        <f t="shared" ref="K9:K29" si="2">ROUND(E9*J9,2)</f>
        <v>0</v>
      </c>
      <c r="L9" s="180">
        <v>21</v>
      </c>
      <c r="M9" s="180">
        <f t="shared" ref="M9:M29" si="3">G9*(1+L9/100)</f>
        <v>0</v>
      </c>
      <c r="N9" s="178">
        <v>0</v>
      </c>
      <c r="O9" s="178">
        <f t="shared" ref="O9:O29" si="4">ROUND(E9*N9,2)</f>
        <v>0</v>
      </c>
      <c r="P9" s="178">
        <v>0</v>
      </c>
      <c r="Q9" s="178">
        <f t="shared" ref="Q9:Q29" si="5">ROUND(E9*P9,2)</f>
        <v>0</v>
      </c>
      <c r="R9" s="180"/>
      <c r="S9" s="180" t="s">
        <v>172</v>
      </c>
      <c r="T9" s="181" t="s">
        <v>173</v>
      </c>
      <c r="U9" s="159">
        <v>0.17</v>
      </c>
      <c r="V9" s="159">
        <f t="shared" ref="V9:V29" si="6">ROUND(E9*U9,2)</f>
        <v>2.72</v>
      </c>
      <c r="W9" s="159"/>
      <c r="X9" s="159" t="s">
        <v>174</v>
      </c>
      <c r="Y9" s="159" t="s">
        <v>175</v>
      </c>
      <c r="Z9" s="149"/>
      <c r="AA9" s="149"/>
      <c r="AB9" s="149"/>
      <c r="AC9" s="149"/>
      <c r="AD9" s="149"/>
      <c r="AE9" s="149"/>
      <c r="AF9" s="149"/>
      <c r="AG9" s="149" t="s">
        <v>176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c r="C10" s="183" t="s">
        <v>438</v>
      </c>
      <c r="D10" s="177" t="s">
        <v>171</v>
      </c>
      <c r="E10" s="178">
        <v>16</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172</v>
      </c>
      <c r="T10" s="181" t="s">
        <v>173</v>
      </c>
      <c r="U10" s="159">
        <v>0</v>
      </c>
      <c r="V10" s="159">
        <f t="shared" si="6"/>
        <v>0</v>
      </c>
      <c r="W10" s="159"/>
      <c r="X10" s="159" t="s">
        <v>177</v>
      </c>
      <c r="Y10" s="159" t="s">
        <v>175</v>
      </c>
      <c r="Z10" s="149"/>
      <c r="AA10" s="149"/>
      <c r="AB10" s="149"/>
      <c r="AC10" s="149"/>
      <c r="AD10" s="149"/>
      <c r="AE10" s="149"/>
      <c r="AF10" s="149"/>
      <c r="AG10" s="149" t="s">
        <v>178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c r="C11" s="183" t="s">
        <v>449</v>
      </c>
      <c r="D11" s="177" t="s">
        <v>446</v>
      </c>
      <c r="E11" s="178">
        <v>1</v>
      </c>
      <c r="F11" s="179"/>
      <c r="G11" s="180">
        <f t="shared" ref="G11" si="7">ROUND(E11*F11,2)</f>
        <v>0</v>
      </c>
      <c r="H11" s="179"/>
      <c r="I11" s="180">
        <f t="shared" ref="I11" si="8">ROUND(E11*H11,2)</f>
        <v>0</v>
      </c>
      <c r="J11" s="179"/>
      <c r="K11" s="180">
        <f t="shared" ref="K11" si="9">ROUND(E11*J11,2)</f>
        <v>0</v>
      </c>
      <c r="L11" s="180">
        <v>21</v>
      </c>
      <c r="M11" s="180">
        <f t="shared" ref="M11" si="10">G11*(1+L11/100)</f>
        <v>0</v>
      </c>
      <c r="N11" s="178">
        <v>0</v>
      </c>
      <c r="O11" s="178">
        <f t="shared" ref="O11" si="11">ROUND(E11*N11,2)</f>
        <v>0</v>
      </c>
      <c r="P11" s="178">
        <v>0</v>
      </c>
      <c r="Q11" s="178">
        <f t="shared" ref="Q11" si="12">ROUND(E11*P11,2)</f>
        <v>0</v>
      </c>
      <c r="R11" s="180"/>
      <c r="S11" s="180" t="s">
        <v>172</v>
      </c>
      <c r="T11" s="181"/>
      <c r="U11" s="159"/>
      <c r="V11" s="159"/>
      <c r="W11" s="159"/>
      <c r="X11" s="159"/>
      <c r="Y11" s="15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179</v>
      </c>
      <c r="C12" s="183" t="s">
        <v>180</v>
      </c>
      <c r="D12" s="177" t="s">
        <v>181</v>
      </c>
      <c r="E12" s="178">
        <v>1</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172</v>
      </c>
      <c r="T12" s="181" t="s">
        <v>173</v>
      </c>
      <c r="U12" s="159">
        <v>1</v>
      </c>
      <c r="V12" s="159">
        <f t="shared" si="6"/>
        <v>1</v>
      </c>
      <c r="W12" s="159"/>
      <c r="X12" s="159" t="s">
        <v>174</v>
      </c>
      <c r="Y12" s="159" t="s">
        <v>175</v>
      </c>
      <c r="Z12" s="149"/>
      <c r="AA12" s="149"/>
      <c r="AB12" s="149"/>
      <c r="AC12" s="149"/>
      <c r="AD12" s="149"/>
      <c r="AE12" s="149"/>
      <c r="AF12" s="149"/>
      <c r="AG12" s="149" t="s">
        <v>176</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182</v>
      </c>
      <c r="C13" s="183" t="s">
        <v>183</v>
      </c>
      <c r="D13" s="177" t="s">
        <v>181</v>
      </c>
      <c r="E13" s="178">
        <v>1</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172</v>
      </c>
      <c r="T13" s="181" t="s">
        <v>173</v>
      </c>
      <c r="U13" s="159">
        <v>0</v>
      </c>
      <c r="V13" s="159">
        <f t="shared" si="6"/>
        <v>0</v>
      </c>
      <c r="W13" s="159"/>
      <c r="X13" s="159" t="s">
        <v>177</v>
      </c>
      <c r="Y13" s="159" t="s">
        <v>175</v>
      </c>
      <c r="Z13" s="149"/>
      <c r="AA13" s="149"/>
      <c r="AB13" s="149"/>
      <c r="AC13" s="149"/>
      <c r="AD13" s="149"/>
      <c r="AE13" s="149"/>
      <c r="AF13" s="149"/>
      <c r="AG13" s="149" t="s">
        <v>178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5">
        <v>6</v>
      </c>
      <c r="B14" s="176" t="s">
        <v>184</v>
      </c>
      <c r="C14" s="183" t="s">
        <v>185</v>
      </c>
      <c r="D14" s="177" t="s">
        <v>181</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172</v>
      </c>
      <c r="T14" s="181" t="s">
        <v>173</v>
      </c>
      <c r="U14" s="159">
        <v>0</v>
      </c>
      <c r="V14" s="159">
        <f t="shared" si="6"/>
        <v>0</v>
      </c>
      <c r="W14" s="159"/>
      <c r="X14" s="159" t="s">
        <v>177</v>
      </c>
      <c r="Y14" s="159" t="s">
        <v>175</v>
      </c>
      <c r="Z14" s="149"/>
      <c r="AA14" s="149"/>
      <c r="AB14" s="149"/>
      <c r="AC14" s="149"/>
      <c r="AD14" s="149"/>
      <c r="AE14" s="149"/>
      <c r="AF14" s="149"/>
      <c r="AG14" s="149" t="s">
        <v>178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7</v>
      </c>
      <c r="B15" s="176" t="s">
        <v>186</v>
      </c>
      <c r="C15" s="183" t="s">
        <v>187</v>
      </c>
      <c r="D15" s="177" t="s">
        <v>181</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172</v>
      </c>
      <c r="T15" s="181" t="s">
        <v>173</v>
      </c>
      <c r="U15" s="159">
        <v>0.66</v>
      </c>
      <c r="V15" s="159">
        <f t="shared" si="6"/>
        <v>0.66</v>
      </c>
      <c r="W15" s="159"/>
      <c r="X15" s="159" t="s">
        <v>174</v>
      </c>
      <c r="Y15" s="159" t="s">
        <v>175</v>
      </c>
      <c r="Z15" s="149"/>
      <c r="AA15" s="149"/>
      <c r="AB15" s="149"/>
      <c r="AC15" s="149"/>
      <c r="AD15" s="149"/>
      <c r="AE15" s="149"/>
      <c r="AF15" s="149"/>
      <c r="AG15" s="149" t="s">
        <v>176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188</v>
      </c>
      <c r="C16" s="183" t="s">
        <v>189</v>
      </c>
      <c r="D16" s="177" t="s">
        <v>181</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172</v>
      </c>
      <c r="T16" s="181" t="s">
        <v>173</v>
      </c>
      <c r="U16" s="159">
        <v>0</v>
      </c>
      <c r="V16" s="159">
        <f t="shared" si="6"/>
        <v>0</v>
      </c>
      <c r="W16" s="159"/>
      <c r="X16" s="159" t="s">
        <v>177</v>
      </c>
      <c r="Y16" s="159" t="s">
        <v>175</v>
      </c>
      <c r="Z16" s="149"/>
      <c r="AA16" s="149"/>
      <c r="AB16" s="149"/>
      <c r="AC16" s="149"/>
      <c r="AD16" s="149"/>
      <c r="AE16" s="149"/>
      <c r="AF16" s="149"/>
      <c r="AG16" s="149" t="s">
        <v>178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190</v>
      </c>
      <c r="C17" s="183" t="s">
        <v>191</v>
      </c>
      <c r="D17" s="177" t="s">
        <v>171</v>
      </c>
      <c r="E17" s="178">
        <v>12</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172</v>
      </c>
      <c r="T17" s="181" t="s">
        <v>173</v>
      </c>
      <c r="U17" s="159">
        <v>0.112</v>
      </c>
      <c r="V17" s="159">
        <f t="shared" si="6"/>
        <v>1.34</v>
      </c>
      <c r="W17" s="159"/>
      <c r="X17" s="159" t="s">
        <v>174</v>
      </c>
      <c r="Y17" s="159" t="s">
        <v>175</v>
      </c>
      <c r="Z17" s="149"/>
      <c r="AA17" s="149"/>
      <c r="AB17" s="149"/>
      <c r="AC17" s="149"/>
      <c r="AD17" s="149"/>
      <c r="AE17" s="149"/>
      <c r="AF17" s="149"/>
      <c r="AG17" s="149" t="s">
        <v>176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c r="C18" s="183" t="s">
        <v>195</v>
      </c>
      <c r="D18" s="177" t="s">
        <v>171</v>
      </c>
      <c r="E18" s="178">
        <v>12</v>
      </c>
      <c r="F18" s="179"/>
      <c r="G18" s="180">
        <f t="shared" si="0"/>
        <v>0</v>
      </c>
      <c r="H18" s="179"/>
      <c r="I18" s="180">
        <f t="shared" si="1"/>
        <v>0</v>
      </c>
      <c r="J18" s="179"/>
      <c r="K18" s="180">
        <f t="shared" si="2"/>
        <v>0</v>
      </c>
      <c r="L18" s="180">
        <v>21</v>
      </c>
      <c r="M18" s="180">
        <f t="shared" si="3"/>
        <v>0</v>
      </c>
      <c r="N18" s="178">
        <v>5.2999999999999998E-4</v>
      </c>
      <c r="O18" s="178">
        <f t="shared" si="4"/>
        <v>0.01</v>
      </c>
      <c r="P18" s="178">
        <v>0</v>
      </c>
      <c r="Q18" s="178">
        <f t="shared" si="5"/>
        <v>0</v>
      </c>
      <c r="R18" s="180"/>
      <c r="S18" s="180" t="s">
        <v>172</v>
      </c>
      <c r="T18" s="181" t="s">
        <v>173</v>
      </c>
      <c r="U18" s="159">
        <v>0</v>
      </c>
      <c r="V18" s="159">
        <f t="shared" si="6"/>
        <v>0</v>
      </c>
      <c r="W18" s="159"/>
      <c r="X18" s="159" t="s">
        <v>177</v>
      </c>
      <c r="Y18" s="159" t="s">
        <v>175</v>
      </c>
      <c r="Z18" s="149"/>
      <c r="AA18" s="149"/>
      <c r="AB18" s="149"/>
      <c r="AC18" s="149"/>
      <c r="AD18" s="149"/>
      <c r="AE18" s="149"/>
      <c r="AF18" s="149"/>
      <c r="AG18" s="149" t="s">
        <v>178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192</v>
      </c>
      <c r="C19" s="183" t="s">
        <v>193</v>
      </c>
      <c r="D19" s="177" t="s">
        <v>171</v>
      </c>
      <c r="E19" s="178">
        <v>20</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172</v>
      </c>
      <c r="T19" s="181" t="s">
        <v>173</v>
      </c>
      <c r="U19" s="159">
        <v>0.12</v>
      </c>
      <c r="V19" s="159">
        <f t="shared" si="6"/>
        <v>2.4</v>
      </c>
      <c r="W19" s="159"/>
      <c r="X19" s="159" t="s">
        <v>174</v>
      </c>
      <c r="Y19" s="159" t="s">
        <v>175</v>
      </c>
      <c r="Z19" s="149"/>
      <c r="AA19" s="149"/>
      <c r="AB19" s="149"/>
      <c r="AC19" s="149"/>
      <c r="AD19" s="149"/>
      <c r="AE19" s="149"/>
      <c r="AF19" s="149"/>
      <c r="AG19" s="149" t="s">
        <v>176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c r="C20" s="183" t="s">
        <v>439</v>
      </c>
      <c r="D20" s="177" t="s">
        <v>171</v>
      </c>
      <c r="E20" s="178">
        <v>20</v>
      </c>
      <c r="F20" s="179"/>
      <c r="G20" s="180">
        <f t="shared" si="0"/>
        <v>0</v>
      </c>
      <c r="H20" s="179"/>
      <c r="I20" s="180">
        <f t="shared" si="1"/>
        <v>0</v>
      </c>
      <c r="J20" s="179"/>
      <c r="K20" s="180">
        <f t="shared" si="2"/>
        <v>0</v>
      </c>
      <c r="L20" s="180">
        <v>21</v>
      </c>
      <c r="M20" s="180">
        <f t="shared" si="3"/>
        <v>0</v>
      </c>
      <c r="N20" s="178">
        <v>7.6000000000000004E-4</v>
      </c>
      <c r="O20" s="178">
        <f t="shared" si="4"/>
        <v>0.02</v>
      </c>
      <c r="P20" s="178">
        <v>0</v>
      </c>
      <c r="Q20" s="178">
        <f t="shared" si="5"/>
        <v>0</v>
      </c>
      <c r="R20" s="180"/>
      <c r="S20" s="180" t="s">
        <v>172</v>
      </c>
      <c r="T20" s="181" t="s">
        <v>173</v>
      </c>
      <c r="U20" s="159">
        <v>0</v>
      </c>
      <c r="V20" s="159">
        <f t="shared" si="6"/>
        <v>0</v>
      </c>
      <c r="W20" s="159"/>
      <c r="X20" s="159" t="s">
        <v>177</v>
      </c>
      <c r="Y20" s="159" t="s">
        <v>175</v>
      </c>
      <c r="Z20" s="149"/>
      <c r="AA20" s="149"/>
      <c r="AB20" s="149"/>
      <c r="AC20" s="149"/>
      <c r="AD20" s="149"/>
      <c r="AE20" s="149"/>
      <c r="AF20" s="149"/>
      <c r="AG20" s="149" t="s">
        <v>178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196</v>
      </c>
      <c r="C21" s="183" t="s">
        <v>197</v>
      </c>
      <c r="D21" s="177" t="s">
        <v>181</v>
      </c>
      <c r="E21" s="178">
        <v>25</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172</v>
      </c>
      <c r="T21" s="181" t="s">
        <v>173</v>
      </c>
      <c r="U21" s="159">
        <v>8.2170000000000007E-2</v>
      </c>
      <c r="V21" s="159">
        <f t="shared" si="6"/>
        <v>2.0499999999999998</v>
      </c>
      <c r="W21" s="159"/>
      <c r="X21" s="159" t="s">
        <v>174</v>
      </c>
      <c r="Y21" s="159" t="s">
        <v>175</v>
      </c>
      <c r="Z21" s="149"/>
      <c r="AA21" s="149"/>
      <c r="AB21" s="149"/>
      <c r="AC21" s="149"/>
      <c r="AD21" s="149"/>
      <c r="AE21" s="149"/>
      <c r="AF21" s="149"/>
      <c r="AG21" s="149" t="s">
        <v>176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c r="C22" s="183" t="s">
        <v>440</v>
      </c>
      <c r="D22" s="177" t="s">
        <v>181</v>
      </c>
      <c r="E22" s="178">
        <v>5</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172</v>
      </c>
      <c r="T22" s="181" t="s">
        <v>173</v>
      </c>
      <c r="U22" s="159">
        <v>0.42166999999999999</v>
      </c>
      <c r="V22" s="159">
        <f t="shared" si="6"/>
        <v>2.11</v>
      </c>
      <c r="W22" s="159"/>
      <c r="X22" s="159" t="s">
        <v>174</v>
      </c>
      <c r="Y22" s="159" t="s">
        <v>175</v>
      </c>
      <c r="Z22" s="149"/>
      <c r="AA22" s="149"/>
      <c r="AB22" s="149"/>
      <c r="AC22" s="149"/>
      <c r="AD22" s="149"/>
      <c r="AE22" s="149"/>
      <c r="AF22" s="149"/>
      <c r="AG22" s="149" t="s">
        <v>176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200</v>
      </c>
      <c r="C23" s="183" t="s">
        <v>201</v>
      </c>
      <c r="D23" s="177" t="s">
        <v>0</v>
      </c>
      <c r="E23" s="178">
        <v>257.8741</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172</v>
      </c>
      <c r="T23" s="181" t="s">
        <v>173</v>
      </c>
      <c r="U23" s="159">
        <v>1.7000000000000001E-2</v>
      </c>
      <c r="V23" s="159">
        <f t="shared" si="6"/>
        <v>4.38</v>
      </c>
      <c r="W23" s="159"/>
      <c r="X23" s="159" t="s">
        <v>174</v>
      </c>
      <c r="Y23" s="159" t="s">
        <v>175</v>
      </c>
      <c r="Z23" s="149"/>
      <c r="AA23" s="149"/>
      <c r="AB23" s="149"/>
      <c r="AC23" s="149"/>
      <c r="AD23" s="149"/>
      <c r="AE23" s="149"/>
      <c r="AF23" s="149"/>
      <c r="AG23" s="149" t="s">
        <v>202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c r="C24" s="183" t="s">
        <v>441</v>
      </c>
      <c r="D24" s="177" t="s">
        <v>442</v>
      </c>
      <c r="E24" s="178">
        <v>1</v>
      </c>
      <c r="F24" s="179"/>
      <c r="G24" s="180">
        <f t="shared" ref="G24:G26" si="13">ROUND(E24*F24,2)</f>
        <v>0</v>
      </c>
      <c r="H24" s="179"/>
      <c r="I24" s="180">
        <f t="shared" ref="I24:I26" si="14">ROUND(E24*H24,2)</f>
        <v>0</v>
      </c>
      <c r="J24" s="179"/>
      <c r="K24" s="180">
        <f t="shared" ref="K24:K26" si="15">ROUND(E24*J24,2)</f>
        <v>0</v>
      </c>
      <c r="L24" s="180">
        <v>21</v>
      </c>
      <c r="M24" s="180">
        <f t="shared" ref="M24:M25" si="16">G24*(1+L24/100)</f>
        <v>0</v>
      </c>
      <c r="N24" s="178">
        <v>0</v>
      </c>
      <c r="O24" s="178">
        <f t="shared" ref="O24:O25" si="17">ROUND(E24*N24,2)</f>
        <v>0</v>
      </c>
      <c r="P24" s="178">
        <v>0</v>
      </c>
      <c r="Q24" s="178">
        <f t="shared" ref="Q24:Q25" si="18">ROUND(E24*P24,2)</f>
        <v>0</v>
      </c>
      <c r="R24" s="180"/>
      <c r="S24" s="180" t="s">
        <v>172</v>
      </c>
      <c r="T24" s="181"/>
      <c r="U24" s="159"/>
      <c r="V24" s="159"/>
      <c r="W24" s="159"/>
      <c r="X24" s="159"/>
      <c r="Y24" s="15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c r="C25" s="183" t="s">
        <v>443</v>
      </c>
      <c r="D25" s="177" t="s">
        <v>444</v>
      </c>
      <c r="E25" s="178">
        <v>1</v>
      </c>
      <c r="F25" s="179"/>
      <c r="G25" s="180">
        <f t="shared" si="13"/>
        <v>0</v>
      </c>
      <c r="H25" s="179"/>
      <c r="I25" s="180">
        <f t="shared" si="14"/>
        <v>0</v>
      </c>
      <c r="J25" s="179"/>
      <c r="K25" s="180">
        <f t="shared" si="15"/>
        <v>0</v>
      </c>
      <c r="L25" s="180">
        <v>21</v>
      </c>
      <c r="M25" s="180">
        <f t="shared" si="16"/>
        <v>0</v>
      </c>
      <c r="N25" s="178">
        <v>0</v>
      </c>
      <c r="O25" s="178">
        <f t="shared" si="17"/>
        <v>0</v>
      </c>
      <c r="P25" s="178">
        <v>0</v>
      </c>
      <c r="Q25" s="178">
        <f t="shared" si="18"/>
        <v>0</v>
      </c>
      <c r="R25" s="180"/>
      <c r="S25" s="180" t="s">
        <v>172</v>
      </c>
      <c r="T25" s="181"/>
      <c r="U25" s="159"/>
      <c r="V25" s="159"/>
      <c r="W25" s="159"/>
      <c r="X25" s="159"/>
      <c r="Y25" s="15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c r="C26" s="183" t="s">
        <v>445</v>
      </c>
      <c r="D26" s="177" t="s">
        <v>446</v>
      </c>
      <c r="E26" s="178">
        <v>1</v>
      </c>
      <c r="F26" s="179"/>
      <c r="G26" s="180">
        <f t="shared" si="13"/>
        <v>0</v>
      </c>
      <c r="H26" s="179"/>
      <c r="I26" s="180">
        <f t="shared" si="14"/>
        <v>0</v>
      </c>
      <c r="J26" s="179"/>
      <c r="K26" s="180">
        <f t="shared" si="15"/>
        <v>0</v>
      </c>
      <c r="L26" s="180"/>
      <c r="M26" s="180"/>
      <c r="N26" s="178"/>
      <c r="O26" s="178"/>
      <c r="P26" s="178"/>
      <c r="Q26" s="178"/>
      <c r="R26" s="180"/>
      <c r="S26" s="180" t="s">
        <v>172</v>
      </c>
      <c r="T26" s="181"/>
      <c r="U26" s="159"/>
      <c r="V26" s="159"/>
      <c r="W26" s="159"/>
      <c r="X26" s="159"/>
      <c r="Y26" s="15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203</v>
      </c>
      <c r="C27" s="183" t="s">
        <v>204</v>
      </c>
      <c r="D27" s="177" t="s">
        <v>205</v>
      </c>
      <c r="E27" s="178">
        <v>2</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172</v>
      </c>
      <c r="T27" s="181" t="s">
        <v>173</v>
      </c>
      <c r="U27" s="159">
        <v>1</v>
      </c>
      <c r="V27" s="159">
        <f t="shared" si="6"/>
        <v>2</v>
      </c>
      <c r="W27" s="159"/>
      <c r="X27" s="159" t="s">
        <v>206</v>
      </c>
      <c r="Y27" s="159" t="s">
        <v>175</v>
      </c>
      <c r="Z27" s="149"/>
      <c r="AA27" s="149"/>
      <c r="AB27" s="149"/>
      <c r="AC27" s="149"/>
      <c r="AD27" s="149"/>
      <c r="AE27" s="149"/>
      <c r="AF27" s="149"/>
      <c r="AG27" s="149" t="s">
        <v>207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69" t="s">
        <v>208</v>
      </c>
      <c r="C28" s="184" t="s">
        <v>209</v>
      </c>
      <c r="D28" s="170" t="s">
        <v>205</v>
      </c>
      <c r="E28" s="178">
        <v>6</v>
      </c>
      <c r="F28" s="179"/>
      <c r="G28" s="180">
        <f t="shared" si="0"/>
        <v>0</v>
      </c>
      <c r="H28" s="179"/>
      <c r="I28" s="180">
        <f t="shared" si="1"/>
        <v>0</v>
      </c>
      <c r="J28" s="179"/>
      <c r="K28" s="180">
        <f t="shared" si="2"/>
        <v>0</v>
      </c>
      <c r="L28" s="180"/>
      <c r="M28" s="180"/>
      <c r="N28" s="178"/>
      <c r="O28" s="178"/>
      <c r="P28" s="178"/>
      <c r="Q28" s="178"/>
      <c r="R28" s="180"/>
      <c r="S28" s="180" t="s">
        <v>172</v>
      </c>
      <c r="T28" s="181"/>
      <c r="U28" s="159"/>
      <c r="V28" s="159"/>
      <c r="W28" s="159"/>
      <c r="X28" s="159"/>
      <c r="Y28" s="15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21</v>
      </c>
      <c r="B29" s="169"/>
      <c r="C29" s="184" t="s">
        <v>447</v>
      </c>
      <c r="D29" s="170" t="s">
        <v>446</v>
      </c>
      <c r="E29" s="171">
        <v>1</v>
      </c>
      <c r="F29" s="172"/>
      <c r="G29" s="173">
        <f t="shared" si="0"/>
        <v>0</v>
      </c>
      <c r="H29" s="172"/>
      <c r="I29" s="173">
        <f t="shared" si="1"/>
        <v>0</v>
      </c>
      <c r="J29" s="172"/>
      <c r="K29" s="173">
        <f t="shared" si="2"/>
        <v>0</v>
      </c>
      <c r="L29" s="173">
        <v>21</v>
      </c>
      <c r="M29" s="173">
        <f t="shared" si="3"/>
        <v>0</v>
      </c>
      <c r="N29" s="171">
        <v>0</v>
      </c>
      <c r="O29" s="171">
        <f t="shared" si="4"/>
        <v>0</v>
      </c>
      <c r="P29" s="171">
        <v>0</v>
      </c>
      <c r="Q29" s="171">
        <f t="shared" si="5"/>
        <v>0</v>
      </c>
      <c r="R29" s="173"/>
      <c r="S29" s="173" t="s">
        <v>172</v>
      </c>
      <c r="T29" s="174" t="s">
        <v>173</v>
      </c>
      <c r="U29" s="159">
        <v>1</v>
      </c>
      <c r="V29" s="159">
        <f t="shared" si="6"/>
        <v>1</v>
      </c>
      <c r="W29" s="159"/>
      <c r="X29" s="159" t="s">
        <v>206</v>
      </c>
      <c r="Y29" s="159" t="s">
        <v>175</v>
      </c>
      <c r="Z29" s="149"/>
      <c r="AA29" s="149"/>
      <c r="AB29" s="149"/>
      <c r="AC29" s="149"/>
      <c r="AD29" s="149"/>
      <c r="AE29" s="149"/>
      <c r="AF29" s="149"/>
      <c r="AG29" s="149" t="s">
        <v>207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x14ac:dyDescent="0.2">
      <c r="A30" s="3"/>
      <c r="B30" s="4"/>
      <c r="C30" s="185"/>
      <c r="D30" s="6"/>
      <c r="E30" s="3"/>
      <c r="F30" s="3"/>
      <c r="G30" s="3"/>
      <c r="H30" s="3"/>
      <c r="I30" s="3"/>
      <c r="J30" s="3"/>
      <c r="K30" s="3"/>
      <c r="L30" s="3"/>
      <c r="M30" s="3"/>
      <c r="N30" s="3"/>
      <c r="O30" s="3"/>
      <c r="P30" s="3"/>
      <c r="Q30" s="3"/>
      <c r="R30" s="3"/>
      <c r="S30" s="3"/>
      <c r="T30" s="3"/>
      <c r="U30" s="3"/>
      <c r="V30" s="3"/>
      <c r="W30" s="3"/>
      <c r="X30" s="3"/>
      <c r="Y30" s="3"/>
      <c r="AE30">
        <v>15</v>
      </c>
      <c r="AF30">
        <v>21</v>
      </c>
      <c r="AG30" t="s">
        <v>155</v>
      </c>
    </row>
    <row r="31" spans="1:60" x14ac:dyDescent="0.2">
      <c r="A31" s="152"/>
      <c r="B31" s="153" t="s">
        <v>29</v>
      </c>
      <c r="C31" s="186"/>
      <c r="D31" s="154"/>
      <c r="E31" s="155"/>
      <c r="F31" s="155"/>
      <c r="G31" s="167">
        <f>G8</f>
        <v>0</v>
      </c>
      <c r="H31" s="3"/>
      <c r="I31" s="3"/>
      <c r="J31" s="3"/>
      <c r="K31" s="3"/>
      <c r="L31" s="3"/>
      <c r="M31" s="3"/>
      <c r="N31" s="3"/>
      <c r="O31" s="3"/>
      <c r="P31" s="3"/>
      <c r="Q31" s="3"/>
      <c r="R31" s="3"/>
      <c r="S31" s="3"/>
      <c r="T31" s="3"/>
      <c r="U31" s="3"/>
      <c r="V31" s="3"/>
      <c r="W31" s="3"/>
      <c r="X31" s="3"/>
      <c r="Y31" s="3"/>
      <c r="AE31">
        <f>SUMIF(L7:L29,AE30,G7:G29)</f>
        <v>0</v>
      </c>
      <c r="AF31">
        <f>SUMIF(L7:L29,AF30,G7:G29)</f>
        <v>0</v>
      </c>
      <c r="AG31" t="s">
        <v>210</v>
      </c>
    </row>
    <row r="32" spans="1:60" x14ac:dyDescent="0.2">
      <c r="C32" s="187"/>
      <c r="D32" s="10"/>
      <c r="AG32" t="s">
        <v>211</v>
      </c>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sheetData>
  <sheetProtection algorithmName="SHA-512" hashValue="VcHfFGgSk5I6RWCxdezp3CVUsVYDuT3iir8SbxSbNNiZihm+gkWazU6tl6cnqClJ30kA9zyNi7UBTXyxSK6epg==" saltValue="tOOmiyJrfvKuwxOhc/o9/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6"/>
  <sheetViews>
    <sheetView workbookViewId="0">
      <pane ySplit="7" topLeftCell="A8" activePane="bottomLeft" state="frozen"/>
      <selection pane="bottomLeft" activeCell="F39" sqref="F39"/>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142</v>
      </c>
      <c r="B1" s="264"/>
      <c r="C1" s="264"/>
      <c r="D1" s="264"/>
      <c r="E1" s="264"/>
      <c r="F1" s="264"/>
      <c r="G1" s="264"/>
      <c r="AG1" t="s">
        <v>143</v>
      </c>
    </row>
    <row r="2" spans="1:60" ht="24.95" customHeight="1" x14ac:dyDescent="0.2">
      <c r="A2" s="141" t="s">
        <v>7</v>
      </c>
      <c r="B2" s="49" t="s">
        <v>43</v>
      </c>
      <c r="C2" s="265" t="s">
        <v>44</v>
      </c>
      <c r="D2" s="266"/>
      <c r="E2" s="266"/>
      <c r="F2" s="266"/>
      <c r="G2" s="267"/>
      <c r="AG2" t="s">
        <v>144</v>
      </c>
    </row>
    <row r="3" spans="1:60" ht="24.95" customHeight="1" x14ac:dyDescent="0.2">
      <c r="A3" s="141" t="s">
        <v>8</v>
      </c>
      <c r="B3" s="49" t="s">
        <v>57</v>
      </c>
      <c r="C3" s="265" t="s">
        <v>58</v>
      </c>
      <c r="D3" s="266"/>
      <c r="E3" s="266"/>
      <c r="F3" s="266"/>
      <c r="G3" s="267"/>
      <c r="AC3" s="122" t="s">
        <v>144</v>
      </c>
      <c r="AG3" t="s">
        <v>145</v>
      </c>
    </row>
    <row r="4" spans="1:60" ht="24.95" customHeight="1" x14ac:dyDescent="0.2">
      <c r="A4" s="142" t="s">
        <v>9</v>
      </c>
      <c r="B4" s="143" t="s">
        <v>55</v>
      </c>
      <c r="C4" s="268" t="s">
        <v>59</v>
      </c>
      <c r="D4" s="269"/>
      <c r="E4" s="269"/>
      <c r="F4" s="269"/>
      <c r="G4" s="270"/>
      <c r="AG4" t="s">
        <v>146</v>
      </c>
    </row>
    <row r="5" spans="1:60" x14ac:dyDescent="0.2">
      <c r="D5" s="10"/>
    </row>
    <row r="6" spans="1:60" ht="38.25" x14ac:dyDescent="0.2">
      <c r="A6" s="145" t="s">
        <v>147</v>
      </c>
      <c r="B6" s="147" t="s">
        <v>148</v>
      </c>
      <c r="C6" s="147" t="s">
        <v>149</v>
      </c>
      <c r="D6" s="146" t="s">
        <v>150</v>
      </c>
      <c r="E6" s="145" t="s">
        <v>151</v>
      </c>
      <c r="F6" s="144" t="s">
        <v>152</v>
      </c>
      <c r="G6" s="145" t="s">
        <v>29</v>
      </c>
      <c r="H6" s="148" t="s">
        <v>30</v>
      </c>
      <c r="I6" s="148" t="s">
        <v>153</v>
      </c>
      <c r="J6" s="148" t="s">
        <v>31</v>
      </c>
      <c r="K6" s="148" t="s">
        <v>154</v>
      </c>
      <c r="L6" s="148" t="s">
        <v>155</v>
      </c>
      <c r="M6" s="148" t="s">
        <v>156</v>
      </c>
      <c r="N6" s="148" t="s">
        <v>157</v>
      </c>
      <c r="O6" s="148" t="s">
        <v>158</v>
      </c>
      <c r="P6" s="148" t="s">
        <v>159</v>
      </c>
      <c r="Q6" s="148" t="s">
        <v>160</v>
      </c>
      <c r="R6" s="148" t="s">
        <v>161</v>
      </c>
      <c r="S6" s="148" t="s">
        <v>162</v>
      </c>
      <c r="T6" s="148" t="s">
        <v>163</v>
      </c>
      <c r="U6" s="148" t="s">
        <v>164</v>
      </c>
      <c r="V6" s="148" t="s">
        <v>165</v>
      </c>
      <c r="W6" s="148" t="s">
        <v>166</v>
      </c>
      <c r="X6" s="148" t="s">
        <v>167</v>
      </c>
      <c r="Y6" s="148" t="s">
        <v>168</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169</v>
      </c>
      <c r="B8" s="162" t="s">
        <v>135</v>
      </c>
      <c r="C8" s="182" t="s">
        <v>136</v>
      </c>
      <c r="D8" s="163"/>
      <c r="E8" s="164"/>
      <c r="F8" s="165"/>
      <c r="G8" s="165">
        <f>SUMIF(AG9:AG35,"&lt;&gt;NOR",G9:G35)</f>
        <v>0</v>
      </c>
      <c r="H8" s="165"/>
      <c r="I8" s="165">
        <f>SUM(I9:I35)</f>
        <v>0</v>
      </c>
      <c r="J8" s="165"/>
      <c r="K8" s="165">
        <f>SUM(K9:K35)</f>
        <v>0</v>
      </c>
      <c r="L8" s="165"/>
      <c r="M8" s="165">
        <f>SUM(M9:M35)</f>
        <v>0</v>
      </c>
      <c r="N8" s="164"/>
      <c r="O8" s="164">
        <f>SUM(O9:O35)</f>
        <v>0.05</v>
      </c>
      <c r="P8" s="164"/>
      <c r="Q8" s="164">
        <f>SUM(Q9:Q35)</f>
        <v>0</v>
      </c>
      <c r="R8" s="165"/>
      <c r="S8" s="165"/>
      <c r="T8" s="166"/>
      <c r="U8" s="160"/>
      <c r="V8" s="160">
        <f>SUM(V9:V35)</f>
        <v>32.599999999999994</v>
      </c>
      <c r="W8" s="160"/>
      <c r="X8" s="160"/>
      <c r="Y8" s="160"/>
      <c r="AG8" t="s">
        <v>170</v>
      </c>
    </row>
    <row r="9" spans="1:60" outlineLevel="1" x14ac:dyDescent="0.2">
      <c r="A9" s="175">
        <v>1</v>
      </c>
      <c r="B9" s="176"/>
      <c r="C9" s="183" t="s">
        <v>437</v>
      </c>
      <c r="D9" s="177" t="s">
        <v>171</v>
      </c>
      <c r="E9" s="178">
        <v>12</v>
      </c>
      <c r="F9" s="179"/>
      <c r="G9" s="180">
        <f t="shared" ref="G9:G35" si="0">ROUND(E9*F9,2)</f>
        <v>0</v>
      </c>
      <c r="H9" s="179"/>
      <c r="I9" s="180">
        <f t="shared" ref="I9:I35" si="1">ROUND(E9*H9,2)</f>
        <v>0</v>
      </c>
      <c r="J9" s="179"/>
      <c r="K9" s="180">
        <f t="shared" ref="K9:K35" si="2">ROUND(E9*J9,2)</f>
        <v>0</v>
      </c>
      <c r="L9" s="180">
        <v>21</v>
      </c>
      <c r="M9" s="180">
        <f t="shared" ref="M9:M35" si="3">G9*(1+L9/100)</f>
        <v>0</v>
      </c>
      <c r="N9" s="178">
        <v>0</v>
      </c>
      <c r="O9" s="178">
        <f t="shared" ref="O9:O35" si="4">ROUND(E9*N9,2)</f>
        <v>0</v>
      </c>
      <c r="P9" s="178">
        <v>0</v>
      </c>
      <c r="Q9" s="178">
        <f t="shared" ref="Q9:Q35" si="5">ROUND(E9*P9,2)</f>
        <v>0</v>
      </c>
      <c r="R9" s="180"/>
      <c r="S9" s="180" t="s">
        <v>172</v>
      </c>
      <c r="T9" s="181" t="s">
        <v>173</v>
      </c>
      <c r="U9" s="159">
        <v>0.17</v>
      </c>
      <c r="V9" s="159">
        <f t="shared" ref="V9:V35" si="6">ROUND(E9*U9,2)</f>
        <v>2.04</v>
      </c>
      <c r="W9" s="159"/>
      <c r="X9" s="159" t="s">
        <v>174</v>
      </c>
      <c r="Y9" s="159" t="s">
        <v>175</v>
      </c>
      <c r="Z9" s="149"/>
      <c r="AA9" s="149"/>
      <c r="AB9" s="149"/>
      <c r="AC9" s="149"/>
      <c r="AD9" s="149"/>
      <c r="AE9" s="149"/>
      <c r="AF9" s="149"/>
      <c r="AG9" s="149" t="s">
        <v>176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c r="C10" s="183" t="s">
        <v>438</v>
      </c>
      <c r="D10" s="177" t="s">
        <v>171</v>
      </c>
      <c r="E10" s="178">
        <v>12</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172</v>
      </c>
      <c r="T10" s="181" t="s">
        <v>173</v>
      </c>
      <c r="U10" s="159">
        <v>0</v>
      </c>
      <c r="V10" s="159">
        <f t="shared" si="6"/>
        <v>0</v>
      </c>
      <c r="W10" s="159"/>
      <c r="X10" s="159" t="s">
        <v>177</v>
      </c>
      <c r="Y10" s="159" t="s">
        <v>175</v>
      </c>
      <c r="Z10" s="149"/>
      <c r="AA10" s="149"/>
      <c r="AB10" s="149"/>
      <c r="AC10" s="149"/>
      <c r="AD10" s="149"/>
      <c r="AE10" s="149"/>
      <c r="AF10" s="149"/>
      <c r="AG10" s="149" t="s">
        <v>178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c r="C11" s="183" t="s">
        <v>449</v>
      </c>
      <c r="D11" s="177" t="s">
        <v>446</v>
      </c>
      <c r="E11" s="178">
        <v>1</v>
      </c>
      <c r="F11" s="179"/>
      <c r="G11" s="180">
        <f t="shared" si="0"/>
        <v>0</v>
      </c>
      <c r="H11" s="179"/>
      <c r="I11" s="180"/>
      <c r="J11" s="179"/>
      <c r="K11" s="180"/>
      <c r="L11" s="180"/>
      <c r="M11" s="180"/>
      <c r="N11" s="178"/>
      <c r="O11" s="178"/>
      <c r="P11" s="178"/>
      <c r="Q11" s="178"/>
      <c r="R11" s="180"/>
      <c r="S11" s="180" t="s">
        <v>172</v>
      </c>
      <c r="T11" s="181"/>
      <c r="U11" s="159"/>
      <c r="V11" s="159"/>
      <c r="W11" s="159"/>
      <c r="X11" s="159"/>
      <c r="Y11" s="15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212</v>
      </c>
      <c r="C12" s="183" t="s">
        <v>213</v>
      </c>
      <c r="D12" s="177" t="s">
        <v>171</v>
      </c>
      <c r="E12" s="178">
        <v>24</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172</v>
      </c>
      <c r="T12" s="181" t="s">
        <v>173</v>
      </c>
      <c r="U12" s="159">
        <v>6.8000000000000005E-2</v>
      </c>
      <c r="V12" s="159">
        <f t="shared" si="6"/>
        <v>1.63</v>
      </c>
      <c r="W12" s="159"/>
      <c r="X12" s="159" t="s">
        <v>174</v>
      </c>
      <c r="Y12" s="159" t="s">
        <v>175</v>
      </c>
      <c r="Z12" s="149"/>
      <c r="AA12" s="149"/>
      <c r="AB12" s="149"/>
      <c r="AC12" s="149"/>
      <c r="AD12" s="149"/>
      <c r="AE12" s="149"/>
      <c r="AF12" s="149"/>
      <c r="AG12" s="149" t="s">
        <v>176</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214</v>
      </c>
      <c r="C13" s="183" t="s">
        <v>215</v>
      </c>
      <c r="D13" s="177" t="s">
        <v>171</v>
      </c>
      <c r="E13" s="178">
        <v>24</v>
      </c>
      <c r="F13" s="179"/>
      <c r="G13" s="180">
        <f t="shared" si="0"/>
        <v>0</v>
      </c>
      <c r="H13" s="179"/>
      <c r="I13" s="180">
        <f t="shared" si="1"/>
        <v>0</v>
      </c>
      <c r="J13" s="179"/>
      <c r="K13" s="180">
        <f t="shared" si="2"/>
        <v>0</v>
      </c>
      <c r="L13" s="180">
        <v>21</v>
      </c>
      <c r="M13" s="180">
        <f t="shared" si="3"/>
        <v>0</v>
      </c>
      <c r="N13" s="178">
        <v>1.1E-4</v>
      </c>
      <c r="O13" s="178">
        <f t="shared" si="4"/>
        <v>0</v>
      </c>
      <c r="P13" s="178">
        <v>0</v>
      </c>
      <c r="Q13" s="178">
        <f t="shared" si="5"/>
        <v>0</v>
      </c>
      <c r="R13" s="180"/>
      <c r="S13" s="180" t="s">
        <v>172</v>
      </c>
      <c r="T13" s="181" t="s">
        <v>173</v>
      </c>
      <c r="U13" s="159">
        <v>0</v>
      </c>
      <c r="V13" s="159">
        <f t="shared" si="6"/>
        <v>0</v>
      </c>
      <c r="W13" s="159"/>
      <c r="X13" s="159" t="s">
        <v>177</v>
      </c>
      <c r="Y13" s="159" t="s">
        <v>175</v>
      </c>
      <c r="Z13" s="149"/>
      <c r="AA13" s="149"/>
      <c r="AB13" s="149"/>
      <c r="AC13" s="149"/>
      <c r="AD13" s="149"/>
      <c r="AE13" s="149"/>
      <c r="AF13" s="149"/>
      <c r="AG13" s="149" t="s">
        <v>178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t="s">
        <v>216</v>
      </c>
      <c r="C14" s="183" t="s">
        <v>217</v>
      </c>
      <c r="D14" s="177" t="s">
        <v>171</v>
      </c>
      <c r="E14" s="178">
        <v>20</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172</v>
      </c>
      <c r="T14" s="181" t="s">
        <v>173</v>
      </c>
      <c r="U14" s="159">
        <v>9.7500000000000003E-2</v>
      </c>
      <c r="V14" s="159">
        <f t="shared" si="6"/>
        <v>1.95</v>
      </c>
      <c r="W14" s="159"/>
      <c r="X14" s="159" t="s">
        <v>174</v>
      </c>
      <c r="Y14" s="159" t="s">
        <v>175</v>
      </c>
      <c r="Z14" s="149"/>
      <c r="AA14" s="149"/>
      <c r="AB14" s="149"/>
      <c r="AC14" s="149"/>
      <c r="AD14" s="149"/>
      <c r="AE14" s="149"/>
      <c r="AF14" s="149"/>
      <c r="AG14" s="149" t="s">
        <v>176</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7</v>
      </c>
      <c r="B15" s="176" t="s">
        <v>218</v>
      </c>
      <c r="C15" s="183" t="s">
        <v>219</v>
      </c>
      <c r="D15" s="177" t="s">
        <v>171</v>
      </c>
      <c r="E15" s="178">
        <v>20</v>
      </c>
      <c r="F15" s="179"/>
      <c r="G15" s="180">
        <f t="shared" si="0"/>
        <v>0</v>
      </c>
      <c r="H15" s="179"/>
      <c r="I15" s="180">
        <f t="shared" si="1"/>
        <v>0</v>
      </c>
      <c r="J15" s="179"/>
      <c r="K15" s="180">
        <f t="shared" si="2"/>
        <v>0</v>
      </c>
      <c r="L15" s="180">
        <v>21</v>
      </c>
      <c r="M15" s="180">
        <f t="shared" si="3"/>
        <v>0</v>
      </c>
      <c r="N15" s="178">
        <v>3.2000000000000003E-4</v>
      </c>
      <c r="O15" s="178">
        <f t="shared" si="4"/>
        <v>0.01</v>
      </c>
      <c r="P15" s="178">
        <v>0</v>
      </c>
      <c r="Q15" s="178">
        <f t="shared" si="5"/>
        <v>0</v>
      </c>
      <c r="R15" s="180"/>
      <c r="S15" s="180" t="s">
        <v>172</v>
      </c>
      <c r="T15" s="181" t="s">
        <v>173</v>
      </c>
      <c r="U15" s="159">
        <v>0</v>
      </c>
      <c r="V15" s="159">
        <f t="shared" si="6"/>
        <v>0</v>
      </c>
      <c r="W15" s="159"/>
      <c r="X15" s="159" t="s">
        <v>177</v>
      </c>
      <c r="Y15" s="159" t="s">
        <v>175</v>
      </c>
      <c r="Z15" s="149"/>
      <c r="AA15" s="149"/>
      <c r="AB15" s="149"/>
      <c r="AC15" s="149"/>
      <c r="AD15" s="149"/>
      <c r="AE15" s="149"/>
      <c r="AF15" s="149"/>
      <c r="AG15" s="149" t="s">
        <v>178</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c r="C16" s="183" t="s">
        <v>452</v>
      </c>
      <c r="D16" s="177" t="s">
        <v>446</v>
      </c>
      <c r="E16" s="178">
        <v>1</v>
      </c>
      <c r="F16" s="179"/>
      <c r="G16" s="180">
        <f t="shared" si="0"/>
        <v>0</v>
      </c>
      <c r="H16" s="179"/>
      <c r="I16" s="180">
        <f t="shared" si="1"/>
        <v>0</v>
      </c>
      <c r="J16" s="179"/>
      <c r="K16" s="180">
        <f t="shared" si="2"/>
        <v>0</v>
      </c>
      <c r="L16" s="180"/>
      <c r="M16" s="180"/>
      <c r="N16" s="178"/>
      <c r="O16" s="178"/>
      <c r="P16" s="178"/>
      <c r="Q16" s="178"/>
      <c r="R16" s="180"/>
      <c r="S16" s="180" t="s">
        <v>172</v>
      </c>
      <c r="T16" s="181"/>
      <c r="U16" s="159"/>
      <c r="V16" s="159"/>
      <c r="W16" s="159"/>
      <c r="X16" s="159"/>
      <c r="Y16" s="15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179</v>
      </c>
      <c r="C17" s="183" t="s">
        <v>180</v>
      </c>
      <c r="D17" s="177" t="s">
        <v>181</v>
      </c>
      <c r="E17" s="178">
        <v>1</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172</v>
      </c>
      <c r="T17" s="181" t="s">
        <v>173</v>
      </c>
      <c r="U17" s="159">
        <v>1</v>
      </c>
      <c r="V17" s="159">
        <f t="shared" si="6"/>
        <v>1</v>
      </c>
      <c r="W17" s="159"/>
      <c r="X17" s="159" t="s">
        <v>174</v>
      </c>
      <c r="Y17" s="159" t="s">
        <v>175</v>
      </c>
      <c r="Z17" s="149"/>
      <c r="AA17" s="149"/>
      <c r="AB17" s="149"/>
      <c r="AC17" s="149"/>
      <c r="AD17" s="149"/>
      <c r="AE17" s="149"/>
      <c r="AF17" s="149"/>
      <c r="AG17" s="149" t="s">
        <v>176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182</v>
      </c>
      <c r="C18" s="183" t="s">
        <v>220</v>
      </c>
      <c r="D18" s="177" t="s">
        <v>181</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172</v>
      </c>
      <c r="T18" s="181" t="s">
        <v>173</v>
      </c>
      <c r="U18" s="159">
        <v>0</v>
      </c>
      <c r="V18" s="159">
        <f t="shared" si="6"/>
        <v>0</v>
      </c>
      <c r="W18" s="159"/>
      <c r="X18" s="159" t="s">
        <v>177</v>
      </c>
      <c r="Y18" s="159" t="s">
        <v>175</v>
      </c>
      <c r="Z18" s="149"/>
      <c r="AA18" s="149"/>
      <c r="AB18" s="149"/>
      <c r="AC18" s="149"/>
      <c r="AD18" s="149"/>
      <c r="AE18" s="149"/>
      <c r="AF18" s="149"/>
      <c r="AG18" s="149" t="s">
        <v>178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ht="22.5" outlineLevel="1" x14ac:dyDescent="0.2">
      <c r="A19" s="175">
        <v>11</v>
      </c>
      <c r="B19" s="176" t="s">
        <v>184</v>
      </c>
      <c r="C19" s="183" t="s">
        <v>221</v>
      </c>
      <c r="D19" s="177" t="s">
        <v>181</v>
      </c>
      <c r="E19" s="178">
        <v>1</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172</v>
      </c>
      <c r="T19" s="181" t="s">
        <v>173</v>
      </c>
      <c r="U19" s="159">
        <v>0</v>
      </c>
      <c r="V19" s="159">
        <f t="shared" si="6"/>
        <v>0</v>
      </c>
      <c r="W19" s="159"/>
      <c r="X19" s="159" t="s">
        <v>177</v>
      </c>
      <c r="Y19" s="159" t="s">
        <v>175</v>
      </c>
      <c r="Z19" s="149"/>
      <c r="AA19" s="149"/>
      <c r="AB19" s="149"/>
      <c r="AC19" s="149"/>
      <c r="AD19" s="149"/>
      <c r="AE19" s="149"/>
      <c r="AF19" s="149"/>
      <c r="AG19" s="149" t="s">
        <v>178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ht="22.5" outlineLevel="1" x14ac:dyDescent="0.2">
      <c r="A20" s="175">
        <v>12</v>
      </c>
      <c r="B20" s="176" t="s">
        <v>222</v>
      </c>
      <c r="C20" s="183" t="s">
        <v>223</v>
      </c>
      <c r="D20" s="177" t="s">
        <v>181</v>
      </c>
      <c r="E20" s="178">
        <v>1</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172</v>
      </c>
      <c r="T20" s="181" t="s">
        <v>173</v>
      </c>
      <c r="U20" s="159">
        <v>0</v>
      </c>
      <c r="V20" s="159">
        <f t="shared" si="6"/>
        <v>0</v>
      </c>
      <c r="W20" s="159"/>
      <c r="X20" s="159" t="s">
        <v>177</v>
      </c>
      <c r="Y20" s="159" t="s">
        <v>175</v>
      </c>
      <c r="Z20" s="149"/>
      <c r="AA20" s="149"/>
      <c r="AB20" s="149"/>
      <c r="AC20" s="149"/>
      <c r="AD20" s="149"/>
      <c r="AE20" s="149"/>
      <c r="AF20" s="149"/>
      <c r="AG20" s="149" t="s">
        <v>178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186</v>
      </c>
      <c r="C21" s="183" t="s">
        <v>187</v>
      </c>
      <c r="D21" s="177" t="s">
        <v>181</v>
      </c>
      <c r="E21" s="178">
        <v>1</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172</v>
      </c>
      <c r="T21" s="181" t="s">
        <v>173</v>
      </c>
      <c r="U21" s="159">
        <v>0.66</v>
      </c>
      <c r="V21" s="159">
        <f t="shared" si="6"/>
        <v>0.66</v>
      </c>
      <c r="W21" s="159"/>
      <c r="X21" s="159" t="s">
        <v>174</v>
      </c>
      <c r="Y21" s="159" t="s">
        <v>175</v>
      </c>
      <c r="Z21" s="149"/>
      <c r="AA21" s="149"/>
      <c r="AB21" s="149"/>
      <c r="AC21" s="149"/>
      <c r="AD21" s="149"/>
      <c r="AE21" s="149"/>
      <c r="AF21" s="149"/>
      <c r="AG21" s="149" t="s">
        <v>176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188</v>
      </c>
      <c r="C22" s="183" t="s">
        <v>189</v>
      </c>
      <c r="D22" s="177" t="s">
        <v>181</v>
      </c>
      <c r="E22" s="178">
        <v>1</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172</v>
      </c>
      <c r="T22" s="181" t="s">
        <v>173</v>
      </c>
      <c r="U22" s="159">
        <v>0</v>
      </c>
      <c r="V22" s="159">
        <f t="shared" si="6"/>
        <v>0</v>
      </c>
      <c r="W22" s="159"/>
      <c r="X22" s="159" t="s">
        <v>177</v>
      </c>
      <c r="Y22" s="159" t="s">
        <v>175</v>
      </c>
      <c r="Z22" s="149"/>
      <c r="AA22" s="149"/>
      <c r="AB22" s="149"/>
      <c r="AC22" s="149"/>
      <c r="AD22" s="149"/>
      <c r="AE22" s="149"/>
      <c r="AF22" s="149"/>
      <c r="AG22" s="149" t="s">
        <v>178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190</v>
      </c>
      <c r="C23" s="183" t="s">
        <v>191</v>
      </c>
      <c r="D23" s="177" t="s">
        <v>171</v>
      </c>
      <c r="E23" s="178">
        <v>6</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172</v>
      </c>
      <c r="T23" s="181" t="s">
        <v>173</v>
      </c>
      <c r="U23" s="159">
        <v>0.112</v>
      </c>
      <c r="V23" s="159">
        <f t="shared" si="6"/>
        <v>0.67</v>
      </c>
      <c r="W23" s="159"/>
      <c r="X23" s="159" t="s">
        <v>174</v>
      </c>
      <c r="Y23" s="159" t="s">
        <v>175</v>
      </c>
      <c r="Z23" s="149"/>
      <c r="AA23" s="149"/>
      <c r="AB23" s="149"/>
      <c r="AC23" s="149"/>
      <c r="AD23" s="149"/>
      <c r="AE23" s="149"/>
      <c r="AF23" s="149"/>
      <c r="AG23" s="149" t="s">
        <v>176</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t="s">
        <v>194</v>
      </c>
      <c r="C24" s="183" t="s">
        <v>195</v>
      </c>
      <c r="D24" s="177" t="s">
        <v>171</v>
      </c>
      <c r="E24" s="178">
        <v>6</v>
      </c>
      <c r="F24" s="179"/>
      <c r="G24" s="180">
        <f t="shared" si="0"/>
        <v>0</v>
      </c>
      <c r="H24" s="179"/>
      <c r="I24" s="180">
        <f t="shared" si="1"/>
        <v>0</v>
      </c>
      <c r="J24" s="179"/>
      <c r="K24" s="180">
        <f t="shared" si="2"/>
        <v>0</v>
      </c>
      <c r="L24" s="180">
        <v>21</v>
      </c>
      <c r="M24" s="180">
        <f t="shared" si="3"/>
        <v>0</v>
      </c>
      <c r="N24" s="178">
        <v>5.2999999999999998E-4</v>
      </c>
      <c r="O24" s="178">
        <f t="shared" si="4"/>
        <v>0</v>
      </c>
      <c r="P24" s="178">
        <v>0</v>
      </c>
      <c r="Q24" s="178">
        <f t="shared" si="5"/>
        <v>0</v>
      </c>
      <c r="R24" s="180"/>
      <c r="S24" s="180" t="s">
        <v>172</v>
      </c>
      <c r="T24" s="181" t="s">
        <v>173</v>
      </c>
      <c r="U24" s="159">
        <v>0</v>
      </c>
      <c r="V24" s="159">
        <f t="shared" si="6"/>
        <v>0</v>
      </c>
      <c r="W24" s="159"/>
      <c r="X24" s="159" t="s">
        <v>177</v>
      </c>
      <c r="Y24" s="159" t="s">
        <v>175</v>
      </c>
      <c r="Z24" s="149"/>
      <c r="AA24" s="149"/>
      <c r="AB24" s="149"/>
      <c r="AC24" s="149"/>
      <c r="AD24" s="149"/>
      <c r="AE24" s="149"/>
      <c r="AF24" s="149"/>
      <c r="AG24" s="149" t="s">
        <v>178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192</v>
      </c>
      <c r="C25" s="183" t="s">
        <v>193</v>
      </c>
      <c r="D25" s="177" t="s">
        <v>171</v>
      </c>
      <c r="E25" s="178">
        <v>54</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172</v>
      </c>
      <c r="T25" s="181" t="s">
        <v>173</v>
      </c>
      <c r="U25" s="159">
        <v>0.12</v>
      </c>
      <c r="V25" s="159">
        <f t="shared" si="6"/>
        <v>6.48</v>
      </c>
      <c r="W25" s="159"/>
      <c r="X25" s="159" t="s">
        <v>174</v>
      </c>
      <c r="Y25" s="159" t="s">
        <v>175</v>
      </c>
      <c r="Z25" s="149"/>
      <c r="AA25" s="149"/>
      <c r="AB25" s="149"/>
      <c r="AC25" s="149"/>
      <c r="AD25" s="149"/>
      <c r="AE25" s="149"/>
      <c r="AF25" s="149"/>
      <c r="AG25" s="149" t="s">
        <v>176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c r="C26" s="183" t="s">
        <v>439</v>
      </c>
      <c r="D26" s="177" t="s">
        <v>171</v>
      </c>
      <c r="E26" s="178">
        <v>54</v>
      </c>
      <c r="F26" s="179"/>
      <c r="G26" s="180">
        <f t="shared" si="0"/>
        <v>0</v>
      </c>
      <c r="H26" s="179"/>
      <c r="I26" s="180">
        <f t="shared" si="1"/>
        <v>0</v>
      </c>
      <c r="J26" s="179"/>
      <c r="K26" s="180">
        <f t="shared" si="2"/>
        <v>0</v>
      </c>
      <c r="L26" s="180">
        <v>21</v>
      </c>
      <c r="M26" s="180">
        <f t="shared" si="3"/>
        <v>0</v>
      </c>
      <c r="N26" s="178">
        <v>7.6000000000000004E-4</v>
      </c>
      <c r="O26" s="178">
        <f t="shared" si="4"/>
        <v>0.04</v>
      </c>
      <c r="P26" s="178">
        <v>0</v>
      </c>
      <c r="Q26" s="178">
        <f t="shared" si="5"/>
        <v>0</v>
      </c>
      <c r="R26" s="180"/>
      <c r="S26" s="180" t="s">
        <v>172</v>
      </c>
      <c r="T26" s="181" t="s">
        <v>173</v>
      </c>
      <c r="U26" s="159">
        <v>0</v>
      </c>
      <c r="V26" s="159">
        <f t="shared" si="6"/>
        <v>0</v>
      </c>
      <c r="W26" s="159"/>
      <c r="X26" s="159" t="s">
        <v>177</v>
      </c>
      <c r="Y26" s="159" t="s">
        <v>175</v>
      </c>
      <c r="Z26" s="149"/>
      <c r="AA26" s="149"/>
      <c r="AB26" s="149"/>
      <c r="AC26" s="149"/>
      <c r="AD26" s="149"/>
      <c r="AE26" s="149"/>
      <c r="AF26" s="149"/>
      <c r="AG26" s="149" t="s">
        <v>178</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196</v>
      </c>
      <c r="C27" s="183" t="s">
        <v>197</v>
      </c>
      <c r="D27" s="177" t="s">
        <v>181</v>
      </c>
      <c r="E27" s="178">
        <v>35</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172</v>
      </c>
      <c r="T27" s="181" t="s">
        <v>173</v>
      </c>
      <c r="U27" s="159">
        <v>8.2170000000000007E-2</v>
      </c>
      <c r="V27" s="159">
        <f t="shared" si="6"/>
        <v>2.88</v>
      </c>
      <c r="W27" s="159"/>
      <c r="X27" s="159" t="s">
        <v>174</v>
      </c>
      <c r="Y27" s="159" t="s">
        <v>175</v>
      </c>
      <c r="Z27" s="149"/>
      <c r="AA27" s="149"/>
      <c r="AB27" s="149"/>
      <c r="AC27" s="149"/>
      <c r="AD27" s="149"/>
      <c r="AE27" s="149"/>
      <c r="AF27" s="149"/>
      <c r="AG27" s="149" t="s">
        <v>176</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76" t="s">
        <v>198</v>
      </c>
      <c r="C28" s="183" t="s">
        <v>199</v>
      </c>
      <c r="D28" s="177" t="s">
        <v>181</v>
      </c>
      <c r="E28" s="178">
        <v>7</v>
      </c>
      <c r="F28" s="179"/>
      <c r="G28" s="180">
        <f t="shared" si="0"/>
        <v>0</v>
      </c>
      <c r="H28" s="179"/>
      <c r="I28" s="180">
        <f t="shared" si="1"/>
        <v>0</v>
      </c>
      <c r="J28" s="179"/>
      <c r="K28" s="180">
        <f t="shared" si="2"/>
        <v>0</v>
      </c>
      <c r="L28" s="180">
        <v>21</v>
      </c>
      <c r="M28" s="180">
        <f t="shared" si="3"/>
        <v>0</v>
      </c>
      <c r="N28" s="178">
        <v>0</v>
      </c>
      <c r="O28" s="178">
        <f t="shared" si="4"/>
        <v>0</v>
      </c>
      <c r="P28" s="178">
        <v>0</v>
      </c>
      <c r="Q28" s="178">
        <f t="shared" si="5"/>
        <v>0</v>
      </c>
      <c r="R28" s="180"/>
      <c r="S28" s="180" t="s">
        <v>172</v>
      </c>
      <c r="T28" s="181" t="s">
        <v>173</v>
      </c>
      <c r="U28" s="159">
        <v>0.42166999999999999</v>
      </c>
      <c r="V28" s="159">
        <f t="shared" si="6"/>
        <v>2.95</v>
      </c>
      <c r="W28" s="159"/>
      <c r="X28" s="159" t="s">
        <v>174</v>
      </c>
      <c r="Y28" s="159" t="s">
        <v>175</v>
      </c>
      <c r="Z28" s="149"/>
      <c r="AA28" s="149"/>
      <c r="AB28" s="149"/>
      <c r="AC28" s="149"/>
      <c r="AD28" s="149"/>
      <c r="AE28" s="149"/>
      <c r="AF28" s="149"/>
      <c r="AG28" s="149" t="s">
        <v>176</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t="s">
        <v>200</v>
      </c>
      <c r="C29" s="183" t="s">
        <v>201</v>
      </c>
      <c r="D29" s="177" t="s">
        <v>0</v>
      </c>
      <c r="E29" s="178">
        <v>490.43950000000001</v>
      </c>
      <c r="F29" s="179"/>
      <c r="G29" s="180">
        <f t="shared" si="0"/>
        <v>0</v>
      </c>
      <c r="H29" s="179"/>
      <c r="I29" s="180">
        <f t="shared" si="1"/>
        <v>0</v>
      </c>
      <c r="J29" s="179"/>
      <c r="K29" s="180">
        <f t="shared" si="2"/>
        <v>0</v>
      </c>
      <c r="L29" s="180">
        <v>21</v>
      </c>
      <c r="M29" s="180">
        <f t="shared" si="3"/>
        <v>0</v>
      </c>
      <c r="N29" s="178">
        <v>0</v>
      </c>
      <c r="O29" s="178">
        <f t="shared" si="4"/>
        <v>0</v>
      </c>
      <c r="P29" s="178">
        <v>0</v>
      </c>
      <c r="Q29" s="178">
        <f t="shared" si="5"/>
        <v>0</v>
      </c>
      <c r="R29" s="180"/>
      <c r="S29" s="180" t="s">
        <v>172</v>
      </c>
      <c r="T29" s="181" t="s">
        <v>173</v>
      </c>
      <c r="U29" s="159">
        <v>1.7000000000000001E-2</v>
      </c>
      <c r="V29" s="159">
        <f t="shared" si="6"/>
        <v>8.34</v>
      </c>
      <c r="W29" s="159"/>
      <c r="X29" s="159" t="s">
        <v>174</v>
      </c>
      <c r="Y29" s="159" t="s">
        <v>175</v>
      </c>
      <c r="Z29" s="149"/>
      <c r="AA29" s="149"/>
      <c r="AB29" s="149"/>
      <c r="AC29" s="149"/>
      <c r="AD29" s="149"/>
      <c r="AE29" s="149"/>
      <c r="AF29" s="149"/>
      <c r="AG29" s="149" t="s">
        <v>202</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22</v>
      </c>
      <c r="B30" s="176"/>
      <c r="C30" s="183" t="s">
        <v>441</v>
      </c>
      <c r="D30" s="177" t="s">
        <v>442</v>
      </c>
      <c r="E30" s="178">
        <v>2</v>
      </c>
      <c r="F30" s="179"/>
      <c r="G30" s="180">
        <f t="shared" ref="G30:G32" si="7">ROUND(E30*F30,2)</f>
        <v>0</v>
      </c>
      <c r="H30" s="179"/>
      <c r="I30" s="180">
        <f t="shared" ref="I30:I32" si="8">ROUND(E30*H30,2)</f>
        <v>0</v>
      </c>
      <c r="J30" s="179"/>
      <c r="K30" s="180">
        <f t="shared" ref="K30:K32" si="9">ROUND(E30*J30,2)</f>
        <v>0</v>
      </c>
      <c r="L30" s="180">
        <v>21</v>
      </c>
      <c r="M30" s="180">
        <f t="shared" ref="M30:M32" si="10">G30*(1+L30/100)</f>
        <v>0</v>
      </c>
      <c r="N30" s="178">
        <v>0</v>
      </c>
      <c r="O30" s="178">
        <f t="shared" ref="O30:O32" si="11">ROUND(E30*N30,2)</f>
        <v>0</v>
      </c>
      <c r="P30" s="178">
        <v>0</v>
      </c>
      <c r="Q30" s="178">
        <f t="shared" ref="Q30:Q32" si="12">ROUND(E30*P30,2)</f>
        <v>0</v>
      </c>
      <c r="R30" s="180"/>
      <c r="S30" s="180" t="s">
        <v>172</v>
      </c>
      <c r="T30" s="181"/>
      <c r="U30" s="159"/>
      <c r="V30" s="159"/>
      <c r="W30" s="159"/>
      <c r="X30" s="159"/>
      <c r="Y30" s="15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c r="C31" s="183" t="s">
        <v>443</v>
      </c>
      <c r="D31" s="177" t="s">
        <v>444</v>
      </c>
      <c r="E31" s="178">
        <v>2</v>
      </c>
      <c r="F31" s="179"/>
      <c r="G31" s="180">
        <f t="shared" si="7"/>
        <v>0</v>
      </c>
      <c r="H31" s="179"/>
      <c r="I31" s="180">
        <f t="shared" si="8"/>
        <v>0</v>
      </c>
      <c r="J31" s="179"/>
      <c r="K31" s="180">
        <f t="shared" si="9"/>
        <v>0</v>
      </c>
      <c r="L31" s="180">
        <v>21</v>
      </c>
      <c r="M31" s="180">
        <f t="shared" si="10"/>
        <v>0</v>
      </c>
      <c r="N31" s="178">
        <v>0</v>
      </c>
      <c r="O31" s="178">
        <f t="shared" si="11"/>
        <v>0</v>
      </c>
      <c r="P31" s="178">
        <v>0</v>
      </c>
      <c r="Q31" s="178">
        <f t="shared" si="12"/>
        <v>0</v>
      </c>
      <c r="R31" s="180"/>
      <c r="S31" s="180" t="s">
        <v>172</v>
      </c>
      <c r="T31" s="181"/>
      <c r="U31" s="159"/>
      <c r="V31" s="159"/>
      <c r="W31" s="159"/>
      <c r="X31" s="159"/>
      <c r="Y31" s="15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76"/>
      <c r="C32" s="183" t="s">
        <v>445</v>
      </c>
      <c r="D32" s="177" t="s">
        <v>446</v>
      </c>
      <c r="E32" s="178">
        <v>1</v>
      </c>
      <c r="F32" s="179"/>
      <c r="G32" s="180">
        <f t="shared" si="7"/>
        <v>0</v>
      </c>
      <c r="H32" s="179"/>
      <c r="I32" s="180">
        <f t="shared" si="8"/>
        <v>0</v>
      </c>
      <c r="J32" s="179"/>
      <c r="K32" s="180">
        <f t="shared" si="9"/>
        <v>0</v>
      </c>
      <c r="L32" s="180">
        <v>21</v>
      </c>
      <c r="M32" s="180">
        <f t="shared" si="10"/>
        <v>0</v>
      </c>
      <c r="N32" s="178">
        <v>0</v>
      </c>
      <c r="O32" s="178">
        <f t="shared" si="11"/>
        <v>0</v>
      </c>
      <c r="P32" s="178">
        <v>0</v>
      </c>
      <c r="Q32" s="178">
        <f t="shared" si="12"/>
        <v>0</v>
      </c>
      <c r="R32" s="180"/>
      <c r="S32" s="180" t="s">
        <v>172</v>
      </c>
      <c r="T32" s="181"/>
      <c r="U32" s="159"/>
      <c r="V32" s="159"/>
      <c r="W32" s="159"/>
      <c r="X32" s="159"/>
      <c r="Y32" s="15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75">
        <v>25</v>
      </c>
      <c r="B33" s="176" t="s">
        <v>203</v>
      </c>
      <c r="C33" s="183" t="s">
        <v>204</v>
      </c>
      <c r="D33" s="177" t="s">
        <v>205</v>
      </c>
      <c r="E33" s="178">
        <v>3</v>
      </c>
      <c r="F33" s="179"/>
      <c r="G33" s="180">
        <f t="shared" si="0"/>
        <v>0</v>
      </c>
      <c r="H33" s="179"/>
      <c r="I33" s="180">
        <f t="shared" si="1"/>
        <v>0</v>
      </c>
      <c r="J33" s="179"/>
      <c r="K33" s="180">
        <f t="shared" si="2"/>
        <v>0</v>
      </c>
      <c r="L33" s="180">
        <v>21</v>
      </c>
      <c r="M33" s="180">
        <f t="shared" si="3"/>
        <v>0</v>
      </c>
      <c r="N33" s="178">
        <v>0</v>
      </c>
      <c r="O33" s="178">
        <f t="shared" si="4"/>
        <v>0</v>
      </c>
      <c r="P33" s="178">
        <v>0</v>
      </c>
      <c r="Q33" s="178">
        <f t="shared" si="5"/>
        <v>0</v>
      </c>
      <c r="R33" s="180"/>
      <c r="S33" s="180" t="s">
        <v>172</v>
      </c>
      <c r="T33" s="181" t="s">
        <v>173</v>
      </c>
      <c r="U33" s="159">
        <v>1</v>
      </c>
      <c r="V33" s="159">
        <f t="shared" si="6"/>
        <v>3</v>
      </c>
      <c r="W33" s="159"/>
      <c r="X33" s="159" t="s">
        <v>206</v>
      </c>
      <c r="Y33" s="159" t="s">
        <v>175</v>
      </c>
      <c r="Z33" s="149"/>
      <c r="AA33" s="149"/>
      <c r="AB33" s="149"/>
      <c r="AC33" s="149"/>
      <c r="AD33" s="149"/>
      <c r="AE33" s="149"/>
      <c r="AF33" s="149"/>
      <c r="AG33" s="149" t="s">
        <v>207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
      <c r="A34" s="175">
        <v>26</v>
      </c>
      <c r="B34" s="169" t="s">
        <v>208</v>
      </c>
      <c r="C34" s="184" t="s">
        <v>209</v>
      </c>
      <c r="D34" s="177" t="s">
        <v>205</v>
      </c>
      <c r="E34" s="178">
        <v>8</v>
      </c>
      <c r="F34" s="179"/>
      <c r="G34" s="180">
        <f t="shared" ref="G34" si="13">ROUND(E34*F34,2)</f>
        <v>0</v>
      </c>
      <c r="H34" s="179"/>
      <c r="I34" s="180">
        <f t="shared" ref="I34" si="14">ROUND(E34*H34,2)</f>
        <v>0</v>
      </c>
      <c r="J34" s="179"/>
      <c r="K34" s="180">
        <f t="shared" ref="K34" si="15">ROUND(E34*J34,2)</f>
        <v>0</v>
      </c>
      <c r="L34" s="180">
        <v>21</v>
      </c>
      <c r="M34" s="180">
        <f t="shared" ref="M34" si="16">G34*(1+L34/100)</f>
        <v>0</v>
      </c>
      <c r="N34" s="178">
        <v>0</v>
      </c>
      <c r="O34" s="178">
        <f t="shared" ref="O34" si="17">ROUND(E34*N34,2)</f>
        <v>0</v>
      </c>
      <c r="P34" s="178">
        <v>0</v>
      </c>
      <c r="Q34" s="178">
        <f t="shared" ref="Q34" si="18">ROUND(E34*P34,2)</f>
        <v>0</v>
      </c>
      <c r="R34" s="180"/>
      <c r="S34" s="180" t="s">
        <v>172</v>
      </c>
      <c r="T34" s="181"/>
      <c r="U34" s="159"/>
      <c r="V34" s="159"/>
      <c r="W34" s="159"/>
      <c r="X34" s="159"/>
      <c r="Y34" s="15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
      <c r="A35" s="168">
        <v>27</v>
      </c>
      <c r="B35" s="169"/>
      <c r="C35" s="184" t="s">
        <v>447</v>
      </c>
      <c r="D35" s="170" t="s">
        <v>446</v>
      </c>
      <c r="E35" s="171">
        <v>1</v>
      </c>
      <c r="F35" s="172"/>
      <c r="G35" s="173">
        <f t="shared" si="0"/>
        <v>0</v>
      </c>
      <c r="H35" s="172"/>
      <c r="I35" s="173">
        <f t="shared" si="1"/>
        <v>0</v>
      </c>
      <c r="J35" s="172"/>
      <c r="K35" s="173">
        <f t="shared" si="2"/>
        <v>0</v>
      </c>
      <c r="L35" s="173">
        <v>21</v>
      </c>
      <c r="M35" s="173">
        <f t="shared" si="3"/>
        <v>0</v>
      </c>
      <c r="N35" s="171">
        <v>0</v>
      </c>
      <c r="O35" s="171">
        <f t="shared" si="4"/>
        <v>0</v>
      </c>
      <c r="P35" s="171">
        <v>0</v>
      </c>
      <c r="Q35" s="171">
        <f t="shared" si="5"/>
        <v>0</v>
      </c>
      <c r="R35" s="173"/>
      <c r="S35" s="173" t="s">
        <v>172</v>
      </c>
      <c r="T35" s="174" t="s">
        <v>173</v>
      </c>
      <c r="U35" s="159">
        <v>1</v>
      </c>
      <c r="V35" s="159">
        <f t="shared" si="6"/>
        <v>1</v>
      </c>
      <c r="W35" s="159"/>
      <c r="X35" s="159" t="s">
        <v>206</v>
      </c>
      <c r="Y35" s="159" t="s">
        <v>175</v>
      </c>
      <c r="Z35" s="149"/>
      <c r="AA35" s="149"/>
      <c r="AB35" s="149"/>
      <c r="AC35" s="149"/>
      <c r="AD35" s="149"/>
      <c r="AE35" s="149"/>
      <c r="AF35" s="149"/>
      <c r="AG35" s="149" t="s">
        <v>207</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x14ac:dyDescent="0.2">
      <c r="A36" s="3"/>
      <c r="B36" s="4"/>
      <c r="C36" s="185"/>
      <c r="D36" s="6"/>
      <c r="E36" s="3"/>
      <c r="F36" s="3"/>
      <c r="G36" s="3"/>
      <c r="H36" s="3"/>
      <c r="I36" s="3"/>
      <c r="J36" s="3"/>
      <c r="K36" s="3"/>
      <c r="L36" s="3"/>
      <c r="M36" s="3"/>
      <c r="N36" s="3"/>
      <c r="O36" s="3"/>
      <c r="P36" s="3"/>
      <c r="Q36" s="3"/>
      <c r="R36" s="3"/>
      <c r="S36" s="3"/>
      <c r="T36" s="3"/>
      <c r="U36" s="3"/>
      <c r="V36" s="3"/>
      <c r="W36" s="3"/>
      <c r="X36" s="3"/>
      <c r="Y36" s="3"/>
      <c r="AE36">
        <v>15</v>
      </c>
      <c r="AF36">
        <v>21</v>
      </c>
      <c r="AG36" t="s">
        <v>155</v>
      </c>
    </row>
    <row r="37" spans="1:60" x14ac:dyDescent="0.2">
      <c r="A37" s="152"/>
      <c r="B37" s="153" t="s">
        <v>29</v>
      </c>
      <c r="C37" s="186"/>
      <c r="D37" s="154"/>
      <c r="E37" s="155"/>
      <c r="F37" s="155"/>
      <c r="G37" s="167">
        <f>G8</f>
        <v>0</v>
      </c>
      <c r="H37" s="3"/>
      <c r="I37" s="3"/>
      <c r="J37" s="3"/>
      <c r="K37" s="3"/>
      <c r="L37" s="3"/>
      <c r="M37" s="3"/>
      <c r="N37" s="3"/>
      <c r="O37" s="3"/>
      <c r="P37" s="3"/>
      <c r="Q37" s="3"/>
      <c r="R37" s="3"/>
      <c r="S37" s="3"/>
      <c r="T37" s="3"/>
      <c r="U37" s="3"/>
      <c r="V37" s="3"/>
      <c r="W37" s="3"/>
      <c r="X37" s="3"/>
      <c r="Y37" s="3"/>
      <c r="AE37">
        <f>SUMIF(L7:L35,AE36,G7:G35)</f>
        <v>0</v>
      </c>
      <c r="AF37">
        <f>SUMIF(L7:L35,AF36,G7:G35)</f>
        <v>0</v>
      </c>
      <c r="AG37" t="s">
        <v>210</v>
      </c>
    </row>
    <row r="38" spans="1:60" x14ac:dyDescent="0.2">
      <c r="C38" s="187"/>
      <c r="D38" s="10"/>
      <c r="AG38" t="s">
        <v>211</v>
      </c>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sheetData>
  <sheetProtection algorithmName="SHA-512" hashValue="NlWPmj/JWEEDm4gtANENbvhChhvP0jjQkm0j817xCU2v1XnK2c0jKfX0UXiMpaox6GRJlhYwenDoV0kiXKsiTg==" saltValue="KXAKTftwYtL3DtyYZQCM/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5"/>
  <sheetViews>
    <sheetView workbookViewId="0">
      <pane ySplit="7" topLeftCell="A8" activePane="bottomLeft" state="frozen"/>
      <selection pane="bottomLeft" activeCell="G13" sqref="G13"/>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142</v>
      </c>
      <c r="B1" s="264"/>
      <c r="C1" s="264"/>
      <c r="D1" s="264"/>
      <c r="E1" s="264"/>
      <c r="F1" s="264"/>
      <c r="G1" s="264"/>
      <c r="AG1" t="s">
        <v>143</v>
      </c>
    </row>
    <row r="2" spans="1:60" ht="24.95" customHeight="1" x14ac:dyDescent="0.2">
      <c r="A2" s="141" t="s">
        <v>7</v>
      </c>
      <c r="B2" s="49" t="s">
        <v>43</v>
      </c>
      <c r="C2" s="265" t="s">
        <v>44</v>
      </c>
      <c r="D2" s="266"/>
      <c r="E2" s="266"/>
      <c r="F2" s="266"/>
      <c r="G2" s="267"/>
      <c r="AG2" t="s">
        <v>144</v>
      </c>
    </row>
    <row r="3" spans="1:60" ht="24.95" customHeight="1" x14ac:dyDescent="0.2">
      <c r="A3" s="141" t="s">
        <v>8</v>
      </c>
      <c r="B3" s="49" t="s">
        <v>60</v>
      </c>
      <c r="C3" s="265" t="s">
        <v>61</v>
      </c>
      <c r="D3" s="266"/>
      <c r="E3" s="266"/>
      <c r="F3" s="266"/>
      <c r="G3" s="267"/>
      <c r="AC3" s="122" t="s">
        <v>144</v>
      </c>
      <c r="AG3" t="s">
        <v>145</v>
      </c>
    </row>
    <row r="4" spans="1:60" ht="24.95" customHeight="1" x14ac:dyDescent="0.2">
      <c r="A4" s="142" t="s">
        <v>9</v>
      </c>
      <c r="B4" s="143" t="s">
        <v>55</v>
      </c>
      <c r="C4" s="268" t="s">
        <v>62</v>
      </c>
      <c r="D4" s="269"/>
      <c r="E4" s="269"/>
      <c r="F4" s="269"/>
      <c r="G4" s="270"/>
      <c r="AG4" t="s">
        <v>146</v>
      </c>
    </row>
    <row r="5" spans="1:60" x14ac:dyDescent="0.2">
      <c r="D5" s="10"/>
    </row>
    <row r="6" spans="1:60" ht="38.25" x14ac:dyDescent="0.2">
      <c r="A6" s="145" t="s">
        <v>147</v>
      </c>
      <c r="B6" s="147" t="s">
        <v>148</v>
      </c>
      <c r="C6" s="147" t="s">
        <v>149</v>
      </c>
      <c r="D6" s="146" t="s">
        <v>150</v>
      </c>
      <c r="E6" s="145" t="s">
        <v>151</v>
      </c>
      <c r="F6" s="144" t="s">
        <v>152</v>
      </c>
      <c r="G6" s="145" t="s">
        <v>29</v>
      </c>
      <c r="H6" s="148" t="s">
        <v>30</v>
      </c>
      <c r="I6" s="148" t="s">
        <v>153</v>
      </c>
      <c r="J6" s="148" t="s">
        <v>31</v>
      </c>
      <c r="K6" s="148" t="s">
        <v>154</v>
      </c>
      <c r="L6" s="148" t="s">
        <v>155</v>
      </c>
      <c r="M6" s="148" t="s">
        <v>156</v>
      </c>
      <c r="N6" s="148" t="s">
        <v>157</v>
      </c>
      <c r="O6" s="148" t="s">
        <v>158</v>
      </c>
      <c r="P6" s="148" t="s">
        <v>159</v>
      </c>
      <c r="Q6" s="148" t="s">
        <v>160</v>
      </c>
      <c r="R6" s="148" t="s">
        <v>161</v>
      </c>
      <c r="S6" s="148" t="s">
        <v>162</v>
      </c>
      <c r="T6" s="148" t="s">
        <v>163</v>
      </c>
      <c r="U6" s="148" t="s">
        <v>164</v>
      </c>
      <c r="V6" s="148" t="s">
        <v>165</v>
      </c>
      <c r="W6" s="148" t="s">
        <v>166</v>
      </c>
      <c r="X6" s="148" t="s">
        <v>167</v>
      </c>
      <c r="Y6" s="148" t="s">
        <v>168</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169</v>
      </c>
      <c r="B8" s="162" t="s">
        <v>135</v>
      </c>
      <c r="C8" s="182" t="s">
        <v>136</v>
      </c>
      <c r="D8" s="163"/>
      <c r="E8" s="164"/>
      <c r="F8" s="165"/>
      <c r="G8" s="165">
        <f>SUMIF(AG9:AG29,"&lt;&gt;NOR",G9:G29)</f>
        <v>0</v>
      </c>
      <c r="H8" s="165"/>
      <c r="I8" s="165">
        <f>SUM(I9:I29)</f>
        <v>0</v>
      </c>
      <c r="J8" s="165"/>
      <c r="K8" s="165">
        <f>SUM(K9:K29)</f>
        <v>0</v>
      </c>
      <c r="L8" s="165"/>
      <c r="M8" s="165">
        <f>SUM(M9:M29)</f>
        <v>0</v>
      </c>
      <c r="N8" s="164"/>
      <c r="O8" s="164">
        <f>SUM(O9:O29)</f>
        <v>0.04</v>
      </c>
      <c r="P8" s="164"/>
      <c r="Q8" s="164">
        <f>SUM(Q9:Q29)</f>
        <v>0</v>
      </c>
      <c r="R8" s="165"/>
      <c r="S8" s="165"/>
      <c r="T8" s="166"/>
      <c r="U8" s="160"/>
      <c r="V8" s="160">
        <f>SUM(V9:V29)</f>
        <v>19.47</v>
      </c>
      <c r="W8" s="160"/>
      <c r="X8" s="160"/>
      <c r="Y8" s="160"/>
      <c r="AG8" t="s">
        <v>170</v>
      </c>
    </row>
    <row r="9" spans="1:60" outlineLevel="1" x14ac:dyDescent="0.2">
      <c r="A9" s="175">
        <v>1</v>
      </c>
      <c r="B9" s="176"/>
      <c r="C9" s="183" t="s">
        <v>437</v>
      </c>
      <c r="D9" s="177" t="s">
        <v>171</v>
      </c>
      <c r="E9" s="178">
        <v>30</v>
      </c>
      <c r="F9" s="179"/>
      <c r="G9" s="180">
        <f t="shared" ref="G9:G29" si="0">ROUND(E9*F9,2)</f>
        <v>0</v>
      </c>
      <c r="H9" s="179"/>
      <c r="I9" s="180">
        <f t="shared" ref="I9:I29" si="1">ROUND(E9*H9,2)</f>
        <v>0</v>
      </c>
      <c r="J9" s="179"/>
      <c r="K9" s="180">
        <f t="shared" ref="K9:K29" si="2">ROUND(E9*J9,2)</f>
        <v>0</v>
      </c>
      <c r="L9" s="180">
        <v>21</v>
      </c>
      <c r="M9" s="180">
        <f t="shared" ref="M9:M29" si="3">G9*(1+L9/100)</f>
        <v>0</v>
      </c>
      <c r="N9" s="178">
        <v>0</v>
      </c>
      <c r="O9" s="178">
        <f t="shared" ref="O9:O29" si="4">ROUND(E9*N9,2)</f>
        <v>0</v>
      </c>
      <c r="P9" s="178">
        <v>0</v>
      </c>
      <c r="Q9" s="178">
        <f t="shared" ref="Q9:Q29" si="5">ROUND(E9*P9,2)</f>
        <v>0</v>
      </c>
      <c r="R9" s="180"/>
      <c r="S9" s="180" t="s">
        <v>172</v>
      </c>
      <c r="T9" s="181" t="s">
        <v>173</v>
      </c>
      <c r="U9" s="159">
        <v>0.17</v>
      </c>
      <c r="V9" s="159">
        <f t="shared" ref="V9:V29" si="6">ROUND(E9*U9,2)</f>
        <v>5.0999999999999996</v>
      </c>
      <c r="W9" s="159"/>
      <c r="X9" s="159" t="s">
        <v>174</v>
      </c>
      <c r="Y9" s="159" t="s">
        <v>175</v>
      </c>
      <c r="Z9" s="149"/>
      <c r="AA9" s="149"/>
      <c r="AB9" s="149"/>
      <c r="AC9" s="149"/>
      <c r="AD9" s="149"/>
      <c r="AE9" s="149"/>
      <c r="AF9" s="149"/>
      <c r="AG9" s="149" t="s">
        <v>176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c r="C10" s="183" t="s">
        <v>438</v>
      </c>
      <c r="D10" s="177" t="s">
        <v>171</v>
      </c>
      <c r="E10" s="178">
        <v>30</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172</v>
      </c>
      <c r="T10" s="181" t="s">
        <v>173</v>
      </c>
      <c r="U10" s="159">
        <v>0</v>
      </c>
      <c r="V10" s="159">
        <f t="shared" si="6"/>
        <v>0</v>
      </c>
      <c r="W10" s="159"/>
      <c r="X10" s="159" t="s">
        <v>177</v>
      </c>
      <c r="Y10" s="159" t="s">
        <v>175</v>
      </c>
      <c r="Z10" s="149"/>
      <c r="AA10" s="149"/>
      <c r="AB10" s="149"/>
      <c r="AC10" s="149"/>
      <c r="AD10" s="149"/>
      <c r="AE10" s="149"/>
      <c r="AF10" s="149"/>
      <c r="AG10" s="149" t="s">
        <v>178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c r="C11" s="183" t="s">
        <v>449</v>
      </c>
      <c r="D11" s="177" t="s">
        <v>446</v>
      </c>
      <c r="E11" s="178">
        <v>1</v>
      </c>
      <c r="F11" s="179"/>
      <c r="G11" s="180">
        <f t="shared" ref="G11" si="7">ROUND(E11*F11,2)</f>
        <v>0</v>
      </c>
      <c r="H11" s="179"/>
      <c r="I11" s="180">
        <f t="shared" ref="I11" si="8">ROUND(E11*H11,2)</f>
        <v>0</v>
      </c>
      <c r="J11" s="179"/>
      <c r="K11" s="180">
        <f t="shared" ref="K11" si="9">ROUND(E11*J11,2)</f>
        <v>0</v>
      </c>
      <c r="L11" s="180">
        <v>21</v>
      </c>
      <c r="M11" s="180">
        <f t="shared" ref="M11" si="10">G11*(1+L11/100)</f>
        <v>0</v>
      </c>
      <c r="N11" s="178">
        <v>0</v>
      </c>
      <c r="O11" s="178">
        <f t="shared" ref="O11" si="11">ROUND(E11*N11,2)</f>
        <v>0</v>
      </c>
      <c r="P11" s="178">
        <v>0</v>
      </c>
      <c r="Q11" s="178">
        <f t="shared" ref="Q11" si="12">ROUND(E11*P11,2)</f>
        <v>0</v>
      </c>
      <c r="R11" s="180"/>
      <c r="S11" s="180" t="s">
        <v>172</v>
      </c>
      <c r="T11" s="181"/>
      <c r="U11" s="159"/>
      <c r="V11" s="159"/>
      <c r="W11" s="159"/>
      <c r="X11" s="159"/>
      <c r="Y11" s="15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179</v>
      </c>
      <c r="C12" s="183" t="s">
        <v>180</v>
      </c>
      <c r="D12" s="177" t="s">
        <v>181</v>
      </c>
      <c r="E12" s="178">
        <v>1</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172</v>
      </c>
      <c r="T12" s="181" t="s">
        <v>173</v>
      </c>
      <c r="U12" s="159">
        <v>1</v>
      </c>
      <c r="V12" s="159">
        <f t="shared" si="6"/>
        <v>1</v>
      </c>
      <c r="W12" s="159"/>
      <c r="X12" s="159" t="s">
        <v>174</v>
      </c>
      <c r="Y12" s="159" t="s">
        <v>175</v>
      </c>
      <c r="Z12" s="149"/>
      <c r="AA12" s="149"/>
      <c r="AB12" s="149"/>
      <c r="AC12" s="149"/>
      <c r="AD12" s="149"/>
      <c r="AE12" s="149"/>
      <c r="AF12" s="149"/>
      <c r="AG12" s="149" t="s">
        <v>176</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ht="22.5" outlineLevel="1" x14ac:dyDescent="0.2">
      <c r="A13" s="175">
        <v>5</v>
      </c>
      <c r="B13" s="176" t="s">
        <v>182</v>
      </c>
      <c r="C13" s="183" t="s">
        <v>224</v>
      </c>
      <c r="D13" s="177" t="s">
        <v>181</v>
      </c>
      <c r="E13" s="178">
        <v>1</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172</v>
      </c>
      <c r="T13" s="181" t="s">
        <v>173</v>
      </c>
      <c r="U13" s="159">
        <v>0</v>
      </c>
      <c r="V13" s="159">
        <f t="shared" si="6"/>
        <v>0</v>
      </c>
      <c r="W13" s="159"/>
      <c r="X13" s="159" t="s">
        <v>177</v>
      </c>
      <c r="Y13" s="159" t="s">
        <v>175</v>
      </c>
      <c r="Z13" s="149"/>
      <c r="AA13" s="149"/>
      <c r="AB13" s="149"/>
      <c r="AC13" s="149"/>
      <c r="AD13" s="149"/>
      <c r="AE13" s="149"/>
      <c r="AF13" s="149"/>
      <c r="AG13" s="149" t="s">
        <v>178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2.5" outlineLevel="1" x14ac:dyDescent="0.2">
      <c r="A14" s="175">
        <v>6</v>
      </c>
      <c r="B14" s="176" t="s">
        <v>184</v>
      </c>
      <c r="C14" s="183" t="s">
        <v>225</v>
      </c>
      <c r="D14" s="177" t="s">
        <v>181</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172</v>
      </c>
      <c r="T14" s="181" t="s">
        <v>173</v>
      </c>
      <c r="U14" s="159">
        <v>0</v>
      </c>
      <c r="V14" s="159">
        <f t="shared" si="6"/>
        <v>0</v>
      </c>
      <c r="W14" s="159"/>
      <c r="X14" s="159" t="s">
        <v>177</v>
      </c>
      <c r="Y14" s="159" t="s">
        <v>175</v>
      </c>
      <c r="Z14" s="149"/>
      <c r="AA14" s="149"/>
      <c r="AB14" s="149"/>
      <c r="AC14" s="149"/>
      <c r="AD14" s="149"/>
      <c r="AE14" s="149"/>
      <c r="AF14" s="149"/>
      <c r="AG14" s="149" t="s">
        <v>178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7</v>
      </c>
      <c r="B15" s="176" t="s">
        <v>186</v>
      </c>
      <c r="C15" s="183" t="s">
        <v>187</v>
      </c>
      <c r="D15" s="177" t="s">
        <v>181</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172</v>
      </c>
      <c r="T15" s="181" t="s">
        <v>173</v>
      </c>
      <c r="U15" s="159">
        <v>0.66</v>
      </c>
      <c r="V15" s="159">
        <f t="shared" si="6"/>
        <v>0.66</v>
      </c>
      <c r="W15" s="159"/>
      <c r="X15" s="159" t="s">
        <v>174</v>
      </c>
      <c r="Y15" s="159" t="s">
        <v>175</v>
      </c>
      <c r="Z15" s="149"/>
      <c r="AA15" s="149"/>
      <c r="AB15" s="149"/>
      <c r="AC15" s="149"/>
      <c r="AD15" s="149"/>
      <c r="AE15" s="149"/>
      <c r="AF15" s="149"/>
      <c r="AG15" s="149" t="s">
        <v>176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188</v>
      </c>
      <c r="C16" s="183" t="s">
        <v>189</v>
      </c>
      <c r="D16" s="177" t="s">
        <v>181</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172</v>
      </c>
      <c r="T16" s="181" t="s">
        <v>173</v>
      </c>
      <c r="U16" s="159">
        <v>0</v>
      </c>
      <c r="V16" s="159">
        <f t="shared" si="6"/>
        <v>0</v>
      </c>
      <c r="W16" s="159"/>
      <c r="X16" s="159" t="s">
        <v>177</v>
      </c>
      <c r="Y16" s="159" t="s">
        <v>175</v>
      </c>
      <c r="Z16" s="149"/>
      <c r="AA16" s="149"/>
      <c r="AB16" s="149"/>
      <c r="AC16" s="149"/>
      <c r="AD16" s="149"/>
      <c r="AE16" s="149"/>
      <c r="AF16" s="149"/>
      <c r="AG16" s="149" t="s">
        <v>178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190</v>
      </c>
      <c r="C17" s="183" t="s">
        <v>191</v>
      </c>
      <c r="D17" s="177" t="s">
        <v>171</v>
      </c>
      <c r="E17" s="178">
        <v>14</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172</v>
      </c>
      <c r="T17" s="181" t="s">
        <v>173</v>
      </c>
      <c r="U17" s="159">
        <v>0.112</v>
      </c>
      <c r="V17" s="159">
        <f t="shared" si="6"/>
        <v>1.57</v>
      </c>
      <c r="W17" s="159"/>
      <c r="X17" s="159" t="s">
        <v>174</v>
      </c>
      <c r="Y17" s="159" t="s">
        <v>175</v>
      </c>
      <c r="Z17" s="149"/>
      <c r="AA17" s="149"/>
      <c r="AB17" s="149"/>
      <c r="AC17" s="149"/>
      <c r="AD17" s="149"/>
      <c r="AE17" s="149"/>
      <c r="AF17" s="149"/>
      <c r="AG17" s="149" t="s">
        <v>176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194</v>
      </c>
      <c r="C18" s="183" t="s">
        <v>195</v>
      </c>
      <c r="D18" s="177" t="s">
        <v>171</v>
      </c>
      <c r="E18" s="178">
        <v>14</v>
      </c>
      <c r="F18" s="179"/>
      <c r="G18" s="180">
        <f t="shared" si="0"/>
        <v>0</v>
      </c>
      <c r="H18" s="179"/>
      <c r="I18" s="180">
        <f t="shared" si="1"/>
        <v>0</v>
      </c>
      <c r="J18" s="179"/>
      <c r="K18" s="180">
        <f t="shared" si="2"/>
        <v>0</v>
      </c>
      <c r="L18" s="180">
        <v>21</v>
      </c>
      <c r="M18" s="180">
        <f t="shared" si="3"/>
        <v>0</v>
      </c>
      <c r="N18" s="178">
        <v>5.2999999999999998E-4</v>
      </c>
      <c r="O18" s="178">
        <f t="shared" si="4"/>
        <v>0.01</v>
      </c>
      <c r="P18" s="178">
        <v>0</v>
      </c>
      <c r="Q18" s="178">
        <f t="shared" si="5"/>
        <v>0</v>
      </c>
      <c r="R18" s="180"/>
      <c r="S18" s="180" t="s">
        <v>172</v>
      </c>
      <c r="T18" s="181" t="s">
        <v>173</v>
      </c>
      <c r="U18" s="159">
        <v>0</v>
      </c>
      <c r="V18" s="159">
        <f t="shared" si="6"/>
        <v>0</v>
      </c>
      <c r="W18" s="159"/>
      <c r="X18" s="159" t="s">
        <v>177</v>
      </c>
      <c r="Y18" s="159" t="s">
        <v>175</v>
      </c>
      <c r="Z18" s="149"/>
      <c r="AA18" s="149"/>
      <c r="AB18" s="149"/>
      <c r="AC18" s="149"/>
      <c r="AD18" s="149"/>
      <c r="AE18" s="149"/>
      <c r="AF18" s="149"/>
      <c r="AG18" s="149" t="s">
        <v>178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192</v>
      </c>
      <c r="C19" s="183" t="s">
        <v>193</v>
      </c>
      <c r="D19" s="177" t="s">
        <v>171</v>
      </c>
      <c r="E19" s="178">
        <v>33</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172</v>
      </c>
      <c r="T19" s="181" t="s">
        <v>173</v>
      </c>
      <c r="U19" s="159">
        <v>0.12</v>
      </c>
      <c r="V19" s="159">
        <f t="shared" si="6"/>
        <v>3.96</v>
      </c>
      <c r="W19" s="159"/>
      <c r="X19" s="159" t="s">
        <v>174</v>
      </c>
      <c r="Y19" s="159" t="s">
        <v>175</v>
      </c>
      <c r="Z19" s="149"/>
      <c r="AA19" s="149"/>
      <c r="AB19" s="149"/>
      <c r="AC19" s="149"/>
      <c r="AD19" s="149"/>
      <c r="AE19" s="149"/>
      <c r="AF19" s="149"/>
      <c r="AG19" s="149" t="s">
        <v>176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c r="C20" s="183" t="s">
        <v>439</v>
      </c>
      <c r="D20" s="177" t="s">
        <v>171</v>
      </c>
      <c r="E20" s="178">
        <v>33</v>
      </c>
      <c r="F20" s="179"/>
      <c r="G20" s="180">
        <f t="shared" si="0"/>
        <v>0</v>
      </c>
      <c r="H20" s="179"/>
      <c r="I20" s="180">
        <f t="shared" si="1"/>
        <v>0</v>
      </c>
      <c r="J20" s="179"/>
      <c r="K20" s="180">
        <f t="shared" si="2"/>
        <v>0</v>
      </c>
      <c r="L20" s="180">
        <v>21</v>
      </c>
      <c r="M20" s="180">
        <f t="shared" si="3"/>
        <v>0</v>
      </c>
      <c r="N20" s="178">
        <v>7.6000000000000004E-4</v>
      </c>
      <c r="O20" s="178">
        <f t="shared" si="4"/>
        <v>0.03</v>
      </c>
      <c r="P20" s="178">
        <v>0</v>
      </c>
      <c r="Q20" s="178">
        <f t="shared" si="5"/>
        <v>0</v>
      </c>
      <c r="R20" s="180"/>
      <c r="S20" s="180" t="s">
        <v>172</v>
      </c>
      <c r="T20" s="181" t="s">
        <v>173</v>
      </c>
      <c r="U20" s="159">
        <v>0</v>
      </c>
      <c r="V20" s="159">
        <f t="shared" si="6"/>
        <v>0</v>
      </c>
      <c r="W20" s="159"/>
      <c r="X20" s="159" t="s">
        <v>177</v>
      </c>
      <c r="Y20" s="159" t="s">
        <v>175</v>
      </c>
      <c r="Z20" s="149"/>
      <c r="AA20" s="149"/>
      <c r="AB20" s="149"/>
      <c r="AC20" s="149"/>
      <c r="AD20" s="149"/>
      <c r="AE20" s="149"/>
      <c r="AF20" s="149"/>
      <c r="AG20" s="149" t="s">
        <v>178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196</v>
      </c>
      <c r="C21" s="183" t="s">
        <v>197</v>
      </c>
      <c r="D21" s="177" t="s">
        <v>181</v>
      </c>
      <c r="E21" s="178">
        <v>25</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172</v>
      </c>
      <c r="T21" s="181" t="s">
        <v>173</v>
      </c>
      <c r="U21" s="159">
        <v>8.2170000000000007E-2</v>
      </c>
      <c r="V21" s="159">
        <f t="shared" si="6"/>
        <v>2.0499999999999998</v>
      </c>
      <c r="W21" s="159"/>
      <c r="X21" s="159" t="s">
        <v>174</v>
      </c>
      <c r="Y21" s="159" t="s">
        <v>175</v>
      </c>
      <c r="Z21" s="149"/>
      <c r="AA21" s="149"/>
      <c r="AB21" s="149"/>
      <c r="AC21" s="149"/>
      <c r="AD21" s="149"/>
      <c r="AE21" s="149"/>
      <c r="AF21" s="149"/>
      <c r="AG21" s="149" t="s">
        <v>176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198</v>
      </c>
      <c r="C22" s="183" t="s">
        <v>199</v>
      </c>
      <c r="D22" s="177" t="s">
        <v>181</v>
      </c>
      <c r="E22" s="178">
        <v>5</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172</v>
      </c>
      <c r="T22" s="181" t="s">
        <v>173</v>
      </c>
      <c r="U22" s="159">
        <v>0.42166999999999999</v>
      </c>
      <c r="V22" s="159">
        <f t="shared" si="6"/>
        <v>2.11</v>
      </c>
      <c r="W22" s="159"/>
      <c r="X22" s="159" t="s">
        <v>174</v>
      </c>
      <c r="Y22" s="159" t="s">
        <v>175</v>
      </c>
      <c r="Z22" s="149"/>
      <c r="AA22" s="149"/>
      <c r="AB22" s="149"/>
      <c r="AC22" s="149"/>
      <c r="AD22" s="149"/>
      <c r="AE22" s="149"/>
      <c r="AF22" s="149"/>
      <c r="AG22" s="149" t="s">
        <v>176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200</v>
      </c>
      <c r="C23" s="183" t="s">
        <v>201</v>
      </c>
      <c r="D23" s="177" t="s">
        <v>0</v>
      </c>
      <c r="E23" s="178">
        <v>308.4889</v>
      </c>
      <c r="F23" s="179"/>
      <c r="G23" s="180">
        <f t="shared" ref="G23:G25" si="13">ROUND(E23*F23,2)</f>
        <v>0</v>
      </c>
      <c r="H23" s="179"/>
      <c r="I23" s="180">
        <f t="shared" ref="I23:I25" si="14">ROUND(E23*H23,2)</f>
        <v>0</v>
      </c>
      <c r="J23" s="179"/>
      <c r="K23" s="180">
        <f t="shared" ref="K23:K25" si="15">ROUND(E23*J23,2)</f>
        <v>0</v>
      </c>
      <c r="L23" s="180">
        <v>21</v>
      </c>
      <c r="M23" s="180">
        <f t="shared" ref="M23:M25" si="16">G23*(1+L23/100)</f>
        <v>0</v>
      </c>
      <c r="N23" s="178">
        <v>0</v>
      </c>
      <c r="O23" s="178">
        <f t="shared" ref="O23:O25" si="17">ROUND(E23*N23,2)</f>
        <v>0</v>
      </c>
      <c r="P23" s="178">
        <v>0</v>
      </c>
      <c r="Q23" s="178">
        <f t="shared" ref="Q23:Q25" si="18">ROUND(E23*P23,2)</f>
        <v>0</v>
      </c>
      <c r="R23" s="180"/>
      <c r="S23" s="180" t="s">
        <v>172</v>
      </c>
      <c r="T23" s="181"/>
      <c r="U23" s="159"/>
      <c r="V23" s="159"/>
      <c r="W23" s="159"/>
      <c r="X23" s="159"/>
      <c r="Y23" s="15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c r="C24" s="183" t="s">
        <v>441</v>
      </c>
      <c r="D24" s="177" t="s">
        <v>442</v>
      </c>
      <c r="E24" s="178">
        <v>1</v>
      </c>
      <c r="F24" s="179"/>
      <c r="G24" s="180">
        <f t="shared" si="13"/>
        <v>0</v>
      </c>
      <c r="H24" s="179"/>
      <c r="I24" s="180">
        <f t="shared" si="14"/>
        <v>0</v>
      </c>
      <c r="J24" s="179"/>
      <c r="K24" s="180">
        <f t="shared" si="15"/>
        <v>0</v>
      </c>
      <c r="L24" s="180">
        <v>21</v>
      </c>
      <c r="M24" s="180">
        <f t="shared" si="16"/>
        <v>0</v>
      </c>
      <c r="N24" s="178">
        <v>0</v>
      </c>
      <c r="O24" s="178">
        <f t="shared" si="17"/>
        <v>0</v>
      </c>
      <c r="P24" s="178">
        <v>0</v>
      </c>
      <c r="Q24" s="178">
        <f t="shared" si="18"/>
        <v>0</v>
      </c>
      <c r="R24" s="180"/>
      <c r="S24" s="180" t="s">
        <v>172</v>
      </c>
      <c r="T24" s="181"/>
      <c r="U24" s="159"/>
      <c r="V24" s="159"/>
      <c r="W24" s="159"/>
      <c r="X24" s="159"/>
      <c r="Y24" s="15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c r="C25" s="183" t="s">
        <v>443</v>
      </c>
      <c r="D25" s="177" t="s">
        <v>444</v>
      </c>
      <c r="E25" s="178">
        <v>1</v>
      </c>
      <c r="F25" s="179"/>
      <c r="G25" s="180">
        <f t="shared" si="13"/>
        <v>0</v>
      </c>
      <c r="H25" s="179"/>
      <c r="I25" s="180">
        <f t="shared" si="14"/>
        <v>0</v>
      </c>
      <c r="J25" s="179"/>
      <c r="K25" s="180">
        <f t="shared" si="15"/>
        <v>0</v>
      </c>
      <c r="L25" s="180">
        <v>21</v>
      </c>
      <c r="M25" s="180">
        <f t="shared" si="16"/>
        <v>0</v>
      </c>
      <c r="N25" s="178">
        <v>0</v>
      </c>
      <c r="O25" s="178">
        <f t="shared" si="17"/>
        <v>0</v>
      </c>
      <c r="P25" s="178">
        <v>0</v>
      </c>
      <c r="Q25" s="178">
        <f t="shared" si="18"/>
        <v>0</v>
      </c>
      <c r="R25" s="180"/>
      <c r="S25" s="180" t="s">
        <v>172</v>
      </c>
      <c r="T25" s="181"/>
      <c r="U25" s="159"/>
      <c r="V25" s="159"/>
      <c r="W25" s="159"/>
      <c r="X25" s="159"/>
      <c r="Y25" s="15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c r="C26" s="183" t="s">
        <v>445</v>
      </c>
      <c r="D26" s="177" t="s">
        <v>446</v>
      </c>
      <c r="E26" s="178">
        <v>1</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172</v>
      </c>
      <c r="T26" s="181" t="s">
        <v>173</v>
      </c>
      <c r="U26" s="159">
        <v>1.7000000000000001E-2</v>
      </c>
      <c r="V26" s="159">
        <f t="shared" si="6"/>
        <v>0.02</v>
      </c>
      <c r="W26" s="159"/>
      <c r="X26" s="159" t="s">
        <v>174</v>
      </c>
      <c r="Y26" s="159" t="s">
        <v>175</v>
      </c>
      <c r="Z26" s="149"/>
      <c r="AA26" s="149"/>
      <c r="AB26" s="149"/>
      <c r="AC26" s="149"/>
      <c r="AD26" s="149"/>
      <c r="AE26" s="149"/>
      <c r="AF26" s="149"/>
      <c r="AG26" s="149" t="s">
        <v>202</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203</v>
      </c>
      <c r="C27" s="183" t="s">
        <v>204</v>
      </c>
      <c r="D27" s="177" t="s">
        <v>205</v>
      </c>
      <c r="E27" s="178">
        <v>2</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172</v>
      </c>
      <c r="T27" s="181" t="s">
        <v>173</v>
      </c>
      <c r="U27" s="159">
        <v>1</v>
      </c>
      <c r="V27" s="159">
        <f t="shared" si="6"/>
        <v>2</v>
      </c>
      <c r="W27" s="159"/>
      <c r="X27" s="159" t="s">
        <v>206</v>
      </c>
      <c r="Y27" s="159" t="s">
        <v>175</v>
      </c>
      <c r="Z27" s="149"/>
      <c r="AA27" s="149"/>
      <c r="AB27" s="149"/>
      <c r="AC27" s="149"/>
      <c r="AD27" s="149"/>
      <c r="AE27" s="149"/>
      <c r="AF27" s="149"/>
      <c r="AG27" s="149" t="s">
        <v>207</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69" t="s">
        <v>208</v>
      </c>
      <c r="C28" s="184" t="s">
        <v>209</v>
      </c>
      <c r="D28" s="170" t="s">
        <v>205</v>
      </c>
      <c r="E28" s="171">
        <v>6</v>
      </c>
      <c r="F28" s="179"/>
      <c r="G28" s="180">
        <f t="shared" ref="G28" si="19">ROUND(E28*F28,2)</f>
        <v>0</v>
      </c>
      <c r="H28" s="179"/>
      <c r="I28" s="180">
        <f t="shared" ref="I28" si="20">ROUND(E28*H28,2)</f>
        <v>0</v>
      </c>
      <c r="J28" s="179"/>
      <c r="K28" s="180">
        <f t="shared" ref="K28" si="21">ROUND(E28*J28,2)</f>
        <v>0</v>
      </c>
      <c r="L28" s="180">
        <v>21</v>
      </c>
      <c r="M28" s="180">
        <f t="shared" ref="M28" si="22">G28*(1+L28/100)</f>
        <v>0</v>
      </c>
      <c r="N28" s="178">
        <v>0</v>
      </c>
      <c r="O28" s="178">
        <f t="shared" ref="O28" si="23">ROUND(E28*N28,2)</f>
        <v>0</v>
      </c>
      <c r="P28" s="178">
        <v>0</v>
      </c>
      <c r="Q28" s="178">
        <f t="shared" ref="Q28" si="24">ROUND(E28*P28,2)</f>
        <v>0</v>
      </c>
      <c r="R28" s="180"/>
      <c r="S28" s="180" t="s">
        <v>172</v>
      </c>
      <c r="T28" s="181"/>
      <c r="U28" s="159"/>
      <c r="V28" s="159"/>
      <c r="W28" s="159"/>
      <c r="X28" s="159"/>
      <c r="Y28" s="15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68">
        <v>21</v>
      </c>
      <c r="B29" s="169"/>
      <c r="C29" s="184" t="s">
        <v>447</v>
      </c>
      <c r="D29" s="170" t="s">
        <v>446</v>
      </c>
      <c r="E29" s="171">
        <v>1</v>
      </c>
      <c r="F29" s="172"/>
      <c r="G29" s="173">
        <f t="shared" si="0"/>
        <v>0</v>
      </c>
      <c r="H29" s="172"/>
      <c r="I29" s="173">
        <f t="shared" si="1"/>
        <v>0</v>
      </c>
      <c r="J29" s="172"/>
      <c r="K29" s="173">
        <f t="shared" si="2"/>
        <v>0</v>
      </c>
      <c r="L29" s="173">
        <v>21</v>
      </c>
      <c r="M29" s="173">
        <f t="shared" si="3"/>
        <v>0</v>
      </c>
      <c r="N29" s="171">
        <v>0</v>
      </c>
      <c r="O29" s="171">
        <f t="shared" si="4"/>
        <v>0</v>
      </c>
      <c r="P29" s="171">
        <v>0</v>
      </c>
      <c r="Q29" s="171">
        <f t="shared" si="5"/>
        <v>0</v>
      </c>
      <c r="R29" s="173"/>
      <c r="S29" s="173" t="s">
        <v>172</v>
      </c>
      <c r="T29" s="174" t="s">
        <v>173</v>
      </c>
      <c r="U29" s="159">
        <v>1</v>
      </c>
      <c r="V29" s="159">
        <f t="shared" si="6"/>
        <v>1</v>
      </c>
      <c r="W29" s="159"/>
      <c r="X29" s="159" t="s">
        <v>206</v>
      </c>
      <c r="Y29" s="159" t="s">
        <v>175</v>
      </c>
      <c r="Z29" s="149"/>
      <c r="AA29" s="149"/>
      <c r="AB29" s="149"/>
      <c r="AC29" s="149"/>
      <c r="AD29" s="149"/>
      <c r="AE29" s="149"/>
      <c r="AF29" s="149"/>
      <c r="AG29" s="149" t="s">
        <v>207</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x14ac:dyDescent="0.2">
      <c r="A30" s="3"/>
      <c r="B30" s="4"/>
      <c r="C30" s="185"/>
      <c r="D30" s="6"/>
      <c r="E30" s="3"/>
      <c r="F30" s="3"/>
      <c r="G30" s="3"/>
      <c r="H30" s="3"/>
      <c r="I30" s="3"/>
      <c r="J30" s="3"/>
      <c r="K30" s="3"/>
      <c r="L30" s="3"/>
      <c r="M30" s="3"/>
      <c r="N30" s="3"/>
      <c r="O30" s="3"/>
      <c r="P30" s="3"/>
      <c r="Q30" s="3"/>
      <c r="R30" s="3"/>
      <c r="S30" s="3"/>
      <c r="T30" s="3"/>
      <c r="U30" s="3"/>
      <c r="V30" s="3"/>
      <c r="W30" s="3"/>
      <c r="X30" s="3"/>
      <c r="Y30" s="3"/>
      <c r="AE30">
        <v>15</v>
      </c>
      <c r="AF30">
        <v>21</v>
      </c>
      <c r="AG30" t="s">
        <v>155</v>
      </c>
    </row>
    <row r="31" spans="1:60" x14ac:dyDescent="0.2">
      <c r="A31" s="152"/>
      <c r="B31" s="153" t="s">
        <v>29</v>
      </c>
      <c r="C31" s="186"/>
      <c r="D31" s="154"/>
      <c r="E31" s="155"/>
      <c r="F31" s="155"/>
      <c r="G31" s="167">
        <f>G8</f>
        <v>0</v>
      </c>
      <c r="H31" s="3"/>
      <c r="I31" s="3"/>
      <c r="J31" s="3"/>
      <c r="K31" s="3"/>
      <c r="L31" s="3"/>
      <c r="M31" s="3"/>
      <c r="N31" s="3"/>
      <c r="O31" s="3"/>
      <c r="P31" s="3"/>
      <c r="Q31" s="3"/>
      <c r="R31" s="3"/>
      <c r="S31" s="3"/>
      <c r="T31" s="3"/>
      <c r="U31" s="3"/>
      <c r="V31" s="3"/>
      <c r="W31" s="3"/>
      <c r="X31" s="3"/>
      <c r="Y31" s="3"/>
      <c r="AE31">
        <f>SUMIF(L7:L29,AE30,G7:G29)</f>
        <v>0</v>
      </c>
      <c r="AF31">
        <f>SUMIF(L7:L29,AF30,G7:G29)</f>
        <v>0</v>
      </c>
      <c r="AG31" t="s">
        <v>210</v>
      </c>
    </row>
    <row r="32" spans="1:60" x14ac:dyDescent="0.2">
      <c r="C32" s="187"/>
      <c r="D32" s="10"/>
      <c r="AG32" t="s">
        <v>211</v>
      </c>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sheetData>
  <sheetProtection algorithmName="SHA-512" hashValue="Iblsf1j7TNMsu4uZl7LFavb3RZ+Uawi9TqnlxEKJBek1S1PXb7aouDGUkXYCBG+iyzI9dTXV/OfwnHn7f/Qvag==" saltValue="I1Qdeh+uikeJj/uFISI1X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6"/>
  <sheetViews>
    <sheetView workbookViewId="0">
      <pane ySplit="7" topLeftCell="A8" activePane="bottomLeft" state="frozen"/>
      <selection pane="bottomLeft" activeCell="E22" sqref="E22"/>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142</v>
      </c>
      <c r="B1" s="264"/>
      <c r="C1" s="264"/>
      <c r="D1" s="264"/>
      <c r="E1" s="264"/>
      <c r="F1" s="264"/>
      <c r="G1" s="264"/>
      <c r="AG1" t="s">
        <v>143</v>
      </c>
    </row>
    <row r="2" spans="1:60" ht="24.95" customHeight="1" x14ac:dyDescent="0.2">
      <c r="A2" s="141" t="s">
        <v>7</v>
      </c>
      <c r="B2" s="49" t="s">
        <v>43</v>
      </c>
      <c r="C2" s="265" t="s">
        <v>44</v>
      </c>
      <c r="D2" s="266"/>
      <c r="E2" s="266"/>
      <c r="F2" s="266"/>
      <c r="G2" s="267"/>
      <c r="AG2" t="s">
        <v>144</v>
      </c>
    </row>
    <row r="3" spans="1:60" ht="24.95" customHeight="1" x14ac:dyDescent="0.2">
      <c r="A3" s="141" t="s">
        <v>8</v>
      </c>
      <c r="B3" s="49" t="s">
        <v>63</v>
      </c>
      <c r="C3" s="265" t="s">
        <v>64</v>
      </c>
      <c r="D3" s="266"/>
      <c r="E3" s="266"/>
      <c r="F3" s="266"/>
      <c r="G3" s="267"/>
      <c r="AC3" s="122" t="s">
        <v>144</v>
      </c>
      <c r="AG3" t="s">
        <v>145</v>
      </c>
    </row>
    <row r="4" spans="1:60" ht="24.95" customHeight="1" x14ac:dyDescent="0.2">
      <c r="A4" s="142" t="s">
        <v>9</v>
      </c>
      <c r="B4" s="143" t="s">
        <v>55</v>
      </c>
      <c r="C4" s="268" t="s">
        <v>65</v>
      </c>
      <c r="D4" s="269"/>
      <c r="E4" s="269"/>
      <c r="F4" s="269"/>
      <c r="G4" s="270"/>
      <c r="AG4" t="s">
        <v>146</v>
      </c>
    </row>
    <row r="5" spans="1:60" x14ac:dyDescent="0.2">
      <c r="D5" s="10"/>
    </row>
    <row r="6" spans="1:60" ht="38.25" x14ac:dyDescent="0.2">
      <c r="A6" s="145" t="s">
        <v>147</v>
      </c>
      <c r="B6" s="147" t="s">
        <v>148</v>
      </c>
      <c r="C6" s="147" t="s">
        <v>149</v>
      </c>
      <c r="D6" s="146" t="s">
        <v>150</v>
      </c>
      <c r="E6" s="145" t="s">
        <v>151</v>
      </c>
      <c r="F6" s="144" t="s">
        <v>152</v>
      </c>
      <c r="G6" s="145" t="s">
        <v>29</v>
      </c>
      <c r="H6" s="148" t="s">
        <v>30</v>
      </c>
      <c r="I6" s="148" t="s">
        <v>153</v>
      </c>
      <c r="J6" s="148" t="s">
        <v>31</v>
      </c>
      <c r="K6" s="148" t="s">
        <v>154</v>
      </c>
      <c r="L6" s="148" t="s">
        <v>155</v>
      </c>
      <c r="M6" s="148" t="s">
        <v>156</v>
      </c>
      <c r="N6" s="148" t="s">
        <v>157</v>
      </c>
      <c r="O6" s="148" t="s">
        <v>158</v>
      </c>
      <c r="P6" s="148" t="s">
        <v>159</v>
      </c>
      <c r="Q6" s="148" t="s">
        <v>160</v>
      </c>
      <c r="R6" s="148" t="s">
        <v>161</v>
      </c>
      <c r="S6" s="148" t="s">
        <v>162</v>
      </c>
      <c r="T6" s="148" t="s">
        <v>163</v>
      </c>
      <c r="U6" s="148" t="s">
        <v>164</v>
      </c>
      <c r="V6" s="148" t="s">
        <v>165</v>
      </c>
      <c r="W6" s="148" t="s">
        <v>166</v>
      </c>
      <c r="X6" s="148" t="s">
        <v>167</v>
      </c>
      <c r="Y6" s="148" t="s">
        <v>168</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169</v>
      </c>
      <c r="B8" s="162" t="s">
        <v>135</v>
      </c>
      <c r="C8" s="182" t="s">
        <v>136</v>
      </c>
      <c r="D8" s="163"/>
      <c r="E8" s="164"/>
      <c r="F8" s="165"/>
      <c r="G8" s="165">
        <f>SUMIF(AG9:AG33,"&lt;&gt;NOR",G9:G33)</f>
        <v>0</v>
      </c>
      <c r="H8" s="165"/>
      <c r="I8" s="165">
        <f>SUM(I9:I33)</f>
        <v>0</v>
      </c>
      <c r="J8" s="165"/>
      <c r="K8" s="165">
        <f>SUM(K9:K33)</f>
        <v>0</v>
      </c>
      <c r="L8" s="165"/>
      <c r="M8" s="165">
        <f>SUM(M9:M33)</f>
        <v>0</v>
      </c>
      <c r="N8" s="164"/>
      <c r="O8" s="164">
        <f>SUM(O9:O33)</f>
        <v>0.03</v>
      </c>
      <c r="P8" s="164"/>
      <c r="Q8" s="164">
        <f>SUM(Q9:Q33)</f>
        <v>0</v>
      </c>
      <c r="R8" s="165"/>
      <c r="S8" s="165"/>
      <c r="T8" s="166"/>
      <c r="U8" s="160"/>
      <c r="V8" s="160">
        <f>SUM(V9:V33)</f>
        <v>29.92</v>
      </c>
      <c r="W8" s="160"/>
      <c r="X8" s="160"/>
      <c r="Y8" s="160"/>
      <c r="AG8" t="s">
        <v>170</v>
      </c>
    </row>
    <row r="9" spans="1:60" outlineLevel="1" x14ac:dyDescent="0.2">
      <c r="A9" s="175">
        <v>1</v>
      </c>
      <c r="B9" s="176"/>
      <c r="C9" s="183" t="s">
        <v>437</v>
      </c>
      <c r="D9" s="177" t="s">
        <v>171</v>
      </c>
      <c r="E9" s="178">
        <v>24</v>
      </c>
      <c r="F9" s="179"/>
      <c r="G9" s="180">
        <f t="shared" ref="G9:G33" si="0">ROUND(E9*F9,2)</f>
        <v>0</v>
      </c>
      <c r="H9" s="179"/>
      <c r="I9" s="180">
        <f t="shared" ref="I9:I33" si="1">ROUND(E9*H9,2)</f>
        <v>0</v>
      </c>
      <c r="J9" s="179"/>
      <c r="K9" s="180">
        <f t="shared" ref="K9:K33" si="2">ROUND(E9*J9,2)</f>
        <v>0</v>
      </c>
      <c r="L9" s="180">
        <v>21</v>
      </c>
      <c r="M9" s="180">
        <f t="shared" ref="M9:M33" si="3">G9*(1+L9/100)</f>
        <v>0</v>
      </c>
      <c r="N9" s="178">
        <v>0</v>
      </c>
      <c r="O9" s="178">
        <f t="shared" ref="O9:O33" si="4">ROUND(E9*N9,2)</f>
        <v>0</v>
      </c>
      <c r="P9" s="178">
        <v>0</v>
      </c>
      <c r="Q9" s="178">
        <f t="shared" ref="Q9:Q33" si="5">ROUND(E9*P9,2)</f>
        <v>0</v>
      </c>
      <c r="R9" s="180"/>
      <c r="S9" s="180" t="s">
        <v>172</v>
      </c>
      <c r="T9" s="181" t="s">
        <v>173</v>
      </c>
      <c r="U9" s="159">
        <v>0.17</v>
      </c>
      <c r="V9" s="159">
        <f t="shared" ref="V9:V33" si="6">ROUND(E9*U9,2)</f>
        <v>4.08</v>
      </c>
      <c r="W9" s="159"/>
      <c r="X9" s="159" t="s">
        <v>174</v>
      </c>
      <c r="Y9" s="159" t="s">
        <v>175</v>
      </c>
      <c r="Z9" s="149"/>
      <c r="AA9" s="149"/>
      <c r="AB9" s="149"/>
      <c r="AC9" s="149"/>
      <c r="AD9" s="149"/>
      <c r="AE9" s="149"/>
      <c r="AF9" s="149"/>
      <c r="AG9" s="149" t="s">
        <v>176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c r="C10" s="183" t="s">
        <v>438</v>
      </c>
      <c r="D10" s="177" t="s">
        <v>171</v>
      </c>
      <c r="E10" s="178">
        <v>24</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172</v>
      </c>
      <c r="T10" s="181" t="s">
        <v>173</v>
      </c>
      <c r="U10" s="159">
        <v>0</v>
      </c>
      <c r="V10" s="159">
        <f t="shared" si="6"/>
        <v>0</v>
      </c>
      <c r="W10" s="159"/>
      <c r="X10" s="159" t="s">
        <v>177</v>
      </c>
      <c r="Y10" s="159" t="s">
        <v>175</v>
      </c>
      <c r="Z10" s="149"/>
      <c r="AA10" s="149"/>
      <c r="AB10" s="149"/>
      <c r="AC10" s="149"/>
      <c r="AD10" s="149"/>
      <c r="AE10" s="149"/>
      <c r="AF10" s="149"/>
      <c r="AG10" s="149" t="s">
        <v>178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c r="C11" s="183" t="s">
        <v>449</v>
      </c>
      <c r="D11" s="177" t="s">
        <v>446</v>
      </c>
      <c r="E11" s="178">
        <v>1</v>
      </c>
      <c r="F11" s="179"/>
      <c r="G11" s="180">
        <f t="shared" ref="G11" si="7">ROUND(E11*F11,2)</f>
        <v>0</v>
      </c>
      <c r="H11" s="179"/>
      <c r="I11" s="180"/>
      <c r="J11" s="179"/>
      <c r="K11" s="180"/>
      <c r="L11" s="180"/>
      <c r="M11" s="180"/>
      <c r="N11" s="178"/>
      <c r="O11" s="178"/>
      <c r="P11" s="178"/>
      <c r="Q11" s="178"/>
      <c r="R11" s="180"/>
      <c r="S11" s="180"/>
      <c r="T11" s="181"/>
      <c r="U11" s="159"/>
      <c r="V11" s="159"/>
      <c r="W11" s="159"/>
      <c r="X11" s="159"/>
      <c r="Y11" s="15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226</v>
      </c>
      <c r="C12" s="183" t="s">
        <v>227</v>
      </c>
      <c r="D12" s="177" t="s">
        <v>171</v>
      </c>
      <c r="E12" s="178">
        <v>8</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172</v>
      </c>
      <c r="T12" s="181" t="s">
        <v>173</v>
      </c>
      <c r="U12" s="159">
        <v>0.371</v>
      </c>
      <c r="V12" s="159">
        <f t="shared" si="6"/>
        <v>2.97</v>
      </c>
      <c r="W12" s="159"/>
      <c r="X12" s="159" t="s">
        <v>174</v>
      </c>
      <c r="Y12" s="159" t="s">
        <v>175</v>
      </c>
      <c r="Z12" s="149"/>
      <c r="AA12" s="149"/>
      <c r="AB12" s="149"/>
      <c r="AC12" s="149"/>
      <c r="AD12" s="149"/>
      <c r="AE12" s="149"/>
      <c r="AF12" s="149"/>
      <c r="AG12" s="149" t="s">
        <v>176</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188</v>
      </c>
      <c r="C13" s="183" t="s">
        <v>228</v>
      </c>
      <c r="D13" s="177" t="s">
        <v>181</v>
      </c>
      <c r="E13" s="178">
        <v>4</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172</v>
      </c>
      <c r="T13" s="181" t="s">
        <v>173</v>
      </c>
      <c r="U13" s="159">
        <v>0</v>
      </c>
      <c r="V13" s="159">
        <f t="shared" si="6"/>
        <v>0</v>
      </c>
      <c r="W13" s="159"/>
      <c r="X13" s="159" t="s">
        <v>177</v>
      </c>
      <c r="Y13" s="159" t="s">
        <v>175</v>
      </c>
      <c r="Z13" s="149"/>
      <c r="AA13" s="149"/>
      <c r="AB13" s="149"/>
      <c r="AC13" s="149"/>
      <c r="AD13" s="149"/>
      <c r="AE13" s="149"/>
      <c r="AF13" s="149"/>
      <c r="AG13" s="149" t="s">
        <v>178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c r="C14" s="183" t="s">
        <v>451</v>
      </c>
      <c r="D14" s="177" t="s">
        <v>446</v>
      </c>
      <c r="E14" s="178">
        <v>1</v>
      </c>
      <c r="F14" s="179"/>
      <c r="G14" s="180">
        <f t="shared" si="0"/>
        <v>0</v>
      </c>
      <c r="H14" s="179"/>
      <c r="I14" s="180">
        <f t="shared" si="1"/>
        <v>0</v>
      </c>
      <c r="J14" s="179"/>
      <c r="K14" s="180">
        <f t="shared" si="2"/>
        <v>0</v>
      </c>
      <c r="L14" s="180"/>
      <c r="M14" s="180"/>
      <c r="N14" s="178"/>
      <c r="O14" s="178"/>
      <c r="P14" s="178"/>
      <c r="Q14" s="178"/>
      <c r="R14" s="180"/>
      <c r="S14" s="180"/>
      <c r="T14" s="181"/>
      <c r="U14" s="159"/>
      <c r="V14" s="159"/>
      <c r="W14" s="159"/>
      <c r="X14" s="159"/>
      <c r="Y14" s="15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7</v>
      </c>
      <c r="B15" s="176" t="s">
        <v>179</v>
      </c>
      <c r="C15" s="183" t="s">
        <v>180</v>
      </c>
      <c r="D15" s="177" t="s">
        <v>181</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172</v>
      </c>
      <c r="T15" s="181" t="s">
        <v>173</v>
      </c>
      <c r="U15" s="159">
        <v>1</v>
      </c>
      <c r="V15" s="159">
        <f t="shared" si="6"/>
        <v>1</v>
      </c>
      <c r="W15" s="159"/>
      <c r="X15" s="159" t="s">
        <v>174</v>
      </c>
      <c r="Y15" s="159" t="s">
        <v>175</v>
      </c>
      <c r="Z15" s="149"/>
      <c r="AA15" s="149"/>
      <c r="AB15" s="149"/>
      <c r="AC15" s="149"/>
      <c r="AD15" s="149"/>
      <c r="AE15" s="149"/>
      <c r="AF15" s="149"/>
      <c r="AG15" s="149" t="s">
        <v>176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182</v>
      </c>
      <c r="C16" s="183" t="s">
        <v>229</v>
      </c>
      <c r="D16" s="177" t="s">
        <v>181</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172</v>
      </c>
      <c r="T16" s="181" t="s">
        <v>173</v>
      </c>
      <c r="U16" s="159">
        <v>0</v>
      </c>
      <c r="V16" s="159">
        <f t="shared" si="6"/>
        <v>0</v>
      </c>
      <c r="W16" s="159"/>
      <c r="X16" s="159" t="s">
        <v>177</v>
      </c>
      <c r="Y16" s="159" t="s">
        <v>175</v>
      </c>
      <c r="Z16" s="149"/>
      <c r="AA16" s="149"/>
      <c r="AB16" s="149"/>
      <c r="AC16" s="149"/>
      <c r="AD16" s="149"/>
      <c r="AE16" s="149"/>
      <c r="AF16" s="149"/>
      <c r="AG16" s="149" t="s">
        <v>178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x14ac:dyDescent="0.2">
      <c r="A17" s="175">
        <v>9</v>
      </c>
      <c r="B17" s="176" t="s">
        <v>184</v>
      </c>
      <c r="C17" s="183" t="s">
        <v>230</v>
      </c>
      <c r="D17" s="177" t="s">
        <v>181</v>
      </c>
      <c r="E17" s="178">
        <v>1</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172</v>
      </c>
      <c r="T17" s="181" t="s">
        <v>173</v>
      </c>
      <c r="U17" s="159">
        <v>0</v>
      </c>
      <c r="V17" s="159">
        <f t="shared" si="6"/>
        <v>0</v>
      </c>
      <c r="W17" s="159"/>
      <c r="X17" s="159" t="s">
        <v>177</v>
      </c>
      <c r="Y17" s="159" t="s">
        <v>175</v>
      </c>
      <c r="Z17" s="149"/>
      <c r="AA17" s="149"/>
      <c r="AB17" s="149"/>
      <c r="AC17" s="149"/>
      <c r="AD17" s="149"/>
      <c r="AE17" s="149"/>
      <c r="AF17" s="149"/>
      <c r="AG17" s="149" t="s">
        <v>178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5">
        <v>10</v>
      </c>
      <c r="B18" s="176" t="s">
        <v>222</v>
      </c>
      <c r="C18" s="183" t="s">
        <v>223</v>
      </c>
      <c r="D18" s="177" t="s">
        <v>181</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172</v>
      </c>
      <c r="T18" s="181" t="s">
        <v>173</v>
      </c>
      <c r="U18" s="159">
        <v>0</v>
      </c>
      <c r="V18" s="159">
        <f t="shared" si="6"/>
        <v>0</v>
      </c>
      <c r="W18" s="159"/>
      <c r="X18" s="159" t="s">
        <v>177</v>
      </c>
      <c r="Y18" s="159" t="s">
        <v>175</v>
      </c>
      <c r="Z18" s="149"/>
      <c r="AA18" s="149"/>
      <c r="AB18" s="149"/>
      <c r="AC18" s="149"/>
      <c r="AD18" s="149"/>
      <c r="AE18" s="149"/>
      <c r="AF18" s="149"/>
      <c r="AG18" s="149" t="s">
        <v>178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186</v>
      </c>
      <c r="C19" s="183" t="s">
        <v>187</v>
      </c>
      <c r="D19" s="177" t="s">
        <v>181</v>
      </c>
      <c r="E19" s="178">
        <v>1</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172</v>
      </c>
      <c r="T19" s="181" t="s">
        <v>173</v>
      </c>
      <c r="U19" s="159">
        <v>0.66</v>
      </c>
      <c r="V19" s="159">
        <f t="shared" si="6"/>
        <v>0.66</v>
      </c>
      <c r="W19" s="159"/>
      <c r="X19" s="159" t="s">
        <v>174</v>
      </c>
      <c r="Y19" s="159" t="s">
        <v>175</v>
      </c>
      <c r="Z19" s="149"/>
      <c r="AA19" s="149"/>
      <c r="AB19" s="149"/>
      <c r="AC19" s="149"/>
      <c r="AD19" s="149"/>
      <c r="AE19" s="149"/>
      <c r="AF19" s="149"/>
      <c r="AG19" s="149" t="s">
        <v>176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231</v>
      </c>
      <c r="C20" s="183" t="s">
        <v>189</v>
      </c>
      <c r="D20" s="177" t="s">
        <v>181</v>
      </c>
      <c r="E20" s="178">
        <v>1</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172</v>
      </c>
      <c r="T20" s="181" t="s">
        <v>173</v>
      </c>
      <c r="U20" s="159">
        <v>0</v>
      </c>
      <c r="V20" s="159">
        <f t="shared" si="6"/>
        <v>0</v>
      </c>
      <c r="W20" s="159"/>
      <c r="X20" s="159" t="s">
        <v>177</v>
      </c>
      <c r="Y20" s="159" t="s">
        <v>175</v>
      </c>
      <c r="Z20" s="149"/>
      <c r="AA20" s="149"/>
      <c r="AB20" s="149"/>
      <c r="AC20" s="149"/>
      <c r="AD20" s="149"/>
      <c r="AE20" s="149"/>
      <c r="AF20" s="149"/>
      <c r="AG20" s="149" t="s">
        <v>178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190</v>
      </c>
      <c r="C21" s="183" t="s">
        <v>191</v>
      </c>
      <c r="D21" s="177" t="s">
        <v>171</v>
      </c>
      <c r="E21" s="178">
        <v>6</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172</v>
      </c>
      <c r="T21" s="181" t="s">
        <v>173</v>
      </c>
      <c r="U21" s="159">
        <v>0.112</v>
      </c>
      <c r="V21" s="159">
        <f t="shared" si="6"/>
        <v>0.67</v>
      </c>
      <c r="W21" s="159"/>
      <c r="X21" s="159" t="s">
        <v>174</v>
      </c>
      <c r="Y21" s="159" t="s">
        <v>175</v>
      </c>
      <c r="Z21" s="149"/>
      <c r="AA21" s="149"/>
      <c r="AB21" s="149"/>
      <c r="AC21" s="149"/>
      <c r="AD21" s="149"/>
      <c r="AE21" s="149"/>
      <c r="AF21" s="149"/>
      <c r="AG21" s="149" t="s">
        <v>176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194</v>
      </c>
      <c r="C22" s="183" t="s">
        <v>195</v>
      </c>
      <c r="D22" s="177" t="s">
        <v>171</v>
      </c>
      <c r="E22" s="178">
        <v>6</v>
      </c>
      <c r="F22" s="179"/>
      <c r="G22" s="180">
        <f t="shared" si="0"/>
        <v>0</v>
      </c>
      <c r="H22" s="179"/>
      <c r="I22" s="180">
        <f t="shared" si="1"/>
        <v>0</v>
      </c>
      <c r="J22" s="179"/>
      <c r="K22" s="180">
        <f t="shared" si="2"/>
        <v>0</v>
      </c>
      <c r="L22" s="180">
        <v>21</v>
      </c>
      <c r="M22" s="180">
        <f t="shared" si="3"/>
        <v>0</v>
      </c>
      <c r="N22" s="178">
        <v>5.2999999999999998E-4</v>
      </c>
      <c r="O22" s="178">
        <f t="shared" si="4"/>
        <v>0</v>
      </c>
      <c r="P22" s="178">
        <v>0</v>
      </c>
      <c r="Q22" s="178">
        <f t="shared" si="5"/>
        <v>0</v>
      </c>
      <c r="R22" s="180"/>
      <c r="S22" s="180" t="s">
        <v>172</v>
      </c>
      <c r="T22" s="181" t="s">
        <v>173</v>
      </c>
      <c r="U22" s="159">
        <v>0</v>
      </c>
      <c r="V22" s="159">
        <f t="shared" si="6"/>
        <v>0</v>
      </c>
      <c r="W22" s="159"/>
      <c r="X22" s="159" t="s">
        <v>177</v>
      </c>
      <c r="Y22" s="159" t="s">
        <v>175</v>
      </c>
      <c r="Z22" s="149"/>
      <c r="AA22" s="149"/>
      <c r="AB22" s="149"/>
      <c r="AC22" s="149"/>
      <c r="AD22" s="149"/>
      <c r="AE22" s="149"/>
      <c r="AF22" s="149"/>
      <c r="AG22" s="149" t="s">
        <v>178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192</v>
      </c>
      <c r="C23" s="183" t="s">
        <v>193</v>
      </c>
      <c r="D23" s="177" t="s">
        <v>171</v>
      </c>
      <c r="E23" s="178">
        <v>38</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172</v>
      </c>
      <c r="T23" s="181" t="s">
        <v>173</v>
      </c>
      <c r="U23" s="159">
        <v>0.12</v>
      </c>
      <c r="V23" s="159">
        <f t="shared" si="6"/>
        <v>4.5599999999999996</v>
      </c>
      <c r="W23" s="159"/>
      <c r="X23" s="159" t="s">
        <v>174</v>
      </c>
      <c r="Y23" s="159" t="s">
        <v>175</v>
      </c>
      <c r="Z23" s="149"/>
      <c r="AA23" s="149"/>
      <c r="AB23" s="149"/>
      <c r="AC23" s="149"/>
      <c r="AD23" s="149"/>
      <c r="AE23" s="149"/>
      <c r="AF23" s="149"/>
      <c r="AG23" s="149" t="s">
        <v>176</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c r="C24" s="183" t="s">
        <v>439</v>
      </c>
      <c r="D24" s="177" t="s">
        <v>171</v>
      </c>
      <c r="E24" s="178">
        <v>38</v>
      </c>
      <c r="F24" s="179"/>
      <c r="G24" s="180">
        <f t="shared" si="0"/>
        <v>0</v>
      </c>
      <c r="H24" s="179"/>
      <c r="I24" s="180">
        <f t="shared" si="1"/>
        <v>0</v>
      </c>
      <c r="J24" s="179"/>
      <c r="K24" s="180">
        <f t="shared" si="2"/>
        <v>0</v>
      </c>
      <c r="L24" s="180">
        <v>21</v>
      </c>
      <c r="M24" s="180">
        <f t="shared" si="3"/>
        <v>0</v>
      </c>
      <c r="N24" s="178">
        <v>7.6000000000000004E-4</v>
      </c>
      <c r="O24" s="178">
        <f t="shared" si="4"/>
        <v>0.03</v>
      </c>
      <c r="P24" s="178">
        <v>0</v>
      </c>
      <c r="Q24" s="178">
        <f t="shared" si="5"/>
        <v>0</v>
      </c>
      <c r="R24" s="180"/>
      <c r="S24" s="180" t="s">
        <v>172</v>
      </c>
      <c r="T24" s="181" t="s">
        <v>173</v>
      </c>
      <c r="U24" s="159">
        <v>0</v>
      </c>
      <c r="V24" s="159">
        <f t="shared" si="6"/>
        <v>0</v>
      </c>
      <c r="W24" s="159"/>
      <c r="X24" s="159" t="s">
        <v>177</v>
      </c>
      <c r="Y24" s="159" t="s">
        <v>175</v>
      </c>
      <c r="Z24" s="149"/>
      <c r="AA24" s="149"/>
      <c r="AB24" s="149"/>
      <c r="AC24" s="149"/>
      <c r="AD24" s="149"/>
      <c r="AE24" s="149"/>
      <c r="AF24" s="149"/>
      <c r="AG24" s="149" t="s">
        <v>178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196</v>
      </c>
      <c r="C25" s="183" t="s">
        <v>197</v>
      </c>
      <c r="D25" s="177" t="s">
        <v>181</v>
      </c>
      <c r="E25" s="178">
        <v>35</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172</v>
      </c>
      <c r="T25" s="181" t="s">
        <v>173</v>
      </c>
      <c r="U25" s="159">
        <v>8.2170000000000007E-2</v>
      </c>
      <c r="V25" s="159">
        <f t="shared" si="6"/>
        <v>2.88</v>
      </c>
      <c r="W25" s="159"/>
      <c r="X25" s="159" t="s">
        <v>174</v>
      </c>
      <c r="Y25" s="159" t="s">
        <v>175</v>
      </c>
      <c r="Z25" s="149"/>
      <c r="AA25" s="149"/>
      <c r="AB25" s="149"/>
      <c r="AC25" s="149"/>
      <c r="AD25" s="149"/>
      <c r="AE25" s="149"/>
      <c r="AF25" s="149"/>
      <c r="AG25" s="149" t="s">
        <v>176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198</v>
      </c>
      <c r="C26" s="183" t="s">
        <v>199</v>
      </c>
      <c r="D26" s="177" t="s">
        <v>181</v>
      </c>
      <c r="E26" s="178">
        <v>7</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172</v>
      </c>
      <c r="T26" s="181" t="s">
        <v>173</v>
      </c>
      <c r="U26" s="159">
        <v>0.42166999999999999</v>
      </c>
      <c r="V26" s="159">
        <f t="shared" si="6"/>
        <v>2.95</v>
      </c>
      <c r="W26" s="159"/>
      <c r="X26" s="159" t="s">
        <v>174</v>
      </c>
      <c r="Y26" s="159" t="s">
        <v>175</v>
      </c>
      <c r="Z26" s="149"/>
      <c r="AA26" s="149"/>
      <c r="AB26" s="149"/>
      <c r="AC26" s="149"/>
      <c r="AD26" s="149"/>
      <c r="AE26" s="149"/>
      <c r="AF26" s="149"/>
      <c r="AG26" s="149" t="s">
        <v>176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200</v>
      </c>
      <c r="C27" s="183" t="s">
        <v>201</v>
      </c>
      <c r="D27" s="177" t="s">
        <v>0</v>
      </c>
      <c r="E27" s="178">
        <v>420.30720000000002</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172</v>
      </c>
      <c r="T27" s="181" t="s">
        <v>173</v>
      </c>
      <c r="U27" s="159">
        <v>1.7000000000000001E-2</v>
      </c>
      <c r="V27" s="159">
        <f t="shared" si="6"/>
        <v>7.15</v>
      </c>
      <c r="W27" s="159"/>
      <c r="X27" s="159" t="s">
        <v>174</v>
      </c>
      <c r="Y27" s="159" t="s">
        <v>175</v>
      </c>
      <c r="Z27" s="149"/>
      <c r="AA27" s="149"/>
      <c r="AB27" s="149"/>
      <c r="AC27" s="149"/>
      <c r="AD27" s="149"/>
      <c r="AE27" s="149"/>
      <c r="AF27" s="149"/>
      <c r="AG27" s="149" t="s">
        <v>202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76"/>
      <c r="C28" s="183" t="s">
        <v>441</v>
      </c>
      <c r="D28" s="177" t="s">
        <v>442</v>
      </c>
      <c r="E28" s="178">
        <v>1</v>
      </c>
      <c r="F28" s="179"/>
      <c r="G28" s="180">
        <f t="shared" ref="G28:G30" si="8">ROUND(E28*F28,2)</f>
        <v>0</v>
      </c>
      <c r="H28" s="179"/>
      <c r="I28" s="180"/>
      <c r="J28" s="179"/>
      <c r="K28" s="180"/>
      <c r="L28" s="180"/>
      <c r="M28" s="180"/>
      <c r="N28" s="178"/>
      <c r="O28" s="178"/>
      <c r="P28" s="178"/>
      <c r="Q28" s="178"/>
      <c r="R28" s="180"/>
      <c r="S28" s="180"/>
      <c r="T28" s="181"/>
      <c r="U28" s="159"/>
      <c r="V28" s="159"/>
      <c r="W28" s="159"/>
      <c r="X28" s="159"/>
      <c r="Y28" s="15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c r="C29" s="183" t="s">
        <v>443</v>
      </c>
      <c r="D29" s="177" t="s">
        <v>444</v>
      </c>
      <c r="E29" s="178">
        <v>1</v>
      </c>
      <c r="F29" s="179"/>
      <c r="G29" s="180">
        <f t="shared" si="8"/>
        <v>0</v>
      </c>
      <c r="H29" s="179"/>
      <c r="I29" s="180"/>
      <c r="J29" s="179"/>
      <c r="K29" s="180"/>
      <c r="L29" s="180"/>
      <c r="M29" s="180"/>
      <c r="N29" s="178"/>
      <c r="O29" s="178"/>
      <c r="P29" s="178"/>
      <c r="Q29" s="178"/>
      <c r="R29" s="180"/>
      <c r="S29" s="180"/>
      <c r="T29" s="181"/>
      <c r="U29" s="159"/>
      <c r="V29" s="159"/>
      <c r="W29" s="159"/>
      <c r="X29" s="159"/>
      <c r="Y29" s="15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22</v>
      </c>
      <c r="B30" s="176"/>
      <c r="C30" s="183" t="s">
        <v>445</v>
      </c>
      <c r="D30" s="177" t="s">
        <v>446</v>
      </c>
      <c r="E30" s="178">
        <v>1</v>
      </c>
      <c r="F30" s="179"/>
      <c r="G30" s="180">
        <f t="shared" si="8"/>
        <v>0</v>
      </c>
      <c r="H30" s="179"/>
      <c r="I30" s="180"/>
      <c r="J30" s="179"/>
      <c r="K30" s="180"/>
      <c r="L30" s="180"/>
      <c r="M30" s="180"/>
      <c r="N30" s="178"/>
      <c r="O30" s="178"/>
      <c r="P30" s="178"/>
      <c r="Q30" s="178"/>
      <c r="R30" s="180"/>
      <c r="S30" s="180"/>
      <c r="T30" s="181"/>
      <c r="U30" s="159"/>
      <c r="V30" s="159"/>
      <c r="W30" s="159"/>
      <c r="X30" s="159"/>
      <c r="Y30" s="15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203</v>
      </c>
      <c r="C31" s="183" t="s">
        <v>204</v>
      </c>
      <c r="D31" s="177" t="s">
        <v>205</v>
      </c>
      <c r="E31" s="178">
        <v>2</v>
      </c>
      <c r="F31" s="179"/>
      <c r="G31" s="180">
        <f t="shared" si="0"/>
        <v>0</v>
      </c>
      <c r="H31" s="179"/>
      <c r="I31" s="180">
        <f t="shared" si="1"/>
        <v>0</v>
      </c>
      <c r="J31" s="179"/>
      <c r="K31" s="180">
        <f t="shared" si="2"/>
        <v>0</v>
      </c>
      <c r="L31" s="180">
        <v>21</v>
      </c>
      <c r="M31" s="180">
        <f t="shared" si="3"/>
        <v>0</v>
      </c>
      <c r="N31" s="178">
        <v>0</v>
      </c>
      <c r="O31" s="178">
        <f t="shared" si="4"/>
        <v>0</v>
      </c>
      <c r="P31" s="178">
        <v>0</v>
      </c>
      <c r="Q31" s="178">
        <f t="shared" si="5"/>
        <v>0</v>
      </c>
      <c r="R31" s="180"/>
      <c r="S31" s="180" t="s">
        <v>172</v>
      </c>
      <c r="T31" s="181" t="s">
        <v>173</v>
      </c>
      <c r="U31" s="159">
        <v>1</v>
      </c>
      <c r="V31" s="159">
        <f t="shared" si="6"/>
        <v>2</v>
      </c>
      <c r="W31" s="159"/>
      <c r="X31" s="159" t="s">
        <v>206</v>
      </c>
      <c r="Y31" s="159" t="s">
        <v>175</v>
      </c>
      <c r="Z31" s="149"/>
      <c r="AA31" s="149"/>
      <c r="AB31" s="149"/>
      <c r="AC31" s="149"/>
      <c r="AD31" s="149"/>
      <c r="AE31" s="149"/>
      <c r="AF31" s="149"/>
      <c r="AG31" s="149" t="s">
        <v>207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69" t="s">
        <v>208</v>
      </c>
      <c r="C32" s="184" t="s">
        <v>209</v>
      </c>
      <c r="D32" s="170" t="s">
        <v>205</v>
      </c>
      <c r="E32" s="171">
        <v>8</v>
      </c>
      <c r="F32" s="179"/>
      <c r="G32" s="180">
        <f t="shared" ref="G32" si="9">ROUND(E32*F32,2)</f>
        <v>0</v>
      </c>
      <c r="H32" s="179"/>
      <c r="I32" s="180"/>
      <c r="J32" s="179"/>
      <c r="K32" s="180"/>
      <c r="L32" s="180"/>
      <c r="M32" s="180"/>
      <c r="N32" s="178"/>
      <c r="O32" s="178"/>
      <c r="P32" s="178"/>
      <c r="Q32" s="178"/>
      <c r="R32" s="180"/>
      <c r="S32" s="180"/>
      <c r="T32" s="181"/>
      <c r="U32" s="159"/>
      <c r="V32" s="159"/>
      <c r="W32" s="159"/>
      <c r="X32" s="159"/>
      <c r="Y32" s="15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25</v>
      </c>
      <c r="B33" s="169"/>
      <c r="C33" s="184" t="s">
        <v>447</v>
      </c>
      <c r="D33" s="170" t="s">
        <v>446</v>
      </c>
      <c r="E33" s="171">
        <v>1</v>
      </c>
      <c r="F33" s="172"/>
      <c r="G33" s="173">
        <f t="shared" si="0"/>
        <v>0</v>
      </c>
      <c r="H33" s="172"/>
      <c r="I33" s="173">
        <f t="shared" si="1"/>
        <v>0</v>
      </c>
      <c r="J33" s="172"/>
      <c r="K33" s="173">
        <f t="shared" si="2"/>
        <v>0</v>
      </c>
      <c r="L33" s="173">
        <v>21</v>
      </c>
      <c r="M33" s="173">
        <f t="shared" si="3"/>
        <v>0</v>
      </c>
      <c r="N33" s="171">
        <v>0</v>
      </c>
      <c r="O33" s="171">
        <f t="shared" si="4"/>
        <v>0</v>
      </c>
      <c r="P33" s="171">
        <v>0</v>
      </c>
      <c r="Q33" s="171">
        <f t="shared" si="5"/>
        <v>0</v>
      </c>
      <c r="R33" s="173"/>
      <c r="S33" s="173" t="s">
        <v>172</v>
      </c>
      <c r="T33" s="174" t="s">
        <v>173</v>
      </c>
      <c r="U33" s="159">
        <v>1</v>
      </c>
      <c r="V33" s="159">
        <f t="shared" si="6"/>
        <v>1</v>
      </c>
      <c r="W33" s="159"/>
      <c r="X33" s="159" t="s">
        <v>206</v>
      </c>
      <c r="Y33" s="159" t="s">
        <v>175</v>
      </c>
      <c r="Z33" s="149"/>
      <c r="AA33" s="149"/>
      <c r="AB33" s="149"/>
      <c r="AC33" s="149"/>
      <c r="AD33" s="149"/>
      <c r="AE33" s="149"/>
      <c r="AF33" s="149"/>
      <c r="AG33" s="149" t="s">
        <v>207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x14ac:dyDescent="0.2">
      <c r="A34" s="3"/>
      <c r="B34" s="4"/>
      <c r="C34" s="185"/>
      <c r="D34" s="6"/>
      <c r="E34" s="3"/>
      <c r="F34" s="3"/>
      <c r="G34" s="3"/>
      <c r="H34" s="3"/>
      <c r="I34" s="3"/>
      <c r="J34" s="3"/>
      <c r="K34" s="3"/>
      <c r="L34" s="3"/>
      <c r="M34" s="3"/>
      <c r="N34" s="3"/>
      <c r="O34" s="3"/>
      <c r="P34" s="3"/>
      <c r="Q34" s="3"/>
      <c r="R34" s="3"/>
      <c r="S34" s="3"/>
      <c r="T34" s="3"/>
      <c r="U34" s="3"/>
      <c r="V34" s="3"/>
      <c r="W34" s="3"/>
      <c r="X34" s="3"/>
      <c r="Y34" s="3"/>
      <c r="AE34">
        <v>15</v>
      </c>
      <c r="AF34">
        <v>21</v>
      </c>
      <c r="AG34" t="s">
        <v>155</v>
      </c>
    </row>
    <row r="35" spans="1:60" x14ac:dyDescent="0.2">
      <c r="A35" s="152"/>
      <c r="B35" s="153" t="s">
        <v>29</v>
      </c>
      <c r="C35" s="186"/>
      <c r="D35" s="154"/>
      <c r="E35" s="155"/>
      <c r="F35" s="155"/>
      <c r="G35" s="167">
        <f>G8</f>
        <v>0</v>
      </c>
      <c r="H35" s="3"/>
      <c r="I35" s="3"/>
      <c r="J35" s="3"/>
      <c r="K35" s="3"/>
      <c r="L35" s="3"/>
      <c r="M35" s="3"/>
      <c r="N35" s="3"/>
      <c r="O35" s="3"/>
      <c r="P35" s="3"/>
      <c r="Q35" s="3"/>
      <c r="R35" s="3"/>
      <c r="S35" s="3"/>
      <c r="T35" s="3"/>
      <c r="U35" s="3"/>
      <c r="V35" s="3"/>
      <c r="W35" s="3"/>
      <c r="X35" s="3"/>
      <c r="Y35" s="3"/>
      <c r="AE35">
        <f>SUMIF(L7:L33,AE34,G7:G33)</f>
        <v>0</v>
      </c>
      <c r="AF35">
        <f>SUMIF(L7:L33,AF34,G7:G33)</f>
        <v>0</v>
      </c>
      <c r="AG35" t="s">
        <v>210</v>
      </c>
    </row>
    <row r="36" spans="1:60" x14ac:dyDescent="0.2">
      <c r="C36" s="187"/>
      <c r="D36" s="10"/>
      <c r="AG36" t="s">
        <v>211</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sheetData>
  <sheetProtection algorithmName="SHA-512" hashValue="V0inL/nwtlLrIwRIgSOA1ZMxCGXSkkFdjeHudrbwQmWSGZWhqlQmBx0jIIwcPu/pfQbJmv0wFJoMLfuyUkJh0w==" saltValue="WPbp59FJPtJe+T9a7EIqa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5"/>
  <sheetViews>
    <sheetView workbookViewId="0">
      <pane ySplit="7" topLeftCell="A8" activePane="bottomLeft" state="frozen"/>
      <selection pane="bottomLeft" activeCell="G22" sqref="G22"/>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142</v>
      </c>
      <c r="B1" s="264"/>
      <c r="C1" s="264"/>
      <c r="D1" s="264"/>
      <c r="E1" s="264"/>
      <c r="F1" s="264"/>
      <c r="G1" s="264"/>
      <c r="AG1" t="s">
        <v>143</v>
      </c>
    </row>
    <row r="2" spans="1:60" ht="24.95" customHeight="1" x14ac:dyDescent="0.2">
      <c r="A2" s="141" t="s">
        <v>7</v>
      </c>
      <c r="B2" s="49" t="s">
        <v>43</v>
      </c>
      <c r="C2" s="265" t="s">
        <v>44</v>
      </c>
      <c r="D2" s="266"/>
      <c r="E2" s="266"/>
      <c r="F2" s="266"/>
      <c r="G2" s="267"/>
      <c r="AG2" t="s">
        <v>144</v>
      </c>
    </row>
    <row r="3" spans="1:60" ht="24.95" customHeight="1" x14ac:dyDescent="0.2">
      <c r="A3" s="141" t="s">
        <v>8</v>
      </c>
      <c r="B3" s="49" t="s">
        <v>66</v>
      </c>
      <c r="C3" s="265" t="s">
        <v>67</v>
      </c>
      <c r="D3" s="266"/>
      <c r="E3" s="266"/>
      <c r="F3" s="266"/>
      <c r="G3" s="267"/>
      <c r="AC3" s="122" t="s">
        <v>144</v>
      </c>
      <c r="AG3" t="s">
        <v>145</v>
      </c>
    </row>
    <row r="4" spans="1:60" ht="24.95" customHeight="1" x14ac:dyDescent="0.2">
      <c r="A4" s="142" t="s">
        <v>9</v>
      </c>
      <c r="B4" s="143" t="s">
        <v>55</v>
      </c>
      <c r="C4" s="268" t="s">
        <v>68</v>
      </c>
      <c r="D4" s="269"/>
      <c r="E4" s="269"/>
      <c r="F4" s="269"/>
      <c r="G4" s="270"/>
      <c r="AG4" t="s">
        <v>146</v>
      </c>
    </row>
    <row r="5" spans="1:60" x14ac:dyDescent="0.2">
      <c r="D5" s="10"/>
    </row>
    <row r="6" spans="1:60" ht="38.25" x14ac:dyDescent="0.2">
      <c r="A6" s="145" t="s">
        <v>147</v>
      </c>
      <c r="B6" s="147" t="s">
        <v>148</v>
      </c>
      <c r="C6" s="147" t="s">
        <v>149</v>
      </c>
      <c r="D6" s="146" t="s">
        <v>150</v>
      </c>
      <c r="E6" s="145" t="s">
        <v>151</v>
      </c>
      <c r="F6" s="144" t="s">
        <v>152</v>
      </c>
      <c r="G6" s="145" t="s">
        <v>29</v>
      </c>
      <c r="H6" s="148" t="s">
        <v>30</v>
      </c>
      <c r="I6" s="148" t="s">
        <v>153</v>
      </c>
      <c r="J6" s="148" t="s">
        <v>31</v>
      </c>
      <c r="K6" s="148" t="s">
        <v>154</v>
      </c>
      <c r="L6" s="148" t="s">
        <v>155</v>
      </c>
      <c r="M6" s="148" t="s">
        <v>156</v>
      </c>
      <c r="N6" s="148" t="s">
        <v>157</v>
      </c>
      <c r="O6" s="148" t="s">
        <v>158</v>
      </c>
      <c r="P6" s="148" t="s">
        <v>159</v>
      </c>
      <c r="Q6" s="148" t="s">
        <v>160</v>
      </c>
      <c r="R6" s="148" t="s">
        <v>161</v>
      </c>
      <c r="S6" s="148" t="s">
        <v>162</v>
      </c>
      <c r="T6" s="148" t="s">
        <v>163</v>
      </c>
      <c r="U6" s="148" t="s">
        <v>164</v>
      </c>
      <c r="V6" s="148" t="s">
        <v>165</v>
      </c>
      <c r="W6" s="148" t="s">
        <v>166</v>
      </c>
      <c r="X6" s="148" t="s">
        <v>167</v>
      </c>
      <c r="Y6" s="148" t="s">
        <v>168</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169</v>
      </c>
      <c r="B8" s="162" t="s">
        <v>135</v>
      </c>
      <c r="C8" s="182" t="s">
        <v>136</v>
      </c>
      <c r="D8" s="163"/>
      <c r="E8" s="164"/>
      <c r="F8" s="165"/>
      <c r="G8" s="165">
        <f>SUMIF(AG9:AG25,"&lt;&gt;NOR",G9:G25)</f>
        <v>0</v>
      </c>
      <c r="H8" s="165"/>
      <c r="I8" s="165">
        <f>SUM(I9:I25)</f>
        <v>0</v>
      </c>
      <c r="J8" s="165"/>
      <c r="K8" s="165">
        <f>SUM(K9:K25)</f>
        <v>0</v>
      </c>
      <c r="L8" s="165"/>
      <c r="M8" s="165">
        <f>SUM(M9:M25)</f>
        <v>0</v>
      </c>
      <c r="N8" s="164"/>
      <c r="O8" s="164">
        <f>SUM(O9:O25)</f>
        <v>0.01</v>
      </c>
      <c r="P8" s="164"/>
      <c r="Q8" s="164">
        <f>SUM(Q9:Q25)</f>
        <v>0</v>
      </c>
      <c r="R8" s="165"/>
      <c r="S8" s="165"/>
      <c r="T8" s="166"/>
      <c r="U8" s="160"/>
      <c r="V8" s="160">
        <f>SUM(V9:V25)</f>
        <v>10.7</v>
      </c>
      <c r="W8" s="160"/>
      <c r="X8" s="160"/>
      <c r="Y8" s="160"/>
      <c r="AG8" t="s">
        <v>170</v>
      </c>
    </row>
    <row r="9" spans="1:60" outlineLevel="1" x14ac:dyDescent="0.2">
      <c r="A9" s="175">
        <v>1</v>
      </c>
      <c r="B9" s="176"/>
      <c r="C9" s="183" t="s">
        <v>437</v>
      </c>
      <c r="D9" s="177" t="s">
        <v>171</v>
      </c>
      <c r="E9" s="178">
        <v>12</v>
      </c>
      <c r="F9" s="179"/>
      <c r="G9" s="180">
        <f t="shared" ref="G9:G25" si="0">ROUND(E9*F9,2)</f>
        <v>0</v>
      </c>
      <c r="H9" s="179"/>
      <c r="I9" s="180">
        <f t="shared" ref="I9:I25" si="1">ROUND(E9*H9,2)</f>
        <v>0</v>
      </c>
      <c r="J9" s="179"/>
      <c r="K9" s="180">
        <f t="shared" ref="K9:K25" si="2">ROUND(E9*J9,2)</f>
        <v>0</v>
      </c>
      <c r="L9" s="180">
        <v>21</v>
      </c>
      <c r="M9" s="180">
        <f t="shared" ref="M9:M25" si="3">G9*(1+L9/100)</f>
        <v>0</v>
      </c>
      <c r="N9" s="178">
        <v>0</v>
      </c>
      <c r="O9" s="178">
        <f t="shared" ref="O9:O25" si="4">ROUND(E9*N9,2)</f>
        <v>0</v>
      </c>
      <c r="P9" s="178">
        <v>0</v>
      </c>
      <c r="Q9" s="178">
        <f t="shared" ref="Q9:Q25" si="5">ROUND(E9*P9,2)</f>
        <v>0</v>
      </c>
      <c r="R9" s="180"/>
      <c r="S9" s="180" t="s">
        <v>172</v>
      </c>
      <c r="T9" s="181" t="s">
        <v>173</v>
      </c>
      <c r="U9" s="159">
        <v>0.17</v>
      </c>
      <c r="V9" s="159">
        <f t="shared" ref="V9:V25" si="6">ROUND(E9*U9,2)</f>
        <v>2.04</v>
      </c>
      <c r="W9" s="159"/>
      <c r="X9" s="159" t="s">
        <v>174</v>
      </c>
      <c r="Y9" s="159" t="s">
        <v>175</v>
      </c>
      <c r="Z9" s="149"/>
      <c r="AA9" s="149"/>
      <c r="AB9" s="149"/>
      <c r="AC9" s="149"/>
      <c r="AD9" s="149"/>
      <c r="AE9" s="149"/>
      <c r="AF9" s="149"/>
      <c r="AG9" s="149" t="s">
        <v>176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c r="C10" s="183" t="s">
        <v>438</v>
      </c>
      <c r="D10" s="177" t="s">
        <v>171</v>
      </c>
      <c r="E10" s="178">
        <v>12</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172</v>
      </c>
      <c r="T10" s="181" t="s">
        <v>173</v>
      </c>
      <c r="U10" s="159">
        <v>0</v>
      </c>
      <c r="V10" s="159">
        <f t="shared" si="6"/>
        <v>0</v>
      </c>
      <c r="W10" s="159"/>
      <c r="X10" s="159" t="s">
        <v>177</v>
      </c>
      <c r="Y10" s="159" t="s">
        <v>175</v>
      </c>
      <c r="Z10" s="149"/>
      <c r="AA10" s="149"/>
      <c r="AB10" s="149"/>
      <c r="AC10" s="149"/>
      <c r="AD10" s="149"/>
      <c r="AE10" s="149"/>
      <c r="AF10" s="149"/>
      <c r="AG10" s="149" t="s">
        <v>178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c r="C11" s="183" t="s">
        <v>449</v>
      </c>
      <c r="D11" s="177" t="s">
        <v>446</v>
      </c>
      <c r="E11" s="178">
        <v>1</v>
      </c>
      <c r="F11" s="179"/>
      <c r="G11" s="180">
        <f t="shared" ref="G11" si="7">ROUND(E11*F11,2)</f>
        <v>0</v>
      </c>
      <c r="H11" s="179"/>
      <c r="I11" s="180">
        <f t="shared" ref="I11" si="8">ROUND(E11*H11,2)</f>
        <v>0</v>
      </c>
      <c r="J11" s="179"/>
      <c r="K11" s="180">
        <f t="shared" ref="K11" si="9">ROUND(E11*J11,2)</f>
        <v>0</v>
      </c>
      <c r="L11" s="180">
        <v>21</v>
      </c>
      <c r="M11" s="180">
        <f t="shared" ref="M11" si="10">G11*(1+L11/100)</f>
        <v>0</v>
      </c>
      <c r="N11" s="178">
        <v>0</v>
      </c>
      <c r="O11" s="178">
        <f t="shared" ref="O11" si="11">ROUND(E11*N11,2)</f>
        <v>0</v>
      </c>
      <c r="P11" s="178">
        <v>0</v>
      </c>
      <c r="Q11" s="178">
        <f t="shared" ref="Q11" si="12">ROUND(E11*P11,2)</f>
        <v>0</v>
      </c>
      <c r="R11" s="180"/>
      <c r="S11" s="180" t="s">
        <v>172</v>
      </c>
      <c r="T11" s="181"/>
      <c r="U11" s="159"/>
      <c r="V11" s="159"/>
      <c r="W11" s="159"/>
      <c r="X11" s="159"/>
      <c r="Y11" s="15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5">
        <v>4</v>
      </c>
      <c r="B12" s="176" t="s">
        <v>182</v>
      </c>
      <c r="C12" s="183" t="s">
        <v>232</v>
      </c>
      <c r="D12" s="177" t="s">
        <v>181</v>
      </c>
      <c r="E12" s="178">
        <v>1</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172</v>
      </c>
      <c r="T12" s="181" t="s">
        <v>173</v>
      </c>
      <c r="U12" s="159">
        <v>0</v>
      </c>
      <c r="V12" s="159">
        <f t="shared" si="6"/>
        <v>0</v>
      </c>
      <c r="W12" s="159"/>
      <c r="X12" s="159" t="s">
        <v>177</v>
      </c>
      <c r="Y12" s="159" t="s">
        <v>175</v>
      </c>
      <c r="Z12" s="149"/>
      <c r="AA12" s="149"/>
      <c r="AB12" s="149"/>
      <c r="AC12" s="149"/>
      <c r="AD12" s="149"/>
      <c r="AE12" s="149"/>
      <c r="AF12" s="149"/>
      <c r="AG12" s="149" t="s">
        <v>178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186</v>
      </c>
      <c r="C13" s="183" t="s">
        <v>187</v>
      </c>
      <c r="D13" s="177" t="s">
        <v>181</v>
      </c>
      <c r="E13" s="178">
        <v>1</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172</v>
      </c>
      <c r="T13" s="181" t="s">
        <v>173</v>
      </c>
      <c r="U13" s="159">
        <v>0.66</v>
      </c>
      <c r="V13" s="159">
        <f t="shared" si="6"/>
        <v>0.66</v>
      </c>
      <c r="W13" s="159"/>
      <c r="X13" s="159" t="s">
        <v>174</v>
      </c>
      <c r="Y13" s="159" t="s">
        <v>175</v>
      </c>
      <c r="Z13" s="149"/>
      <c r="AA13" s="149"/>
      <c r="AB13" s="149"/>
      <c r="AC13" s="149"/>
      <c r="AD13" s="149"/>
      <c r="AE13" s="149"/>
      <c r="AF13" s="149"/>
      <c r="AG13" s="149" t="s">
        <v>176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t="s">
        <v>188</v>
      </c>
      <c r="C14" s="183" t="s">
        <v>189</v>
      </c>
      <c r="D14" s="177" t="s">
        <v>181</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172</v>
      </c>
      <c r="T14" s="181" t="s">
        <v>173</v>
      </c>
      <c r="U14" s="159">
        <v>0</v>
      </c>
      <c r="V14" s="159">
        <f t="shared" si="6"/>
        <v>0</v>
      </c>
      <c r="W14" s="159"/>
      <c r="X14" s="159" t="s">
        <v>177</v>
      </c>
      <c r="Y14" s="159" t="s">
        <v>175</v>
      </c>
      <c r="Z14" s="149"/>
      <c r="AA14" s="149"/>
      <c r="AB14" s="149"/>
      <c r="AC14" s="149"/>
      <c r="AD14" s="149"/>
      <c r="AE14" s="149"/>
      <c r="AF14" s="149"/>
      <c r="AG14" s="149" t="s">
        <v>178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7</v>
      </c>
      <c r="B15" s="176" t="s">
        <v>192</v>
      </c>
      <c r="C15" s="183" t="s">
        <v>193</v>
      </c>
      <c r="D15" s="177" t="s">
        <v>171</v>
      </c>
      <c r="E15" s="178">
        <v>15</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172</v>
      </c>
      <c r="T15" s="181" t="s">
        <v>173</v>
      </c>
      <c r="U15" s="159">
        <v>0.12</v>
      </c>
      <c r="V15" s="159">
        <f t="shared" si="6"/>
        <v>1.8</v>
      </c>
      <c r="W15" s="159"/>
      <c r="X15" s="159" t="s">
        <v>174</v>
      </c>
      <c r="Y15" s="159" t="s">
        <v>175</v>
      </c>
      <c r="Z15" s="149"/>
      <c r="AA15" s="149"/>
      <c r="AB15" s="149"/>
      <c r="AC15" s="149"/>
      <c r="AD15" s="149"/>
      <c r="AE15" s="149"/>
      <c r="AF15" s="149"/>
      <c r="AG15" s="149" t="s">
        <v>176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c r="C16" s="183" t="s">
        <v>439</v>
      </c>
      <c r="D16" s="177" t="s">
        <v>171</v>
      </c>
      <c r="E16" s="178">
        <v>15</v>
      </c>
      <c r="F16" s="179"/>
      <c r="G16" s="180">
        <f t="shared" si="0"/>
        <v>0</v>
      </c>
      <c r="H16" s="179"/>
      <c r="I16" s="180">
        <f t="shared" si="1"/>
        <v>0</v>
      </c>
      <c r="J16" s="179"/>
      <c r="K16" s="180">
        <f t="shared" si="2"/>
        <v>0</v>
      </c>
      <c r="L16" s="180">
        <v>21</v>
      </c>
      <c r="M16" s="180">
        <f t="shared" si="3"/>
        <v>0</v>
      </c>
      <c r="N16" s="178">
        <v>7.6000000000000004E-4</v>
      </c>
      <c r="O16" s="178">
        <f t="shared" si="4"/>
        <v>0.01</v>
      </c>
      <c r="P16" s="178">
        <v>0</v>
      </c>
      <c r="Q16" s="178">
        <f t="shared" si="5"/>
        <v>0</v>
      </c>
      <c r="R16" s="180"/>
      <c r="S16" s="180" t="s">
        <v>172</v>
      </c>
      <c r="T16" s="181" t="s">
        <v>173</v>
      </c>
      <c r="U16" s="159">
        <v>0</v>
      </c>
      <c r="V16" s="159">
        <f t="shared" si="6"/>
        <v>0</v>
      </c>
      <c r="W16" s="159"/>
      <c r="X16" s="159" t="s">
        <v>177</v>
      </c>
      <c r="Y16" s="159" t="s">
        <v>175</v>
      </c>
      <c r="Z16" s="149"/>
      <c r="AA16" s="149"/>
      <c r="AB16" s="149"/>
      <c r="AC16" s="149"/>
      <c r="AD16" s="149"/>
      <c r="AE16" s="149"/>
      <c r="AF16" s="149"/>
      <c r="AG16" s="149" t="s">
        <v>178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196</v>
      </c>
      <c r="C17" s="183" t="s">
        <v>197</v>
      </c>
      <c r="D17" s="177" t="s">
        <v>181</v>
      </c>
      <c r="E17" s="178">
        <v>5</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172</v>
      </c>
      <c r="T17" s="181" t="s">
        <v>173</v>
      </c>
      <c r="U17" s="159">
        <v>8.2170000000000007E-2</v>
      </c>
      <c r="V17" s="159">
        <f t="shared" si="6"/>
        <v>0.41</v>
      </c>
      <c r="W17" s="159"/>
      <c r="X17" s="159" t="s">
        <v>174</v>
      </c>
      <c r="Y17" s="159" t="s">
        <v>175</v>
      </c>
      <c r="Z17" s="149"/>
      <c r="AA17" s="149"/>
      <c r="AB17" s="149"/>
      <c r="AC17" s="149"/>
      <c r="AD17" s="149"/>
      <c r="AE17" s="149"/>
      <c r="AF17" s="149"/>
      <c r="AG17" s="149" t="s">
        <v>176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198</v>
      </c>
      <c r="C18" s="183" t="s">
        <v>199</v>
      </c>
      <c r="D18" s="177" t="s">
        <v>181</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172</v>
      </c>
      <c r="T18" s="181" t="s">
        <v>173</v>
      </c>
      <c r="U18" s="159">
        <v>0.42166999999999999</v>
      </c>
      <c r="V18" s="159">
        <f t="shared" si="6"/>
        <v>0.42</v>
      </c>
      <c r="W18" s="159"/>
      <c r="X18" s="159" t="s">
        <v>174</v>
      </c>
      <c r="Y18" s="159" t="s">
        <v>175</v>
      </c>
      <c r="Z18" s="149"/>
      <c r="AA18" s="149"/>
      <c r="AB18" s="149"/>
      <c r="AC18" s="149"/>
      <c r="AD18" s="149"/>
      <c r="AE18" s="149"/>
      <c r="AF18" s="149"/>
      <c r="AG18" s="149" t="s">
        <v>176</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200</v>
      </c>
      <c r="C19" s="183" t="s">
        <v>201</v>
      </c>
      <c r="D19" s="177" t="s">
        <v>0</v>
      </c>
      <c r="E19" s="178">
        <v>139.53039999999999</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172</v>
      </c>
      <c r="T19" s="181" t="s">
        <v>173</v>
      </c>
      <c r="U19" s="159">
        <v>1.7000000000000001E-2</v>
      </c>
      <c r="V19" s="159">
        <f t="shared" si="6"/>
        <v>2.37</v>
      </c>
      <c r="W19" s="159"/>
      <c r="X19" s="159" t="s">
        <v>174</v>
      </c>
      <c r="Y19" s="159" t="s">
        <v>175</v>
      </c>
      <c r="Z19" s="149"/>
      <c r="AA19" s="149"/>
      <c r="AB19" s="149"/>
      <c r="AC19" s="149"/>
      <c r="AD19" s="149"/>
      <c r="AE19" s="149"/>
      <c r="AF19" s="149"/>
      <c r="AG19" s="149" t="s">
        <v>202</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c r="C20" s="183" t="s">
        <v>441</v>
      </c>
      <c r="D20" s="177" t="s">
        <v>442</v>
      </c>
      <c r="E20" s="178">
        <v>1</v>
      </c>
      <c r="F20" s="179"/>
      <c r="G20" s="180">
        <f t="shared" ref="G20:G22" si="13">ROUND(E20*F20,2)</f>
        <v>0</v>
      </c>
      <c r="H20" s="179"/>
      <c r="I20" s="180">
        <f t="shared" ref="I20:I22" si="14">ROUND(E20*H20,2)</f>
        <v>0</v>
      </c>
      <c r="J20" s="179"/>
      <c r="K20" s="180">
        <f t="shared" ref="K20:K22" si="15">ROUND(E20*J20,2)</f>
        <v>0</v>
      </c>
      <c r="L20" s="180">
        <v>21</v>
      </c>
      <c r="M20" s="180">
        <f t="shared" ref="M20:M22" si="16">G20*(1+L20/100)</f>
        <v>0</v>
      </c>
      <c r="N20" s="178">
        <v>0</v>
      </c>
      <c r="O20" s="178">
        <f t="shared" ref="O20:O22" si="17">ROUND(E20*N20,2)</f>
        <v>0</v>
      </c>
      <c r="P20" s="178">
        <v>0</v>
      </c>
      <c r="Q20" s="178">
        <f t="shared" ref="Q20:Q22" si="18">ROUND(E20*P20,2)</f>
        <v>0</v>
      </c>
      <c r="R20" s="180"/>
      <c r="S20" s="180" t="s">
        <v>172</v>
      </c>
      <c r="T20" s="181"/>
      <c r="U20" s="159"/>
      <c r="V20" s="159"/>
      <c r="W20" s="159"/>
      <c r="X20" s="159"/>
      <c r="Y20" s="15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c r="C21" s="183" t="s">
        <v>443</v>
      </c>
      <c r="D21" s="177" t="s">
        <v>444</v>
      </c>
      <c r="E21" s="178">
        <v>1</v>
      </c>
      <c r="F21" s="179"/>
      <c r="G21" s="180">
        <f t="shared" si="13"/>
        <v>0</v>
      </c>
      <c r="H21" s="179"/>
      <c r="I21" s="180">
        <f t="shared" si="14"/>
        <v>0</v>
      </c>
      <c r="J21" s="179"/>
      <c r="K21" s="180">
        <f t="shared" si="15"/>
        <v>0</v>
      </c>
      <c r="L21" s="180">
        <v>21</v>
      </c>
      <c r="M21" s="180">
        <f t="shared" si="16"/>
        <v>0</v>
      </c>
      <c r="N21" s="178">
        <v>0</v>
      </c>
      <c r="O21" s="178">
        <f t="shared" si="17"/>
        <v>0</v>
      </c>
      <c r="P21" s="178">
        <v>0</v>
      </c>
      <c r="Q21" s="178">
        <f t="shared" si="18"/>
        <v>0</v>
      </c>
      <c r="R21" s="180"/>
      <c r="S21" s="180" t="s">
        <v>172</v>
      </c>
      <c r="T21" s="181"/>
      <c r="U21" s="159"/>
      <c r="V21" s="159"/>
      <c r="W21" s="159"/>
      <c r="X21" s="159"/>
      <c r="Y21" s="15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c r="C22" s="183" t="s">
        <v>445</v>
      </c>
      <c r="D22" s="177" t="s">
        <v>446</v>
      </c>
      <c r="E22" s="178">
        <v>1</v>
      </c>
      <c r="F22" s="179"/>
      <c r="G22" s="180">
        <f t="shared" si="13"/>
        <v>0</v>
      </c>
      <c r="H22" s="179"/>
      <c r="I22" s="180">
        <f t="shared" si="14"/>
        <v>0</v>
      </c>
      <c r="J22" s="179"/>
      <c r="K22" s="180">
        <f t="shared" si="15"/>
        <v>0</v>
      </c>
      <c r="L22" s="180">
        <v>21</v>
      </c>
      <c r="M22" s="180">
        <f t="shared" si="16"/>
        <v>0</v>
      </c>
      <c r="N22" s="178">
        <v>0</v>
      </c>
      <c r="O22" s="178">
        <f t="shared" si="17"/>
        <v>0</v>
      </c>
      <c r="P22" s="178">
        <v>0</v>
      </c>
      <c r="Q22" s="178">
        <f t="shared" si="18"/>
        <v>0</v>
      </c>
      <c r="R22" s="180"/>
      <c r="S22" s="180" t="s">
        <v>172</v>
      </c>
      <c r="T22" s="181"/>
      <c r="U22" s="159"/>
      <c r="V22" s="159"/>
      <c r="W22" s="159"/>
      <c r="X22" s="159"/>
      <c r="Y22" s="15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203</v>
      </c>
      <c r="C23" s="183" t="s">
        <v>204</v>
      </c>
      <c r="D23" s="177" t="s">
        <v>205</v>
      </c>
      <c r="E23" s="178">
        <v>2</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172</v>
      </c>
      <c r="T23" s="181" t="s">
        <v>173</v>
      </c>
      <c r="U23" s="159">
        <v>1</v>
      </c>
      <c r="V23" s="159">
        <f t="shared" si="6"/>
        <v>2</v>
      </c>
      <c r="W23" s="159"/>
      <c r="X23" s="159" t="s">
        <v>206</v>
      </c>
      <c r="Y23" s="159" t="s">
        <v>175</v>
      </c>
      <c r="Z23" s="149"/>
      <c r="AA23" s="149"/>
      <c r="AB23" s="149"/>
      <c r="AC23" s="149"/>
      <c r="AD23" s="149"/>
      <c r="AE23" s="149"/>
      <c r="AF23" s="149"/>
      <c r="AG23" s="149" t="s">
        <v>207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69" t="s">
        <v>208</v>
      </c>
      <c r="C24" s="184" t="s">
        <v>209</v>
      </c>
      <c r="D24" s="170" t="s">
        <v>205</v>
      </c>
      <c r="E24" s="171">
        <v>4</v>
      </c>
      <c r="F24" s="179"/>
      <c r="G24" s="180">
        <f t="shared" ref="G24" si="19">ROUND(E24*F24,2)</f>
        <v>0</v>
      </c>
      <c r="H24" s="179"/>
      <c r="I24" s="180">
        <f t="shared" ref="I24" si="20">ROUND(E24*H24,2)</f>
        <v>0</v>
      </c>
      <c r="J24" s="179"/>
      <c r="K24" s="180">
        <f t="shared" ref="K24" si="21">ROUND(E24*J24,2)</f>
        <v>0</v>
      </c>
      <c r="L24" s="180">
        <v>21</v>
      </c>
      <c r="M24" s="180">
        <f t="shared" ref="M24" si="22">G24*(1+L24/100)</f>
        <v>0</v>
      </c>
      <c r="N24" s="178">
        <v>0</v>
      </c>
      <c r="O24" s="178">
        <f t="shared" ref="O24" si="23">ROUND(E24*N24,2)</f>
        <v>0</v>
      </c>
      <c r="P24" s="178">
        <v>0</v>
      </c>
      <c r="Q24" s="178">
        <f t="shared" ref="Q24" si="24">ROUND(E24*P24,2)</f>
        <v>0</v>
      </c>
      <c r="R24" s="180"/>
      <c r="S24" s="180" t="s">
        <v>172</v>
      </c>
      <c r="T24" s="181"/>
      <c r="U24" s="159"/>
      <c r="V24" s="159"/>
      <c r="W24" s="159"/>
      <c r="X24" s="159"/>
      <c r="Y24" s="15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17</v>
      </c>
      <c r="B25" s="169"/>
      <c r="C25" s="184" t="s">
        <v>447</v>
      </c>
      <c r="D25" s="170" t="s">
        <v>446</v>
      </c>
      <c r="E25" s="171">
        <v>1</v>
      </c>
      <c r="F25" s="172"/>
      <c r="G25" s="173">
        <f t="shared" si="0"/>
        <v>0</v>
      </c>
      <c r="H25" s="172"/>
      <c r="I25" s="173">
        <f t="shared" si="1"/>
        <v>0</v>
      </c>
      <c r="J25" s="172"/>
      <c r="K25" s="173">
        <f t="shared" si="2"/>
        <v>0</v>
      </c>
      <c r="L25" s="173">
        <v>21</v>
      </c>
      <c r="M25" s="173">
        <f t="shared" si="3"/>
        <v>0</v>
      </c>
      <c r="N25" s="171">
        <v>0</v>
      </c>
      <c r="O25" s="171">
        <f t="shared" si="4"/>
        <v>0</v>
      </c>
      <c r="P25" s="171">
        <v>0</v>
      </c>
      <c r="Q25" s="171">
        <f t="shared" si="5"/>
        <v>0</v>
      </c>
      <c r="R25" s="173"/>
      <c r="S25" s="173" t="s">
        <v>172</v>
      </c>
      <c r="T25" s="174" t="s">
        <v>173</v>
      </c>
      <c r="U25" s="159">
        <v>1</v>
      </c>
      <c r="V25" s="159">
        <f t="shared" si="6"/>
        <v>1</v>
      </c>
      <c r="W25" s="159"/>
      <c r="X25" s="159" t="s">
        <v>206</v>
      </c>
      <c r="Y25" s="159" t="s">
        <v>175</v>
      </c>
      <c r="Z25" s="149"/>
      <c r="AA25" s="149"/>
      <c r="AB25" s="149"/>
      <c r="AC25" s="149"/>
      <c r="AD25" s="149"/>
      <c r="AE25" s="149"/>
      <c r="AF25" s="149"/>
      <c r="AG25" s="149" t="s">
        <v>207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x14ac:dyDescent="0.2">
      <c r="A26" s="3"/>
      <c r="B26" s="4"/>
      <c r="C26" s="185"/>
      <c r="D26" s="6"/>
      <c r="E26" s="3"/>
      <c r="F26" s="3"/>
      <c r="G26" s="3"/>
      <c r="H26" s="3"/>
      <c r="I26" s="3"/>
      <c r="J26" s="3"/>
      <c r="K26" s="3"/>
      <c r="L26" s="3"/>
      <c r="M26" s="3"/>
      <c r="N26" s="3"/>
      <c r="O26" s="3"/>
      <c r="P26" s="3"/>
      <c r="Q26" s="3"/>
      <c r="R26" s="3"/>
      <c r="S26" s="3"/>
      <c r="T26" s="3"/>
      <c r="U26" s="3"/>
      <c r="V26" s="3"/>
      <c r="W26" s="3"/>
      <c r="X26" s="3"/>
      <c r="Y26" s="3"/>
      <c r="AE26">
        <v>15</v>
      </c>
      <c r="AF26">
        <v>21</v>
      </c>
      <c r="AG26" t="s">
        <v>155</v>
      </c>
    </row>
    <row r="27" spans="1:60" x14ac:dyDescent="0.2">
      <c r="A27" s="152"/>
      <c r="B27" s="153" t="s">
        <v>29</v>
      </c>
      <c r="C27" s="186"/>
      <c r="D27" s="154"/>
      <c r="E27" s="155"/>
      <c r="F27" s="155"/>
      <c r="G27" s="167">
        <f>G8</f>
        <v>0</v>
      </c>
      <c r="H27" s="3"/>
      <c r="I27" s="3"/>
      <c r="J27" s="3"/>
      <c r="K27" s="3"/>
      <c r="L27" s="3"/>
      <c r="M27" s="3"/>
      <c r="N27" s="3"/>
      <c r="O27" s="3"/>
      <c r="P27" s="3"/>
      <c r="Q27" s="3"/>
      <c r="R27" s="3"/>
      <c r="S27" s="3"/>
      <c r="T27" s="3"/>
      <c r="U27" s="3"/>
      <c r="V27" s="3"/>
      <c r="W27" s="3"/>
      <c r="X27" s="3"/>
      <c r="Y27" s="3"/>
      <c r="AE27">
        <f>SUMIF(L7:L25,AE26,G7:G25)</f>
        <v>0</v>
      </c>
      <c r="AF27">
        <f>SUMIF(L7:L25,AF26,G7:G25)</f>
        <v>0</v>
      </c>
      <c r="AG27" t="s">
        <v>210</v>
      </c>
    </row>
    <row r="28" spans="1:60" x14ac:dyDescent="0.2">
      <c r="C28" s="187"/>
      <c r="D28" s="10"/>
      <c r="AG28" t="s">
        <v>211</v>
      </c>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sheetData>
  <sheetProtection algorithmName="SHA-512" hashValue="oLx0aCT3s2Eu0XKpmBNC73MitTFFkVQQbtsbIYN+vY8hQE8Jii+NPXv0n1sZ6e/n90d3DiDiwuneH6o5TJRWcg==" saltValue="5LU/5S58lsKVqZ7Yd9zMCg=="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6"/>
  <sheetViews>
    <sheetView workbookViewId="0">
      <pane ySplit="7" topLeftCell="A8" activePane="bottomLeft" state="frozen"/>
      <selection pane="bottomLeft" activeCell="G24" sqref="G24"/>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142</v>
      </c>
      <c r="B1" s="264"/>
      <c r="C1" s="264"/>
      <c r="D1" s="264"/>
      <c r="E1" s="264"/>
      <c r="F1" s="264"/>
      <c r="G1" s="264"/>
      <c r="AG1" t="s">
        <v>143</v>
      </c>
    </row>
    <row r="2" spans="1:60" ht="24.95" customHeight="1" x14ac:dyDescent="0.2">
      <c r="A2" s="141" t="s">
        <v>7</v>
      </c>
      <c r="B2" s="49" t="s">
        <v>43</v>
      </c>
      <c r="C2" s="265" t="s">
        <v>44</v>
      </c>
      <c r="D2" s="266"/>
      <c r="E2" s="266"/>
      <c r="F2" s="266"/>
      <c r="G2" s="267"/>
      <c r="AG2" t="s">
        <v>144</v>
      </c>
    </row>
    <row r="3" spans="1:60" ht="24.95" customHeight="1" x14ac:dyDescent="0.2">
      <c r="A3" s="141" t="s">
        <v>8</v>
      </c>
      <c r="B3" s="49" t="s">
        <v>69</v>
      </c>
      <c r="C3" s="265" t="s">
        <v>70</v>
      </c>
      <c r="D3" s="266"/>
      <c r="E3" s="266"/>
      <c r="F3" s="266"/>
      <c r="G3" s="267"/>
      <c r="AC3" s="122" t="s">
        <v>144</v>
      </c>
      <c r="AG3" t="s">
        <v>145</v>
      </c>
    </row>
    <row r="4" spans="1:60" ht="24.95" customHeight="1" x14ac:dyDescent="0.2">
      <c r="A4" s="142" t="s">
        <v>9</v>
      </c>
      <c r="B4" s="143" t="s">
        <v>55</v>
      </c>
      <c r="C4" s="268" t="s">
        <v>71</v>
      </c>
      <c r="D4" s="269"/>
      <c r="E4" s="269"/>
      <c r="F4" s="269"/>
      <c r="G4" s="270"/>
      <c r="AG4" t="s">
        <v>146</v>
      </c>
    </row>
    <row r="5" spans="1:60" x14ac:dyDescent="0.2">
      <c r="D5" s="10"/>
    </row>
    <row r="6" spans="1:60" ht="38.25" x14ac:dyDescent="0.2">
      <c r="A6" s="145" t="s">
        <v>147</v>
      </c>
      <c r="B6" s="147" t="s">
        <v>148</v>
      </c>
      <c r="C6" s="147" t="s">
        <v>149</v>
      </c>
      <c r="D6" s="146" t="s">
        <v>150</v>
      </c>
      <c r="E6" s="145" t="s">
        <v>151</v>
      </c>
      <c r="F6" s="144" t="s">
        <v>152</v>
      </c>
      <c r="G6" s="145" t="s">
        <v>29</v>
      </c>
      <c r="H6" s="148" t="s">
        <v>30</v>
      </c>
      <c r="I6" s="148" t="s">
        <v>153</v>
      </c>
      <c r="J6" s="148" t="s">
        <v>31</v>
      </c>
      <c r="K6" s="148" t="s">
        <v>154</v>
      </c>
      <c r="L6" s="148" t="s">
        <v>155</v>
      </c>
      <c r="M6" s="148" t="s">
        <v>156</v>
      </c>
      <c r="N6" s="148" t="s">
        <v>157</v>
      </c>
      <c r="O6" s="148" t="s">
        <v>158</v>
      </c>
      <c r="P6" s="148" t="s">
        <v>159</v>
      </c>
      <c r="Q6" s="148" t="s">
        <v>160</v>
      </c>
      <c r="R6" s="148" t="s">
        <v>161</v>
      </c>
      <c r="S6" s="148" t="s">
        <v>162</v>
      </c>
      <c r="T6" s="148" t="s">
        <v>163</v>
      </c>
      <c r="U6" s="148" t="s">
        <v>164</v>
      </c>
      <c r="V6" s="148" t="s">
        <v>165</v>
      </c>
      <c r="W6" s="148" t="s">
        <v>166</v>
      </c>
      <c r="X6" s="148" t="s">
        <v>167</v>
      </c>
      <c r="Y6" s="148" t="s">
        <v>168</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169</v>
      </c>
      <c r="B8" s="162" t="s">
        <v>135</v>
      </c>
      <c r="C8" s="182" t="s">
        <v>136</v>
      </c>
      <c r="D8" s="163"/>
      <c r="E8" s="164"/>
      <c r="F8" s="165"/>
      <c r="G8" s="165">
        <f>SUMIF(AG9:AG33,"&lt;&gt;NOR",G9:G33)</f>
        <v>0</v>
      </c>
      <c r="H8" s="165"/>
      <c r="I8" s="165">
        <f>SUM(I9:I33)</f>
        <v>0</v>
      </c>
      <c r="J8" s="165"/>
      <c r="K8" s="165">
        <f>SUM(K9:K33)</f>
        <v>0</v>
      </c>
      <c r="L8" s="165"/>
      <c r="M8" s="165">
        <f>SUM(M9:M33)</f>
        <v>0</v>
      </c>
      <c r="N8" s="164"/>
      <c r="O8" s="164">
        <f>SUM(O9:O33)</f>
        <v>0.03</v>
      </c>
      <c r="P8" s="164"/>
      <c r="Q8" s="164">
        <f>SUM(Q9:Q33)</f>
        <v>0</v>
      </c>
      <c r="R8" s="165"/>
      <c r="S8" s="165"/>
      <c r="T8" s="166"/>
      <c r="U8" s="160"/>
      <c r="V8" s="160">
        <f>SUM(V9:V33)</f>
        <v>27.599999999999998</v>
      </c>
      <c r="W8" s="160"/>
      <c r="X8" s="160"/>
      <c r="Y8" s="160"/>
      <c r="AG8" t="s">
        <v>170</v>
      </c>
    </row>
    <row r="9" spans="1:60" outlineLevel="1" x14ac:dyDescent="0.2">
      <c r="A9" s="175">
        <v>1</v>
      </c>
      <c r="B9" s="176"/>
      <c r="C9" s="183" t="s">
        <v>437</v>
      </c>
      <c r="D9" s="177" t="s">
        <v>171</v>
      </c>
      <c r="E9" s="178">
        <v>6</v>
      </c>
      <c r="F9" s="179"/>
      <c r="G9" s="180">
        <f t="shared" ref="G9:G33" si="0">ROUND(E9*F9,2)</f>
        <v>0</v>
      </c>
      <c r="H9" s="179"/>
      <c r="I9" s="180">
        <f t="shared" ref="I9:I33" si="1">ROUND(E9*H9,2)</f>
        <v>0</v>
      </c>
      <c r="J9" s="179"/>
      <c r="K9" s="180">
        <f t="shared" ref="K9:K33" si="2">ROUND(E9*J9,2)</f>
        <v>0</v>
      </c>
      <c r="L9" s="180">
        <v>21</v>
      </c>
      <c r="M9" s="180">
        <f t="shared" ref="M9:M33" si="3">G9*(1+L9/100)</f>
        <v>0</v>
      </c>
      <c r="N9" s="178">
        <v>0</v>
      </c>
      <c r="O9" s="178">
        <f t="shared" ref="O9:O33" si="4">ROUND(E9*N9,2)</f>
        <v>0</v>
      </c>
      <c r="P9" s="178">
        <v>0</v>
      </c>
      <c r="Q9" s="178">
        <f t="shared" ref="Q9:Q33" si="5">ROUND(E9*P9,2)</f>
        <v>0</v>
      </c>
      <c r="R9" s="180"/>
      <c r="S9" s="180" t="s">
        <v>172</v>
      </c>
      <c r="T9" s="181" t="s">
        <v>173</v>
      </c>
      <c r="U9" s="159">
        <v>0.17</v>
      </c>
      <c r="V9" s="159">
        <f t="shared" ref="V9:V33" si="6">ROUND(E9*U9,2)</f>
        <v>1.02</v>
      </c>
      <c r="W9" s="159"/>
      <c r="X9" s="159" t="s">
        <v>174</v>
      </c>
      <c r="Y9" s="159" t="s">
        <v>175</v>
      </c>
      <c r="Z9" s="149"/>
      <c r="AA9" s="149"/>
      <c r="AB9" s="149"/>
      <c r="AC9" s="149"/>
      <c r="AD9" s="149"/>
      <c r="AE9" s="149"/>
      <c r="AF9" s="149"/>
      <c r="AG9" s="149" t="s">
        <v>176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c r="C10" s="183" t="s">
        <v>438</v>
      </c>
      <c r="D10" s="177" t="s">
        <v>171</v>
      </c>
      <c r="E10" s="178">
        <v>6</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172</v>
      </c>
      <c r="T10" s="181" t="s">
        <v>173</v>
      </c>
      <c r="U10" s="159">
        <v>0</v>
      </c>
      <c r="V10" s="159">
        <f t="shared" si="6"/>
        <v>0</v>
      </c>
      <c r="W10" s="159"/>
      <c r="X10" s="159" t="s">
        <v>177</v>
      </c>
      <c r="Y10" s="159" t="s">
        <v>175</v>
      </c>
      <c r="Z10" s="149"/>
      <c r="AA10" s="149"/>
      <c r="AB10" s="149"/>
      <c r="AC10" s="149"/>
      <c r="AD10" s="149"/>
      <c r="AE10" s="149"/>
      <c r="AF10" s="149"/>
      <c r="AG10" s="149" t="s">
        <v>178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c r="C11" s="183" t="s">
        <v>449</v>
      </c>
      <c r="D11" s="177" t="s">
        <v>446</v>
      </c>
      <c r="E11" s="178">
        <v>1</v>
      </c>
      <c r="F11" s="179"/>
      <c r="G11" s="180">
        <f t="shared" ref="G11" si="7">ROUND(E11*F11,2)</f>
        <v>0</v>
      </c>
      <c r="H11" s="179"/>
      <c r="I11" s="180">
        <f t="shared" ref="I11" si="8">ROUND(E11*H11,2)</f>
        <v>0</v>
      </c>
      <c r="J11" s="179"/>
      <c r="K11" s="180">
        <f t="shared" ref="K11" si="9">ROUND(E11*J11,2)</f>
        <v>0</v>
      </c>
      <c r="L11" s="180">
        <v>21</v>
      </c>
      <c r="M11" s="180">
        <f t="shared" ref="M11" si="10">G11*(1+L11/100)</f>
        <v>0</v>
      </c>
      <c r="N11" s="178">
        <v>0</v>
      </c>
      <c r="O11" s="178">
        <f t="shared" ref="O11" si="11">ROUND(E11*N11,2)</f>
        <v>0</v>
      </c>
      <c r="P11" s="178">
        <v>0</v>
      </c>
      <c r="Q11" s="178">
        <f t="shared" ref="Q11" si="12">ROUND(E11*P11,2)</f>
        <v>0</v>
      </c>
      <c r="R11" s="180"/>
      <c r="S11" s="180" t="s">
        <v>172</v>
      </c>
      <c r="T11" s="181"/>
      <c r="U11" s="159"/>
      <c r="V11" s="159"/>
      <c r="W11" s="159"/>
      <c r="X11" s="159"/>
      <c r="Y11" s="15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212</v>
      </c>
      <c r="C12" s="183" t="s">
        <v>213</v>
      </c>
      <c r="D12" s="177" t="s">
        <v>171</v>
      </c>
      <c r="E12" s="178">
        <v>30</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172</v>
      </c>
      <c r="T12" s="181" t="s">
        <v>173</v>
      </c>
      <c r="U12" s="159">
        <v>6.8000000000000005E-2</v>
      </c>
      <c r="V12" s="159">
        <f t="shared" si="6"/>
        <v>2.04</v>
      </c>
      <c r="W12" s="159"/>
      <c r="X12" s="159" t="s">
        <v>174</v>
      </c>
      <c r="Y12" s="159" t="s">
        <v>175</v>
      </c>
      <c r="Z12" s="149"/>
      <c r="AA12" s="149"/>
      <c r="AB12" s="149"/>
      <c r="AC12" s="149"/>
      <c r="AD12" s="149"/>
      <c r="AE12" s="149"/>
      <c r="AF12" s="149"/>
      <c r="AG12" s="149" t="s">
        <v>176</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214</v>
      </c>
      <c r="C13" s="183" t="s">
        <v>215</v>
      </c>
      <c r="D13" s="177" t="s">
        <v>171</v>
      </c>
      <c r="E13" s="178">
        <v>30</v>
      </c>
      <c r="F13" s="179"/>
      <c r="G13" s="180">
        <f t="shared" si="0"/>
        <v>0</v>
      </c>
      <c r="H13" s="179"/>
      <c r="I13" s="180">
        <f t="shared" si="1"/>
        <v>0</v>
      </c>
      <c r="J13" s="179"/>
      <c r="K13" s="180">
        <f t="shared" si="2"/>
        <v>0</v>
      </c>
      <c r="L13" s="180">
        <v>21</v>
      </c>
      <c r="M13" s="180">
        <f t="shared" si="3"/>
        <v>0</v>
      </c>
      <c r="N13" s="178">
        <v>1.1E-4</v>
      </c>
      <c r="O13" s="178">
        <f t="shared" si="4"/>
        <v>0</v>
      </c>
      <c r="P13" s="178">
        <v>0</v>
      </c>
      <c r="Q13" s="178">
        <f t="shared" si="5"/>
        <v>0</v>
      </c>
      <c r="R13" s="180"/>
      <c r="S13" s="180" t="s">
        <v>172</v>
      </c>
      <c r="T13" s="181" t="s">
        <v>173</v>
      </c>
      <c r="U13" s="159">
        <v>0</v>
      </c>
      <c r="V13" s="159">
        <f t="shared" si="6"/>
        <v>0</v>
      </c>
      <c r="W13" s="159"/>
      <c r="X13" s="159" t="s">
        <v>177</v>
      </c>
      <c r="Y13" s="159" t="s">
        <v>175</v>
      </c>
      <c r="Z13" s="149"/>
      <c r="AA13" s="149"/>
      <c r="AB13" s="149"/>
      <c r="AC13" s="149"/>
      <c r="AD13" s="149"/>
      <c r="AE13" s="149"/>
      <c r="AF13" s="149"/>
      <c r="AG13" s="149" t="s">
        <v>178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c r="C14" s="183" t="s">
        <v>448</v>
      </c>
      <c r="D14" s="177" t="s">
        <v>446</v>
      </c>
      <c r="E14" s="178">
        <v>1</v>
      </c>
      <c r="F14" s="179"/>
      <c r="G14" s="180">
        <f t="shared" ref="G14" si="13">ROUND(E14*F14,2)</f>
        <v>0</v>
      </c>
      <c r="H14" s="179"/>
      <c r="I14" s="180">
        <f t="shared" ref="I14" si="14">ROUND(E14*H14,2)</f>
        <v>0</v>
      </c>
      <c r="J14" s="179"/>
      <c r="K14" s="180">
        <f t="shared" ref="K14" si="15">ROUND(E14*J14,2)</f>
        <v>0</v>
      </c>
      <c r="L14" s="180">
        <v>21</v>
      </c>
      <c r="M14" s="180">
        <f t="shared" ref="M14" si="16">G14*(1+L14/100)</f>
        <v>0</v>
      </c>
      <c r="N14" s="178">
        <v>0</v>
      </c>
      <c r="O14" s="178">
        <f t="shared" ref="O14" si="17">ROUND(E14*N14,2)</f>
        <v>0</v>
      </c>
      <c r="P14" s="178">
        <v>0</v>
      </c>
      <c r="Q14" s="178">
        <f t="shared" ref="Q14" si="18">ROUND(E14*P14,2)</f>
        <v>0</v>
      </c>
      <c r="R14" s="180"/>
      <c r="S14" s="180" t="s">
        <v>172</v>
      </c>
      <c r="T14" s="181"/>
      <c r="U14" s="159"/>
      <c r="V14" s="159"/>
      <c r="W14" s="159"/>
      <c r="X14" s="159"/>
      <c r="Y14" s="15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7</v>
      </c>
      <c r="B15" s="176" t="s">
        <v>179</v>
      </c>
      <c r="C15" s="183" t="s">
        <v>180</v>
      </c>
      <c r="D15" s="177" t="s">
        <v>181</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172</v>
      </c>
      <c r="T15" s="181" t="s">
        <v>173</v>
      </c>
      <c r="U15" s="159">
        <v>1</v>
      </c>
      <c r="V15" s="159">
        <f t="shared" si="6"/>
        <v>1</v>
      </c>
      <c r="W15" s="159"/>
      <c r="X15" s="159" t="s">
        <v>174</v>
      </c>
      <c r="Y15" s="159" t="s">
        <v>175</v>
      </c>
      <c r="Z15" s="149"/>
      <c r="AA15" s="149"/>
      <c r="AB15" s="149"/>
      <c r="AC15" s="149"/>
      <c r="AD15" s="149"/>
      <c r="AE15" s="149"/>
      <c r="AF15" s="149"/>
      <c r="AG15" s="149" t="s">
        <v>176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182</v>
      </c>
      <c r="C16" s="183" t="s">
        <v>220</v>
      </c>
      <c r="D16" s="177" t="s">
        <v>181</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172</v>
      </c>
      <c r="T16" s="181" t="s">
        <v>173</v>
      </c>
      <c r="U16" s="159">
        <v>0</v>
      </c>
      <c r="V16" s="159">
        <f t="shared" si="6"/>
        <v>0</v>
      </c>
      <c r="W16" s="159"/>
      <c r="X16" s="159" t="s">
        <v>177</v>
      </c>
      <c r="Y16" s="159" t="s">
        <v>175</v>
      </c>
      <c r="Z16" s="149"/>
      <c r="AA16" s="149"/>
      <c r="AB16" s="149"/>
      <c r="AC16" s="149"/>
      <c r="AD16" s="149"/>
      <c r="AE16" s="149"/>
      <c r="AF16" s="149"/>
      <c r="AG16" s="149" t="s">
        <v>178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x14ac:dyDescent="0.2">
      <c r="A17" s="175">
        <v>9</v>
      </c>
      <c r="B17" s="176" t="s">
        <v>184</v>
      </c>
      <c r="C17" s="183" t="s">
        <v>230</v>
      </c>
      <c r="D17" s="177" t="s">
        <v>181</v>
      </c>
      <c r="E17" s="178">
        <v>1</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172</v>
      </c>
      <c r="T17" s="181" t="s">
        <v>173</v>
      </c>
      <c r="U17" s="159">
        <v>0</v>
      </c>
      <c r="V17" s="159">
        <f t="shared" si="6"/>
        <v>0</v>
      </c>
      <c r="W17" s="159"/>
      <c r="X17" s="159" t="s">
        <v>177</v>
      </c>
      <c r="Y17" s="159" t="s">
        <v>175</v>
      </c>
      <c r="Z17" s="149"/>
      <c r="AA17" s="149"/>
      <c r="AB17" s="149"/>
      <c r="AC17" s="149"/>
      <c r="AD17" s="149"/>
      <c r="AE17" s="149"/>
      <c r="AF17" s="149"/>
      <c r="AG17" s="149" t="s">
        <v>178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22.5" outlineLevel="1" x14ac:dyDescent="0.2">
      <c r="A18" s="175">
        <v>10</v>
      </c>
      <c r="B18" s="176" t="s">
        <v>222</v>
      </c>
      <c r="C18" s="183" t="s">
        <v>223</v>
      </c>
      <c r="D18" s="177" t="s">
        <v>181</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172</v>
      </c>
      <c r="T18" s="181" t="s">
        <v>173</v>
      </c>
      <c r="U18" s="159">
        <v>0</v>
      </c>
      <c r="V18" s="159">
        <f t="shared" si="6"/>
        <v>0</v>
      </c>
      <c r="W18" s="159"/>
      <c r="X18" s="159" t="s">
        <v>177</v>
      </c>
      <c r="Y18" s="159" t="s">
        <v>175</v>
      </c>
      <c r="Z18" s="149"/>
      <c r="AA18" s="149"/>
      <c r="AB18" s="149"/>
      <c r="AC18" s="149"/>
      <c r="AD18" s="149"/>
      <c r="AE18" s="149"/>
      <c r="AF18" s="149"/>
      <c r="AG18" s="149" t="s">
        <v>178</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186</v>
      </c>
      <c r="C19" s="183" t="s">
        <v>187</v>
      </c>
      <c r="D19" s="177" t="s">
        <v>181</v>
      </c>
      <c r="E19" s="178">
        <v>1</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172</v>
      </c>
      <c r="T19" s="181" t="s">
        <v>173</v>
      </c>
      <c r="U19" s="159">
        <v>0.66</v>
      </c>
      <c r="V19" s="159">
        <f t="shared" si="6"/>
        <v>0.66</v>
      </c>
      <c r="W19" s="159"/>
      <c r="X19" s="159" t="s">
        <v>174</v>
      </c>
      <c r="Y19" s="159" t="s">
        <v>175</v>
      </c>
      <c r="Z19" s="149"/>
      <c r="AA19" s="149"/>
      <c r="AB19" s="149"/>
      <c r="AC19" s="149"/>
      <c r="AD19" s="149"/>
      <c r="AE19" s="149"/>
      <c r="AF19" s="149"/>
      <c r="AG19" s="149" t="s">
        <v>176</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188</v>
      </c>
      <c r="C20" s="183" t="s">
        <v>189</v>
      </c>
      <c r="D20" s="177" t="s">
        <v>181</v>
      </c>
      <c r="E20" s="178">
        <v>1</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172</v>
      </c>
      <c r="T20" s="181" t="s">
        <v>173</v>
      </c>
      <c r="U20" s="159">
        <v>0</v>
      </c>
      <c r="V20" s="159">
        <f t="shared" si="6"/>
        <v>0</v>
      </c>
      <c r="W20" s="159"/>
      <c r="X20" s="159" t="s">
        <v>177</v>
      </c>
      <c r="Y20" s="159" t="s">
        <v>175</v>
      </c>
      <c r="Z20" s="149"/>
      <c r="AA20" s="149"/>
      <c r="AB20" s="149"/>
      <c r="AC20" s="149"/>
      <c r="AD20" s="149"/>
      <c r="AE20" s="149"/>
      <c r="AF20" s="149"/>
      <c r="AG20" s="149" t="s">
        <v>178</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190</v>
      </c>
      <c r="C21" s="183" t="s">
        <v>191</v>
      </c>
      <c r="D21" s="177" t="s">
        <v>171</v>
      </c>
      <c r="E21" s="178">
        <v>6</v>
      </c>
      <c r="F21" s="179"/>
      <c r="G21" s="180">
        <f t="shared" si="0"/>
        <v>0</v>
      </c>
      <c r="H21" s="179"/>
      <c r="I21" s="180">
        <f t="shared" si="1"/>
        <v>0</v>
      </c>
      <c r="J21" s="179"/>
      <c r="K21" s="180">
        <f t="shared" si="2"/>
        <v>0</v>
      </c>
      <c r="L21" s="180">
        <v>21</v>
      </c>
      <c r="M21" s="180">
        <f t="shared" si="3"/>
        <v>0</v>
      </c>
      <c r="N21" s="178">
        <v>0</v>
      </c>
      <c r="O21" s="178">
        <f t="shared" si="4"/>
        <v>0</v>
      </c>
      <c r="P21" s="178">
        <v>0</v>
      </c>
      <c r="Q21" s="178">
        <f t="shared" si="5"/>
        <v>0</v>
      </c>
      <c r="R21" s="180"/>
      <c r="S21" s="180" t="s">
        <v>172</v>
      </c>
      <c r="T21" s="181" t="s">
        <v>173</v>
      </c>
      <c r="U21" s="159">
        <v>0.112</v>
      </c>
      <c r="V21" s="159">
        <f t="shared" si="6"/>
        <v>0.67</v>
      </c>
      <c r="W21" s="159"/>
      <c r="X21" s="159" t="s">
        <v>174</v>
      </c>
      <c r="Y21" s="159" t="s">
        <v>175</v>
      </c>
      <c r="Z21" s="149"/>
      <c r="AA21" s="149"/>
      <c r="AB21" s="149"/>
      <c r="AC21" s="149"/>
      <c r="AD21" s="149"/>
      <c r="AE21" s="149"/>
      <c r="AF21" s="149"/>
      <c r="AG21" s="149" t="s">
        <v>176</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194</v>
      </c>
      <c r="C22" s="183" t="s">
        <v>195</v>
      </c>
      <c r="D22" s="177" t="s">
        <v>171</v>
      </c>
      <c r="E22" s="178">
        <v>6</v>
      </c>
      <c r="F22" s="179"/>
      <c r="G22" s="180">
        <f t="shared" si="0"/>
        <v>0</v>
      </c>
      <c r="H22" s="179"/>
      <c r="I22" s="180">
        <f t="shared" si="1"/>
        <v>0</v>
      </c>
      <c r="J22" s="179"/>
      <c r="K22" s="180">
        <f t="shared" si="2"/>
        <v>0</v>
      </c>
      <c r="L22" s="180">
        <v>21</v>
      </c>
      <c r="M22" s="180">
        <f t="shared" si="3"/>
        <v>0</v>
      </c>
      <c r="N22" s="178">
        <v>5.2999999999999998E-4</v>
      </c>
      <c r="O22" s="178">
        <f t="shared" si="4"/>
        <v>0</v>
      </c>
      <c r="P22" s="178">
        <v>0</v>
      </c>
      <c r="Q22" s="178">
        <f t="shared" si="5"/>
        <v>0</v>
      </c>
      <c r="R22" s="180"/>
      <c r="S22" s="180" t="s">
        <v>172</v>
      </c>
      <c r="T22" s="181" t="s">
        <v>173</v>
      </c>
      <c r="U22" s="159">
        <v>0</v>
      </c>
      <c r="V22" s="159">
        <f t="shared" si="6"/>
        <v>0</v>
      </c>
      <c r="W22" s="159"/>
      <c r="X22" s="159" t="s">
        <v>177</v>
      </c>
      <c r="Y22" s="159" t="s">
        <v>175</v>
      </c>
      <c r="Z22" s="149"/>
      <c r="AA22" s="149"/>
      <c r="AB22" s="149"/>
      <c r="AC22" s="149"/>
      <c r="AD22" s="149"/>
      <c r="AE22" s="149"/>
      <c r="AF22" s="149"/>
      <c r="AG22" s="149" t="s">
        <v>178</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192</v>
      </c>
      <c r="C23" s="183" t="s">
        <v>193</v>
      </c>
      <c r="D23" s="177" t="s">
        <v>171</v>
      </c>
      <c r="E23" s="178">
        <v>42</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172</v>
      </c>
      <c r="T23" s="181" t="s">
        <v>173</v>
      </c>
      <c r="U23" s="159">
        <v>0.12</v>
      </c>
      <c r="V23" s="159">
        <f t="shared" si="6"/>
        <v>5.04</v>
      </c>
      <c r="W23" s="159"/>
      <c r="X23" s="159" t="s">
        <v>174</v>
      </c>
      <c r="Y23" s="159" t="s">
        <v>175</v>
      </c>
      <c r="Z23" s="149"/>
      <c r="AA23" s="149"/>
      <c r="AB23" s="149"/>
      <c r="AC23" s="149"/>
      <c r="AD23" s="149"/>
      <c r="AE23" s="149"/>
      <c r="AF23" s="149"/>
      <c r="AG23" s="149" t="s">
        <v>176</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c r="C24" s="183" t="s">
        <v>439</v>
      </c>
      <c r="D24" s="177" t="s">
        <v>171</v>
      </c>
      <c r="E24" s="178">
        <v>42</v>
      </c>
      <c r="F24" s="179"/>
      <c r="G24" s="180">
        <f t="shared" si="0"/>
        <v>0</v>
      </c>
      <c r="H24" s="179"/>
      <c r="I24" s="180">
        <f t="shared" si="1"/>
        <v>0</v>
      </c>
      <c r="J24" s="179"/>
      <c r="K24" s="180">
        <f t="shared" si="2"/>
        <v>0</v>
      </c>
      <c r="L24" s="180">
        <v>21</v>
      </c>
      <c r="M24" s="180">
        <f t="shared" si="3"/>
        <v>0</v>
      </c>
      <c r="N24" s="178">
        <v>7.6000000000000004E-4</v>
      </c>
      <c r="O24" s="178">
        <f t="shared" si="4"/>
        <v>0.03</v>
      </c>
      <c r="P24" s="178">
        <v>0</v>
      </c>
      <c r="Q24" s="178">
        <f t="shared" si="5"/>
        <v>0</v>
      </c>
      <c r="R24" s="180"/>
      <c r="S24" s="180" t="s">
        <v>172</v>
      </c>
      <c r="T24" s="181" t="s">
        <v>173</v>
      </c>
      <c r="U24" s="159">
        <v>0</v>
      </c>
      <c r="V24" s="159">
        <f t="shared" si="6"/>
        <v>0</v>
      </c>
      <c r="W24" s="159"/>
      <c r="X24" s="159" t="s">
        <v>177</v>
      </c>
      <c r="Y24" s="159" t="s">
        <v>175</v>
      </c>
      <c r="Z24" s="149"/>
      <c r="AA24" s="149"/>
      <c r="AB24" s="149"/>
      <c r="AC24" s="149"/>
      <c r="AD24" s="149"/>
      <c r="AE24" s="149"/>
      <c r="AF24" s="149"/>
      <c r="AG24" s="149" t="s">
        <v>178</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196</v>
      </c>
      <c r="C25" s="183" t="s">
        <v>197</v>
      </c>
      <c r="D25" s="177" t="s">
        <v>181</v>
      </c>
      <c r="E25" s="178">
        <v>35</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172</v>
      </c>
      <c r="T25" s="181" t="s">
        <v>173</v>
      </c>
      <c r="U25" s="159">
        <v>8.2170000000000007E-2</v>
      </c>
      <c r="V25" s="159">
        <f t="shared" si="6"/>
        <v>2.88</v>
      </c>
      <c r="W25" s="159"/>
      <c r="X25" s="159" t="s">
        <v>174</v>
      </c>
      <c r="Y25" s="159" t="s">
        <v>175</v>
      </c>
      <c r="Z25" s="149"/>
      <c r="AA25" s="149"/>
      <c r="AB25" s="149"/>
      <c r="AC25" s="149"/>
      <c r="AD25" s="149"/>
      <c r="AE25" s="149"/>
      <c r="AF25" s="149"/>
      <c r="AG25" s="149" t="s">
        <v>176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198</v>
      </c>
      <c r="C26" s="183" t="s">
        <v>199</v>
      </c>
      <c r="D26" s="177" t="s">
        <v>181</v>
      </c>
      <c r="E26" s="178">
        <v>7</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172</v>
      </c>
      <c r="T26" s="181" t="s">
        <v>173</v>
      </c>
      <c r="U26" s="159">
        <v>0.42166999999999999</v>
      </c>
      <c r="V26" s="159">
        <f t="shared" si="6"/>
        <v>2.95</v>
      </c>
      <c r="W26" s="159"/>
      <c r="X26" s="159" t="s">
        <v>174</v>
      </c>
      <c r="Y26" s="159" t="s">
        <v>175</v>
      </c>
      <c r="Z26" s="149"/>
      <c r="AA26" s="149"/>
      <c r="AB26" s="149"/>
      <c r="AC26" s="149"/>
      <c r="AD26" s="149"/>
      <c r="AE26" s="149"/>
      <c r="AF26" s="149"/>
      <c r="AG26" s="149" t="s">
        <v>176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t="s">
        <v>200</v>
      </c>
      <c r="C27" s="183" t="s">
        <v>201</v>
      </c>
      <c r="D27" s="177" t="s">
        <v>0</v>
      </c>
      <c r="E27" s="178">
        <v>431.58359999999999</v>
      </c>
      <c r="F27" s="179"/>
      <c r="G27" s="180">
        <f t="shared" si="0"/>
        <v>0</v>
      </c>
      <c r="H27" s="179"/>
      <c r="I27" s="180">
        <f t="shared" si="1"/>
        <v>0</v>
      </c>
      <c r="J27" s="179"/>
      <c r="K27" s="180">
        <f t="shared" si="2"/>
        <v>0</v>
      </c>
      <c r="L27" s="180">
        <v>21</v>
      </c>
      <c r="M27" s="180">
        <f t="shared" si="3"/>
        <v>0</v>
      </c>
      <c r="N27" s="178">
        <v>0</v>
      </c>
      <c r="O27" s="178">
        <f t="shared" si="4"/>
        <v>0</v>
      </c>
      <c r="P27" s="178">
        <v>0</v>
      </c>
      <c r="Q27" s="178">
        <f t="shared" si="5"/>
        <v>0</v>
      </c>
      <c r="R27" s="180"/>
      <c r="S27" s="180" t="s">
        <v>172</v>
      </c>
      <c r="T27" s="181" t="s">
        <v>173</v>
      </c>
      <c r="U27" s="159">
        <v>1.7000000000000001E-2</v>
      </c>
      <c r="V27" s="159">
        <f t="shared" si="6"/>
        <v>7.34</v>
      </c>
      <c r="W27" s="159"/>
      <c r="X27" s="159" t="s">
        <v>174</v>
      </c>
      <c r="Y27" s="159" t="s">
        <v>175</v>
      </c>
      <c r="Z27" s="149"/>
      <c r="AA27" s="149"/>
      <c r="AB27" s="149"/>
      <c r="AC27" s="149"/>
      <c r="AD27" s="149"/>
      <c r="AE27" s="149"/>
      <c r="AF27" s="149"/>
      <c r="AG27" s="149" t="s">
        <v>202</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76"/>
      <c r="C28" s="183" t="s">
        <v>441</v>
      </c>
      <c r="D28" s="177" t="s">
        <v>442</v>
      </c>
      <c r="E28" s="178">
        <v>2</v>
      </c>
      <c r="F28" s="179"/>
      <c r="G28" s="180">
        <f t="shared" ref="G28:G30" si="19">ROUND(E28*F28,2)</f>
        <v>0</v>
      </c>
      <c r="H28" s="179"/>
      <c r="I28" s="180">
        <f t="shared" ref="I28:I30" si="20">ROUND(E28*H28,2)</f>
        <v>0</v>
      </c>
      <c r="J28" s="179"/>
      <c r="K28" s="180">
        <f t="shared" ref="K28:K30" si="21">ROUND(E28*J28,2)</f>
        <v>0</v>
      </c>
      <c r="L28" s="180">
        <v>21</v>
      </c>
      <c r="M28" s="180">
        <f t="shared" ref="M28:M30" si="22">G28*(1+L28/100)</f>
        <v>0</v>
      </c>
      <c r="N28" s="178">
        <v>0</v>
      </c>
      <c r="O28" s="178">
        <f t="shared" ref="O28:O30" si="23">ROUND(E28*N28,2)</f>
        <v>0</v>
      </c>
      <c r="P28" s="178">
        <v>0</v>
      </c>
      <c r="Q28" s="178">
        <f t="shared" ref="Q28:Q30" si="24">ROUND(E28*P28,2)</f>
        <v>0</v>
      </c>
      <c r="R28" s="180"/>
      <c r="S28" s="180" t="s">
        <v>172</v>
      </c>
      <c r="T28" s="181"/>
      <c r="U28" s="159"/>
      <c r="V28" s="159"/>
      <c r="W28" s="159"/>
      <c r="X28" s="159"/>
      <c r="Y28" s="15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c r="C29" s="183" t="s">
        <v>443</v>
      </c>
      <c r="D29" s="177" t="s">
        <v>444</v>
      </c>
      <c r="E29" s="178">
        <v>1</v>
      </c>
      <c r="F29" s="179"/>
      <c r="G29" s="180">
        <f t="shared" si="19"/>
        <v>0</v>
      </c>
      <c r="H29" s="179"/>
      <c r="I29" s="180">
        <f t="shared" si="20"/>
        <v>0</v>
      </c>
      <c r="J29" s="179"/>
      <c r="K29" s="180">
        <f t="shared" si="21"/>
        <v>0</v>
      </c>
      <c r="L29" s="180">
        <v>21</v>
      </c>
      <c r="M29" s="180">
        <f t="shared" si="22"/>
        <v>0</v>
      </c>
      <c r="N29" s="178">
        <v>0</v>
      </c>
      <c r="O29" s="178">
        <f t="shared" si="23"/>
        <v>0</v>
      </c>
      <c r="P29" s="178">
        <v>0</v>
      </c>
      <c r="Q29" s="178">
        <f t="shared" si="24"/>
        <v>0</v>
      </c>
      <c r="R29" s="180"/>
      <c r="S29" s="180" t="s">
        <v>172</v>
      </c>
      <c r="T29" s="181"/>
      <c r="U29" s="159"/>
      <c r="V29" s="159"/>
      <c r="W29" s="159"/>
      <c r="X29" s="159"/>
      <c r="Y29" s="15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22</v>
      </c>
      <c r="B30" s="176"/>
      <c r="C30" s="183" t="s">
        <v>445</v>
      </c>
      <c r="D30" s="177" t="s">
        <v>446</v>
      </c>
      <c r="E30" s="178">
        <v>1</v>
      </c>
      <c r="F30" s="179"/>
      <c r="G30" s="180">
        <f t="shared" si="19"/>
        <v>0</v>
      </c>
      <c r="H30" s="179"/>
      <c r="I30" s="180">
        <f t="shared" si="20"/>
        <v>0</v>
      </c>
      <c r="J30" s="179"/>
      <c r="K30" s="180">
        <f t="shared" si="21"/>
        <v>0</v>
      </c>
      <c r="L30" s="180">
        <v>21</v>
      </c>
      <c r="M30" s="180">
        <f t="shared" si="22"/>
        <v>0</v>
      </c>
      <c r="N30" s="178">
        <v>0</v>
      </c>
      <c r="O30" s="178">
        <f t="shared" si="23"/>
        <v>0</v>
      </c>
      <c r="P30" s="178">
        <v>0</v>
      </c>
      <c r="Q30" s="178">
        <f t="shared" si="24"/>
        <v>0</v>
      </c>
      <c r="R30" s="180"/>
      <c r="S30" s="180" t="s">
        <v>172</v>
      </c>
      <c r="T30" s="181"/>
      <c r="U30" s="159"/>
      <c r="V30" s="159"/>
      <c r="W30" s="159"/>
      <c r="X30" s="159"/>
      <c r="Y30" s="15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76" t="s">
        <v>203</v>
      </c>
      <c r="C31" s="183" t="s">
        <v>204</v>
      </c>
      <c r="D31" s="177" t="s">
        <v>205</v>
      </c>
      <c r="E31" s="178">
        <v>3</v>
      </c>
      <c r="F31" s="179"/>
      <c r="G31" s="180">
        <f t="shared" si="0"/>
        <v>0</v>
      </c>
      <c r="H31" s="179"/>
      <c r="I31" s="180">
        <f t="shared" si="1"/>
        <v>0</v>
      </c>
      <c r="J31" s="179"/>
      <c r="K31" s="180">
        <f t="shared" si="2"/>
        <v>0</v>
      </c>
      <c r="L31" s="180">
        <v>21</v>
      </c>
      <c r="M31" s="180">
        <f t="shared" si="3"/>
        <v>0</v>
      </c>
      <c r="N31" s="178">
        <v>0</v>
      </c>
      <c r="O31" s="178">
        <f t="shared" si="4"/>
        <v>0</v>
      </c>
      <c r="P31" s="178">
        <v>0</v>
      </c>
      <c r="Q31" s="178">
        <f t="shared" si="5"/>
        <v>0</v>
      </c>
      <c r="R31" s="180"/>
      <c r="S31" s="180" t="s">
        <v>172</v>
      </c>
      <c r="T31" s="181" t="s">
        <v>173</v>
      </c>
      <c r="U31" s="159">
        <v>1</v>
      </c>
      <c r="V31" s="159">
        <f t="shared" si="6"/>
        <v>3</v>
      </c>
      <c r="W31" s="159"/>
      <c r="X31" s="159" t="s">
        <v>206</v>
      </c>
      <c r="Y31" s="159" t="s">
        <v>175</v>
      </c>
      <c r="Z31" s="149"/>
      <c r="AA31" s="149"/>
      <c r="AB31" s="149"/>
      <c r="AC31" s="149"/>
      <c r="AD31" s="149"/>
      <c r="AE31" s="149"/>
      <c r="AF31" s="149"/>
      <c r="AG31" s="149" t="s">
        <v>207</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75">
        <v>24</v>
      </c>
      <c r="B32" s="169" t="s">
        <v>208</v>
      </c>
      <c r="C32" s="184" t="s">
        <v>209</v>
      </c>
      <c r="D32" s="170" t="s">
        <v>205</v>
      </c>
      <c r="E32" s="171">
        <v>8</v>
      </c>
      <c r="F32" s="179"/>
      <c r="G32" s="180">
        <f t="shared" ref="G32" si="25">ROUND(E32*F32,2)</f>
        <v>0</v>
      </c>
      <c r="H32" s="179"/>
      <c r="I32" s="180">
        <f t="shared" ref="I32" si="26">ROUND(E32*H32,2)</f>
        <v>0</v>
      </c>
      <c r="J32" s="179"/>
      <c r="K32" s="180">
        <f t="shared" ref="K32" si="27">ROUND(E32*J32,2)</f>
        <v>0</v>
      </c>
      <c r="L32" s="180">
        <v>21</v>
      </c>
      <c r="M32" s="180">
        <f t="shared" ref="M32" si="28">G32*(1+L32/100)</f>
        <v>0</v>
      </c>
      <c r="N32" s="178">
        <v>0</v>
      </c>
      <c r="O32" s="178">
        <f t="shared" ref="O32" si="29">ROUND(E32*N32,2)</f>
        <v>0</v>
      </c>
      <c r="P32" s="178">
        <v>0</v>
      </c>
      <c r="Q32" s="178">
        <f t="shared" ref="Q32" si="30">ROUND(E32*P32,2)</f>
        <v>0</v>
      </c>
      <c r="R32" s="180"/>
      <c r="S32" s="180" t="s">
        <v>172</v>
      </c>
      <c r="T32" s="181"/>
      <c r="U32" s="159"/>
      <c r="V32" s="159"/>
      <c r="W32" s="159"/>
      <c r="X32" s="159"/>
      <c r="Y32" s="15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
      <c r="A33" s="168">
        <v>25</v>
      </c>
      <c r="B33" s="169"/>
      <c r="C33" s="184" t="s">
        <v>447</v>
      </c>
      <c r="D33" s="170" t="s">
        <v>446</v>
      </c>
      <c r="E33" s="171">
        <v>1</v>
      </c>
      <c r="F33" s="172"/>
      <c r="G33" s="173">
        <f t="shared" si="0"/>
        <v>0</v>
      </c>
      <c r="H33" s="172"/>
      <c r="I33" s="173">
        <f t="shared" si="1"/>
        <v>0</v>
      </c>
      <c r="J33" s="172"/>
      <c r="K33" s="173">
        <f t="shared" si="2"/>
        <v>0</v>
      </c>
      <c r="L33" s="173">
        <v>21</v>
      </c>
      <c r="M33" s="173">
        <f t="shared" si="3"/>
        <v>0</v>
      </c>
      <c r="N33" s="171">
        <v>0</v>
      </c>
      <c r="O33" s="171">
        <f t="shared" si="4"/>
        <v>0</v>
      </c>
      <c r="P33" s="171">
        <v>0</v>
      </c>
      <c r="Q33" s="171">
        <f t="shared" si="5"/>
        <v>0</v>
      </c>
      <c r="R33" s="173"/>
      <c r="S33" s="173" t="s">
        <v>172</v>
      </c>
      <c r="T33" s="174" t="s">
        <v>173</v>
      </c>
      <c r="U33" s="159">
        <v>1</v>
      </c>
      <c r="V33" s="159">
        <f t="shared" si="6"/>
        <v>1</v>
      </c>
      <c r="W33" s="159"/>
      <c r="X33" s="159" t="s">
        <v>206</v>
      </c>
      <c r="Y33" s="159" t="s">
        <v>175</v>
      </c>
      <c r="Z33" s="149"/>
      <c r="AA33" s="149"/>
      <c r="AB33" s="149"/>
      <c r="AC33" s="149"/>
      <c r="AD33" s="149"/>
      <c r="AE33" s="149"/>
      <c r="AF33" s="149"/>
      <c r="AG33" s="149" t="s">
        <v>207</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x14ac:dyDescent="0.2">
      <c r="A34" s="3"/>
      <c r="B34" s="4"/>
      <c r="C34" s="185"/>
      <c r="D34" s="6"/>
      <c r="E34" s="3"/>
      <c r="F34" s="3"/>
      <c r="G34" s="3"/>
      <c r="H34" s="3"/>
      <c r="I34" s="3"/>
      <c r="J34" s="3"/>
      <c r="K34" s="3"/>
      <c r="L34" s="3"/>
      <c r="M34" s="3"/>
      <c r="N34" s="3"/>
      <c r="O34" s="3"/>
      <c r="P34" s="3"/>
      <c r="Q34" s="3"/>
      <c r="R34" s="3"/>
      <c r="S34" s="3"/>
      <c r="T34" s="3"/>
      <c r="U34" s="3"/>
      <c r="V34" s="3"/>
      <c r="W34" s="3"/>
      <c r="X34" s="3"/>
      <c r="Y34" s="3"/>
      <c r="AE34">
        <v>15</v>
      </c>
      <c r="AF34">
        <v>21</v>
      </c>
      <c r="AG34" t="s">
        <v>155</v>
      </c>
    </row>
    <row r="35" spans="1:60" x14ac:dyDescent="0.2">
      <c r="A35" s="152"/>
      <c r="B35" s="153" t="s">
        <v>29</v>
      </c>
      <c r="C35" s="186"/>
      <c r="D35" s="154"/>
      <c r="E35" s="155"/>
      <c r="F35" s="155"/>
      <c r="G35" s="167">
        <f>G8</f>
        <v>0</v>
      </c>
      <c r="H35" s="3"/>
      <c r="I35" s="3"/>
      <c r="J35" s="3"/>
      <c r="K35" s="3"/>
      <c r="L35" s="3"/>
      <c r="M35" s="3"/>
      <c r="N35" s="3"/>
      <c r="O35" s="3"/>
      <c r="P35" s="3"/>
      <c r="Q35" s="3"/>
      <c r="R35" s="3"/>
      <c r="S35" s="3"/>
      <c r="T35" s="3"/>
      <c r="U35" s="3"/>
      <c r="V35" s="3"/>
      <c r="W35" s="3"/>
      <c r="X35" s="3"/>
      <c r="Y35" s="3"/>
      <c r="AE35">
        <f>SUMIF(L7:L33,AE34,G7:G33)</f>
        <v>0</v>
      </c>
      <c r="AF35">
        <f>SUMIF(L7:L33,AF34,G7:G33)</f>
        <v>0</v>
      </c>
      <c r="AG35" t="s">
        <v>210</v>
      </c>
    </row>
    <row r="36" spans="1:60" x14ac:dyDescent="0.2">
      <c r="C36" s="187"/>
      <c r="D36" s="10"/>
      <c r="AG36" t="s">
        <v>211</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sheetData>
  <sheetProtection algorithmName="SHA-512" hashValue="Arp1C/EIpAFoqNVXwrtw/e0+HheEb3+ukIR74Y0olixvQBHomOnwNuREE/oE6TZlc2sW+o0O8sVEQdWkZAMwkg==" saltValue="0yhnpDwnNJdhnWDTxpkfW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6"/>
  <sheetViews>
    <sheetView workbookViewId="0">
      <pane ySplit="7" topLeftCell="A8" activePane="bottomLeft" state="frozen"/>
      <selection pane="bottomLeft" activeCell="F37" sqref="F37"/>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142</v>
      </c>
      <c r="B1" s="264"/>
      <c r="C1" s="264"/>
      <c r="D1" s="264"/>
      <c r="E1" s="264"/>
      <c r="F1" s="264"/>
      <c r="G1" s="264"/>
      <c r="AG1" t="s">
        <v>143</v>
      </c>
    </row>
    <row r="2" spans="1:60" ht="24.95" customHeight="1" x14ac:dyDescent="0.2">
      <c r="A2" s="141" t="s">
        <v>7</v>
      </c>
      <c r="B2" s="49" t="s">
        <v>43</v>
      </c>
      <c r="C2" s="265" t="s">
        <v>44</v>
      </c>
      <c r="D2" s="266"/>
      <c r="E2" s="266"/>
      <c r="F2" s="266"/>
      <c r="G2" s="267"/>
      <c r="AG2" t="s">
        <v>144</v>
      </c>
    </row>
    <row r="3" spans="1:60" ht="24.95" customHeight="1" x14ac:dyDescent="0.2">
      <c r="A3" s="141" t="s">
        <v>8</v>
      </c>
      <c r="B3" s="49" t="s">
        <v>72</v>
      </c>
      <c r="C3" s="265" t="s">
        <v>73</v>
      </c>
      <c r="D3" s="266"/>
      <c r="E3" s="266"/>
      <c r="F3" s="266"/>
      <c r="G3" s="267"/>
      <c r="AC3" s="122" t="s">
        <v>144</v>
      </c>
      <c r="AG3" t="s">
        <v>145</v>
      </c>
    </row>
    <row r="4" spans="1:60" ht="24.95" customHeight="1" x14ac:dyDescent="0.2">
      <c r="A4" s="142" t="s">
        <v>9</v>
      </c>
      <c r="B4" s="143" t="s">
        <v>55</v>
      </c>
      <c r="C4" s="268" t="s">
        <v>74</v>
      </c>
      <c r="D4" s="269"/>
      <c r="E4" s="269"/>
      <c r="F4" s="269"/>
      <c r="G4" s="270"/>
      <c r="AG4" t="s">
        <v>146</v>
      </c>
    </row>
    <row r="5" spans="1:60" x14ac:dyDescent="0.2">
      <c r="D5" s="10"/>
    </row>
    <row r="6" spans="1:60" ht="38.25" x14ac:dyDescent="0.2">
      <c r="A6" s="145" t="s">
        <v>147</v>
      </c>
      <c r="B6" s="147" t="s">
        <v>148</v>
      </c>
      <c r="C6" s="147" t="s">
        <v>149</v>
      </c>
      <c r="D6" s="146" t="s">
        <v>150</v>
      </c>
      <c r="E6" s="145" t="s">
        <v>151</v>
      </c>
      <c r="F6" s="144" t="s">
        <v>152</v>
      </c>
      <c r="G6" s="145" t="s">
        <v>29</v>
      </c>
      <c r="H6" s="148" t="s">
        <v>30</v>
      </c>
      <c r="I6" s="148" t="s">
        <v>153</v>
      </c>
      <c r="J6" s="148" t="s">
        <v>31</v>
      </c>
      <c r="K6" s="148" t="s">
        <v>154</v>
      </c>
      <c r="L6" s="148" t="s">
        <v>155</v>
      </c>
      <c r="M6" s="148" t="s">
        <v>156</v>
      </c>
      <c r="N6" s="148" t="s">
        <v>157</v>
      </c>
      <c r="O6" s="148" t="s">
        <v>158</v>
      </c>
      <c r="P6" s="148" t="s">
        <v>159</v>
      </c>
      <c r="Q6" s="148" t="s">
        <v>160</v>
      </c>
      <c r="R6" s="148" t="s">
        <v>161</v>
      </c>
      <c r="S6" s="148" t="s">
        <v>162</v>
      </c>
      <c r="T6" s="148" t="s">
        <v>163</v>
      </c>
      <c r="U6" s="148" t="s">
        <v>164</v>
      </c>
      <c r="V6" s="148" t="s">
        <v>165</v>
      </c>
      <c r="W6" s="148" t="s">
        <v>166</v>
      </c>
      <c r="X6" s="148" t="s">
        <v>167</v>
      </c>
      <c r="Y6" s="148" t="s">
        <v>168</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169</v>
      </c>
      <c r="B8" s="162" t="s">
        <v>135</v>
      </c>
      <c r="C8" s="182" t="s">
        <v>136</v>
      </c>
      <c r="D8" s="163"/>
      <c r="E8" s="164"/>
      <c r="F8" s="165"/>
      <c r="G8" s="165">
        <f>SUMIF(AG9:AG32,"&lt;&gt;NOR",G9:G32)</f>
        <v>0</v>
      </c>
      <c r="H8" s="165"/>
      <c r="I8" s="165">
        <f>SUM(I9:I32)</f>
        <v>0</v>
      </c>
      <c r="J8" s="165"/>
      <c r="K8" s="165">
        <f>SUM(K9:K32)</f>
        <v>0</v>
      </c>
      <c r="L8" s="165"/>
      <c r="M8" s="165">
        <f>SUM(M9:M32)</f>
        <v>0</v>
      </c>
      <c r="N8" s="164"/>
      <c r="O8" s="164">
        <f>SUM(O9:O32)</f>
        <v>0.01</v>
      </c>
      <c r="P8" s="164"/>
      <c r="Q8" s="164">
        <f>SUM(Q9:Q32)</f>
        <v>0</v>
      </c>
      <c r="R8" s="165"/>
      <c r="S8" s="165"/>
      <c r="T8" s="166"/>
      <c r="U8" s="160"/>
      <c r="V8" s="160">
        <f>SUM(V9:V32)</f>
        <v>18.52</v>
      </c>
      <c r="W8" s="160"/>
      <c r="X8" s="160"/>
      <c r="Y8" s="160"/>
      <c r="AG8" t="s">
        <v>170</v>
      </c>
    </row>
    <row r="9" spans="1:60" outlineLevel="1" x14ac:dyDescent="0.2">
      <c r="A9" s="175">
        <v>1</v>
      </c>
      <c r="B9" s="176"/>
      <c r="C9" s="183" t="s">
        <v>437</v>
      </c>
      <c r="D9" s="177" t="s">
        <v>171</v>
      </c>
      <c r="E9" s="178">
        <v>6</v>
      </c>
      <c r="F9" s="179"/>
      <c r="G9" s="180">
        <f t="shared" ref="G9:G32" si="0">ROUND(E9*F9,2)</f>
        <v>0</v>
      </c>
      <c r="H9" s="179"/>
      <c r="I9" s="180">
        <f t="shared" ref="I9:I32" si="1">ROUND(E9*H9,2)</f>
        <v>0</v>
      </c>
      <c r="J9" s="179"/>
      <c r="K9" s="180">
        <f t="shared" ref="K9:K32" si="2">ROUND(E9*J9,2)</f>
        <v>0</v>
      </c>
      <c r="L9" s="180">
        <v>21</v>
      </c>
      <c r="M9" s="180">
        <f t="shared" ref="M9:M32" si="3">G9*(1+L9/100)</f>
        <v>0</v>
      </c>
      <c r="N9" s="178">
        <v>0</v>
      </c>
      <c r="O9" s="178">
        <f t="shared" ref="O9:O32" si="4">ROUND(E9*N9,2)</f>
        <v>0</v>
      </c>
      <c r="P9" s="178">
        <v>0</v>
      </c>
      <c r="Q9" s="178">
        <f t="shared" ref="Q9:Q32" si="5">ROUND(E9*P9,2)</f>
        <v>0</v>
      </c>
      <c r="R9" s="180"/>
      <c r="S9" s="180" t="s">
        <v>172</v>
      </c>
      <c r="T9" s="181" t="s">
        <v>173</v>
      </c>
      <c r="U9" s="159">
        <v>0.17</v>
      </c>
      <c r="V9" s="159">
        <f t="shared" ref="V9:V32" si="6">ROUND(E9*U9,2)</f>
        <v>1.02</v>
      </c>
      <c r="W9" s="159"/>
      <c r="X9" s="159" t="s">
        <v>174</v>
      </c>
      <c r="Y9" s="159" t="s">
        <v>175</v>
      </c>
      <c r="Z9" s="149"/>
      <c r="AA9" s="149"/>
      <c r="AB9" s="149"/>
      <c r="AC9" s="149"/>
      <c r="AD9" s="149"/>
      <c r="AE9" s="149"/>
      <c r="AF9" s="149"/>
      <c r="AG9" s="149" t="s">
        <v>176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c r="C10" s="183" t="s">
        <v>438</v>
      </c>
      <c r="D10" s="177" t="s">
        <v>171</v>
      </c>
      <c r="E10" s="178">
        <v>6</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172</v>
      </c>
      <c r="T10" s="181" t="s">
        <v>173</v>
      </c>
      <c r="U10" s="159">
        <v>0</v>
      </c>
      <c r="V10" s="159">
        <f t="shared" si="6"/>
        <v>0</v>
      </c>
      <c r="W10" s="159"/>
      <c r="X10" s="159" t="s">
        <v>177</v>
      </c>
      <c r="Y10" s="159" t="s">
        <v>175</v>
      </c>
      <c r="Z10" s="149"/>
      <c r="AA10" s="149"/>
      <c r="AB10" s="149"/>
      <c r="AC10" s="149"/>
      <c r="AD10" s="149"/>
      <c r="AE10" s="149"/>
      <c r="AF10" s="149"/>
      <c r="AG10" s="149" t="s">
        <v>178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c r="C11" s="183" t="s">
        <v>449</v>
      </c>
      <c r="D11" s="177" t="s">
        <v>446</v>
      </c>
      <c r="E11" s="178">
        <v>1</v>
      </c>
      <c r="F11" s="179"/>
      <c r="G11" s="180">
        <f t="shared" ref="G11" si="7">ROUND(E11*F11,2)</f>
        <v>0</v>
      </c>
      <c r="H11" s="179"/>
      <c r="I11" s="180">
        <f t="shared" ref="I11" si="8">ROUND(E11*H11,2)</f>
        <v>0</v>
      </c>
      <c r="J11" s="179"/>
      <c r="K11" s="180">
        <f t="shared" ref="K11" si="9">ROUND(E11*J11,2)</f>
        <v>0</v>
      </c>
      <c r="L11" s="180">
        <v>21</v>
      </c>
      <c r="M11" s="180">
        <f t="shared" ref="M11" si="10">G11*(1+L11/100)</f>
        <v>0</v>
      </c>
      <c r="N11" s="178">
        <v>0</v>
      </c>
      <c r="O11" s="178">
        <f t="shared" ref="O11" si="11">ROUND(E11*N11,2)</f>
        <v>0</v>
      </c>
      <c r="P11" s="178">
        <v>0</v>
      </c>
      <c r="Q11" s="178">
        <f t="shared" ref="Q11" si="12">ROUND(E11*P11,2)</f>
        <v>0</v>
      </c>
      <c r="R11" s="180"/>
      <c r="S11" s="180" t="s">
        <v>172</v>
      </c>
      <c r="T11" s="181"/>
      <c r="U11" s="159"/>
      <c r="V11" s="159"/>
      <c r="W11" s="159"/>
      <c r="X11" s="159"/>
      <c r="Y11" s="15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1" x14ac:dyDescent="0.2">
      <c r="A12" s="175">
        <v>4</v>
      </c>
      <c r="B12" s="176" t="s">
        <v>216</v>
      </c>
      <c r="C12" s="183" t="s">
        <v>217</v>
      </c>
      <c r="D12" s="177" t="s">
        <v>171</v>
      </c>
      <c r="E12" s="178">
        <v>14</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172</v>
      </c>
      <c r="T12" s="181" t="s">
        <v>173</v>
      </c>
      <c r="U12" s="159">
        <v>9.7500000000000003E-2</v>
      </c>
      <c r="V12" s="159">
        <f t="shared" si="6"/>
        <v>1.37</v>
      </c>
      <c r="W12" s="159"/>
      <c r="X12" s="159" t="s">
        <v>174</v>
      </c>
      <c r="Y12" s="159" t="s">
        <v>175</v>
      </c>
      <c r="Z12" s="149"/>
      <c r="AA12" s="149"/>
      <c r="AB12" s="149"/>
      <c r="AC12" s="149"/>
      <c r="AD12" s="149"/>
      <c r="AE12" s="149"/>
      <c r="AF12" s="149"/>
      <c r="AG12" s="149" t="s">
        <v>176</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218</v>
      </c>
      <c r="C13" s="183" t="s">
        <v>219</v>
      </c>
      <c r="D13" s="177" t="s">
        <v>171</v>
      </c>
      <c r="E13" s="178">
        <v>14</v>
      </c>
      <c r="F13" s="179"/>
      <c r="G13" s="180">
        <f t="shared" si="0"/>
        <v>0</v>
      </c>
      <c r="H13" s="179"/>
      <c r="I13" s="180">
        <f t="shared" si="1"/>
        <v>0</v>
      </c>
      <c r="J13" s="179"/>
      <c r="K13" s="180">
        <f t="shared" si="2"/>
        <v>0</v>
      </c>
      <c r="L13" s="180">
        <v>21</v>
      </c>
      <c r="M13" s="180">
        <f t="shared" si="3"/>
        <v>0</v>
      </c>
      <c r="N13" s="178">
        <v>3.2000000000000003E-4</v>
      </c>
      <c r="O13" s="178">
        <f t="shared" si="4"/>
        <v>0</v>
      </c>
      <c r="P13" s="178">
        <v>0</v>
      </c>
      <c r="Q13" s="178">
        <f t="shared" si="5"/>
        <v>0</v>
      </c>
      <c r="R13" s="180"/>
      <c r="S13" s="180" t="s">
        <v>172</v>
      </c>
      <c r="T13" s="181" t="s">
        <v>173</v>
      </c>
      <c r="U13" s="159">
        <v>0</v>
      </c>
      <c r="V13" s="159">
        <f t="shared" si="6"/>
        <v>0</v>
      </c>
      <c r="W13" s="159"/>
      <c r="X13" s="159" t="s">
        <v>177</v>
      </c>
      <c r="Y13" s="159" t="s">
        <v>175</v>
      </c>
      <c r="Z13" s="149"/>
      <c r="AA13" s="149"/>
      <c r="AB13" s="149"/>
      <c r="AC13" s="149"/>
      <c r="AD13" s="149"/>
      <c r="AE13" s="149"/>
      <c r="AF13" s="149"/>
      <c r="AG13" s="149" t="s">
        <v>178</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c r="C14" s="183" t="s">
        <v>450</v>
      </c>
      <c r="D14" s="177" t="s">
        <v>446</v>
      </c>
      <c r="E14" s="178">
        <v>1</v>
      </c>
      <c r="F14" s="179"/>
      <c r="G14" s="180">
        <f t="shared" si="0"/>
        <v>0</v>
      </c>
      <c r="H14" s="179"/>
      <c r="I14" s="180">
        <f t="shared" si="1"/>
        <v>0</v>
      </c>
      <c r="J14" s="179"/>
      <c r="K14" s="180">
        <f t="shared" si="2"/>
        <v>0</v>
      </c>
      <c r="L14" s="180"/>
      <c r="M14" s="180"/>
      <c r="N14" s="178"/>
      <c r="O14" s="178"/>
      <c r="P14" s="178"/>
      <c r="Q14" s="178"/>
      <c r="R14" s="180"/>
      <c r="S14" s="180"/>
      <c r="T14" s="181"/>
      <c r="U14" s="159"/>
      <c r="V14" s="159"/>
      <c r="W14" s="159"/>
      <c r="X14" s="159"/>
      <c r="Y14" s="15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7</v>
      </c>
      <c r="B15" s="176" t="s">
        <v>179</v>
      </c>
      <c r="C15" s="183" t="s">
        <v>180</v>
      </c>
      <c r="D15" s="177" t="s">
        <v>181</v>
      </c>
      <c r="E15" s="178">
        <v>1</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172</v>
      </c>
      <c r="T15" s="181" t="s">
        <v>173</v>
      </c>
      <c r="U15" s="159">
        <v>1</v>
      </c>
      <c r="V15" s="159">
        <f t="shared" si="6"/>
        <v>1</v>
      </c>
      <c r="W15" s="159"/>
      <c r="X15" s="159" t="s">
        <v>174</v>
      </c>
      <c r="Y15" s="159" t="s">
        <v>175</v>
      </c>
      <c r="Z15" s="149"/>
      <c r="AA15" s="149"/>
      <c r="AB15" s="149"/>
      <c r="AC15" s="149"/>
      <c r="AD15" s="149"/>
      <c r="AE15" s="149"/>
      <c r="AF15" s="149"/>
      <c r="AG15" s="149" t="s">
        <v>176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t="s">
        <v>182</v>
      </c>
      <c r="C16" s="183" t="s">
        <v>233</v>
      </c>
      <c r="D16" s="177" t="s">
        <v>181</v>
      </c>
      <c r="E16" s="178">
        <v>1</v>
      </c>
      <c r="F16" s="179"/>
      <c r="G16" s="180">
        <f t="shared" si="0"/>
        <v>0</v>
      </c>
      <c r="H16" s="179"/>
      <c r="I16" s="180">
        <f t="shared" si="1"/>
        <v>0</v>
      </c>
      <c r="J16" s="179"/>
      <c r="K16" s="180">
        <f t="shared" si="2"/>
        <v>0</v>
      </c>
      <c r="L16" s="180">
        <v>21</v>
      </c>
      <c r="M16" s="180">
        <f t="shared" si="3"/>
        <v>0</v>
      </c>
      <c r="N16" s="178">
        <v>0</v>
      </c>
      <c r="O16" s="178">
        <f t="shared" si="4"/>
        <v>0</v>
      </c>
      <c r="P16" s="178">
        <v>0</v>
      </c>
      <c r="Q16" s="178">
        <f t="shared" si="5"/>
        <v>0</v>
      </c>
      <c r="R16" s="180"/>
      <c r="S16" s="180" t="s">
        <v>172</v>
      </c>
      <c r="T16" s="181" t="s">
        <v>173</v>
      </c>
      <c r="U16" s="159">
        <v>0</v>
      </c>
      <c r="V16" s="159">
        <f t="shared" si="6"/>
        <v>0</v>
      </c>
      <c r="W16" s="159"/>
      <c r="X16" s="159" t="s">
        <v>177</v>
      </c>
      <c r="Y16" s="159" t="s">
        <v>175</v>
      </c>
      <c r="Z16" s="149"/>
      <c r="AA16" s="149"/>
      <c r="AB16" s="149"/>
      <c r="AC16" s="149"/>
      <c r="AD16" s="149"/>
      <c r="AE16" s="149"/>
      <c r="AF16" s="149"/>
      <c r="AG16" s="149" t="s">
        <v>178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ht="22.5" outlineLevel="1" x14ac:dyDescent="0.2">
      <c r="A17" s="175">
        <v>9</v>
      </c>
      <c r="B17" s="176" t="s">
        <v>184</v>
      </c>
      <c r="C17" s="183" t="s">
        <v>234</v>
      </c>
      <c r="D17" s="177" t="s">
        <v>181</v>
      </c>
      <c r="E17" s="178">
        <v>1</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172</v>
      </c>
      <c r="T17" s="181" t="s">
        <v>173</v>
      </c>
      <c r="U17" s="159">
        <v>0</v>
      </c>
      <c r="V17" s="159">
        <f t="shared" si="6"/>
        <v>0</v>
      </c>
      <c r="W17" s="159"/>
      <c r="X17" s="159" t="s">
        <v>177</v>
      </c>
      <c r="Y17" s="159" t="s">
        <v>175</v>
      </c>
      <c r="Z17" s="149"/>
      <c r="AA17" s="149"/>
      <c r="AB17" s="149"/>
      <c r="AC17" s="149"/>
      <c r="AD17" s="149"/>
      <c r="AE17" s="149"/>
      <c r="AF17" s="149"/>
      <c r="AG17" s="149" t="s">
        <v>178</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186</v>
      </c>
      <c r="C18" s="183" t="s">
        <v>187</v>
      </c>
      <c r="D18" s="177" t="s">
        <v>181</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172</v>
      </c>
      <c r="T18" s="181" t="s">
        <v>173</v>
      </c>
      <c r="U18" s="159">
        <v>0.66</v>
      </c>
      <c r="V18" s="159">
        <f t="shared" si="6"/>
        <v>0.66</v>
      </c>
      <c r="W18" s="159"/>
      <c r="X18" s="159" t="s">
        <v>174</v>
      </c>
      <c r="Y18" s="159" t="s">
        <v>175</v>
      </c>
      <c r="Z18" s="149"/>
      <c r="AA18" s="149"/>
      <c r="AB18" s="149"/>
      <c r="AC18" s="149"/>
      <c r="AD18" s="149"/>
      <c r="AE18" s="149"/>
      <c r="AF18" s="149"/>
      <c r="AG18" s="149" t="s">
        <v>176</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188</v>
      </c>
      <c r="C19" s="183" t="s">
        <v>189</v>
      </c>
      <c r="D19" s="177" t="s">
        <v>181</v>
      </c>
      <c r="E19" s="178">
        <v>1</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172</v>
      </c>
      <c r="T19" s="181" t="s">
        <v>173</v>
      </c>
      <c r="U19" s="159">
        <v>0</v>
      </c>
      <c r="V19" s="159">
        <f t="shared" si="6"/>
        <v>0</v>
      </c>
      <c r="W19" s="159"/>
      <c r="X19" s="159" t="s">
        <v>177</v>
      </c>
      <c r="Y19" s="159" t="s">
        <v>175</v>
      </c>
      <c r="Z19" s="149"/>
      <c r="AA19" s="149"/>
      <c r="AB19" s="149"/>
      <c r="AC19" s="149"/>
      <c r="AD19" s="149"/>
      <c r="AE19" s="149"/>
      <c r="AF19" s="149"/>
      <c r="AG19" s="149" t="s">
        <v>178</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t="s">
        <v>190</v>
      </c>
      <c r="C20" s="183" t="s">
        <v>191</v>
      </c>
      <c r="D20" s="177" t="s">
        <v>171</v>
      </c>
      <c r="E20" s="178">
        <v>8</v>
      </c>
      <c r="F20" s="179"/>
      <c r="G20" s="180">
        <f t="shared" si="0"/>
        <v>0</v>
      </c>
      <c r="H20" s="179"/>
      <c r="I20" s="180">
        <f t="shared" si="1"/>
        <v>0</v>
      </c>
      <c r="J20" s="179"/>
      <c r="K20" s="180">
        <f t="shared" si="2"/>
        <v>0</v>
      </c>
      <c r="L20" s="180">
        <v>21</v>
      </c>
      <c r="M20" s="180">
        <f t="shared" si="3"/>
        <v>0</v>
      </c>
      <c r="N20" s="178">
        <v>0</v>
      </c>
      <c r="O20" s="178">
        <f t="shared" si="4"/>
        <v>0</v>
      </c>
      <c r="P20" s="178">
        <v>0</v>
      </c>
      <c r="Q20" s="178">
        <f t="shared" si="5"/>
        <v>0</v>
      </c>
      <c r="R20" s="180"/>
      <c r="S20" s="180" t="s">
        <v>172</v>
      </c>
      <c r="T20" s="181" t="s">
        <v>173</v>
      </c>
      <c r="U20" s="159">
        <v>0.112</v>
      </c>
      <c r="V20" s="159">
        <f t="shared" si="6"/>
        <v>0.9</v>
      </c>
      <c r="W20" s="159"/>
      <c r="X20" s="159" t="s">
        <v>174</v>
      </c>
      <c r="Y20" s="159" t="s">
        <v>175</v>
      </c>
      <c r="Z20" s="149"/>
      <c r="AA20" s="149"/>
      <c r="AB20" s="149"/>
      <c r="AC20" s="149"/>
      <c r="AD20" s="149"/>
      <c r="AE20" s="149"/>
      <c r="AF20" s="149"/>
      <c r="AG20" s="149" t="s">
        <v>176</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t="s">
        <v>194</v>
      </c>
      <c r="C21" s="183" t="s">
        <v>195</v>
      </c>
      <c r="D21" s="177" t="s">
        <v>171</v>
      </c>
      <c r="E21" s="178">
        <v>8</v>
      </c>
      <c r="F21" s="179"/>
      <c r="G21" s="180">
        <f t="shared" si="0"/>
        <v>0</v>
      </c>
      <c r="H21" s="179"/>
      <c r="I21" s="180">
        <f t="shared" si="1"/>
        <v>0</v>
      </c>
      <c r="J21" s="179"/>
      <c r="K21" s="180">
        <f t="shared" si="2"/>
        <v>0</v>
      </c>
      <c r="L21" s="180">
        <v>21</v>
      </c>
      <c r="M21" s="180">
        <f t="shared" si="3"/>
        <v>0</v>
      </c>
      <c r="N21" s="178">
        <v>5.2999999999999998E-4</v>
      </c>
      <c r="O21" s="178">
        <f t="shared" si="4"/>
        <v>0</v>
      </c>
      <c r="P21" s="178">
        <v>0</v>
      </c>
      <c r="Q21" s="178">
        <f t="shared" si="5"/>
        <v>0</v>
      </c>
      <c r="R21" s="180"/>
      <c r="S21" s="180" t="s">
        <v>172</v>
      </c>
      <c r="T21" s="181" t="s">
        <v>173</v>
      </c>
      <c r="U21" s="159">
        <v>0</v>
      </c>
      <c r="V21" s="159">
        <f t="shared" si="6"/>
        <v>0</v>
      </c>
      <c r="W21" s="159"/>
      <c r="X21" s="159" t="s">
        <v>177</v>
      </c>
      <c r="Y21" s="159" t="s">
        <v>175</v>
      </c>
      <c r="Z21" s="149"/>
      <c r="AA21" s="149"/>
      <c r="AB21" s="149"/>
      <c r="AC21" s="149"/>
      <c r="AD21" s="149"/>
      <c r="AE21" s="149"/>
      <c r="AF21" s="149"/>
      <c r="AG21" s="149" t="s">
        <v>178</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t="s">
        <v>192</v>
      </c>
      <c r="C22" s="183" t="s">
        <v>193</v>
      </c>
      <c r="D22" s="177" t="s">
        <v>171</v>
      </c>
      <c r="E22" s="178">
        <v>19</v>
      </c>
      <c r="F22" s="179"/>
      <c r="G22" s="180">
        <f t="shared" si="0"/>
        <v>0</v>
      </c>
      <c r="H22" s="179"/>
      <c r="I22" s="180">
        <f t="shared" si="1"/>
        <v>0</v>
      </c>
      <c r="J22" s="179"/>
      <c r="K22" s="180">
        <f t="shared" si="2"/>
        <v>0</v>
      </c>
      <c r="L22" s="180">
        <v>21</v>
      </c>
      <c r="M22" s="180">
        <f t="shared" si="3"/>
        <v>0</v>
      </c>
      <c r="N22" s="178">
        <v>0</v>
      </c>
      <c r="O22" s="178">
        <f t="shared" si="4"/>
        <v>0</v>
      </c>
      <c r="P22" s="178">
        <v>0</v>
      </c>
      <c r="Q22" s="178">
        <f t="shared" si="5"/>
        <v>0</v>
      </c>
      <c r="R22" s="180"/>
      <c r="S22" s="180" t="s">
        <v>172</v>
      </c>
      <c r="T22" s="181" t="s">
        <v>173</v>
      </c>
      <c r="U22" s="159">
        <v>0.12</v>
      </c>
      <c r="V22" s="159">
        <f t="shared" si="6"/>
        <v>2.2799999999999998</v>
      </c>
      <c r="W22" s="159"/>
      <c r="X22" s="159" t="s">
        <v>174</v>
      </c>
      <c r="Y22" s="159" t="s">
        <v>175</v>
      </c>
      <c r="Z22" s="149"/>
      <c r="AA22" s="149"/>
      <c r="AB22" s="149"/>
      <c r="AC22" s="149"/>
      <c r="AD22" s="149"/>
      <c r="AE22" s="149"/>
      <c r="AF22" s="149"/>
      <c r="AG22" s="149" t="s">
        <v>176</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c r="C23" s="183" t="s">
        <v>439</v>
      </c>
      <c r="D23" s="177" t="s">
        <v>171</v>
      </c>
      <c r="E23" s="178">
        <v>19</v>
      </c>
      <c r="F23" s="179"/>
      <c r="G23" s="180">
        <f t="shared" si="0"/>
        <v>0</v>
      </c>
      <c r="H23" s="179"/>
      <c r="I23" s="180">
        <f t="shared" si="1"/>
        <v>0</v>
      </c>
      <c r="J23" s="179"/>
      <c r="K23" s="180">
        <f t="shared" si="2"/>
        <v>0</v>
      </c>
      <c r="L23" s="180">
        <v>21</v>
      </c>
      <c r="M23" s="180">
        <f t="shared" si="3"/>
        <v>0</v>
      </c>
      <c r="N23" s="178">
        <v>7.6000000000000004E-4</v>
      </c>
      <c r="O23" s="178">
        <f t="shared" si="4"/>
        <v>0.01</v>
      </c>
      <c r="P23" s="178">
        <v>0</v>
      </c>
      <c r="Q23" s="178">
        <f t="shared" si="5"/>
        <v>0</v>
      </c>
      <c r="R23" s="180"/>
      <c r="S23" s="180" t="s">
        <v>172</v>
      </c>
      <c r="T23" s="181" t="s">
        <v>173</v>
      </c>
      <c r="U23" s="159">
        <v>0</v>
      </c>
      <c r="V23" s="159">
        <f t="shared" si="6"/>
        <v>0</v>
      </c>
      <c r="W23" s="159"/>
      <c r="X23" s="159" t="s">
        <v>177</v>
      </c>
      <c r="Y23" s="159" t="s">
        <v>175</v>
      </c>
      <c r="Z23" s="149"/>
      <c r="AA23" s="149"/>
      <c r="AB23" s="149"/>
      <c r="AC23" s="149"/>
      <c r="AD23" s="149"/>
      <c r="AE23" s="149"/>
      <c r="AF23" s="149"/>
      <c r="AG23" s="149" t="s">
        <v>178</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76" t="s">
        <v>196</v>
      </c>
      <c r="C24" s="183" t="s">
        <v>197</v>
      </c>
      <c r="D24" s="177" t="s">
        <v>181</v>
      </c>
      <c r="E24" s="178">
        <v>25</v>
      </c>
      <c r="F24" s="179"/>
      <c r="G24" s="180">
        <f t="shared" si="0"/>
        <v>0</v>
      </c>
      <c r="H24" s="179"/>
      <c r="I24" s="180">
        <f t="shared" si="1"/>
        <v>0</v>
      </c>
      <c r="J24" s="179"/>
      <c r="K24" s="180">
        <f t="shared" si="2"/>
        <v>0</v>
      </c>
      <c r="L24" s="180">
        <v>21</v>
      </c>
      <c r="M24" s="180">
        <f t="shared" si="3"/>
        <v>0</v>
      </c>
      <c r="N24" s="178">
        <v>0</v>
      </c>
      <c r="O24" s="178">
        <f t="shared" si="4"/>
        <v>0</v>
      </c>
      <c r="P24" s="178">
        <v>0</v>
      </c>
      <c r="Q24" s="178">
        <f t="shared" si="5"/>
        <v>0</v>
      </c>
      <c r="R24" s="180"/>
      <c r="S24" s="180" t="s">
        <v>172</v>
      </c>
      <c r="T24" s="181" t="s">
        <v>173</v>
      </c>
      <c r="U24" s="159">
        <v>8.2170000000000007E-2</v>
      </c>
      <c r="V24" s="159">
        <f t="shared" si="6"/>
        <v>2.0499999999999998</v>
      </c>
      <c r="W24" s="159"/>
      <c r="X24" s="159" t="s">
        <v>174</v>
      </c>
      <c r="Y24" s="159" t="s">
        <v>175</v>
      </c>
      <c r="Z24" s="149"/>
      <c r="AA24" s="149"/>
      <c r="AB24" s="149"/>
      <c r="AC24" s="149"/>
      <c r="AD24" s="149"/>
      <c r="AE24" s="149"/>
      <c r="AF24" s="149"/>
      <c r="AG24" s="149" t="s">
        <v>176</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75">
        <v>17</v>
      </c>
      <c r="B25" s="176" t="s">
        <v>198</v>
      </c>
      <c r="C25" s="183" t="s">
        <v>199</v>
      </c>
      <c r="D25" s="177" t="s">
        <v>181</v>
      </c>
      <c r="E25" s="178">
        <v>5</v>
      </c>
      <c r="F25" s="179"/>
      <c r="G25" s="180">
        <f t="shared" si="0"/>
        <v>0</v>
      </c>
      <c r="H25" s="179"/>
      <c r="I25" s="180">
        <f t="shared" si="1"/>
        <v>0</v>
      </c>
      <c r="J25" s="179"/>
      <c r="K25" s="180">
        <f t="shared" si="2"/>
        <v>0</v>
      </c>
      <c r="L25" s="180">
        <v>21</v>
      </c>
      <c r="M25" s="180">
        <f t="shared" si="3"/>
        <v>0</v>
      </c>
      <c r="N25" s="178">
        <v>0</v>
      </c>
      <c r="O25" s="178">
        <f t="shared" si="4"/>
        <v>0</v>
      </c>
      <c r="P25" s="178">
        <v>0</v>
      </c>
      <c r="Q25" s="178">
        <f t="shared" si="5"/>
        <v>0</v>
      </c>
      <c r="R25" s="180"/>
      <c r="S25" s="180" t="s">
        <v>172</v>
      </c>
      <c r="T25" s="181" t="s">
        <v>173</v>
      </c>
      <c r="U25" s="159">
        <v>0.42166999999999999</v>
      </c>
      <c r="V25" s="159">
        <f t="shared" si="6"/>
        <v>2.11</v>
      </c>
      <c r="W25" s="159"/>
      <c r="X25" s="159" t="s">
        <v>174</v>
      </c>
      <c r="Y25" s="159" t="s">
        <v>175</v>
      </c>
      <c r="Z25" s="149"/>
      <c r="AA25" s="149"/>
      <c r="AB25" s="149"/>
      <c r="AC25" s="149"/>
      <c r="AD25" s="149"/>
      <c r="AE25" s="149"/>
      <c r="AF25" s="149"/>
      <c r="AG25" s="149" t="s">
        <v>176</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75">
        <v>18</v>
      </c>
      <c r="B26" s="176" t="s">
        <v>200</v>
      </c>
      <c r="C26" s="183" t="s">
        <v>201</v>
      </c>
      <c r="D26" s="177" t="s">
        <v>0</v>
      </c>
      <c r="E26" s="178">
        <v>243.21299999999999</v>
      </c>
      <c r="F26" s="179"/>
      <c r="G26" s="180">
        <f t="shared" si="0"/>
        <v>0</v>
      </c>
      <c r="H26" s="179"/>
      <c r="I26" s="180">
        <f t="shared" si="1"/>
        <v>0</v>
      </c>
      <c r="J26" s="179"/>
      <c r="K26" s="180">
        <f t="shared" si="2"/>
        <v>0</v>
      </c>
      <c r="L26" s="180">
        <v>21</v>
      </c>
      <c r="M26" s="180">
        <f t="shared" si="3"/>
        <v>0</v>
      </c>
      <c r="N26" s="178">
        <v>0</v>
      </c>
      <c r="O26" s="178">
        <f t="shared" si="4"/>
        <v>0</v>
      </c>
      <c r="P26" s="178">
        <v>0</v>
      </c>
      <c r="Q26" s="178">
        <f t="shared" si="5"/>
        <v>0</v>
      </c>
      <c r="R26" s="180"/>
      <c r="S26" s="180" t="s">
        <v>172</v>
      </c>
      <c r="T26" s="181" t="s">
        <v>173</v>
      </c>
      <c r="U26" s="159">
        <v>1.7000000000000001E-2</v>
      </c>
      <c r="V26" s="159">
        <f t="shared" si="6"/>
        <v>4.13</v>
      </c>
      <c r="W26" s="159"/>
      <c r="X26" s="159" t="s">
        <v>174</v>
      </c>
      <c r="Y26" s="159" t="s">
        <v>175</v>
      </c>
      <c r="Z26" s="149"/>
      <c r="AA26" s="149"/>
      <c r="AB26" s="149"/>
      <c r="AC26" s="149"/>
      <c r="AD26" s="149"/>
      <c r="AE26" s="149"/>
      <c r="AF26" s="149"/>
      <c r="AG26" s="149" t="s">
        <v>202</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
      <c r="A27" s="175">
        <v>19</v>
      </c>
      <c r="B27" s="176"/>
      <c r="C27" s="183" t="s">
        <v>441</v>
      </c>
      <c r="D27" s="177" t="s">
        <v>442</v>
      </c>
      <c r="E27" s="178">
        <v>1</v>
      </c>
      <c r="F27" s="179"/>
      <c r="G27" s="180">
        <f t="shared" ref="G27:G29" si="13">ROUND(E27*F27,2)</f>
        <v>0</v>
      </c>
      <c r="H27" s="179"/>
      <c r="I27" s="180">
        <f t="shared" ref="I27:I29" si="14">ROUND(E27*H27,2)</f>
        <v>0</v>
      </c>
      <c r="J27" s="179"/>
      <c r="K27" s="180">
        <f t="shared" ref="K27:K29" si="15">ROUND(E27*J27,2)</f>
        <v>0</v>
      </c>
      <c r="L27" s="180">
        <v>21</v>
      </c>
      <c r="M27" s="180">
        <f t="shared" ref="M27:M29" si="16">G27*(1+L27/100)</f>
        <v>0</v>
      </c>
      <c r="N27" s="178">
        <v>0</v>
      </c>
      <c r="O27" s="178">
        <f t="shared" ref="O27:O29" si="17">ROUND(E27*N27,2)</f>
        <v>0</v>
      </c>
      <c r="P27" s="178">
        <v>0</v>
      </c>
      <c r="Q27" s="178">
        <f t="shared" ref="Q27:Q29" si="18">ROUND(E27*P27,2)</f>
        <v>0</v>
      </c>
      <c r="R27" s="180"/>
      <c r="S27" s="180" t="s">
        <v>172</v>
      </c>
      <c r="T27" s="181"/>
      <c r="U27" s="159"/>
      <c r="V27" s="159"/>
      <c r="W27" s="159"/>
      <c r="X27" s="159"/>
      <c r="Y27" s="15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75">
        <v>20</v>
      </c>
      <c r="B28" s="176"/>
      <c r="C28" s="183" t="s">
        <v>443</v>
      </c>
      <c r="D28" s="177" t="s">
        <v>444</v>
      </c>
      <c r="E28" s="178">
        <v>1</v>
      </c>
      <c r="F28" s="179"/>
      <c r="G28" s="180">
        <f t="shared" si="13"/>
        <v>0</v>
      </c>
      <c r="H28" s="179"/>
      <c r="I28" s="180">
        <f t="shared" si="14"/>
        <v>0</v>
      </c>
      <c r="J28" s="179"/>
      <c r="K28" s="180">
        <f t="shared" si="15"/>
        <v>0</v>
      </c>
      <c r="L28" s="180">
        <v>21</v>
      </c>
      <c r="M28" s="180">
        <f t="shared" si="16"/>
        <v>0</v>
      </c>
      <c r="N28" s="178">
        <v>0</v>
      </c>
      <c r="O28" s="178">
        <f t="shared" si="17"/>
        <v>0</v>
      </c>
      <c r="P28" s="178">
        <v>0</v>
      </c>
      <c r="Q28" s="178">
        <f t="shared" si="18"/>
        <v>0</v>
      </c>
      <c r="R28" s="180"/>
      <c r="S28" s="180" t="s">
        <v>172</v>
      </c>
      <c r="T28" s="181"/>
      <c r="U28" s="159"/>
      <c r="V28" s="159"/>
      <c r="W28" s="159"/>
      <c r="X28" s="159"/>
      <c r="Y28" s="15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
      <c r="A29" s="175">
        <v>21</v>
      </c>
      <c r="B29" s="176"/>
      <c r="C29" s="183" t="s">
        <v>445</v>
      </c>
      <c r="D29" s="177" t="s">
        <v>446</v>
      </c>
      <c r="E29" s="178">
        <v>1</v>
      </c>
      <c r="F29" s="179"/>
      <c r="G29" s="180">
        <f t="shared" si="13"/>
        <v>0</v>
      </c>
      <c r="H29" s="179"/>
      <c r="I29" s="180">
        <f t="shared" si="14"/>
        <v>0</v>
      </c>
      <c r="J29" s="179"/>
      <c r="K29" s="180">
        <f t="shared" si="15"/>
        <v>0</v>
      </c>
      <c r="L29" s="180">
        <v>21</v>
      </c>
      <c r="M29" s="180">
        <f t="shared" si="16"/>
        <v>0</v>
      </c>
      <c r="N29" s="178">
        <v>0</v>
      </c>
      <c r="O29" s="178">
        <f t="shared" si="17"/>
        <v>0</v>
      </c>
      <c r="P29" s="178">
        <v>0</v>
      </c>
      <c r="Q29" s="178">
        <f t="shared" si="18"/>
        <v>0</v>
      </c>
      <c r="R29" s="180"/>
      <c r="S29" s="180" t="s">
        <v>172</v>
      </c>
      <c r="T29" s="181"/>
      <c r="U29" s="159"/>
      <c r="V29" s="159"/>
      <c r="W29" s="159"/>
      <c r="X29" s="159"/>
      <c r="Y29" s="15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1" x14ac:dyDescent="0.2">
      <c r="A30" s="175">
        <v>22</v>
      </c>
      <c r="B30" s="176" t="s">
        <v>203</v>
      </c>
      <c r="C30" s="183" t="s">
        <v>204</v>
      </c>
      <c r="D30" s="177" t="s">
        <v>205</v>
      </c>
      <c r="E30" s="178">
        <v>2</v>
      </c>
      <c r="F30" s="179"/>
      <c r="G30" s="180">
        <f t="shared" si="0"/>
        <v>0</v>
      </c>
      <c r="H30" s="179"/>
      <c r="I30" s="180">
        <f t="shared" si="1"/>
        <v>0</v>
      </c>
      <c r="J30" s="179"/>
      <c r="K30" s="180">
        <f t="shared" si="2"/>
        <v>0</v>
      </c>
      <c r="L30" s="180">
        <v>21</v>
      </c>
      <c r="M30" s="180">
        <f t="shared" si="3"/>
        <v>0</v>
      </c>
      <c r="N30" s="178">
        <v>0</v>
      </c>
      <c r="O30" s="178">
        <f t="shared" si="4"/>
        <v>0</v>
      </c>
      <c r="P30" s="178">
        <v>0</v>
      </c>
      <c r="Q30" s="178">
        <f t="shared" si="5"/>
        <v>0</v>
      </c>
      <c r="R30" s="180"/>
      <c r="S30" s="180" t="s">
        <v>172</v>
      </c>
      <c r="T30" s="181" t="s">
        <v>173</v>
      </c>
      <c r="U30" s="159">
        <v>1</v>
      </c>
      <c r="V30" s="159">
        <f t="shared" si="6"/>
        <v>2</v>
      </c>
      <c r="W30" s="159"/>
      <c r="X30" s="159" t="s">
        <v>206</v>
      </c>
      <c r="Y30" s="159" t="s">
        <v>175</v>
      </c>
      <c r="Z30" s="149"/>
      <c r="AA30" s="149"/>
      <c r="AB30" s="149"/>
      <c r="AC30" s="149"/>
      <c r="AD30" s="149"/>
      <c r="AE30" s="149"/>
      <c r="AF30" s="149"/>
      <c r="AG30" s="149" t="s">
        <v>207</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
      <c r="A31" s="175">
        <v>23</v>
      </c>
      <c r="B31" s="169" t="s">
        <v>208</v>
      </c>
      <c r="C31" s="184" t="s">
        <v>209</v>
      </c>
      <c r="D31" s="170" t="s">
        <v>205</v>
      </c>
      <c r="E31" s="171">
        <v>6</v>
      </c>
      <c r="F31" s="179"/>
      <c r="G31" s="180">
        <f t="shared" ref="G31" si="19">ROUND(E31*F31,2)</f>
        <v>0</v>
      </c>
      <c r="H31" s="179"/>
      <c r="I31" s="180">
        <f t="shared" ref="I31" si="20">ROUND(E31*H31,2)</f>
        <v>0</v>
      </c>
      <c r="J31" s="179"/>
      <c r="K31" s="180">
        <f t="shared" ref="K31" si="21">ROUND(E31*J31,2)</f>
        <v>0</v>
      </c>
      <c r="L31" s="180">
        <v>21</v>
      </c>
      <c r="M31" s="180">
        <f t="shared" ref="M31" si="22">G31*(1+L31/100)</f>
        <v>0</v>
      </c>
      <c r="N31" s="178">
        <v>0</v>
      </c>
      <c r="O31" s="178">
        <f t="shared" ref="O31" si="23">ROUND(E31*N31,2)</f>
        <v>0</v>
      </c>
      <c r="P31" s="178">
        <v>0</v>
      </c>
      <c r="Q31" s="178">
        <f t="shared" ref="Q31" si="24">ROUND(E31*P31,2)</f>
        <v>0</v>
      </c>
      <c r="R31" s="180"/>
      <c r="S31" s="180" t="s">
        <v>172</v>
      </c>
      <c r="T31" s="181"/>
      <c r="U31" s="159"/>
      <c r="V31" s="159"/>
      <c r="W31" s="159"/>
      <c r="X31" s="159"/>
      <c r="Y31" s="15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
      <c r="A32" s="168">
        <v>24</v>
      </c>
      <c r="B32" s="169"/>
      <c r="C32" s="184" t="s">
        <v>447</v>
      </c>
      <c r="D32" s="170" t="s">
        <v>446</v>
      </c>
      <c r="E32" s="171">
        <v>1</v>
      </c>
      <c r="F32" s="172"/>
      <c r="G32" s="173">
        <f t="shared" si="0"/>
        <v>0</v>
      </c>
      <c r="H32" s="172"/>
      <c r="I32" s="173">
        <f t="shared" si="1"/>
        <v>0</v>
      </c>
      <c r="J32" s="172"/>
      <c r="K32" s="173">
        <f t="shared" si="2"/>
        <v>0</v>
      </c>
      <c r="L32" s="173">
        <v>21</v>
      </c>
      <c r="M32" s="173">
        <f t="shared" si="3"/>
        <v>0</v>
      </c>
      <c r="N32" s="171">
        <v>0</v>
      </c>
      <c r="O32" s="171">
        <f t="shared" si="4"/>
        <v>0</v>
      </c>
      <c r="P32" s="171">
        <v>0</v>
      </c>
      <c r="Q32" s="171">
        <f t="shared" si="5"/>
        <v>0</v>
      </c>
      <c r="R32" s="173"/>
      <c r="S32" s="173" t="s">
        <v>172</v>
      </c>
      <c r="T32" s="174" t="s">
        <v>173</v>
      </c>
      <c r="U32" s="159">
        <v>1</v>
      </c>
      <c r="V32" s="159">
        <f t="shared" si="6"/>
        <v>1</v>
      </c>
      <c r="W32" s="159"/>
      <c r="X32" s="159" t="s">
        <v>206</v>
      </c>
      <c r="Y32" s="159" t="s">
        <v>175</v>
      </c>
      <c r="Z32" s="149"/>
      <c r="AA32" s="149"/>
      <c r="AB32" s="149"/>
      <c r="AC32" s="149"/>
      <c r="AD32" s="149"/>
      <c r="AE32" s="149"/>
      <c r="AF32" s="149"/>
      <c r="AG32" s="149" t="s">
        <v>207</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33" x14ac:dyDescent="0.2">
      <c r="A33" s="3"/>
      <c r="B33" s="4"/>
      <c r="C33" s="185"/>
      <c r="D33" s="6"/>
      <c r="E33" s="3"/>
      <c r="F33" s="3"/>
      <c r="G33" s="3"/>
      <c r="H33" s="3"/>
      <c r="I33" s="3"/>
      <c r="J33" s="3"/>
      <c r="K33" s="3"/>
      <c r="L33" s="3"/>
      <c r="M33" s="3"/>
      <c r="N33" s="3"/>
      <c r="O33" s="3"/>
      <c r="P33" s="3"/>
      <c r="Q33" s="3"/>
      <c r="R33" s="3"/>
      <c r="S33" s="3"/>
      <c r="T33" s="3"/>
      <c r="U33" s="3"/>
      <c r="V33" s="3"/>
      <c r="W33" s="3"/>
      <c r="X33" s="3"/>
      <c r="Y33" s="3"/>
      <c r="AE33">
        <v>15</v>
      </c>
      <c r="AF33">
        <v>21</v>
      </c>
      <c r="AG33" t="s">
        <v>155</v>
      </c>
    </row>
    <row r="34" spans="1:33" x14ac:dyDescent="0.2">
      <c r="A34" s="152"/>
      <c r="B34" s="153" t="s">
        <v>29</v>
      </c>
      <c r="C34" s="186"/>
      <c r="D34" s="154"/>
      <c r="E34" s="155"/>
      <c r="F34" s="155"/>
      <c r="G34" s="167">
        <f>G8</f>
        <v>0</v>
      </c>
      <c r="H34" s="3"/>
      <c r="I34" s="3"/>
      <c r="J34" s="3"/>
      <c r="K34" s="3"/>
      <c r="L34" s="3"/>
      <c r="M34" s="3"/>
      <c r="N34" s="3"/>
      <c r="O34" s="3"/>
      <c r="P34" s="3"/>
      <c r="Q34" s="3"/>
      <c r="R34" s="3"/>
      <c r="S34" s="3"/>
      <c r="T34" s="3"/>
      <c r="U34" s="3"/>
      <c r="V34" s="3"/>
      <c r="W34" s="3"/>
      <c r="X34" s="3"/>
      <c r="Y34" s="3"/>
      <c r="AE34">
        <f>SUMIF(L7:L32,AE33,G7:G32)</f>
        <v>0</v>
      </c>
      <c r="AF34">
        <f>SUMIF(L7:L32,AF33,G7:G32)</f>
        <v>0</v>
      </c>
      <c r="AG34" t="s">
        <v>210</v>
      </c>
    </row>
    <row r="35" spans="1:33" x14ac:dyDescent="0.2">
      <c r="C35" s="187"/>
      <c r="D35" s="10"/>
      <c r="AG35" t="s">
        <v>211</v>
      </c>
    </row>
    <row r="36" spans="1:33" x14ac:dyDescent="0.2">
      <c r="D36" s="10"/>
    </row>
    <row r="37" spans="1:33" x14ac:dyDescent="0.2">
      <c r="D37" s="10"/>
    </row>
    <row r="38" spans="1:33" x14ac:dyDescent="0.2">
      <c r="D38" s="10"/>
    </row>
    <row r="39" spans="1:33" x14ac:dyDescent="0.2">
      <c r="D39" s="10"/>
    </row>
    <row r="40" spans="1:33" x14ac:dyDescent="0.2">
      <c r="D40" s="10"/>
    </row>
    <row r="41" spans="1:33" x14ac:dyDescent="0.2">
      <c r="D41" s="10"/>
    </row>
    <row r="42" spans="1:33" x14ac:dyDescent="0.2">
      <c r="D42" s="10"/>
    </row>
    <row r="43" spans="1:33" x14ac:dyDescent="0.2">
      <c r="D43" s="10"/>
    </row>
    <row r="44" spans="1:33" x14ac:dyDescent="0.2">
      <c r="D44" s="10"/>
    </row>
    <row r="45" spans="1:33" x14ac:dyDescent="0.2">
      <c r="D45" s="10"/>
    </row>
    <row r="46" spans="1:33" x14ac:dyDescent="0.2">
      <c r="D46" s="10"/>
    </row>
    <row r="47" spans="1:33" x14ac:dyDescent="0.2">
      <c r="D47" s="10"/>
    </row>
    <row r="48" spans="1:33"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row r="5006" spans="4:4" x14ac:dyDescent="0.2">
      <c r="D5006" s="10"/>
    </row>
  </sheetData>
  <sheetProtection algorithmName="SHA-512" hashValue="DIGid5nEF1ITd86MPAH9qb9ACxLcMuF2d7z3wCLLATq0t+KDxv41ZuoFkIdmeD7TS6WQ8JpaXaaorrVXRZR/PA==" saltValue="IEmAK5Qf9BX7L2Be7REua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5"/>
  <sheetViews>
    <sheetView workbookViewId="0">
      <pane ySplit="7" topLeftCell="A8" activePane="bottomLeft" state="frozen"/>
      <selection pane="bottomLeft" activeCell="C16" sqref="C16"/>
    </sheetView>
  </sheetViews>
  <sheetFormatPr defaultRowHeight="12.75" outlineLevelRow="1"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64" t="s">
        <v>142</v>
      </c>
      <c r="B1" s="264"/>
      <c r="C1" s="264"/>
      <c r="D1" s="264"/>
      <c r="E1" s="264"/>
      <c r="F1" s="264"/>
      <c r="G1" s="264"/>
      <c r="AG1" t="s">
        <v>143</v>
      </c>
    </row>
    <row r="2" spans="1:60" ht="24.95" customHeight="1" x14ac:dyDescent="0.2">
      <c r="A2" s="141" t="s">
        <v>7</v>
      </c>
      <c r="B2" s="49" t="s">
        <v>43</v>
      </c>
      <c r="C2" s="265" t="s">
        <v>44</v>
      </c>
      <c r="D2" s="266"/>
      <c r="E2" s="266"/>
      <c r="F2" s="266"/>
      <c r="G2" s="267"/>
      <c r="AG2" t="s">
        <v>144</v>
      </c>
    </row>
    <row r="3" spans="1:60" ht="24.95" customHeight="1" x14ac:dyDescent="0.2">
      <c r="A3" s="141" t="s">
        <v>8</v>
      </c>
      <c r="B3" s="49" t="s">
        <v>75</v>
      </c>
      <c r="C3" s="265" t="s">
        <v>76</v>
      </c>
      <c r="D3" s="266"/>
      <c r="E3" s="266"/>
      <c r="F3" s="266"/>
      <c r="G3" s="267"/>
      <c r="AC3" s="122" t="s">
        <v>144</v>
      </c>
      <c r="AG3" t="s">
        <v>145</v>
      </c>
    </row>
    <row r="4" spans="1:60" ht="24.95" customHeight="1" x14ac:dyDescent="0.2">
      <c r="A4" s="142" t="s">
        <v>9</v>
      </c>
      <c r="B4" s="143" t="s">
        <v>55</v>
      </c>
      <c r="C4" s="268" t="s">
        <v>77</v>
      </c>
      <c r="D4" s="269"/>
      <c r="E4" s="269"/>
      <c r="F4" s="269"/>
      <c r="G4" s="270"/>
      <c r="AG4" t="s">
        <v>146</v>
      </c>
    </row>
    <row r="5" spans="1:60" x14ac:dyDescent="0.2">
      <c r="D5" s="10"/>
    </row>
    <row r="6" spans="1:60" ht="38.25" x14ac:dyDescent="0.2">
      <c r="A6" s="145" t="s">
        <v>147</v>
      </c>
      <c r="B6" s="147" t="s">
        <v>148</v>
      </c>
      <c r="C6" s="147" t="s">
        <v>149</v>
      </c>
      <c r="D6" s="146" t="s">
        <v>150</v>
      </c>
      <c r="E6" s="145" t="s">
        <v>151</v>
      </c>
      <c r="F6" s="144" t="s">
        <v>152</v>
      </c>
      <c r="G6" s="145" t="s">
        <v>29</v>
      </c>
      <c r="H6" s="148" t="s">
        <v>30</v>
      </c>
      <c r="I6" s="148" t="s">
        <v>153</v>
      </c>
      <c r="J6" s="148" t="s">
        <v>31</v>
      </c>
      <c r="K6" s="148" t="s">
        <v>154</v>
      </c>
      <c r="L6" s="148" t="s">
        <v>155</v>
      </c>
      <c r="M6" s="148" t="s">
        <v>156</v>
      </c>
      <c r="N6" s="148" t="s">
        <v>157</v>
      </c>
      <c r="O6" s="148" t="s">
        <v>158</v>
      </c>
      <c r="P6" s="148" t="s">
        <v>159</v>
      </c>
      <c r="Q6" s="148" t="s">
        <v>160</v>
      </c>
      <c r="R6" s="148" t="s">
        <v>161</v>
      </c>
      <c r="S6" s="148" t="s">
        <v>162</v>
      </c>
      <c r="T6" s="148" t="s">
        <v>163</v>
      </c>
      <c r="U6" s="148" t="s">
        <v>164</v>
      </c>
      <c r="V6" s="148" t="s">
        <v>165</v>
      </c>
      <c r="W6" s="148" t="s">
        <v>166</v>
      </c>
      <c r="X6" s="148" t="s">
        <v>167</v>
      </c>
      <c r="Y6" s="148" t="s">
        <v>168</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169</v>
      </c>
      <c r="B8" s="162" t="s">
        <v>135</v>
      </c>
      <c r="C8" s="182" t="s">
        <v>136</v>
      </c>
      <c r="D8" s="163"/>
      <c r="E8" s="164"/>
      <c r="F8" s="165"/>
      <c r="G8" s="165">
        <f>SUMIF(AG9:AG25,"&lt;&gt;NOR",G9:G25)</f>
        <v>0</v>
      </c>
      <c r="H8" s="165"/>
      <c r="I8" s="165">
        <f>SUM(I9:I25)</f>
        <v>0</v>
      </c>
      <c r="J8" s="165"/>
      <c r="K8" s="165">
        <f>SUM(K9:K25)</f>
        <v>0</v>
      </c>
      <c r="L8" s="165"/>
      <c r="M8" s="165">
        <f>SUM(M9:M25)</f>
        <v>0</v>
      </c>
      <c r="N8" s="164"/>
      <c r="O8" s="164">
        <f>SUM(O9:O25)</f>
        <v>0.01</v>
      </c>
      <c r="P8" s="164"/>
      <c r="Q8" s="164">
        <f>SUM(Q9:Q25)</f>
        <v>0</v>
      </c>
      <c r="R8" s="165"/>
      <c r="S8" s="165"/>
      <c r="T8" s="166"/>
      <c r="U8" s="160"/>
      <c r="V8" s="160">
        <f>SUM(V9:V25)</f>
        <v>8.08</v>
      </c>
      <c r="W8" s="160"/>
      <c r="X8" s="160"/>
      <c r="Y8" s="160"/>
      <c r="AG8" t="s">
        <v>170</v>
      </c>
    </row>
    <row r="9" spans="1:60" outlineLevel="1" x14ac:dyDescent="0.2">
      <c r="A9" s="175">
        <v>1</v>
      </c>
      <c r="B9" s="176"/>
      <c r="C9" s="183" t="s">
        <v>437</v>
      </c>
      <c r="D9" s="177" t="s">
        <v>171</v>
      </c>
      <c r="E9" s="178">
        <v>7</v>
      </c>
      <c r="F9" s="179"/>
      <c r="G9" s="180">
        <f t="shared" ref="G9:G25" si="0">ROUND(E9*F9,2)</f>
        <v>0</v>
      </c>
      <c r="H9" s="179"/>
      <c r="I9" s="180">
        <f t="shared" ref="I9:I25" si="1">ROUND(E9*H9,2)</f>
        <v>0</v>
      </c>
      <c r="J9" s="179"/>
      <c r="K9" s="180">
        <f t="shared" ref="K9:K25" si="2">ROUND(E9*J9,2)</f>
        <v>0</v>
      </c>
      <c r="L9" s="180">
        <v>21</v>
      </c>
      <c r="M9" s="180">
        <f t="shared" ref="M9:M25" si="3">G9*(1+L9/100)</f>
        <v>0</v>
      </c>
      <c r="N9" s="178">
        <v>0</v>
      </c>
      <c r="O9" s="178">
        <f t="shared" ref="O9:O25" si="4">ROUND(E9*N9,2)</f>
        <v>0</v>
      </c>
      <c r="P9" s="178">
        <v>0</v>
      </c>
      <c r="Q9" s="178">
        <f t="shared" ref="Q9:Q25" si="5">ROUND(E9*P9,2)</f>
        <v>0</v>
      </c>
      <c r="R9" s="180"/>
      <c r="S9" s="180" t="s">
        <v>172</v>
      </c>
      <c r="T9" s="181" t="s">
        <v>173</v>
      </c>
      <c r="U9" s="159">
        <v>0.17</v>
      </c>
      <c r="V9" s="159">
        <f t="shared" ref="V9:V25" si="6">ROUND(E9*U9,2)</f>
        <v>1.19</v>
      </c>
      <c r="W9" s="159"/>
      <c r="X9" s="159" t="s">
        <v>174</v>
      </c>
      <c r="Y9" s="159" t="s">
        <v>175</v>
      </c>
      <c r="Z9" s="149"/>
      <c r="AA9" s="149"/>
      <c r="AB9" s="149"/>
      <c r="AC9" s="149"/>
      <c r="AD9" s="149"/>
      <c r="AE9" s="149"/>
      <c r="AF9" s="149"/>
      <c r="AG9" s="149" t="s">
        <v>176</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
      <c r="A10" s="175">
        <v>2</v>
      </c>
      <c r="B10" s="176"/>
      <c r="C10" s="183" t="s">
        <v>438</v>
      </c>
      <c r="D10" s="177" t="s">
        <v>171</v>
      </c>
      <c r="E10" s="178">
        <v>7</v>
      </c>
      <c r="F10" s="179"/>
      <c r="G10" s="180">
        <f t="shared" si="0"/>
        <v>0</v>
      </c>
      <c r="H10" s="179"/>
      <c r="I10" s="180">
        <f t="shared" si="1"/>
        <v>0</v>
      </c>
      <c r="J10" s="179"/>
      <c r="K10" s="180">
        <f t="shared" si="2"/>
        <v>0</v>
      </c>
      <c r="L10" s="180">
        <v>21</v>
      </c>
      <c r="M10" s="180">
        <f t="shared" si="3"/>
        <v>0</v>
      </c>
      <c r="N10" s="178">
        <v>0</v>
      </c>
      <c r="O10" s="178">
        <f t="shared" si="4"/>
        <v>0</v>
      </c>
      <c r="P10" s="178">
        <v>0</v>
      </c>
      <c r="Q10" s="178">
        <f t="shared" si="5"/>
        <v>0</v>
      </c>
      <c r="R10" s="180"/>
      <c r="S10" s="180" t="s">
        <v>172</v>
      </c>
      <c r="T10" s="181" t="s">
        <v>173</v>
      </c>
      <c r="U10" s="159">
        <v>0</v>
      </c>
      <c r="V10" s="159">
        <f t="shared" si="6"/>
        <v>0</v>
      </c>
      <c r="W10" s="159"/>
      <c r="X10" s="159" t="s">
        <v>177</v>
      </c>
      <c r="Y10" s="159" t="s">
        <v>175</v>
      </c>
      <c r="Z10" s="149"/>
      <c r="AA10" s="149"/>
      <c r="AB10" s="149"/>
      <c r="AC10" s="149"/>
      <c r="AD10" s="149"/>
      <c r="AE10" s="149"/>
      <c r="AF10" s="149"/>
      <c r="AG10" s="149" t="s">
        <v>178</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
      <c r="A11" s="175">
        <v>3</v>
      </c>
      <c r="B11" s="176"/>
      <c r="C11" s="183" t="s">
        <v>449</v>
      </c>
      <c r="D11" s="177" t="s">
        <v>446</v>
      </c>
      <c r="E11" s="178">
        <v>1</v>
      </c>
      <c r="F11" s="179"/>
      <c r="G11" s="180">
        <f t="shared" ref="G11" si="7">ROUND(E11*F11,2)</f>
        <v>0</v>
      </c>
      <c r="H11" s="179"/>
      <c r="I11" s="180">
        <f t="shared" ref="I11" si="8">ROUND(E11*H11,2)</f>
        <v>0</v>
      </c>
      <c r="J11" s="179"/>
      <c r="K11" s="180">
        <f t="shared" ref="K11" si="9">ROUND(E11*J11,2)</f>
        <v>0</v>
      </c>
      <c r="L11" s="180">
        <v>21</v>
      </c>
      <c r="M11" s="180">
        <f t="shared" ref="M11" si="10">G11*(1+L11/100)</f>
        <v>0</v>
      </c>
      <c r="N11" s="178">
        <v>0</v>
      </c>
      <c r="O11" s="178">
        <f t="shared" ref="O11" si="11">ROUND(E11*N11,2)</f>
        <v>0</v>
      </c>
      <c r="P11" s="178">
        <v>0</v>
      </c>
      <c r="Q11" s="178">
        <f t="shared" ref="Q11" si="12">ROUND(E11*P11,2)</f>
        <v>0</v>
      </c>
      <c r="R11" s="180"/>
      <c r="S11" s="180" t="s">
        <v>172</v>
      </c>
      <c r="T11" s="181"/>
      <c r="U11" s="159"/>
      <c r="V11" s="159"/>
      <c r="W11" s="159"/>
      <c r="X11" s="159"/>
      <c r="Y11" s="15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2.5" outlineLevel="1" x14ac:dyDescent="0.2">
      <c r="A12" s="175">
        <v>4</v>
      </c>
      <c r="B12" s="176" t="s">
        <v>182</v>
      </c>
      <c r="C12" s="183" t="s">
        <v>235</v>
      </c>
      <c r="D12" s="177" t="s">
        <v>181</v>
      </c>
      <c r="E12" s="178">
        <v>1</v>
      </c>
      <c r="F12" s="179"/>
      <c r="G12" s="180">
        <f t="shared" si="0"/>
        <v>0</v>
      </c>
      <c r="H12" s="179"/>
      <c r="I12" s="180">
        <f t="shared" si="1"/>
        <v>0</v>
      </c>
      <c r="J12" s="179"/>
      <c r="K12" s="180">
        <f t="shared" si="2"/>
        <v>0</v>
      </c>
      <c r="L12" s="180">
        <v>21</v>
      </c>
      <c r="M12" s="180">
        <f t="shared" si="3"/>
        <v>0</v>
      </c>
      <c r="N12" s="178">
        <v>0</v>
      </c>
      <c r="O12" s="178">
        <f t="shared" si="4"/>
        <v>0</v>
      </c>
      <c r="P12" s="178">
        <v>0</v>
      </c>
      <c r="Q12" s="178">
        <f t="shared" si="5"/>
        <v>0</v>
      </c>
      <c r="R12" s="180"/>
      <c r="S12" s="180" t="s">
        <v>172</v>
      </c>
      <c r="T12" s="181" t="s">
        <v>173</v>
      </c>
      <c r="U12" s="159">
        <v>0</v>
      </c>
      <c r="V12" s="159">
        <f t="shared" si="6"/>
        <v>0</v>
      </c>
      <c r="W12" s="159"/>
      <c r="X12" s="159" t="s">
        <v>177</v>
      </c>
      <c r="Y12" s="159" t="s">
        <v>175</v>
      </c>
      <c r="Z12" s="149"/>
      <c r="AA12" s="149"/>
      <c r="AB12" s="149"/>
      <c r="AC12" s="149"/>
      <c r="AD12" s="149"/>
      <c r="AE12" s="149"/>
      <c r="AF12" s="149"/>
      <c r="AG12" s="149" t="s">
        <v>178</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75">
        <v>5</v>
      </c>
      <c r="B13" s="176" t="s">
        <v>186</v>
      </c>
      <c r="C13" s="183" t="s">
        <v>187</v>
      </c>
      <c r="D13" s="177" t="s">
        <v>181</v>
      </c>
      <c r="E13" s="178">
        <v>1</v>
      </c>
      <c r="F13" s="179"/>
      <c r="G13" s="180">
        <f t="shared" si="0"/>
        <v>0</v>
      </c>
      <c r="H13" s="179"/>
      <c r="I13" s="180">
        <f t="shared" si="1"/>
        <v>0</v>
      </c>
      <c r="J13" s="179"/>
      <c r="K13" s="180">
        <f t="shared" si="2"/>
        <v>0</v>
      </c>
      <c r="L13" s="180">
        <v>21</v>
      </c>
      <c r="M13" s="180">
        <f t="shared" si="3"/>
        <v>0</v>
      </c>
      <c r="N13" s="178">
        <v>0</v>
      </c>
      <c r="O13" s="178">
        <f t="shared" si="4"/>
        <v>0</v>
      </c>
      <c r="P13" s="178">
        <v>0</v>
      </c>
      <c r="Q13" s="178">
        <f t="shared" si="5"/>
        <v>0</v>
      </c>
      <c r="R13" s="180"/>
      <c r="S13" s="180" t="s">
        <v>172</v>
      </c>
      <c r="T13" s="181" t="s">
        <v>173</v>
      </c>
      <c r="U13" s="159">
        <v>0.66</v>
      </c>
      <c r="V13" s="159">
        <f t="shared" si="6"/>
        <v>0.66</v>
      </c>
      <c r="W13" s="159"/>
      <c r="X13" s="159" t="s">
        <v>174</v>
      </c>
      <c r="Y13" s="159" t="s">
        <v>175</v>
      </c>
      <c r="Z13" s="149"/>
      <c r="AA13" s="149"/>
      <c r="AB13" s="149"/>
      <c r="AC13" s="149"/>
      <c r="AD13" s="149"/>
      <c r="AE13" s="149"/>
      <c r="AF13" s="149"/>
      <c r="AG13" s="149" t="s">
        <v>176</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
      <c r="A14" s="175">
        <v>6</v>
      </c>
      <c r="B14" s="176" t="s">
        <v>231</v>
      </c>
      <c r="C14" s="183" t="s">
        <v>189</v>
      </c>
      <c r="D14" s="177" t="s">
        <v>181</v>
      </c>
      <c r="E14" s="178">
        <v>1</v>
      </c>
      <c r="F14" s="179"/>
      <c r="G14" s="180">
        <f t="shared" si="0"/>
        <v>0</v>
      </c>
      <c r="H14" s="179"/>
      <c r="I14" s="180">
        <f t="shared" si="1"/>
        <v>0</v>
      </c>
      <c r="J14" s="179"/>
      <c r="K14" s="180">
        <f t="shared" si="2"/>
        <v>0</v>
      </c>
      <c r="L14" s="180">
        <v>21</v>
      </c>
      <c r="M14" s="180">
        <f t="shared" si="3"/>
        <v>0</v>
      </c>
      <c r="N14" s="178">
        <v>0</v>
      </c>
      <c r="O14" s="178">
        <f t="shared" si="4"/>
        <v>0</v>
      </c>
      <c r="P14" s="178">
        <v>0</v>
      </c>
      <c r="Q14" s="178">
        <f t="shared" si="5"/>
        <v>0</v>
      </c>
      <c r="R14" s="180"/>
      <c r="S14" s="180" t="s">
        <v>172</v>
      </c>
      <c r="T14" s="181" t="s">
        <v>173</v>
      </c>
      <c r="U14" s="159">
        <v>0</v>
      </c>
      <c r="V14" s="159">
        <f t="shared" si="6"/>
        <v>0</v>
      </c>
      <c r="W14" s="159"/>
      <c r="X14" s="159" t="s">
        <v>177</v>
      </c>
      <c r="Y14" s="159" t="s">
        <v>175</v>
      </c>
      <c r="Z14" s="149"/>
      <c r="AA14" s="149"/>
      <c r="AB14" s="149"/>
      <c r="AC14" s="149"/>
      <c r="AD14" s="149"/>
      <c r="AE14" s="149"/>
      <c r="AF14" s="149"/>
      <c r="AG14" s="149" t="s">
        <v>178</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
      <c r="A15" s="175">
        <v>7</v>
      </c>
      <c r="B15" s="176" t="s">
        <v>192</v>
      </c>
      <c r="C15" s="183" t="s">
        <v>193</v>
      </c>
      <c r="D15" s="177" t="s">
        <v>171</v>
      </c>
      <c r="E15" s="178">
        <v>10</v>
      </c>
      <c r="F15" s="179"/>
      <c r="G15" s="180">
        <f t="shared" si="0"/>
        <v>0</v>
      </c>
      <c r="H15" s="179"/>
      <c r="I15" s="180">
        <f t="shared" si="1"/>
        <v>0</v>
      </c>
      <c r="J15" s="179"/>
      <c r="K15" s="180">
        <f t="shared" si="2"/>
        <v>0</v>
      </c>
      <c r="L15" s="180">
        <v>21</v>
      </c>
      <c r="M15" s="180">
        <f t="shared" si="3"/>
        <v>0</v>
      </c>
      <c r="N15" s="178">
        <v>0</v>
      </c>
      <c r="O15" s="178">
        <f t="shared" si="4"/>
        <v>0</v>
      </c>
      <c r="P15" s="178">
        <v>0</v>
      </c>
      <c r="Q15" s="178">
        <f t="shared" si="5"/>
        <v>0</v>
      </c>
      <c r="R15" s="180"/>
      <c r="S15" s="180" t="s">
        <v>172</v>
      </c>
      <c r="T15" s="181" t="s">
        <v>173</v>
      </c>
      <c r="U15" s="159">
        <v>0.12</v>
      </c>
      <c r="V15" s="159">
        <f t="shared" si="6"/>
        <v>1.2</v>
      </c>
      <c r="W15" s="159"/>
      <c r="X15" s="159" t="s">
        <v>174</v>
      </c>
      <c r="Y15" s="159" t="s">
        <v>175</v>
      </c>
      <c r="Z15" s="149"/>
      <c r="AA15" s="149"/>
      <c r="AB15" s="149"/>
      <c r="AC15" s="149"/>
      <c r="AD15" s="149"/>
      <c r="AE15" s="149"/>
      <c r="AF15" s="149"/>
      <c r="AG15" s="149" t="s">
        <v>176</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
      <c r="A16" s="175">
        <v>8</v>
      </c>
      <c r="B16" s="176"/>
      <c r="C16" s="183" t="s">
        <v>439</v>
      </c>
      <c r="D16" s="177" t="s">
        <v>171</v>
      </c>
      <c r="E16" s="178">
        <v>10</v>
      </c>
      <c r="F16" s="179"/>
      <c r="G16" s="180">
        <f t="shared" si="0"/>
        <v>0</v>
      </c>
      <c r="H16" s="179"/>
      <c r="I16" s="180">
        <f t="shared" si="1"/>
        <v>0</v>
      </c>
      <c r="J16" s="179"/>
      <c r="K16" s="180">
        <f t="shared" si="2"/>
        <v>0</v>
      </c>
      <c r="L16" s="180">
        <v>21</v>
      </c>
      <c r="M16" s="180">
        <f t="shared" si="3"/>
        <v>0</v>
      </c>
      <c r="N16" s="178">
        <v>7.6000000000000004E-4</v>
      </c>
      <c r="O16" s="178">
        <f t="shared" si="4"/>
        <v>0.01</v>
      </c>
      <c r="P16" s="178">
        <v>0</v>
      </c>
      <c r="Q16" s="178">
        <f t="shared" si="5"/>
        <v>0</v>
      </c>
      <c r="R16" s="180"/>
      <c r="S16" s="180" t="s">
        <v>172</v>
      </c>
      <c r="T16" s="181" t="s">
        <v>173</v>
      </c>
      <c r="U16" s="159">
        <v>0</v>
      </c>
      <c r="V16" s="159">
        <f t="shared" si="6"/>
        <v>0</v>
      </c>
      <c r="W16" s="159"/>
      <c r="X16" s="159" t="s">
        <v>177</v>
      </c>
      <c r="Y16" s="159" t="s">
        <v>175</v>
      </c>
      <c r="Z16" s="149"/>
      <c r="AA16" s="149"/>
      <c r="AB16" s="149"/>
      <c r="AC16" s="149"/>
      <c r="AD16" s="149"/>
      <c r="AE16" s="149"/>
      <c r="AF16" s="149"/>
      <c r="AG16" s="149" t="s">
        <v>178</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75">
        <v>9</v>
      </c>
      <c r="B17" s="176" t="s">
        <v>196</v>
      </c>
      <c r="C17" s="183" t="s">
        <v>197</v>
      </c>
      <c r="D17" s="177" t="s">
        <v>181</v>
      </c>
      <c r="E17" s="178">
        <v>5</v>
      </c>
      <c r="F17" s="179"/>
      <c r="G17" s="180">
        <f t="shared" si="0"/>
        <v>0</v>
      </c>
      <c r="H17" s="179"/>
      <c r="I17" s="180">
        <f t="shared" si="1"/>
        <v>0</v>
      </c>
      <c r="J17" s="179"/>
      <c r="K17" s="180">
        <f t="shared" si="2"/>
        <v>0</v>
      </c>
      <c r="L17" s="180">
        <v>21</v>
      </c>
      <c r="M17" s="180">
        <f t="shared" si="3"/>
        <v>0</v>
      </c>
      <c r="N17" s="178">
        <v>0</v>
      </c>
      <c r="O17" s="178">
        <f t="shared" si="4"/>
        <v>0</v>
      </c>
      <c r="P17" s="178">
        <v>0</v>
      </c>
      <c r="Q17" s="178">
        <f t="shared" si="5"/>
        <v>0</v>
      </c>
      <c r="R17" s="180"/>
      <c r="S17" s="180" t="s">
        <v>172</v>
      </c>
      <c r="T17" s="181" t="s">
        <v>173</v>
      </c>
      <c r="U17" s="159">
        <v>8.2170000000000007E-2</v>
      </c>
      <c r="V17" s="159">
        <f t="shared" si="6"/>
        <v>0.41</v>
      </c>
      <c r="W17" s="159"/>
      <c r="X17" s="159" t="s">
        <v>174</v>
      </c>
      <c r="Y17" s="159" t="s">
        <v>175</v>
      </c>
      <c r="Z17" s="149"/>
      <c r="AA17" s="149"/>
      <c r="AB17" s="149"/>
      <c r="AC17" s="149"/>
      <c r="AD17" s="149"/>
      <c r="AE17" s="149"/>
      <c r="AF17" s="149"/>
      <c r="AG17" s="149" t="s">
        <v>176</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
      <c r="A18" s="175">
        <v>10</v>
      </c>
      <c r="B18" s="176" t="s">
        <v>198</v>
      </c>
      <c r="C18" s="183" t="s">
        <v>199</v>
      </c>
      <c r="D18" s="177" t="s">
        <v>181</v>
      </c>
      <c r="E18" s="178">
        <v>1</v>
      </c>
      <c r="F18" s="179"/>
      <c r="G18" s="180">
        <f t="shared" si="0"/>
        <v>0</v>
      </c>
      <c r="H18" s="179"/>
      <c r="I18" s="180">
        <f t="shared" si="1"/>
        <v>0</v>
      </c>
      <c r="J18" s="179"/>
      <c r="K18" s="180">
        <f t="shared" si="2"/>
        <v>0</v>
      </c>
      <c r="L18" s="180">
        <v>21</v>
      </c>
      <c r="M18" s="180">
        <f t="shared" si="3"/>
        <v>0</v>
      </c>
      <c r="N18" s="178">
        <v>0</v>
      </c>
      <c r="O18" s="178">
        <f t="shared" si="4"/>
        <v>0</v>
      </c>
      <c r="P18" s="178">
        <v>0</v>
      </c>
      <c r="Q18" s="178">
        <f t="shared" si="5"/>
        <v>0</v>
      </c>
      <c r="R18" s="180"/>
      <c r="S18" s="180" t="s">
        <v>172</v>
      </c>
      <c r="T18" s="181" t="s">
        <v>173</v>
      </c>
      <c r="U18" s="159">
        <v>0.42166999999999999</v>
      </c>
      <c r="V18" s="159">
        <f t="shared" si="6"/>
        <v>0.42</v>
      </c>
      <c r="W18" s="159"/>
      <c r="X18" s="159" t="s">
        <v>174</v>
      </c>
      <c r="Y18" s="159" t="s">
        <v>175</v>
      </c>
      <c r="Z18" s="149"/>
      <c r="AA18" s="149"/>
      <c r="AB18" s="149"/>
      <c r="AC18" s="149"/>
      <c r="AD18" s="149"/>
      <c r="AE18" s="149"/>
      <c r="AF18" s="149"/>
      <c r="AG18" s="149" t="s">
        <v>176</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
      <c r="A19" s="175">
        <v>11</v>
      </c>
      <c r="B19" s="176" t="s">
        <v>200</v>
      </c>
      <c r="C19" s="183" t="s">
        <v>201</v>
      </c>
      <c r="D19" s="177" t="s">
        <v>0</v>
      </c>
      <c r="E19" s="178">
        <v>129.66380000000001</v>
      </c>
      <c r="F19" s="179"/>
      <c r="G19" s="180">
        <f t="shared" si="0"/>
        <v>0</v>
      </c>
      <c r="H19" s="179"/>
      <c r="I19" s="180">
        <f t="shared" si="1"/>
        <v>0</v>
      </c>
      <c r="J19" s="179"/>
      <c r="K19" s="180">
        <f t="shared" si="2"/>
        <v>0</v>
      </c>
      <c r="L19" s="180">
        <v>21</v>
      </c>
      <c r="M19" s="180">
        <f t="shared" si="3"/>
        <v>0</v>
      </c>
      <c r="N19" s="178">
        <v>0</v>
      </c>
      <c r="O19" s="178">
        <f t="shared" si="4"/>
        <v>0</v>
      </c>
      <c r="P19" s="178">
        <v>0</v>
      </c>
      <c r="Q19" s="178">
        <f t="shared" si="5"/>
        <v>0</v>
      </c>
      <c r="R19" s="180"/>
      <c r="S19" s="180" t="s">
        <v>172</v>
      </c>
      <c r="T19" s="181" t="s">
        <v>173</v>
      </c>
      <c r="U19" s="159">
        <v>1.7000000000000001E-2</v>
      </c>
      <c r="V19" s="159">
        <f t="shared" si="6"/>
        <v>2.2000000000000002</v>
      </c>
      <c r="W19" s="159"/>
      <c r="X19" s="159" t="s">
        <v>174</v>
      </c>
      <c r="Y19" s="159" t="s">
        <v>175</v>
      </c>
      <c r="Z19" s="149"/>
      <c r="AA19" s="149"/>
      <c r="AB19" s="149"/>
      <c r="AC19" s="149"/>
      <c r="AD19" s="149"/>
      <c r="AE19" s="149"/>
      <c r="AF19" s="149"/>
      <c r="AG19" s="149" t="s">
        <v>202</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
      <c r="A20" s="175">
        <v>12</v>
      </c>
      <c r="B20" s="176"/>
      <c r="C20" s="183" t="s">
        <v>441</v>
      </c>
      <c r="D20" s="177" t="s">
        <v>442</v>
      </c>
      <c r="E20" s="178">
        <v>1</v>
      </c>
      <c r="F20" s="179"/>
      <c r="G20" s="180">
        <f t="shared" ref="G20:G22" si="13">ROUND(E20*F20,2)</f>
        <v>0</v>
      </c>
      <c r="H20" s="179"/>
      <c r="I20" s="180">
        <f t="shared" ref="I20:I22" si="14">ROUND(E20*H20,2)</f>
        <v>0</v>
      </c>
      <c r="J20" s="179"/>
      <c r="K20" s="180">
        <f t="shared" ref="K20:K22" si="15">ROUND(E20*J20,2)</f>
        <v>0</v>
      </c>
      <c r="L20" s="180">
        <v>21</v>
      </c>
      <c r="M20" s="180">
        <f t="shared" ref="M20:M22" si="16">G20*(1+L20/100)</f>
        <v>0</v>
      </c>
      <c r="N20" s="178">
        <v>0</v>
      </c>
      <c r="O20" s="178">
        <f t="shared" ref="O20:O22" si="17">ROUND(E20*N20,2)</f>
        <v>0</v>
      </c>
      <c r="P20" s="178">
        <v>0</v>
      </c>
      <c r="Q20" s="178">
        <f t="shared" ref="Q20:Q22" si="18">ROUND(E20*P20,2)</f>
        <v>0</v>
      </c>
      <c r="R20" s="180"/>
      <c r="S20" s="180" t="s">
        <v>172</v>
      </c>
      <c r="T20" s="181"/>
      <c r="U20" s="159"/>
      <c r="V20" s="159"/>
      <c r="W20" s="159"/>
      <c r="X20" s="159"/>
      <c r="Y20" s="15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75">
        <v>13</v>
      </c>
      <c r="B21" s="176"/>
      <c r="C21" s="183" t="s">
        <v>443</v>
      </c>
      <c r="D21" s="177" t="s">
        <v>444</v>
      </c>
      <c r="E21" s="178">
        <v>1</v>
      </c>
      <c r="F21" s="179"/>
      <c r="G21" s="180">
        <f t="shared" si="13"/>
        <v>0</v>
      </c>
      <c r="H21" s="179"/>
      <c r="I21" s="180">
        <f t="shared" si="14"/>
        <v>0</v>
      </c>
      <c r="J21" s="179"/>
      <c r="K21" s="180">
        <f t="shared" si="15"/>
        <v>0</v>
      </c>
      <c r="L21" s="180">
        <v>21</v>
      </c>
      <c r="M21" s="180">
        <f t="shared" si="16"/>
        <v>0</v>
      </c>
      <c r="N21" s="178">
        <v>0</v>
      </c>
      <c r="O21" s="178">
        <f t="shared" si="17"/>
        <v>0</v>
      </c>
      <c r="P21" s="178">
        <v>0</v>
      </c>
      <c r="Q21" s="178">
        <f t="shared" si="18"/>
        <v>0</v>
      </c>
      <c r="R21" s="180"/>
      <c r="S21" s="180" t="s">
        <v>172</v>
      </c>
      <c r="T21" s="181"/>
      <c r="U21" s="159"/>
      <c r="V21" s="159"/>
      <c r="W21" s="159"/>
      <c r="X21" s="159"/>
      <c r="Y21" s="15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
      <c r="A22" s="175">
        <v>14</v>
      </c>
      <c r="B22" s="176"/>
      <c r="C22" s="183" t="s">
        <v>445</v>
      </c>
      <c r="D22" s="177" t="s">
        <v>446</v>
      </c>
      <c r="E22" s="178">
        <v>1</v>
      </c>
      <c r="F22" s="179"/>
      <c r="G22" s="180">
        <f t="shared" si="13"/>
        <v>0</v>
      </c>
      <c r="H22" s="179"/>
      <c r="I22" s="180">
        <f t="shared" si="14"/>
        <v>0</v>
      </c>
      <c r="J22" s="179"/>
      <c r="K22" s="180">
        <f t="shared" si="15"/>
        <v>0</v>
      </c>
      <c r="L22" s="180">
        <v>21</v>
      </c>
      <c r="M22" s="180">
        <f t="shared" si="16"/>
        <v>0</v>
      </c>
      <c r="N22" s="178">
        <v>0</v>
      </c>
      <c r="O22" s="178">
        <f t="shared" si="17"/>
        <v>0</v>
      </c>
      <c r="P22" s="178">
        <v>0</v>
      </c>
      <c r="Q22" s="178">
        <f t="shared" si="18"/>
        <v>0</v>
      </c>
      <c r="R22" s="180"/>
      <c r="S22" s="180" t="s">
        <v>172</v>
      </c>
      <c r="T22" s="181"/>
      <c r="U22" s="159"/>
      <c r="V22" s="159"/>
      <c r="W22" s="159"/>
      <c r="X22" s="159"/>
      <c r="Y22" s="15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75">
        <v>15</v>
      </c>
      <c r="B23" s="176" t="s">
        <v>203</v>
      </c>
      <c r="C23" s="183" t="s">
        <v>204</v>
      </c>
      <c r="D23" s="177" t="s">
        <v>205</v>
      </c>
      <c r="E23" s="178">
        <v>1</v>
      </c>
      <c r="F23" s="179"/>
      <c r="G23" s="180">
        <f t="shared" si="0"/>
        <v>0</v>
      </c>
      <c r="H23" s="179"/>
      <c r="I23" s="180">
        <f t="shared" si="1"/>
        <v>0</v>
      </c>
      <c r="J23" s="179"/>
      <c r="K23" s="180">
        <f t="shared" si="2"/>
        <v>0</v>
      </c>
      <c r="L23" s="180">
        <v>21</v>
      </c>
      <c r="M23" s="180">
        <f t="shared" si="3"/>
        <v>0</v>
      </c>
      <c r="N23" s="178">
        <v>0</v>
      </c>
      <c r="O23" s="178">
        <f t="shared" si="4"/>
        <v>0</v>
      </c>
      <c r="P23" s="178">
        <v>0</v>
      </c>
      <c r="Q23" s="178">
        <f t="shared" si="5"/>
        <v>0</v>
      </c>
      <c r="R23" s="180"/>
      <c r="S23" s="180" t="s">
        <v>172</v>
      </c>
      <c r="T23" s="181" t="s">
        <v>173</v>
      </c>
      <c r="U23" s="159">
        <v>1</v>
      </c>
      <c r="V23" s="159">
        <f t="shared" si="6"/>
        <v>1</v>
      </c>
      <c r="W23" s="159"/>
      <c r="X23" s="159" t="s">
        <v>206</v>
      </c>
      <c r="Y23" s="159" t="s">
        <v>175</v>
      </c>
      <c r="Z23" s="149"/>
      <c r="AA23" s="149"/>
      <c r="AB23" s="149"/>
      <c r="AC23" s="149"/>
      <c r="AD23" s="149"/>
      <c r="AE23" s="149"/>
      <c r="AF23" s="149"/>
      <c r="AG23" s="149" t="s">
        <v>207</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
      <c r="A24" s="175">
        <v>16</v>
      </c>
      <c r="B24" s="169" t="s">
        <v>208</v>
      </c>
      <c r="C24" s="184" t="s">
        <v>209</v>
      </c>
      <c r="D24" s="170" t="s">
        <v>205</v>
      </c>
      <c r="E24" s="171">
        <v>3</v>
      </c>
      <c r="F24" s="179"/>
      <c r="G24" s="180">
        <f t="shared" ref="G24" si="19">ROUND(E24*F24,2)</f>
        <v>0</v>
      </c>
      <c r="H24" s="179"/>
      <c r="I24" s="180">
        <f t="shared" ref="I24" si="20">ROUND(E24*H24,2)</f>
        <v>0</v>
      </c>
      <c r="J24" s="179"/>
      <c r="K24" s="180">
        <f t="shared" ref="K24" si="21">ROUND(E24*J24,2)</f>
        <v>0</v>
      </c>
      <c r="L24" s="180">
        <v>21</v>
      </c>
      <c r="M24" s="180">
        <f t="shared" ref="M24" si="22">G24*(1+L24/100)</f>
        <v>0</v>
      </c>
      <c r="N24" s="178">
        <v>0</v>
      </c>
      <c r="O24" s="178">
        <f t="shared" ref="O24" si="23">ROUND(E24*N24,2)</f>
        <v>0</v>
      </c>
      <c r="P24" s="178">
        <v>0</v>
      </c>
      <c r="Q24" s="178">
        <f t="shared" ref="Q24" si="24">ROUND(E24*P24,2)</f>
        <v>0</v>
      </c>
      <c r="R24" s="180"/>
      <c r="S24" s="180" t="s">
        <v>172</v>
      </c>
      <c r="T24" s="181"/>
      <c r="U24" s="159"/>
      <c r="V24" s="159"/>
      <c r="W24" s="159"/>
      <c r="X24" s="159"/>
      <c r="Y24" s="15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
      <c r="A25" s="168">
        <v>17</v>
      </c>
      <c r="B25" s="169"/>
      <c r="C25" s="184" t="s">
        <v>447</v>
      </c>
      <c r="D25" s="170" t="s">
        <v>446</v>
      </c>
      <c r="E25" s="171">
        <v>1</v>
      </c>
      <c r="F25" s="172"/>
      <c r="G25" s="173">
        <f t="shared" si="0"/>
        <v>0</v>
      </c>
      <c r="H25" s="172"/>
      <c r="I25" s="173">
        <f t="shared" si="1"/>
        <v>0</v>
      </c>
      <c r="J25" s="172"/>
      <c r="K25" s="173">
        <f t="shared" si="2"/>
        <v>0</v>
      </c>
      <c r="L25" s="173">
        <v>21</v>
      </c>
      <c r="M25" s="173">
        <f t="shared" si="3"/>
        <v>0</v>
      </c>
      <c r="N25" s="171">
        <v>0</v>
      </c>
      <c r="O25" s="171">
        <f t="shared" si="4"/>
        <v>0</v>
      </c>
      <c r="P25" s="171">
        <v>0</v>
      </c>
      <c r="Q25" s="171">
        <f t="shared" si="5"/>
        <v>0</v>
      </c>
      <c r="R25" s="173"/>
      <c r="S25" s="173" t="s">
        <v>172</v>
      </c>
      <c r="T25" s="174" t="s">
        <v>173</v>
      </c>
      <c r="U25" s="159">
        <v>1</v>
      </c>
      <c r="V25" s="159">
        <f t="shared" si="6"/>
        <v>1</v>
      </c>
      <c r="W25" s="159"/>
      <c r="X25" s="159" t="s">
        <v>206</v>
      </c>
      <c r="Y25" s="159" t="s">
        <v>175</v>
      </c>
      <c r="Z25" s="149"/>
      <c r="AA25" s="149"/>
      <c r="AB25" s="149"/>
      <c r="AC25" s="149"/>
      <c r="AD25" s="149"/>
      <c r="AE25" s="149"/>
      <c r="AF25" s="149"/>
      <c r="AG25" s="149" t="s">
        <v>207</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x14ac:dyDescent="0.2">
      <c r="A26" s="3"/>
      <c r="B26" s="4"/>
      <c r="C26" s="185"/>
      <c r="D26" s="6"/>
      <c r="E26" s="3"/>
      <c r="F26" s="3"/>
      <c r="G26" s="3"/>
      <c r="H26" s="3"/>
      <c r="I26" s="3"/>
      <c r="J26" s="3"/>
      <c r="K26" s="3"/>
      <c r="L26" s="3"/>
      <c r="M26" s="3"/>
      <c r="N26" s="3"/>
      <c r="O26" s="3"/>
      <c r="P26" s="3"/>
      <c r="Q26" s="3"/>
      <c r="R26" s="3"/>
      <c r="S26" s="3"/>
      <c r="T26" s="3"/>
      <c r="U26" s="3"/>
      <c r="V26" s="3"/>
      <c r="W26" s="3"/>
      <c r="X26" s="3"/>
      <c r="Y26" s="3"/>
      <c r="AE26">
        <v>15</v>
      </c>
      <c r="AF26">
        <v>21</v>
      </c>
      <c r="AG26" t="s">
        <v>155</v>
      </c>
    </row>
    <row r="27" spans="1:60" x14ac:dyDescent="0.2">
      <c r="A27" s="152"/>
      <c r="B27" s="153" t="s">
        <v>29</v>
      </c>
      <c r="C27" s="186"/>
      <c r="D27" s="154"/>
      <c r="E27" s="155"/>
      <c r="F27" s="155"/>
      <c r="G27" s="167">
        <f>G8</f>
        <v>0</v>
      </c>
      <c r="H27" s="3"/>
      <c r="I27" s="3"/>
      <c r="J27" s="3"/>
      <c r="K27" s="3"/>
      <c r="L27" s="3"/>
      <c r="M27" s="3"/>
      <c r="N27" s="3"/>
      <c r="O27" s="3"/>
      <c r="P27" s="3"/>
      <c r="Q27" s="3"/>
      <c r="R27" s="3"/>
      <c r="S27" s="3"/>
      <c r="T27" s="3"/>
      <c r="U27" s="3"/>
      <c r="V27" s="3"/>
      <c r="W27" s="3"/>
      <c r="X27" s="3"/>
      <c r="Y27" s="3"/>
      <c r="AE27">
        <f>SUMIF(L7:L25,AE26,G7:G25)</f>
        <v>0</v>
      </c>
      <c r="AF27">
        <f>SUMIF(L7:L25,AF26,G7:G25)</f>
        <v>0</v>
      </c>
      <c r="AG27" t="s">
        <v>210</v>
      </c>
    </row>
    <row r="28" spans="1:60" x14ac:dyDescent="0.2">
      <c r="C28" s="187"/>
      <c r="D28" s="10"/>
      <c r="AG28" t="s">
        <v>211</v>
      </c>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row r="5002" spans="4:4" x14ac:dyDescent="0.2">
      <c r="D5002" s="10"/>
    </row>
    <row r="5003" spans="4:4" x14ac:dyDescent="0.2">
      <c r="D5003" s="10"/>
    </row>
    <row r="5004" spans="4:4" x14ac:dyDescent="0.2">
      <c r="D5004" s="10"/>
    </row>
    <row r="5005" spans="4:4" x14ac:dyDescent="0.2">
      <c r="D5005" s="10"/>
    </row>
  </sheetData>
  <sheetProtection algorithmName="SHA-512" hashValue="CBFlGBaHQSBJ/ZIfXdl96GUJje2SuM9QWK81lQ6T41QSw1J9DKaByryR/2zaWBhjrfoH1szpA5DtkWpDj9FgkA==" saltValue="/Q77y5UJDHA/ae293oILmQ=="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zoomScale="115" zoomScaleNormal="115" workbookViewId="0">
      <pane ySplit="7" topLeftCell="A122" activePane="bottomLeft" state="frozen"/>
      <selection pane="bottomLeft" activeCell="C126" sqref="C126:G126"/>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142</v>
      </c>
      <c r="B1" s="264"/>
      <c r="C1" s="264"/>
      <c r="D1" s="264"/>
      <c r="E1" s="264"/>
      <c r="F1" s="264"/>
      <c r="G1" s="264"/>
      <c r="AG1" t="s">
        <v>143</v>
      </c>
    </row>
    <row r="2" spans="1:60" ht="24.95" customHeight="1" x14ac:dyDescent="0.2">
      <c r="A2" s="141" t="s">
        <v>7</v>
      </c>
      <c r="B2" s="49" t="s">
        <v>43</v>
      </c>
      <c r="C2" s="265" t="s">
        <v>44</v>
      </c>
      <c r="D2" s="266"/>
      <c r="E2" s="266"/>
      <c r="F2" s="266"/>
      <c r="G2" s="267"/>
      <c r="AG2" t="s">
        <v>144</v>
      </c>
    </row>
    <row r="3" spans="1:60" ht="24.95" customHeight="1" x14ac:dyDescent="0.2">
      <c r="A3" s="141" t="s">
        <v>8</v>
      </c>
      <c r="B3" s="49" t="s">
        <v>78</v>
      </c>
      <c r="C3" s="265" t="s">
        <v>79</v>
      </c>
      <c r="D3" s="266"/>
      <c r="E3" s="266"/>
      <c r="F3" s="266"/>
      <c r="G3" s="267"/>
      <c r="AC3" s="122" t="s">
        <v>144</v>
      </c>
      <c r="AG3" t="s">
        <v>145</v>
      </c>
    </row>
    <row r="4" spans="1:60" ht="24.95" customHeight="1" x14ac:dyDescent="0.2">
      <c r="A4" s="142" t="s">
        <v>9</v>
      </c>
      <c r="B4" s="143" t="s">
        <v>55</v>
      </c>
      <c r="C4" s="268" t="s">
        <v>79</v>
      </c>
      <c r="D4" s="269"/>
      <c r="E4" s="269"/>
      <c r="F4" s="269"/>
      <c r="G4" s="270"/>
      <c r="AG4" t="s">
        <v>146</v>
      </c>
    </row>
    <row r="5" spans="1:60" x14ac:dyDescent="0.2">
      <c r="D5" s="10"/>
    </row>
    <row r="6" spans="1:60" ht="38.25" x14ac:dyDescent="0.2">
      <c r="A6" s="145" t="s">
        <v>147</v>
      </c>
      <c r="B6" s="147" t="s">
        <v>148</v>
      </c>
      <c r="C6" s="147" t="s">
        <v>149</v>
      </c>
      <c r="D6" s="146" t="s">
        <v>150</v>
      </c>
      <c r="E6" s="145" t="s">
        <v>151</v>
      </c>
      <c r="F6" s="144" t="s">
        <v>152</v>
      </c>
      <c r="G6" s="145" t="s">
        <v>29</v>
      </c>
      <c r="H6" s="148" t="s">
        <v>30</v>
      </c>
      <c r="I6" s="148" t="s">
        <v>153</v>
      </c>
      <c r="J6" s="148" t="s">
        <v>31</v>
      </c>
      <c r="K6" s="148" t="s">
        <v>154</v>
      </c>
      <c r="L6" s="148" t="s">
        <v>155</v>
      </c>
      <c r="M6" s="148" t="s">
        <v>156</v>
      </c>
      <c r="N6" s="148" t="s">
        <v>157</v>
      </c>
      <c r="O6" s="148" t="s">
        <v>158</v>
      </c>
      <c r="P6" s="148" t="s">
        <v>159</v>
      </c>
      <c r="Q6" s="148" t="s">
        <v>160</v>
      </c>
      <c r="R6" s="148" t="s">
        <v>161</v>
      </c>
      <c r="S6" s="148" t="s">
        <v>162</v>
      </c>
      <c r="T6" s="148" t="s">
        <v>163</v>
      </c>
      <c r="U6" s="148" t="s">
        <v>164</v>
      </c>
      <c r="V6" s="148" t="s">
        <v>165</v>
      </c>
      <c r="W6" s="148" t="s">
        <v>166</v>
      </c>
      <c r="X6" s="148" t="s">
        <v>167</v>
      </c>
      <c r="Y6" s="148" t="s">
        <v>168</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169</v>
      </c>
      <c r="B8" s="162" t="s">
        <v>117</v>
      </c>
      <c r="C8" s="182" t="s">
        <v>118</v>
      </c>
      <c r="D8" s="163"/>
      <c r="E8" s="164"/>
      <c r="F8" s="165"/>
      <c r="G8" s="165">
        <f>SUMIF(AG9:AG53,"&lt;&gt;NOR",G9:G53)</f>
        <v>0</v>
      </c>
      <c r="H8" s="165"/>
      <c r="I8" s="165">
        <f>SUM(I9:I53)</f>
        <v>0</v>
      </c>
      <c r="J8" s="165"/>
      <c r="K8" s="165">
        <f>SUM(K9:K53)</f>
        <v>0</v>
      </c>
      <c r="L8" s="165"/>
      <c r="M8" s="165">
        <f>SUM(M9:M53)</f>
        <v>0</v>
      </c>
      <c r="N8" s="164"/>
      <c r="O8" s="164">
        <f>SUM(O9:O53)</f>
        <v>0</v>
      </c>
      <c r="P8" s="164"/>
      <c r="Q8" s="164">
        <f>SUM(Q9:Q53)</f>
        <v>5.63</v>
      </c>
      <c r="R8" s="165"/>
      <c r="S8" s="165"/>
      <c r="T8" s="166"/>
      <c r="U8" s="160"/>
      <c r="V8" s="160">
        <f>SUM(V9:V53)</f>
        <v>20.07</v>
      </c>
      <c r="W8" s="160"/>
      <c r="X8" s="160"/>
      <c r="Y8" s="160"/>
      <c r="AG8" t="s">
        <v>170</v>
      </c>
    </row>
    <row r="9" spans="1:60" ht="22.5" outlineLevel="1" x14ac:dyDescent="0.2">
      <c r="A9" s="168">
        <v>1</v>
      </c>
      <c r="B9" s="169" t="s">
        <v>236</v>
      </c>
      <c r="C9" s="184" t="s">
        <v>237</v>
      </c>
      <c r="D9" s="170" t="s">
        <v>238</v>
      </c>
      <c r="E9" s="171">
        <v>25</v>
      </c>
      <c r="F9" s="172"/>
      <c r="G9" s="173">
        <f>ROUND(E9*F9,2)</f>
        <v>0</v>
      </c>
      <c r="H9" s="172"/>
      <c r="I9" s="173">
        <f>ROUND(E9*H9,2)</f>
        <v>0</v>
      </c>
      <c r="J9" s="172"/>
      <c r="K9" s="173">
        <f>ROUND(E9*J9,2)</f>
        <v>0</v>
      </c>
      <c r="L9" s="173">
        <v>21</v>
      </c>
      <c r="M9" s="173">
        <f>G9*(1+L9/100)</f>
        <v>0</v>
      </c>
      <c r="N9" s="171">
        <v>0</v>
      </c>
      <c r="O9" s="171">
        <f>ROUND(E9*N9,2)</f>
        <v>0</v>
      </c>
      <c r="P9" s="171">
        <v>0.22500000000000001</v>
      </c>
      <c r="Q9" s="171">
        <f>ROUND(E9*P9,2)</f>
        <v>5.63</v>
      </c>
      <c r="R9" s="173" t="s">
        <v>239</v>
      </c>
      <c r="S9" s="173" t="s">
        <v>240</v>
      </c>
      <c r="T9" s="174" t="s">
        <v>241</v>
      </c>
      <c r="U9" s="159">
        <v>0.14199999999999999</v>
      </c>
      <c r="V9" s="159">
        <f>ROUND(E9*U9,2)</f>
        <v>3.55</v>
      </c>
      <c r="W9" s="159"/>
      <c r="X9" s="159" t="s">
        <v>174</v>
      </c>
      <c r="Y9" s="159" t="s">
        <v>175</v>
      </c>
      <c r="Z9" s="149"/>
      <c r="AA9" s="149"/>
      <c r="AB9" s="149"/>
      <c r="AC9" s="149"/>
      <c r="AD9" s="149"/>
      <c r="AE9" s="149"/>
      <c r="AF9" s="149"/>
      <c r="AG9" s="149" t="s">
        <v>202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73" t="s">
        <v>242</v>
      </c>
      <c r="D10" s="274"/>
      <c r="E10" s="274"/>
      <c r="F10" s="274"/>
      <c r="G10" s="274"/>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243</v>
      </c>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2" x14ac:dyDescent="0.2">
      <c r="A11" s="156"/>
      <c r="B11" s="157"/>
      <c r="C11" s="271" t="s">
        <v>244</v>
      </c>
      <c r="D11" s="272"/>
      <c r="E11" s="272"/>
      <c r="F11" s="272"/>
      <c r="G11" s="272"/>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245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196" t="s">
        <v>246</v>
      </c>
      <c r="D12" s="191"/>
      <c r="E12" s="192">
        <v>25</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247</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8">
        <v>2</v>
      </c>
      <c r="B13" s="169" t="s">
        <v>248</v>
      </c>
      <c r="C13" s="184" t="s">
        <v>249</v>
      </c>
      <c r="D13" s="170" t="s">
        <v>250</v>
      </c>
      <c r="E13" s="171">
        <v>9.0749999999999993</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t="s">
        <v>251</v>
      </c>
      <c r="S13" s="173" t="s">
        <v>240</v>
      </c>
      <c r="T13" s="174" t="s">
        <v>241</v>
      </c>
      <c r="U13" s="159">
        <v>0.26666000000000001</v>
      </c>
      <c r="V13" s="159">
        <f>ROUND(E13*U13,2)</f>
        <v>2.42</v>
      </c>
      <c r="W13" s="159"/>
      <c r="X13" s="159" t="s">
        <v>174</v>
      </c>
      <c r="Y13" s="159" t="s">
        <v>175</v>
      </c>
      <c r="Z13" s="149"/>
      <c r="AA13" s="149"/>
      <c r="AB13" s="149"/>
      <c r="AC13" s="149"/>
      <c r="AD13" s="149"/>
      <c r="AE13" s="149"/>
      <c r="AF13" s="149"/>
      <c r="AG13" s="149" t="s">
        <v>202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28.5" customHeight="1" outlineLevel="2" x14ac:dyDescent="0.2">
      <c r="A14" s="156"/>
      <c r="B14" s="157"/>
      <c r="C14" s="273" t="s">
        <v>252</v>
      </c>
      <c r="D14" s="274"/>
      <c r="E14" s="274"/>
      <c r="F14" s="274"/>
      <c r="G14" s="274"/>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243</v>
      </c>
      <c r="AH14" s="149"/>
      <c r="AI14" s="149"/>
      <c r="AJ14" s="149"/>
      <c r="AK14" s="149"/>
      <c r="AL14" s="149"/>
      <c r="AM14" s="149"/>
      <c r="AN14" s="149"/>
      <c r="AO14" s="149"/>
      <c r="AP14" s="149"/>
      <c r="AQ14" s="149"/>
      <c r="AR14" s="149"/>
      <c r="AS14" s="149"/>
      <c r="AT14" s="149"/>
      <c r="AU14" s="149"/>
      <c r="AV14" s="149"/>
      <c r="AW14" s="149"/>
      <c r="AX14" s="149"/>
      <c r="AY14" s="149"/>
      <c r="AZ14" s="149"/>
      <c r="BA14" s="195"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9"/>
      <c r="BC14" s="149"/>
      <c r="BD14" s="149"/>
      <c r="BE14" s="149"/>
      <c r="BF14" s="149"/>
      <c r="BG14" s="149"/>
      <c r="BH14" s="149"/>
    </row>
    <row r="15" spans="1:60" outlineLevel="2" x14ac:dyDescent="0.2">
      <c r="A15" s="156"/>
      <c r="B15" s="157"/>
      <c r="C15" s="271" t="s">
        <v>244</v>
      </c>
      <c r="D15" s="272"/>
      <c r="E15" s="272"/>
      <c r="F15" s="272"/>
      <c r="G15" s="272"/>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245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196" t="s">
        <v>253</v>
      </c>
      <c r="D16" s="191"/>
      <c r="E16" s="192">
        <v>9.0749999999999993</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247</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3</v>
      </c>
      <c r="B17" s="169" t="s">
        <v>254</v>
      </c>
      <c r="C17" s="184" t="s">
        <v>255</v>
      </c>
      <c r="D17" s="170" t="s">
        <v>250</v>
      </c>
      <c r="E17" s="171">
        <v>9.0749999999999993</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t="s">
        <v>251</v>
      </c>
      <c r="S17" s="173" t="s">
        <v>240</v>
      </c>
      <c r="T17" s="174" t="s">
        <v>241</v>
      </c>
      <c r="U17" s="159">
        <v>4.3099999999999999E-2</v>
      </c>
      <c r="V17" s="159">
        <f>ROUND(E17*U17,2)</f>
        <v>0.39</v>
      </c>
      <c r="W17" s="159"/>
      <c r="X17" s="159" t="s">
        <v>174</v>
      </c>
      <c r="Y17" s="159" t="s">
        <v>175</v>
      </c>
      <c r="Z17" s="149"/>
      <c r="AA17" s="149"/>
      <c r="AB17" s="149"/>
      <c r="AC17" s="149"/>
      <c r="AD17" s="149"/>
      <c r="AE17" s="149"/>
      <c r="AF17" s="149"/>
      <c r="AG17" s="149" t="s">
        <v>202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33.75" outlineLevel="2" x14ac:dyDescent="0.2">
      <c r="A18" s="156"/>
      <c r="B18" s="157"/>
      <c r="C18" s="273" t="s">
        <v>252</v>
      </c>
      <c r="D18" s="274"/>
      <c r="E18" s="274"/>
      <c r="F18" s="274"/>
      <c r="G18" s="274"/>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243</v>
      </c>
      <c r="AH18" s="149"/>
      <c r="AI18" s="149"/>
      <c r="AJ18" s="149"/>
      <c r="AK18" s="149"/>
      <c r="AL18" s="149"/>
      <c r="AM18" s="149"/>
      <c r="AN18" s="149"/>
      <c r="AO18" s="149"/>
      <c r="AP18" s="149"/>
      <c r="AQ18" s="149"/>
      <c r="AR18" s="149"/>
      <c r="AS18" s="149"/>
      <c r="AT18" s="149"/>
      <c r="AU18" s="149"/>
      <c r="AV18" s="149"/>
      <c r="AW18" s="149"/>
      <c r="AX18" s="149"/>
      <c r="AY18" s="149"/>
      <c r="AZ18" s="149"/>
      <c r="BA18" s="195" t="str">
        <f>C18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8" s="149"/>
      <c r="BC18" s="149"/>
      <c r="BD18" s="149"/>
      <c r="BE18" s="149"/>
      <c r="BF18" s="149"/>
      <c r="BG18" s="149"/>
      <c r="BH18" s="149"/>
    </row>
    <row r="19" spans="1:60" outlineLevel="2" x14ac:dyDescent="0.2">
      <c r="A19" s="156"/>
      <c r="B19" s="157"/>
      <c r="C19" s="271" t="s">
        <v>244</v>
      </c>
      <c r="D19" s="272"/>
      <c r="E19" s="272"/>
      <c r="F19" s="272"/>
      <c r="G19" s="272"/>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245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196" t="s">
        <v>253</v>
      </c>
      <c r="D20" s="191"/>
      <c r="E20" s="192">
        <v>9.0749999999999993</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247</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4</v>
      </c>
      <c r="B21" s="169" t="s">
        <v>256</v>
      </c>
      <c r="C21" s="184" t="s">
        <v>257</v>
      </c>
      <c r="D21" s="170" t="s">
        <v>250</v>
      </c>
      <c r="E21" s="171">
        <v>9.2257200000000008</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251</v>
      </c>
      <c r="S21" s="173" t="s">
        <v>240</v>
      </c>
      <c r="T21" s="174" t="s">
        <v>241</v>
      </c>
      <c r="U21" s="159">
        <v>0.34499999999999997</v>
      </c>
      <c r="V21" s="159">
        <f>ROUND(E21*U21,2)</f>
        <v>3.18</v>
      </c>
      <c r="W21" s="159"/>
      <c r="X21" s="159" t="s">
        <v>174</v>
      </c>
      <c r="Y21" s="159" t="s">
        <v>175</v>
      </c>
      <c r="Z21" s="149"/>
      <c r="AA21" s="149"/>
      <c r="AB21" s="149"/>
      <c r="AC21" s="149"/>
      <c r="AD21" s="149"/>
      <c r="AE21" s="149"/>
      <c r="AF21" s="149"/>
      <c r="AG21" s="149" t="s">
        <v>202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73" t="s">
        <v>258</v>
      </c>
      <c r="D22" s="274"/>
      <c r="E22" s="274"/>
      <c r="F22" s="274"/>
      <c r="G22" s="274"/>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243</v>
      </c>
      <c r="AH22" s="149"/>
      <c r="AI22" s="149"/>
      <c r="AJ22" s="149"/>
      <c r="AK22" s="149"/>
      <c r="AL22" s="149"/>
      <c r="AM22" s="149"/>
      <c r="AN22" s="149"/>
      <c r="AO22" s="149"/>
      <c r="AP22" s="149"/>
      <c r="AQ22" s="149"/>
      <c r="AR22" s="149"/>
      <c r="AS22" s="149"/>
      <c r="AT22" s="149"/>
      <c r="AU22" s="149"/>
      <c r="AV22" s="149"/>
      <c r="AW22" s="149"/>
      <c r="AX22" s="149"/>
      <c r="AY22" s="149"/>
      <c r="AZ22" s="149"/>
      <c r="BA22" s="195" t="str">
        <f>C22</f>
        <v>bez naložení do dopravní nádoby, ale s vyprázdněním dopravní nádoby na hromadu nebo na dopravní prostředek,</v>
      </c>
      <c r="BB22" s="149"/>
      <c r="BC22" s="149"/>
      <c r="BD22" s="149"/>
      <c r="BE22" s="149"/>
      <c r="BF22" s="149"/>
      <c r="BG22" s="149"/>
      <c r="BH22" s="149"/>
    </row>
    <row r="23" spans="1:60" outlineLevel="2" x14ac:dyDescent="0.2">
      <c r="A23" s="156"/>
      <c r="B23" s="157"/>
      <c r="C23" s="271" t="s">
        <v>244</v>
      </c>
      <c r="D23" s="272"/>
      <c r="E23" s="272"/>
      <c r="F23" s="272"/>
      <c r="G23" s="272"/>
      <c r="H23" s="159"/>
      <c r="I23" s="159"/>
      <c r="J23" s="159"/>
      <c r="K23" s="159"/>
      <c r="L23" s="159"/>
      <c r="M23" s="159"/>
      <c r="N23" s="158"/>
      <c r="O23" s="158"/>
      <c r="P23" s="158"/>
      <c r="Q23" s="158"/>
      <c r="R23" s="159"/>
      <c r="S23" s="159"/>
      <c r="T23" s="159"/>
      <c r="U23" s="159"/>
      <c r="V23" s="159"/>
      <c r="W23" s="159"/>
      <c r="X23" s="159"/>
      <c r="Y23" s="159"/>
      <c r="Z23" s="149"/>
      <c r="AA23" s="149"/>
      <c r="AB23" s="149"/>
      <c r="AC23" s="149"/>
      <c r="AD23" s="149"/>
      <c r="AE23" s="149"/>
      <c r="AF23" s="149"/>
      <c r="AG23" s="149" t="s">
        <v>245</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196" t="s">
        <v>259</v>
      </c>
      <c r="D24" s="191"/>
      <c r="E24" s="192">
        <v>9.0749999999999993</v>
      </c>
      <c r="F24" s="159"/>
      <c r="G24" s="159"/>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247</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3" x14ac:dyDescent="0.2">
      <c r="A25" s="156"/>
      <c r="B25" s="157"/>
      <c r="C25" s="196" t="s">
        <v>260</v>
      </c>
      <c r="D25" s="191"/>
      <c r="E25" s="192">
        <v>0.15071999999999999</v>
      </c>
      <c r="F25" s="159"/>
      <c r="G25" s="159"/>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247</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
      <c r="A26" s="168">
        <v>5</v>
      </c>
      <c r="B26" s="169" t="s">
        <v>261</v>
      </c>
      <c r="C26" s="184" t="s">
        <v>262</v>
      </c>
      <c r="D26" s="170" t="s">
        <v>181</v>
      </c>
      <c r="E26" s="171">
        <v>6</v>
      </c>
      <c r="F26" s="172"/>
      <c r="G26" s="173">
        <f>ROUND(E26*F26,2)</f>
        <v>0</v>
      </c>
      <c r="H26" s="172"/>
      <c r="I26" s="173">
        <f>ROUND(E26*H26,2)</f>
        <v>0</v>
      </c>
      <c r="J26" s="172"/>
      <c r="K26" s="173">
        <f>ROUND(E26*J26,2)</f>
        <v>0</v>
      </c>
      <c r="L26" s="173">
        <v>21</v>
      </c>
      <c r="M26" s="173">
        <f>G26*(1+L26/100)</f>
        <v>0</v>
      </c>
      <c r="N26" s="171">
        <v>0</v>
      </c>
      <c r="O26" s="171">
        <f>ROUND(E26*N26,2)</f>
        <v>0</v>
      </c>
      <c r="P26" s="171">
        <v>0</v>
      </c>
      <c r="Q26" s="171">
        <f>ROUND(E26*P26,2)</f>
        <v>0</v>
      </c>
      <c r="R26" s="173" t="s">
        <v>263</v>
      </c>
      <c r="S26" s="173" t="s">
        <v>240</v>
      </c>
      <c r="T26" s="174" t="s">
        <v>241</v>
      </c>
      <c r="U26" s="159">
        <v>0.6</v>
      </c>
      <c r="V26" s="159">
        <f>ROUND(E26*U26,2)</f>
        <v>3.6</v>
      </c>
      <c r="W26" s="159"/>
      <c r="X26" s="159" t="s">
        <v>174</v>
      </c>
      <c r="Y26" s="159" t="s">
        <v>175</v>
      </c>
      <c r="Z26" s="149"/>
      <c r="AA26" s="149"/>
      <c r="AB26" s="149"/>
      <c r="AC26" s="149"/>
      <c r="AD26" s="149"/>
      <c r="AE26" s="149"/>
      <c r="AF26" s="149"/>
      <c r="AG26" s="149" t="s">
        <v>202</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2" x14ac:dyDescent="0.2">
      <c r="A27" s="156"/>
      <c r="B27" s="157"/>
      <c r="C27" s="275" t="s">
        <v>244</v>
      </c>
      <c r="D27" s="276"/>
      <c r="E27" s="276"/>
      <c r="F27" s="276"/>
      <c r="G27" s="276"/>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245</v>
      </c>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68">
        <v>6</v>
      </c>
      <c r="B28" s="169" t="s">
        <v>264</v>
      </c>
      <c r="C28" s="184" t="s">
        <v>265</v>
      </c>
      <c r="D28" s="170" t="s">
        <v>250</v>
      </c>
      <c r="E28" s="171">
        <v>9.2257200000000008</v>
      </c>
      <c r="F28" s="172"/>
      <c r="G28" s="173">
        <f>ROUND(E28*F28,2)</f>
        <v>0</v>
      </c>
      <c r="H28" s="172"/>
      <c r="I28" s="173">
        <f>ROUND(E28*H28,2)</f>
        <v>0</v>
      </c>
      <c r="J28" s="172"/>
      <c r="K28" s="173">
        <f>ROUND(E28*J28,2)</f>
        <v>0</v>
      </c>
      <c r="L28" s="173">
        <v>21</v>
      </c>
      <c r="M28" s="173">
        <f>G28*(1+L28/100)</f>
        <v>0</v>
      </c>
      <c r="N28" s="171">
        <v>0</v>
      </c>
      <c r="O28" s="171">
        <f>ROUND(E28*N28,2)</f>
        <v>0</v>
      </c>
      <c r="P28" s="171">
        <v>0</v>
      </c>
      <c r="Q28" s="171">
        <f>ROUND(E28*P28,2)</f>
        <v>0</v>
      </c>
      <c r="R28" s="173" t="s">
        <v>251</v>
      </c>
      <c r="S28" s="173" t="s">
        <v>240</v>
      </c>
      <c r="T28" s="174" t="s">
        <v>241</v>
      </c>
      <c r="U28" s="159">
        <v>1.0999999999999999E-2</v>
      </c>
      <c r="V28" s="159">
        <f>ROUND(E28*U28,2)</f>
        <v>0.1</v>
      </c>
      <c r="W28" s="159"/>
      <c r="X28" s="159" t="s">
        <v>174</v>
      </c>
      <c r="Y28" s="159" t="s">
        <v>175</v>
      </c>
      <c r="Z28" s="149"/>
      <c r="AA28" s="149"/>
      <c r="AB28" s="149"/>
      <c r="AC28" s="149"/>
      <c r="AD28" s="149"/>
      <c r="AE28" s="149"/>
      <c r="AF28" s="149"/>
      <c r="AG28" s="149" t="s">
        <v>202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273" t="s">
        <v>266</v>
      </c>
      <c r="D29" s="274"/>
      <c r="E29" s="274"/>
      <c r="F29" s="274"/>
      <c r="G29" s="274"/>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243</v>
      </c>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outlineLevel="2" x14ac:dyDescent="0.2">
      <c r="A30" s="156"/>
      <c r="B30" s="157"/>
      <c r="C30" s="271" t="s">
        <v>244</v>
      </c>
      <c r="D30" s="272"/>
      <c r="E30" s="272"/>
      <c r="F30" s="272"/>
      <c r="G30" s="272"/>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245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196" t="s">
        <v>259</v>
      </c>
      <c r="D31" s="191"/>
      <c r="E31" s="192">
        <v>9.0749999999999993</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247</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x14ac:dyDescent="0.2">
      <c r="A32" s="156"/>
      <c r="B32" s="157"/>
      <c r="C32" s="196" t="s">
        <v>260</v>
      </c>
      <c r="D32" s="191"/>
      <c r="E32" s="192">
        <v>0.15071999999999999</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247</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68">
        <v>7</v>
      </c>
      <c r="B33" s="169" t="s">
        <v>267</v>
      </c>
      <c r="C33" s="184" t="s">
        <v>268</v>
      </c>
      <c r="D33" s="170" t="s">
        <v>250</v>
      </c>
      <c r="E33" s="171">
        <v>9.2257200000000008</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t="s">
        <v>251</v>
      </c>
      <c r="S33" s="173" t="s">
        <v>240</v>
      </c>
      <c r="T33" s="174" t="s">
        <v>241</v>
      </c>
      <c r="U33" s="159">
        <v>1.0999999999999999E-2</v>
      </c>
      <c r="V33" s="159">
        <f>ROUND(E33*U33,2)</f>
        <v>0.1</v>
      </c>
      <c r="W33" s="159"/>
      <c r="X33" s="159" t="s">
        <v>174</v>
      </c>
      <c r="Y33" s="159" t="s">
        <v>175</v>
      </c>
      <c r="Z33" s="149"/>
      <c r="AA33" s="149"/>
      <c r="AB33" s="149"/>
      <c r="AC33" s="149"/>
      <c r="AD33" s="149"/>
      <c r="AE33" s="149"/>
      <c r="AF33" s="149"/>
      <c r="AG33" s="149" t="s">
        <v>202</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73" t="s">
        <v>266</v>
      </c>
      <c r="D34" s="274"/>
      <c r="E34" s="274"/>
      <c r="F34" s="274"/>
      <c r="G34" s="274"/>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243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71" t="s">
        <v>244</v>
      </c>
      <c r="D35" s="272"/>
      <c r="E35" s="272"/>
      <c r="F35" s="272"/>
      <c r="G35" s="272"/>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245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196" t="s">
        <v>269</v>
      </c>
      <c r="D36" s="191"/>
      <c r="E36" s="192">
        <v>9.0749999999999993</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247</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3" x14ac:dyDescent="0.2">
      <c r="A37" s="156"/>
      <c r="B37" s="157"/>
      <c r="C37" s="196" t="s">
        <v>260</v>
      </c>
      <c r="D37" s="191"/>
      <c r="E37" s="192">
        <v>0.15071999999999999</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247</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68">
        <v>8</v>
      </c>
      <c r="B38" s="169" t="s">
        <v>270</v>
      </c>
      <c r="C38" s="184" t="s">
        <v>271</v>
      </c>
      <c r="D38" s="170" t="s">
        <v>250</v>
      </c>
      <c r="E38" s="171">
        <v>9.2257200000000008</v>
      </c>
      <c r="F38" s="172"/>
      <c r="G38" s="173">
        <f>ROUND(E38*F38,2)</f>
        <v>0</v>
      </c>
      <c r="H38" s="172"/>
      <c r="I38" s="173">
        <f>ROUND(E38*H38,2)</f>
        <v>0</v>
      </c>
      <c r="J38" s="172"/>
      <c r="K38" s="173">
        <f>ROUND(E38*J38,2)</f>
        <v>0</v>
      </c>
      <c r="L38" s="173">
        <v>21</v>
      </c>
      <c r="M38" s="173">
        <f>G38*(1+L38/100)</f>
        <v>0</v>
      </c>
      <c r="N38" s="171">
        <v>0</v>
      </c>
      <c r="O38" s="171">
        <f>ROUND(E38*N38,2)</f>
        <v>0</v>
      </c>
      <c r="P38" s="171">
        <v>0</v>
      </c>
      <c r="Q38" s="171">
        <f>ROUND(E38*P38,2)</f>
        <v>0</v>
      </c>
      <c r="R38" s="173" t="s">
        <v>251</v>
      </c>
      <c r="S38" s="173" t="s">
        <v>240</v>
      </c>
      <c r="T38" s="174" t="s">
        <v>241</v>
      </c>
      <c r="U38" s="159">
        <v>0.65200000000000002</v>
      </c>
      <c r="V38" s="159">
        <f>ROUND(E38*U38,2)</f>
        <v>6.02</v>
      </c>
      <c r="W38" s="159"/>
      <c r="X38" s="159" t="s">
        <v>174</v>
      </c>
      <c r="Y38" s="159" t="s">
        <v>175</v>
      </c>
      <c r="Z38" s="149"/>
      <c r="AA38" s="149"/>
      <c r="AB38" s="149"/>
      <c r="AC38" s="149"/>
      <c r="AD38" s="149"/>
      <c r="AE38" s="149"/>
      <c r="AF38" s="149"/>
      <c r="AG38" s="149" t="s">
        <v>202</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75" t="s">
        <v>244</v>
      </c>
      <c r="D39" s="276"/>
      <c r="E39" s="276"/>
      <c r="F39" s="276"/>
      <c r="G39" s="276"/>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245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196" t="s">
        <v>269</v>
      </c>
      <c r="D40" s="191"/>
      <c r="E40" s="192">
        <v>9.0749999999999993</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247</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x14ac:dyDescent="0.2">
      <c r="A41" s="156"/>
      <c r="B41" s="157"/>
      <c r="C41" s="196" t="s">
        <v>260</v>
      </c>
      <c r="D41" s="191"/>
      <c r="E41" s="192">
        <v>0.15071999999999999</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247</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2.5" outlineLevel="1" x14ac:dyDescent="0.2">
      <c r="A42" s="168">
        <v>9</v>
      </c>
      <c r="B42" s="169" t="s">
        <v>272</v>
      </c>
      <c r="C42" s="184" t="s">
        <v>273</v>
      </c>
      <c r="D42" s="170" t="s">
        <v>250</v>
      </c>
      <c r="E42" s="171">
        <v>18.451440000000002</v>
      </c>
      <c r="F42" s="172"/>
      <c r="G42" s="173">
        <f>ROUND(E42*F42,2)</f>
        <v>0</v>
      </c>
      <c r="H42" s="172"/>
      <c r="I42" s="173">
        <f>ROUND(E42*H42,2)</f>
        <v>0</v>
      </c>
      <c r="J42" s="172"/>
      <c r="K42" s="173">
        <f>ROUND(E42*J42,2)</f>
        <v>0</v>
      </c>
      <c r="L42" s="173">
        <v>21</v>
      </c>
      <c r="M42" s="173">
        <f>G42*(1+L42/100)</f>
        <v>0</v>
      </c>
      <c r="N42" s="171">
        <v>0</v>
      </c>
      <c r="O42" s="171">
        <f>ROUND(E42*N42,2)</f>
        <v>0</v>
      </c>
      <c r="P42" s="171">
        <v>0</v>
      </c>
      <c r="Q42" s="171">
        <f>ROUND(E42*P42,2)</f>
        <v>0</v>
      </c>
      <c r="R42" s="173" t="s">
        <v>251</v>
      </c>
      <c r="S42" s="173" t="s">
        <v>240</v>
      </c>
      <c r="T42" s="174" t="s">
        <v>241</v>
      </c>
      <c r="U42" s="159">
        <v>8.9999999999999993E-3</v>
      </c>
      <c r="V42" s="159">
        <f>ROUND(E42*U42,2)</f>
        <v>0.17</v>
      </c>
      <c r="W42" s="159"/>
      <c r="X42" s="159" t="s">
        <v>174</v>
      </c>
      <c r="Y42" s="159" t="s">
        <v>175</v>
      </c>
      <c r="Z42" s="149"/>
      <c r="AA42" s="149"/>
      <c r="AB42" s="149"/>
      <c r="AC42" s="149"/>
      <c r="AD42" s="149"/>
      <c r="AE42" s="149"/>
      <c r="AF42" s="149"/>
      <c r="AG42" s="149" t="s">
        <v>202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275" t="s">
        <v>244</v>
      </c>
      <c r="D43" s="276"/>
      <c r="E43" s="276"/>
      <c r="F43" s="276"/>
      <c r="G43" s="276"/>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245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196" t="s">
        <v>274</v>
      </c>
      <c r="D44" s="191"/>
      <c r="E44" s="192">
        <v>9.2257200000000008</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247</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
      <c r="A45" s="156"/>
      <c r="B45" s="157"/>
      <c r="C45" s="196" t="s">
        <v>275</v>
      </c>
      <c r="D45" s="191"/>
      <c r="E45" s="192">
        <v>9.2257200000000008</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247</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68">
        <v>10</v>
      </c>
      <c r="B46" s="169" t="s">
        <v>276</v>
      </c>
      <c r="C46" s="184" t="s">
        <v>277</v>
      </c>
      <c r="D46" s="170" t="s">
        <v>238</v>
      </c>
      <c r="E46" s="171">
        <v>30.25</v>
      </c>
      <c r="F46" s="172"/>
      <c r="G46" s="173">
        <f>ROUND(E46*F46,2)</f>
        <v>0</v>
      </c>
      <c r="H46" s="172"/>
      <c r="I46" s="173">
        <f>ROUND(E46*H46,2)</f>
        <v>0</v>
      </c>
      <c r="J46" s="172"/>
      <c r="K46" s="173">
        <f>ROUND(E46*J46,2)</f>
        <v>0</v>
      </c>
      <c r="L46" s="173">
        <v>21</v>
      </c>
      <c r="M46" s="173">
        <f>G46*(1+L46/100)</f>
        <v>0</v>
      </c>
      <c r="N46" s="171">
        <v>0</v>
      </c>
      <c r="O46" s="171">
        <f>ROUND(E46*N46,2)</f>
        <v>0</v>
      </c>
      <c r="P46" s="171">
        <v>0</v>
      </c>
      <c r="Q46" s="171">
        <f>ROUND(E46*P46,2)</f>
        <v>0</v>
      </c>
      <c r="R46" s="173" t="s">
        <v>251</v>
      </c>
      <c r="S46" s="173" t="s">
        <v>240</v>
      </c>
      <c r="T46" s="174" t="s">
        <v>241</v>
      </c>
      <c r="U46" s="159">
        <v>1.7999999999999999E-2</v>
      </c>
      <c r="V46" s="159">
        <f>ROUND(E46*U46,2)</f>
        <v>0.54</v>
      </c>
      <c r="W46" s="159"/>
      <c r="X46" s="159" t="s">
        <v>174</v>
      </c>
      <c r="Y46" s="159" t="s">
        <v>175</v>
      </c>
      <c r="Z46" s="149"/>
      <c r="AA46" s="149"/>
      <c r="AB46" s="149"/>
      <c r="AC46" s="149"/>
      <c r="AD46" s="149"/>
      <c r="AE46" s="149"/>
      <c r="AF46" s="149"/>
      <c r="AG46" s="149" t="s">
        <v>202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73" t="s">
        <v>278</v>
      </c>
      <c r="D47" s="274"/>
      <c r="E47" s="274"/>
      <c r="F47" s="274"/>
      <c r="G47" s="274"/>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243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71" t="s">
        <v>244</v>
      </c>
      <c r="D48" s="272"/>
      <c r="E48" s="272"/>
      <c r="F48" s="272"/>
      <c r="G48" s="272"/>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245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196" t="s">
        <v>279</v>
      </c>
      <c r="D49" s="191"/>
      <c r="E49" s="192">
        <v>30.25</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247</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8">
        <v>11</v>
      </c>
      <c r="B50" s="169" t="s">
        <v>280</v>
      </c>
      <c r="C50" s="184" t="s">
        <v>281</v>
      </c>
      <c r="D50" s="170" t="s">
        <v>282</v>
      </c>
      <c r="E50" s="171">
        <v>18.451440000000002</v>
      </c>
      <c r="F50" s="172"/>
      <c r="G50" s="173">
        <f>ROUND(E50*F50,2)</f>
        <v>0</v>
      </c>
      <c r="H50" s="172"/>
      <c r="I50" s="173">
        <f>ROUND(E50*H50,2)</f>
        <v>0</v>
      </c>
      <c r="J50" s="172"/>
      <c r="K50" s="173">
        <f>ROUND(E50*J50,2)</f>
        <v>0</v>
      </c>
      <c r="L50" s="173">
        <v>21</v>
      </c>
      <c r="M50" s="173">
        <f>G50*(1+L50/100)</f>
        <v>0</v>
      </c>
      <c r="N50" s="171">
        <v>0</v>
      </c>
      <c r="O50" s="171">
        <f>ROUND(E50*N50,2)</f>
        <v>0</v>
      </c>
      <c r="P50" s="171">
        <v>0</v>
      </c>
      <c r="Q50" s="171">
        <f>ROUND(E50*P50,2)</f>
        <v>0</v>
      </c>
      <c r="R50" s="173" t="s">
        <v>251</v>
      </c>
      <c r="S50" s="173" t="s">
        <v>240</v>
      </c>
      <c r="T50" s="174" t="s">
        <v>241</v>
      </c>
      <c r="U50" s="159">
        <v>0</v>
      </c>
      <c r="V50" s="159">
        <f>ROUND(E50*U50,2)</f>
        <v>0</v>
      </c>
      <c r="W50" s="159"/>
      <c r="X50" s="159" t="s">
        <v>174</v>
      </c>
      <c r="Y50" s="159" t="s">
        <v>175</v>
      </c>
      <c r="Z50" s="149"/>
      <c r="AA50" s="149"/>
      <c r="AB50" s="149"/>
      <c r="AC50" s="149"/>
      <c r="AD50" s="149"/>
      <c r="AE50" s="149"/>
      <c r="AF50" s="149"/>
      <c r="AG50" s="149" t="s">
        <v>202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75" t="s">
        <v>244</v>
      </c>
      <c r="D51" s="276"/>
      <c r="E51" s="276"/>
      <c r="F51" s="276"/>
      <c r="G51" s="276"/>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245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196" t="s">
        <v>283</v>
      </c>
      <c r="D52" s="191"/>
      <c r="E52" s="192">
        <v>18.149999999999999</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247</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3" x14ac:dyDescent="0.2">
      <c r="A53" s="156"/>
      <c r="B53" s="157"/>
      <c r="C53" s="196" t="s">
        <v>284</v>
      </c>
      <c r="D53" s="191"/>
      <c r="E53" s="192">
        <v>0.30143999999999999</v>
      </c>
      <c r="F53" s="159"/>
      <c r="G53" s="159"/>
      <c r="H53" s="159"/>
      <c r="I53" s="159"/>
      <c r="J53" s="159"/>
      <c r="K53" s="159"/>
      <c r="L53" s="159"/>
      <c r="M53" s="159"/>
      <c r="N53" s="158"/>
      <c r="O53" s="158"/>
      <c r="P53" s="158"/>
      <c r="Q53" s="158"/>
      <c r="R53" s="159"/>
      <c r="S53" s="159"/>
      <c r="T53" s="159"/>
      <c r="U53" s="159"/>
      <c r="V53" s="159"/>
      <c r="W53" s="159"/>
      <c r="X53" s="159"/>
      <c r="Y53" s="159"/>
      <c r="Z53" s="149"/>
      <c r="AA53" s="149"/>
      <c r="AB53" s="149"/>
      <c r="AC53" s="149"/>
      <c r="AD53" s="149"/>
      <c r="AE53" s="149"/>
      <c r="AF53" s="149"/>
      <c r="AG53" s="149" t="s">
        <v>247</v>
      </c>
      <c r="AH53" s="149">
        <v>0</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x14ac:dyDescent="0.2">
      <c r="A54" s="161" t="s">
        <v>169</v>
      </c>
      <c r="B54" s="162" t="s">
        <v>119</v>
      </c>
      <c r="C54" s="182" t="s">
        <v>120</v>
      </c>
      <c r="D54" s="163"/>
      <c r="E54" s="164"/>
      <c r="F54" s="165"/>
      <c r="G54" s="165">
        <f>SUMIF(AG55:AG79,"&lt;&gt;NOR",G55:G79)</f>
        <v>0</v>
      </c>
      <c r="H54" s="165"/>
      <c r="I54" s="165">
        <f>SUM(I55:I79)</f>
        <v>0</v>
      </c>
      <c r="J54" s="165"/>
      <c r="K54" s="165">
        <f>SUM(K55:K79)</f>
        <v>0</v>
      </c>
      <c r="L54" s="165"/>
      <c r="M54" s="165">
        <f>SUM(M55:M79)</f>
        <v>0</v>
      </c>
      <c r="N54" s="164"/>
      <c r="O54" s="164">
        <f>SUM(O55:O79)</f>
        <v>24.340000000000003</v>
      </c>
      <c r="P54" s="164"/>
      <c r="Q54" s="164">
        <f>SUM(Q55:Q79)</f>
        <v>0</v>
      </c>
      <c r="R54" s="165"/>
      <c r="S54" s="165"/>
      <c r="T54" s="166"/>
      <c r="U54" s="160"/>
      <c r="V54" s="160">
        <f>SUM(V55:V79)</f>
        <v>21.209999999999997</v>
      </c>
      <c r="W54" s="160"/>
      <c r="X54" s="160"/>
      <c r="Y54" s="160"/>
      <c r="AG54" t="s">
        <v>170</v>
      </c>
    </row>
    <row r="55" spans="1:60" outlineLevel="1" x14ac:dyDescent="0.2">
      <c r="A55" s="168">
        <v>12</v>
      </c>
      <c r="B55" s="169" t="s">
        <v>285</v>
      </c>
      <c r="C55" s="184" t="s">
        <v>286</v>
      </c>
      <c r="D55" s="170" t="s">
        <v>250</v>
      </c>
      <c r="E55" s="171">
        <v>9.0749999999999993</v>
      </c>
      <c r="F55" s="172"/>
      <c r="G55" s="173">
        <f>ROUND(E55*F55,2)</f>
        <v>0</v>
      </c>
      <c r="H55" s="172"/>
      <c r="I55" s="173">
        <f>ROUND(E55*H55,2)</f>
        <v>0</v>
      </c>
      <c r="J55" s="172"/>
      <c r="K55" s="173">
        <f>ROUND(E55*J55,2)</f>
        <v>0</v>
      </c>
      <c r="L55" s="173">
        <v>21</v>
      </c>
      <c r="M55" s="173">
        <f>G55*(1+L55/100)</f>
        <v>0</v>
      </c>
      <c r="N55" s="171">
        <v>2.16</v>
      </c>
      <c r="O55" s="171">
        <f>ROUND(E55*N55,2)</f>
        <v>19.600000000000001</v>
      </c>
      <c r="P55" s="171">
        <v>0</v>
      </c>
      <c r="Q55" s="171">
        <f>ROUND(E55*P55,2)</f>
        <v>0</v>
      </c>
      <c r="R55" s="173" t="s">
        <v>287</v>
      </c>
      <c r="S55" s="173" t="s">
        <v>240</v>
      </c>
      <c r="T55" s="174" t="s">
        <v>241</v>
      </c>
      <c r="U55" s="159">
        <v>1.085</v>
      </c>
      <c r="V55" s="159">
        <f>ROUND(E55*U55,2)</f>
        <v>9.85</v>
      </c>
      <c r="W55" s="159"/>
      <c r="X55" s="159" t="s">
        <v>174</v>
      </c>
      <c r="Y55" s="159" t="s">
        <v>175</v>
      </c>
      <c r="Z55" s="149"/>
      <c r="AA55" s="149"/>
      <c r="AB55" s="149"/>
      <c r="AC55" s="149"/>
      <c r="AD55" s="149"/>
      <c r="AE55" s="149"/>
      <c r="AF55" s="149"/>
      <c r="AG55" s="149" t="s">
        <v>202</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275" t="s">
        <v>244</v>
      </c>
      <c r="D56" s="276"/>
      <c r="E56" s="276"/>
      <c r="F56" s="276"/>
      <c r="G56" s="276"/>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245</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2" x14ac:dyDescent="0.2">
      <c r="A57" s="156"/>
      <c r="B57" s="157"/>
      <c r="C57" s="196" t="s">
        <v>288</v>
      </c>
      <c r="D57" s="191"/>
      <c r="E57" s="192">
        <v>9.0749999999999993</v>
      </c>
      <c r="F57" s="159"/>
      <c r="G57" s="159"/>
      <c r="H57" s="159"/>
      <c r="I57" s="159"/>
      <c r="J57" s="159"/>
      <c r="K57" s="159"/>
      <c r="L57" s="159"/>
      <c r="M57" s="159"/>
      <c r="N57" s="158"/>
      <c r="O57" s="158"/>
      <c r="P57" s="158"/>
      <c r="Q57" s="158"/>
      <c r="R57" s="159"/>
      <c r="S57" s="159"/>
      <c r="T57" s="159"/>
      <c r="U57" s="159"/>
      <c r="V57" s="159"/>
      <c r="W57" s="159"/>
      <c r="X57" s="159"/>
      <c r="Y57" s="159"/>
      <c r="Z57" s="149"/>
      <c r="AA57" s="149"/>
      <c r="AB57" s="149"/>
      <c r="AC57" s="149"/>
      <c r="AD57" s="149"/>
      <c r="AE57" s="149"/>
      <c r="AF57" s="149"/>
      <c r="AG57" s="149" t="s">
        <v>247</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ht="22.5" outlineLevel="1" x14ac:dyDescent="0.2">
      <c r="A58" s="168">
        <v>13</v>
      </c>
      <c r="B58" s="169" t="s">
        <v>289</v>
      </c>
      <c r="C58" s="184" t="s">
        <v>290</v>
      </c>
      <c r="D58" s="170" t="s">
        <v>250</v>
      </c>
      <c r="E58" s="171">
        <v>1.8</v>
      </c>
      <c r="F58" s="172"/>
      <c r="G58" s="173">
        <f>ROUND(E58*F58,2)</f>
        <v>0</v>
      </c>
      <c r="H58" s="172"/>
      <c r="I58" s="173">
        <f>ROUND(E58*H58,2)</f>
        <v>0</v>
      </c>
      <c r="J58" s="172"/>
      <c r="K58" s="173">
        <f>ROUND(E58*J58,2)</f>
        <v>0</v>
      </c>
      <c r="L58" s="173">
        <v>21</v>
      </c>
      <c r="M58" s="173">
        <f>G58*(1+L58/100)</f>
        <v>0</v>
      </c>
      <c r="N58" s="171">
        <v>2.5249999999999999</v>
      </c>
      <c r="O58" s="171">
        <f>ROUND(E58*N58,2)</f>
        <v>4.55</v>
      </c>
      <c r="P58" s="171">
        <v>0</v>
      </c>
      <c r="Q58" s="171">
        <f>ROUND(E58*P58,2)</f>
        <v>0</v>
      </c>
      <c r="R58" s="173" t="s">
        <v>291</v>
      </c>
      <c r="S58" s="173" t="s">
        <v>240</v>
      </c>
      <c r="T58" s="174" t="s">
        <v>241</v>
      </c>
      <c r="U58" s="159">
        <v>0.48</v>
      </c>
      <c r="V58" s="159">
        <f>ROUND(E58*U58,2)</f>
        <v>0.86</v>
      </c>
      <c r="W58" s="159"/>
      <c r="X58" s="159" t="s">
        <v>174</v>
      </c>
      <c r="Y58" s="159" t="s">
        <v>175</v>
      </c>
      <c r="Z58" s="149"/>
      <c r="AA58" s="149"/>
      <c r="AB58" s="149"/>
      <c r="AC58" s="149"/>
      <c r="AD58" s="149"/>
      <c r="AE58" s="149"/>
      <c r="AF58" s="149"/>
      <c r="AG58" s="149" t="s">
        <v>202</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73" t="s">
        <v>292</v>
      </c>
      <c r="D59" s="274"/>
      <c r="E59" s="274"/>
      <c r="F59" s="274"/>
      <c r="G59" s="274"/>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243</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271" t="s">
        <v>244</v>
      </c>
      <c r="D60" s="272"/>
      <c r="E60" s="272"/>
      <c r="F60" s="272"/>
      <c r="G60" s="272"/>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245</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2" x14ac:dyDescent="0.2">
      <c r="A61" s="156"/>
      <c r="B61" s="157"/>
      <c r="C61" s="196" t="s">
        <v>293</v>
      </c>
      <c r="D61" s="191"/>
      <c r="E61" s="192">
        <v>1.8</v>
      </c>
      <c r="F61" s="159"/>
      <c r="G61" s="159"/>
      <c r="H61" s="159"/>
      <c r="I61" s="159"/>
      <c r="J61" s="159"/>
      <c r="K61" s="159"/>
      <c r="L61" s="159"/>
      <c r="M61" s="159"/>
      <c r="N61" s="158"/>
      <c r="O61" s="158"/>
      <c r="P61" s="158"/>
      <c r="Q61" s="158"/>
      <c r="R61" s="159"/>
      <c r="S61" s="159"/>
      <c r="T61" s="159"/>
      <c r="U61" s="159"/>
      <c r="V61" s="159"/>
      <c r="W61" s="159"/>
      <c r="X61" s="159"/>
      <c r="Y61" s="159"/>
      <c r="Z61" s="149"/>
      <c r="AA61" s="149"/>
      <c r="AB61" s="149"/>
      <c r="AC61" s="149"/>
      <c r="AD61" s="149"/>
      <c r="AE61" s="149"/>
      <c r="AF61" s="149"/>
      <c r="AG61" s="149" t="s">
        <v>247</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
      <c r="A62" s="168">
        <v>14</v>
      </c>
      <c r="B62" s="169" t="s">
        <v>294</v>
      </c>
      <c r="C62" s="184" t="s">
        <v>295</v>
      </c>
      <c r="D62" s="170" t="s">
        <v>238</v>
      </c>
      <c r="E62" s="171">
        <v>3.6</v>
      </c>
      <c r="F62" s="172"/>
      <c r="G62" s="173">
        <f>ROUND(E62*F62,2)</f>
        <v>0</v>
      </c>
      <c r="H62" s="172"/>
      <c r="I62" s="173">
        <f>ROUND(E62*H62,2)</f>
        <v>0</v>
      </c>
      <c r="J62" s="172"/>
      <c r="K62" s="173">
        <f>ROUND(E62*J62,2)</f>
        <v>0</v>
      </c>
      <c r="L62" s="173">
        <v>21</v>
      </c>
      <c r="M62" s="173">
        <f>G62*(1+L62/100)</f>
        <v>0</v>
      </c>
      <c r="N62" s="171">
        <v>3.9199999999999999E-2</v>
      </c>
      <c r="O62" s="171">
        <f>ROUND(E62*N62,2)</f>
        <v>0.14000000000000001</v>
      </c>
      <c r="P62" s="171">
        <v>0</v>
      </c>
      <c r="Q62" s="171">
        <f>ROUND(E62*P62,2)</f>
        <v>0</v>
      </c>
      <c r="R62" s="173" t="s">
        <v>291</v>
      </c>
      <c r="S62" s="173" t="s">
        <v>240</v>
      </c>
      <c r="T62" s="174" t="s">
        <v>241</v>
      </c>
      <c r="U62" s="159">
        <v>1.6</v>
      </c>
      <c r="V62" s="159">
        <f>ROUND(E62*U62,2)</f>
        <v>5.76</v>
      </c>
      <c r="W62" s="159"/>
      <c r="X62" s="159" t="s">
        <v>174</v>
      </c>
      <c r="Y62" s="159" t="s">
        <v>175</v>
      </c>
      <c r="Z62" s="149"/>
      <c r="AA62" s="149"/>
      <c r="AB62" s="149"/>
      <c r="AC62" s="149"/>
      <c r="AD62" s="149"/>
      <c r="AE62" s="149"/>
      <c r="AF62" s="149"/>
      <c r="AG62" s="149" t="s">
        <v>202</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ht="22.5" outlineLevel="2" x14ac:dyDescent="0.2">
      <c r="A63" s="156"/>
      <c r="B63" s="157"/>
      <c r="C63" s="273" t="s">
        <v>296</v>
      </c>
      <c r="D63" s="274"/>
      <c r="E63" s="274"/>
      <c r="F63" s="274"/>
      <c r="G63" s="274"/>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243</v>
      </c>
      <c r="AH63" s="149"/>
      <c r="AI63" s="149"/>
      <c r="AJ63" s="149"/>
      <c r="AK63" s="149"/>
      <c r="AL63" s="149"/>
      <c r="AM63" s="149"/>
      <c r="AN63" s="149"/>
      <c r="AO63" s="149"/>
      <c r="AP63" s="149"/>
      <c r="AQ63" s="149"/>
      <c r="AR63" s="149"/>
      <c r="AS63" s="149"/>
      <c r="AT63" s="149"/>
      <c r="AU63" s="149"/>
      <c r="AV63" s="149"/>
      <c r="AW63" s="149"/>
      <c r="AX63" s="149"/>
      <c r="AY63" s="149"/>
      <c r="AZ63" s="149"/>
      <c r="BA63" s="195" t="str">
        <f>C63</f>
        <v>svislé nebo šikmé (odkloněné) , půdorysně přímé nebo zalomené, stěn základových desek ve volných nebo zapažených jámách, rýhách, šachtách, včetně případných vzpěr,</v>
      </c>
      <c r="BB63" s="149"/>
      <c r="BC63" s="149"/>
      <c r="BD63" s="149"/>
      <c r="BE63" s="149"/>
      <c r="BF63" s="149"/>
      <c r="BG63" s="149"/>
      <c r="BH63" s="149"/>
    </row>
    <row r="64" spans="1:60" outlineLevel="2" x14ac:dyDescent="0.2">
      <c r="A64" s="156"/>
      <c r="B64" s="157"/>
      <c r="C64" s="271" t="s">
        <v>244</v>
      </c>
      <c r="D64" s="272"/>
      <c r="E64" s="272"/>
      <c r="F64" s="272"/>
      <c r="G64" s="272"/>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245</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2" x14ac:dyDescent="0.2">
      <c r="A65" s="156"/>
      <c r="B65" s="157"/>
      <c r="C65" s="196" t="s">
        <v>297</v>
      </c>
      <c r="D65" s="191"/>
      <c r="E65" s="192">
        <v>3.6</v>
      </c>
      <c r="F65" s="159"/>
      <c r="G65" s="159"/>
      <c r="H65" s="159"/>
      <c r="I65" s="159"/>
      <c r="J65" s="159"/>
      <c r="K65" s="159"/>
      <c r="L65" s="159"/>
      <c r="M65" s="159"/>
      <c r="N65" s="158"/>
      <c r="O65" s="158"/>
      <c r="P65" s="158"/>
      <c r="Q65" s="158"/>
      <c r="R65" s="159"/>
      <c r="S65" s="159"/>
      <c r="T65" s="159"/>
      <c r="U65" s="159"/>
      <c r="V65" s="159"/>
      <c r="W65" s="159"/>
      <c r="X65" s="159"/>
      <c r="Y65" s="159"/>
      <c r="Z65" s="149"/>
      <c r="AA65" s="149"/>
      <c r="AB65" s="149"/>
      <c r="AC65" s="149"/>
      <c r="AD65" s="149"/>
      <c r="AE65" s="149"/>
      <c r="AF65" s="149"/>
      <c r="AG65" s="149" t="s">
        <v>247</v>
      </c>
      <c r="AH65" s="149">
        <v>0</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
      <c r="A66" s="168">
        <v>15</v>
      </c>
      <c r="B66" s="169" t="s">
        <v>298</v>
      </c>
      <c r="C66" s="184" t="s">
        <v>299</v>
      </c>
      <c r="D66" s="170" t="s">
        <v>238</v>
      </c>
      <c r="E66" s="171">
        <v>3.6</v>
      </c>
      <c r="F66" s="172"/>
      <c r="G66" s="173">
        <f>ROUND(E66*F66,2)</f>
        <v>0</v>
      </c>
      <c r="H66" s="172"/>
      <c r="I66" s="173">
        <f>ROUND(E66*H66,2)</f>
        <v>0</v>
      </c>
      <c r="J66" s="172"/>
      <c r="K66" s="173">
        <f>ROUND(E66*J66,2)</f>
        <v>0</v>
      </c>
      <c r="L66" s="173">
        <v>21</v>
      </c>
      <c r="M66" s="173">
        <f>G66*(1+L66/100)</f>
        <v>0</v>
      </c>
      <c r="N66" s="171">
        <v>0</v>
      </c>
      <c r="O66" s="171">
        <f>ROUND(E66*N66,2)</f>
        <v>0</v>
      </c>
      <c r="P66" s="171">
        <v>0</v>
      </c>
      <c r="Q66" s="171">
        <f>ROUND(E66*P66,2)</f>
        <v>0</v>
      </c>
      <c r="R66" s="173" t="s">
        <v>291</v>
      </c>
      <c r="S66" s="173" t="s">
        <v>240</v>
      </c>
      <c r="T66" s="174" t="s">
        <v>241</v>
      </c>
      <c r="U66" s="159">
        <v>0.32</v>
      </c>
      <c r="V66" s="159">
        <f>ROUND(E66*U66,2)</f>
        <v>1.1499999999999999</v>
      </c>
      <c r="W66" s="159"/>
      <c r="X66" s="159" t="s">
        <v>174</v>
      </c>
      <c r="Y66" s="159" t="s">
        <v>175</v>
      </c>
      <c r="Z66" s="149"/>
      <c r="AA66" s="149"/>
      <c r="AB66" s="149"/>
      <c r="AC66" s="149"/>
      <c r="AD66" s="149"/>
      <c r="AE66" s="149"/>
      <c r="AF66" s="149"/>
      <c r="AG66" s="149" t="s">
        <v>202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ht="22.5" outlineLevel="2" x14ac:dyDescent="0.2">
      <c r="A67" s="156"/>
      <c r="B67" s="157"/>
      <c r="C67" s="273" t="s">
        <v>296</v>
      </c>
      <c r="D67" s="274"/>
      <c r="E67" s="274"/>
      <c r="F67" s="274"/>
      <c r="G67" s="274"/>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243</v>
      </c>
      <c r="AH67" s="149"/>
      <c r="AI67" s="149"/>
      <c r="AJ67" s="149"/>
      <c r="AK67" s="149"/>
      <c r="AL67" s="149"/>
      <c r="AM67" s="149"/>
      <c r="AN67" s="149"/>
      <c r="AO67" s="149"/>
      <c r="AP67" s="149"/>
      <c r="AQ67" s="149"/>
      <c r="AR67" s="149"/>
      <c r="AS67" s="149"/>
      <c r="AT67" s="149"/>
      <c r="AU67" s="149"/>
      <c r="AV67" s="149"/>
      <c r="AW67" s="149"/>
      <c r="AX67" s="149"/>
      <c r="AY67" s="149"/>
      <c r="AZ67" s="149"/>
      <c r="BA67" s="195" t="str">
        <f>C67</f>
        <v>svislé nebo šikmé (odkloněné) , půdorysně přímé nebo zalomené, stěn základových desek ve volných nebo zapažených jámách, rýhách, šachtách, včetně případných vzpěr,</v>
      </c>
      <c r="BB67" s="149"/>
      <c r="BC67" s="149"/>
      <c r="BD67" s="149"/>
      <c r="BE67" s="149"/>
      <c r="BF67" s="149"/>
      <c r="BG67" s="149"/>
      <c r="BH67" s="149"/>
    </row>
    <row r="68" spans="1:60" outlineLevel="2" x14ac:dyDescent="0.2">
      <c r="A68" s="156"/>
      <c r="B68" s="157"/>
      <c r="C68" s="271" t="s">
        <v>244</v>
      </c>
      <c r="D68" s="272"/>
      <c r="E68" s="272"/>
      <c r="F68" s="272"/>
      <c r="G68" s="272"/>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245</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3" x14ac:dyDescent="0.2">
      <c r="A69" s="156"/>
      <c r="B69" s="157"/>
      <c r="C69" s="271" t="s">
        <v>300</v>
      </c>
      <c r="D69" s="272"/>
      <c r="E69" s="272"/>
      <c r="F69" s="272"/>
      <c r="G69" s="272"/>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245</v>
      </c>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2" x14ac:dyDescent="0.2">
      <c r="A70" s="156"/>
      <c r="B70" s="157"/>
      <c r="C70" s="196" t="s">
        <v>297</v>
      </c>
      <c r="D70" s="191"/>
      <c r="E70" s="192">
        <v>3.6</v>
      </c>
      <c r="F70" s="159"/>
      <c r="G70" s="159"/>
      <c r="H70" s="159"/>
      <c r="I70" s="159"/>
      <c r="J70" s="159"/>
      <c r="K70" s="159"/>
      <c r="L70" s="159"/>
      <c r="M70" s="159"/>
      <c r="N70" s="158"/>
      <c r="O70" s="158"/>
      <c r="P70" s="158"/>
      <c r="Q70" s="158"/>
      <c r="R70" s="159"/>
      <c r="S70" s="159"/>
      <c r="T70" s="159"/>
      <c r="U70" s="159"/>
      <c r="V70" s="159"/>
      <c r="W70" s="159"/>
      <c r="X70" s="159"/>
      <c r="Y70" s="159"/>
      <c r="Z70" s="149"/>
      <c r="AA70" s="149"/>
      <c r="AB70" s="149"/>
      <c r="AC70" s="149"/>
      <c r="AD70" s="149"/>
      <c r="AE70" s="149"/>
      <c r="AF70" s="149"/>
      <c r="AG70" s="149" t="s">
        <v>247</v>
      </c>
      <c r="AH70" s="149">
        <v>0</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ht="22.5" outlineLevel="1" x14ac:dyDescent="0.2">
      <c r="A71" s="168">
        <v>16</v>
      </c>
      <c r="B71" s="169" t="s">
        <v>301</v>
      </c>
      <c r="C71" s="184" t="s">
        <v>302</v>
      </c>
      <c r="D71" s="170" t="s">
        <v>282</v>
      </c>
      <c r="E71" s="171">
        <v>3.0030000000000001E-2</v>
      </c>
      <c r="F71" s="172"/>
      <c r="G71" s="173">
        <f>ROUND(E71*F71,2)</f>
        <v>0</v>
      </c>
      <c r="H71" s="172"/>
      <c r="I71" s="173">
        <f>ROUND(E71*H71,2)</f>
        <v>0</v>
      </c>
      <c r="J71" s="172"/>
      <c r="K71" s="173">
        <f>ROUND(E71*J71,2)</f>
        <v>0</v>
      </c>
      <c r="L71" s="173">
        <v>21</v>
      </c>
      <c r="M71" s="173">
        <f>G71*(1+L71/100)</f>
        <v>0</v>
      </c>
      <c r="N71" s="171">
        <v>1.0554399999999999</v>
      </c>
      <c r="O71" s="171">
        <f>ROUND(E71*N71,2)</f>
        <v>0.03</v>
      </c>
      <c r="P71" s="171">
        <v>0</v>
      </c>
      <c r="Q71" s="171">
        <f>ROUND(E71*P71,2)</f>
        <v>0</v>
      </c>
      <c r="R71" s="173" t="s">
        <v>291</v>
      </c>
      <c r="S71" s="173" t="s">
        <v>240</v>
      </c>
      <c r="T71" s="174" t="s">
        <v>241</v>
      </c>
      <c r="U71" s="159">
        <v>15.231</v>
      </c>
      <c r="V71" s="159">
        <f>ROUND(E71*U71,2)</f>
        <v>0.46</v>
      </c>
      <c r="W71" s="159"/>
      <c r="X71" s="159" t="s">
        <v>174</v>
      </c>
      <c r="Y71" s="159" t="s">
        <v>175</v>
      </c>
      <c r="Z71" s="149"/>
      <c r="AA71" s="149"/>
      <c r="AB71" s="149"/>
      <c r="AC71" s="149"/>
      <c r="AD71" s="149"/>
      <c r="AE71" s="149"/>
      <c r="AF71" s="149"/>
      <c r="AG71" s="149" t="s">
        <v>202</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273" t="s">
        <v>303</v>
      </c>
      <c r="D72" s="274"/>
      <c r="E72" s="274"/>
      <c r="F72" s="274"/>
      <c r="G72" s="274"/>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243</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271" t="s">
        <v>244</v>
      </c>
      <c r="D73" s="272"/>
      <c r="E73" s="272"/>
      <c r="F73" s="272"/>
      <c r="G73" s="272"/>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245</v>
      </c>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2" x14ac:dyDescent="0.2">
      <c r="A74" s="156"/>
      <c r="B74" s="157"/>
      <c r="C74" s="196" t="s">
        <v>304</v>
      </c>
      <c r="D74" s="191"/>
      <c r="E74" s="192">
        <v>2.7300000000000001E-2</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247</v>
      </c>
      <c r="AH74" s="149">
        <v>0</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197" t="s">
        <v>305</v>
      </c>
      <c r="D75" s="193"/>
      <c r="E75" s="194">
        <v>2.7299999999999998E-3</v>
      </c>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247</v>
      </c>
      <c r="AH75" s="149">
        <v>4</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3" x14ac:dyDescent="0.2">
      <c r="A76" s="156"/>
      <c r="B76" s="157"/>
      <c r="C76" s="197" t="s">
        <v>306</v>
      </c>
      <c r="D76" s="193"/>
      <c r="E76" s="194"/>
      <c r="F76" s="159"/>
      <c r="G76" s="159"/>
      <c r="H76" s="159"/>
      <c r="I76" s="159"/>
      <c r="J76" s="159"/>
      <c r="K76" s="159"/>
      <c r="L76" s="159"/>
      <c r="M76" s="159"/>
      <c r="N76" s="158"/>
      <c r="O76" s="158"/>
      <c r="P76" s="158"/>
      <c r="Q76" s="158"/>
      <c r="R76" s="159"/>
      <c r="S76" s="159"/>
      <c r="T76" s="159"/>
      <c r="U76" s="159"/>
      <c r="V76" s="159"/>
      <c r="W76" s="159"/>
      <c r="X76" s="159"/>
      <c r="Y76" s="159"/>
      <c r="Z76" s="149"/>
      <c r="AA76" s="149"/>
      <c r="AB76" s="149"/>
      <c r="AC76" s="149"/>
      <c r="AD76" s="149"/>
      <c r="AE76" s="149"/>
      <c r="AF76" s="149"/>
      <c r="AG76" s="149" t="s">
        <v>247</v>
      </c>
      <c r="AH76" s="149">
        <v>4</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
      <c r="A77" s="168">
        <v>17</v>
      </c>
      <c r="B77" s="169" t="s">
        <v>307</v>
      </c>
      <c r="C77" s="184" t="s">
        <v>308</v>
      </c>
      <c r="D77" s="170" t="s">
        <v>238</v>
      </c>
      <c r="E77" s="171">
        <v>33.274999999999999</v>
      </c>
      <c r="F77" s="172"/>
      <c r="G77" s="173">
        <f>ROUND(E77*F77,2)</f>
        <v>0</v>
      </c>
      <c r="H77" s="172"/>
      <c r="I77" s="173">
        <f>ROUND(E77*H77,2)</f>
        <v>0</v>
      </c>
      <c r="J77" s="172"/>
      <c r="K77" s="173">
        <f>ROUND(E77*J77,2)</f>
        <v>0</v>
      </c>
      <c r="L77" s="173">
        <v>21</v>
      </c>
      <c r="M77" s="173">
        <f>G77*(1+L77/100)</f>
        <v>0</v>
      </c>
      <c r="N77" s="171">
        <v>5.0000000000000001E-4</v>
      </c>
      <c r="O77" s="171">
        <f>ROUND(E77*N77,2)</f>
        <v>0.02</v>
      </c>
      <c r="P77" s="171">
        <v>0</v>
      </c>
      <c r="Q77" s="171">
        <f>ROUND(E77*P77,2)</f>
        <v>0</v>
      </c>
      <c r="R77" s="173" t="s">
        <v>287</v>
      </c>
      <c r="S77" s="173" t="s">
        <v>240</v>
      </c>
      <c r="T77" s="174" t="s">
        <v>241</v>
      </c>
      <c r="U77" s="159">
        <v>9.4E-2</v>
      </c>
      <c r="V77" s="159">
        <f>ROUND(E77*U77,2)</f>
        <v>3.13</v>
      </c>
      <c r="W77" s="159"/>
      <c r="X77" s="159" t="s">
        <v>174</v>
      </c>
      <c r="Y77" s="159" t="s">
        <v>175</v>
      </c>
      <c r="Z77" s="149"/>
      <c r="AA77" s="149"/>
      <c r="AB77" s="149"/>
      <c r="AC77" s="149"/>
      <c r="AD77" s="149"/>
      <c r="AE77" s="149"/>
      <c r="AF77" s="149"/>
      <c r="AG77" s="149" t="s">
        <v>202</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275" t="s">
        <v>244</v>
      </c>
      <c r="D78" s="276"/>
      <c r="E78" s="276"/>
      <c r="F78" s="276"/>
      <c r="G78" s="276"/>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245</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2" x14ac:dyDescent="0.2">
      <c r="A79" s="156"/>
      <c r="B79" s="157"/>
      <c r="C79" s="196" t="s">
        <v>309</v>
      </c>
      <c r="D79" s="191"/>
      <c r="E79" s="192">
        <v>33.274999999999999</v>
      </c>
      <c r="F79" s="159"/>
      <c r="G79" s="159"/>
      <c r="H79" s="159"/>
      <c r="I79" s="159"/>
      <c r="J79" s="159"/>
      <c r="K79" s="159"/>
      <c r="L79" s="159"/>
      <c r="M79" s="159"/>
      <c r="N79" s="158"/>
      <c r="O79" s="158"/>
      <c r="P79" s="158"/>
      <c r="Q79" s="158"/>
      <c r="R79" s="159"/>
      <c r="S79" s="159"/>
      <c r="T79" s="159"/>
      <c r="U79" s="159"/>
      <c r="V79" s="159"/>
      <c r="W79" s="159"/>
      <c r="X79" s="159"/>
      <c r="Y79" s="159"/>
      <c r="Z79" s="149"/>
      <c r="AA79" s="149"/>
      <c r="AB79" s="149"/>
      <c r="AC79" s="149"/>
      <c r="AD79" s="149"/>
      <c r="AE79" s="149"/>
      <c r="AF79" s="149"/>
      <c r="AG79" s="149" t="s">
        <v>247</v>
      </c>
      <c r="AH79" s="149">
        <v>0</v>
      </c>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x14ac:dyDescent="0.2">
      <c r="A80" s="161" t="s">
        <v>169</v>
      </c>
      <c r="B80" s="162" t="s">
        <v>121</v>
      </c>
      <c r="C80" s="182" t="s">
        <v>122</v>
      </c>
      <c r="D80" s="163"/>
      <c r="E80" s="164"/>
      <c r="F80" s="165"/>
      <c r="G80" s="165">
        <f>SUMIF(AG81:AG88,"&lt;&gt;NOR",G81:G88)</f>
        <v>0</v>
      </c>
      <c r="H80" s="165"/>
      <c r="I80" s="165">
        <f>SUM(I81:I88)</f>
        <v>0</v>
      </c>
      <c r="J80" s="165"/>
      <c r="K80" s="165">
        <f>SUM(K81:K88)</f>
        <v>0</v>
      </c>
      <c r="L80" s="165"/>
      <c r="M80" s="165">
        <f>SUM(M81:M88)</f>
        <v>0</v>
      </c>
      <c r="N80" s="164"/>
      <c r="O80" s="164">
        <f>SUM(O81:O88)</f>
        <v>1.1599999999999999</v>
      </c>
      <c r="P80" s="164"/>
      <c r="Q80" s="164">
        <f>SUM(Q81:Q88)</f>
        <v>0</v>
      </c>
      <c r="R80" s="165"/>
      <c r="S80" s="165"/>
      <c r="T80" s="166"/>
      <c r="U80" s="160"/>
      <c r="V80" s="160">
        <f>SUM(V81:V88)</f>
        <v>4.68</v>
      </c>
      <c r="W80" s="160"/>
      <c r="X80" s="160"/>
      <c r="Y80" s="160"/>
      <c r="AG80" t="s">
        <v>170</v>
      </c>
    </row>
    <row r="81" spans="1:60" ht="22.5" outlineLevel="1" x14ac:dyDescent="0.2">
      <c r="A81" s="168">
        <v>18</v>
      </c>
      <c r="B81" s="169" t="s">
        <v>310</v>
      </c>
      <c r="C81" s="184" t="s">
        <v>311</v>
      </c>
      <c r="D81" s="170" t="s">
        <v>181</v>
      </c>
      <c r="E81" s="171">
        <v>6</v>
      </c>
      <c r="F81" s="172"/>
      <c r="G81" s="173">
        <f>ROUND(E81*F81,2)</f>
        <v>0</v>
      </c>
      <c r="H81" s="172"/>
      <c r="I81" s="173">
        <f>ROUND(E81*H81,2)</f>
        <v>0</v>
      </c>
      <c r="J81" s="172"/>
      <c r="K81" s="173">
        <f>ROUND(E81*J81,2)</f>
        <v>0</v>
      </c>
      <c r="L81" s="173">
        <v>21</v>
      </c>
      <c r="M81" s="173">
        <f>G81*(1+L81/100)</f>
        <v>0</v>
      </c>
      <c r="N81" s="171">
        <v>0.125</v>
      </c>
      <c r="O81" s="171">
        <f>ROUND(E81*N81,2)</f>
        <v>0.75</v>
      </c>
      <c r="P81" s="171">
        <v>0</v>
      </c>
      <c r="Q81" s="171">
        <f>ROUND(E81*P81,2)</f>
        <v>0</v>
      </c>
      <c r="R81" s="173" t="s">
        <v>263</v>
      </c>
      <c r="S81" s="173" t="s">
        <v>240</v>
      </c>
      <c r="T81" s="174" t="s">
        <v>241</v>
      </c>
      <c r="U81" s="159">
        <v>0.52</v>
      </c>
      <c r="V81" s="159">
        <f>ROUND(E81*U81,2)</f>
        <v>3.12</v>
      </c>
      <c r="W81" s="159"/>
      <c r="X81" s="159" t="s">
        <v>174</v>
      </c>
      <c r="Y81" s="159" t="s">
        <v>175</v>
      </c>
      <c r="Z81" s="149"/>
      <c r="AA81" s="149"/>
      <c r="AB81" s="149"/>
      <c r="AC81" s="149"/>
      <c r="AD81" s="149"/>
      <c r="AE81" s="149"/>
      <c r="AF81" s="149"/>
      <c r="AG81" s="149" t="s">
        <v>202</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273" t="s">
        <v>312</v>
      </c>
      <c r="D82" s="274"/>
      <c r="E82" s="274"/>
      <c r="F82" s="274"/>
      <c r="G82" s="274"/>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243</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2" x14ac:dyDescent="0.2">
      <c r="A83" s="156"/>
      <c r="B83" s="157"/>
      <c r="C83" s="271" t="s">
        <v>244</v>
      </c>
      <c r="D83" s="272"/>
      <c r="E83" s="272"/>
      <c r="F83" s="272"/>
      <c r="G83" s="272"/>
      <c r="H83" s="159"/>
      <c r="I83" s="159"/>
      <c r="J83" s="159"/>
      <c r="K83" s="159"/>
      <c r="L83" s="159"/>
      <c r="M83" s="159"/>
      <c r="N83" s="158"/>
      <c r="O83" s="158"/>
      <c r="P83" s="158"/>
      <c r="Q83" s="158"/>
      <c r="R83" s="159"/>
      <c r="S83" s="159"/>
      <c r="T83" s="159"/>
      <c r="U83" s="159"/>
      <c r="V83" s="159"/>
      <c r="W83" s="159"/>
      <c r="X83" s="159"/>
      <c r="Y83" s="159"/>
      <c r="Z83" s="149"/>
      <c r="AA83" s="149"/>
      <c r="AB83" s="149"/>
      <c r="AC83" s="149"/>
      <c r="AD83" s="149"/>
      <c r="AE83" s="149"/>
      <c r="AF83" s="149"/>
      <c r="AG83" s="149" t="s">
        <v>245</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ht="22.5" outlineLevel="1" x14ac:dyDescent="0.2">
      <c r="A84" s="168">
        <v>19</v>
      </c>
      <c r="B84" s="169" t="s">
        <v>313</v>
      </c>
      <c r="C84" s="184" t="s">
        <v>314</v>
      </c>
      <c r="D84" s="170" t="s">
        <v>181</v>
      </c>
      <c r="E84" s="171">
        <v>3</v>
      </c>
      <c r="F84" s="172"/>
      <c r="G84" s="173">
        <f>ROUND(E84*F84,2)</f>
        <v>0</v>
      </c>
      <c r="H84" s="172"/>
      <c r="I84" s="173">
        <f>ROUND(E84*H84,2)</f>
        <v>0</v>
      </c>
      <c r="J84" s="172"/>
      <c r="K84" s="173">
        <f>ROUND(E84*J84,2)</f>
        <v>0</v>
      </c>
      <c r="L84" s="173">
        <v>21</v>
      </c>
      <c r="M84" s="173">
        <f>G84*(1+L84/100)</f>
        <v>0</v>
      </c>
      <c r="N84" s="171">
        <v>0.125</v>
      </c>
      <c r="O84" s="171">
        <f>ROUND(E84*N84,2)</f>
        <v>0.38</v>
      </c>
      <c r="P84" s="171">
        <v>0</v>
      </c>
      <c r="Q84" s="171">
        <f>ROUND(E84*P84,2)</f>
        <v>0</v>
      </c>
      <c r="R84" s="173"/>
      <c r="S84" s="173" t="s">
        <v>172</v>
      </c>
      <c r="T84" s="174" t="s">
        <v>241</v>
      </c>
      <c r="U84" s="159">
        <v>0.52</v>
      </c>
      <c r="V84" s="159">
        <f>ROUND(E84*U84,2)</f>
        <v>1.56</v>
      </c>
      <c r="W84" s="159"/>
      <c r="X84" s="159" t="s">
        <v>174</v>
      </c>
      <c r="Y84" s="159" t="s">
        <v>175</v>
      </c>
      <c r="Z84" s="149"/>
      <c r="AA84" s="149"/>
      <c r="AB84" s="149"/>
      <c r="AC84" s="149"/>
      <c r="AD84" s="149"/>
      <c r="AE84" s="149"/>
      <c r="AF84" s="149"/>
      <c r="AG84" s="149" t="s">
        <v>202</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2" x14ac:dyDescent="0.2">
      <c r="A85" s="156"/>
      <c r="B85" s="157"/>
      <c r="C85" s="275" t="s">
        <v>244</v>
      </c>
      <c r="D85" s="276"/>
      <c r="E85" s="276"/>
      <c r="F85" s="276"/>
      <c r="G85" s="276"/>
      <c r="H85" s="159"/>
      <c r="I85" s="159"/>
      <c r="J85" s="159"/>
      <c r="K85" s="159"/>
      <c r="L85" s="159"/>
      <c r="M85" s="159"/>
      <c r="N85" s="158"/>
      <c r="O85" s="158"/>
      <c r="P85" s="158"/>
      <c r="Q85" s="158"/>
      <c r="R85" s="159"/>
      <c r="S85" s="159"/>
      <c r="T85" s="159"/>
      <c r="U85" s="159"/>
      <c r="V85" s="159"/>
      <c r="W85" s="159"/>
      <c r="X85" s="159"/>
      <c r="Y85" s="159"/>
      <c r="Z85" s="149"/>
      <c r="AA85" s="149"/>
      <c r="AB85" s="149"/>
      <c r="AC85" s="149"/>
      <c r="AD85" s="149"/>
      <c r="AE85" s="149"/>
      <c r="AF85" s="149"/>
      <c r="AG85" s="149" t="s">
        <v>245</v>
      </c>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3" x14ac:dyDescent="0.2">
      <c r="A86" s="156"/>
      <c r="B86" s="157"/>
      <c r="C86" s="271" t="s">
        <v>315</v>
      </c>
      <c r="D86" s="272"/>
      <c r="E86" s="272"/>
      <c r="F86" s="272"/>
      <c r="G86" s="272"/>
      <c r="H86" s="159"/>
      <c r="I86" s="159"/>
      <c r="J86" s="159"/>
      <c r="K86" s="159"/>
      <c r="L86" s="159"/>
      <c r="M86" s="159"/>
      <c r="N86" s="158"/>
      <c r="O86" s="158"/>
      <c r="P86" s="158"/>
      <c r="Q86" s="158"/>
      <c r="R86" s="159"/>
      <c r="S86" s="159"/>
      <c r="T86" s="159"/>
      <c r="U86" s="159"/>
      <c r="V86" s="159"/>
      <c r="W86" s="159"/>
      <c r="X86" s="159"/>
      <c r="Y86" s="159"/>
      <c r="Z86" s="149"/>
      <c r="AA86" s="149"/>
      <c r="AB86" s="149"/>
      <c r="AC86" s="149"/>
      <c r="AD86" s="149"/>
      <c r="AE86" s="149"/>
      <c r="AF86" s="149"/>
      <c r="AG86" s="149" t="s">
        <v>245</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
      <c r="A87" s="168">
        <v>20</v>
      </c>
      <c r="B87" s="169" t="s">
        <v>316</v>
      </c>
      <c r="C87" s="184" t="s">
        <v>317</v>
      </c>
      <c r="D87" s="170" t="s">
        <v>181</v>
      </c>
      <c r="E87" s="171">
        <v>10</v>
      </c>
      <c r="F87" s="172"/>
      <c r="G87" s="173">
        <f>ROUND(E87*F87,2)</f>
        <v>0</v>
      </c>
      <c r="H87" s="172"/>
      <c r="I87" s="173">
        <f>ROUND(E87*H87,2)</f>
        <v>0</v>
      </c>
      <c r="J87" s="172"/>
      <c r="K87" s="173">
        <f>ROUND(E87*J87,2)</f>
        <v>0</v>
      </c>
      <c r="L87" s="173">
        <v>21</v>
      </c>
      <c r="M87" s="173">
        <f>G87*(1+L87/100)</f>
        <v>0</v>
      </c>
      <c r="N87" s="171">
        <v>3.3999999999999998E-3</v>
      </c>
      <c r="O87" s="171">
        <f>ROUND(E87*N87,2)</f>
        <v>0.03</v>
      </c>
      <c r="P87" s="171">
        <v>0</v>
      </c>
      <c r="Q87" s="171">
        <f>ROUND(E87*P87,2)</f>
        <v>0</v>
      </c>
      <c r="R87" s="173"/>
      <c r="S87" s="173" t="s">
        <v>172</v>
      </c>
      <c r="T87" s="174" t="s">
        <v>173</v>
      </c>
      <c r="U87" s="159">
        <v>0</v>
      </c>
      <c r="V87" s="159">
        <f>ROUND(E87*U87,2)</f>
        <v>0</v>
      </c>
      <c r="W87" s="159"/>
      <c r="X87" s="159" t="s">
        <v>177</v>
      </c>
      <c r="Y87" s="159" t="s">
        <v>175</v>
      </c>
      <c r="Z87" s="149"/>
      <c r="AA87" s="149"/>
      <c r="AB87" s="149"/>
      <c r="AC87" s="149"/>
      <c r="AD87" s="149"/>
      <c r="AE87" s="149"/>
      <c r="AF87" s="149"/>
      <c r="AG87" s="149" t="s">
        <v>318</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75" t="s">
        <v>244</v>
      </c>
      <c r="D88" s="276"/>
      <c r="E88" s="276"/>
      <c r="F88" s="276"/>
      <c r="G88" s="276"/>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245</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x14ac:dyDescent="0.2">
      <c r="A89" s="161" t="s">
        <v>169</v>
      </c>
      <c r="B89" s="162" t="s">
        <v>123</v>
      </c>
      <c r="C89" s="182" t="s">
        <v>124</v>
      </c>
      <c r="D89" s="163"/>
      <c r="E89" s="164"/>
      <c r="F89" s="165"/>
      <c r="G89" s="165">
        <f>SUMIF(AG90:AG103,"&lt;&gt;NOR",G90:G103)</f>
        <v>0</v>
      </c>
      <c r="H89" s="165"/>
      <c r="I89" s="165">
        <f>SUM(I90:I103)</f>
        <v>0</v>
      </c>
      <c r="J89" s="165"/>
      <c r="K89" s="165">
        <f>SUM(K90:K103)</f>
        <v>0</v>
      </c>
      <c r="L89" s="165"/>
      <c r="M89" s="165">
        <f>SUM(M90:M103)</f>
        <v>0</v>
      </c>
      <c r="N89" s="164"/>
      <c r="O89" s="164">
        <f>SUM(O90:O103)</f>
        <v>2.2000000000000002</v>
      </c>
      <c r="P89" s="164"/>
      <c r="Q89" s="164">
        <f>SUM(Q90:Q103)</f>
        <v>0</v>
      </c>
      <c r="R89" s="165"/>
      <c r="S89" s="165"/>
      <c r="T89" s="166"/>
      <c r="U89" s="160"/>
      <c r="V89" s="160">
        <f>SUM(V90:V103)</f>
        <v>12.469999999999999</v>
      </c>
      <c r="W89" s="160"/>
      <c r="X89" s="160"/>
      <c r="Y89" s="160"/>
      <c r="AG89" t="s">
        <v>170</v>
      </c>
    </row>
    <row r="90" spans="1:60" ht="22.5" outlineLevel="1" x14ac:dyDescent="0.2">
      <c r="A90" s="168">
        <v>21</v>
      </c>
      <c r="B90" s="169" t="s">
        <v>319</v>
      </c>
      <c r="C90" s="184" t="s">
        <v>320</v>
      </c>
      <c r="D90" s="170" t="s">
        <v>321</v>
      </c>
      <c r="E90" s="171">
        <v>1</v>
      </c>
      <c r="F90" s="172"/>
      <c r="G90" s="173">
        <f>ROUND(E90*F90,2)</f>
        <v>0</v>
      </c>
      <c r="H90" s="172"/>
      <c r="I90" s="173">
        <f>ROUND(E90*H90,2)</f>
        <v>0</v>
      </c>
      <c r="J90" s="172"/>
      <c r="K90" s="173">
        <f>ROUND(E90*J90,2)</f>
        <v>0</v>
      </c>
      <c r="L90" s="173">
        <v>21</v>
      </c>
      <c r="M90" s="173">
        <f>G90*(1+L90/100)</f>
        <v>0</v>
      </c>
      <c r="N90" s="171">
        <v>0</v>
      </c>
      <c r="O90" s="171">
        <f>ROUND(E90*N90,2)</f>
        <v>0</v>
      </c>
      <c r="P90" s="171">
        <v>0</v>
      </c>
      <c r="Q90" s="171">
        <f>ROUND(E90*P90,2)</f>
        <v>0</v>
      </c>
      <c r="R90" s="173"/>
      <c r="S90" s="173" t="s">
        <v>172</v>
      </c>
      <c r="T90" s="174" t="s">
        <v>173</v>
      </c>
      <c r="U90" s="159">
        <v>0.115</v>
      </c>
      <c r="V90" s="159">
        <f>ROUND(E90*U90,2)</f>
        <v>0.12</v>
      </c>
      <c r="W90" s="159"/>
      <c r="X90" s="159" t="s">
        <v>174</v>
      </c>
      <c r="Y90" s="159" t="s">
        <v>175</v>
      </c>
      <c r="Z90" s="149"/>
      <c r="AA90" s="149"/>
      <c r="AB90" s="149"/>
      <c r="AC90" s="149"/>
      <c r="AD90" s="149"/>
      <c r="AE90" s="149"/>
      <c r="AF90" s="149"/>
      <c r="AG90" s="149" t="s">
        <v>202</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2" x14ac:dyDescent="0.2">
      <c r="A91" s="156"/>
      <c r="B91" s="157"/>
      <c r="C91" s="275" t="s">
        <v>244</v>
      </c>
      <c r="D91" s="276"/>
      <c r="E91" s="276"/>
      <c r="F91" s="276"/>
      <c r="G91" s="276"/>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245</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x14ac:dyDescent="0.2">
      <c r="A92" s="156"/>
      <c r="B92" s="157"/>
      <c r="C92" s="271" t="s">
        <v>322</v>
      </c>
      <c r="D92" s="272"/>
      <c r="E92" s="272"/>
      <c r="F92" s="272"/>
      <c r="G92" s="272"/>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245</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
      <c r="A93" s="168">
        <v>22</v>
      </c>
      <c r="B93" s="169" t="s">
        <v>323</v>
      </c>
      <c r="C93" s="184" t="s">
        <v>324</v>
      </c>
      <c r="D93" s="170" t="s">
        <v>238</v>
      </c>
      <c r="E93" s="171">
        <v>20.5</v>
      </c>
      <c r="F93" s="172"/>
      <c r="G93" s="173">
        <f>ROUND(E93*F93,2)</f>
        <v>0</v>
      </c>
      <c r="H93" s="172"/>
      <c r="I93" s="173">
        <f>ROUND(E93*H93,2)</f>
        <v>0</v>
      </c>
      <c r="J93" s="172"/>
      <c r="K93" s="173">
        <f>ROUND(E93*J93,2)</f>
        <v>0</v>
      </c>
      <c r="L93" s="173">
        <v>21</v>
      </c>
      <c r="M93" s="173">
        <f>G93*(1+L93/100)</f>
        <v>0</v>
      </c>
      <c r="N93" s="171">
        <v>7.3899999999999993E-2</v>
      </c>
      <c r="O93" s="171">
        <f>ROUND(E93*N93,2)</f>
        <v>1.51</v>
      </c>
      <c r="P93" s="171">
        <v>0</v>
      </c>
      <c r="Q93" s="171">
        <f>ROUND(E93*P93,2)</f>
        <v>0</v>
      </c>
      <c r="R93" s="173" t="s">
        <v>239</v>
      </c>
      <c r="S93" s="173" t="s">
        <v>240</v>
      </c>
      <c r="T93" s="174" t="s">
        <v>241</v>
      </c>
      <c r="U93" s="159">
        <v>0.45200000000000001</v>
      </c>
      <c r="V93" s="159">
        <f>ROUND(E93*U93,2)</f>
        <v>9.27</v>
      </c>
      <c r="W93" s="159"/>
      <c r="X93" s="159" t="s">
        <v>174</v>
      </c>
      <c r="Y93" s="159" t="s">
        <v>175</v>
      </c>
      <c r="Z93" s="149"/>
      <c r="AA93" s="149"/>
      <c r="AB93" s="149"/>
      <c r="AC93" s="149"/>
      <c r="AD93" s="149"/>
      <c r="AE93" s="149"/>
      <c r="AF93" s="149"/>
      <c r="AG93" s="149" t="s">
        <v>202</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ht="22.5" outlineLevel="2" x14ac:dyDescent="0.2">
      <c r="A94" s="156"/>
      <c r="B94" s="157"/>
      <c r="C94" s="273" t="s">
        <v>325</v>
      </c>
      <c r="D94" s="274"/>
      <c r="E94" s="274"/>
      <c r="F94" s="274"/>
      <c r="G94" s="274"/>
      <c r="H94" s="159"/>
      <c r="I94" s="159"/>
      <c r="J94" s="159"/>
      <c r="K94" s="159"/>
      <c r="L94" s="159"/>
      <c r="M94" s="159"/>
      <c r="N94" s="158"/>
      <c r="O94" s="158"/>
      <c r="P94" s="158"/>
      <c r="Q94" s="158"/>
      <c r="R94" s="159"/>
      <c r="S94" s="159"/>
      <c r="T94" s="159"/>
      <c r="U94" s="159"/>
      <c r="V94" s="159"/>
      <c r="W94" s="159"/>
      <c r="X94" s="159"/>
      <c r="Y94" s="159"/>
      <c r="Z94" s="149"/>
      <c r="AA94" s="149"/>
      <c r="AB94" s="149"/>
      <c r="AC94" s="149"/>
      <c r="AD94" s="149"/>
      <c r="AE94" s="149"/>
      <c r="AF94" s="149"/>
      <c r="AG94" s="149" t="s">
        <v>243</v>
      </c>
      <c r="AH94" s="149"/>
      <c r="AI94" s="149"/>
      <c r="AJ94" s="149"/>
      <c r="AK94" s="149"/>
      <c r="AL94" s="149"/>
      <c r="AM94" s="149"/>
      <c r="AN94" s="149"/>
      <c r="AO94" s="149"/>
      <c r="AP94" s="149"/>
      <c r="AQ94" s="149"/>
      <c r="AR94" s="149"/>
      <c r="AS94" s="149"/>
      <c r="AT94" s="149"/>
      <c r="AU94" s="149"/>
      <c r="AV94" s="149"/>
      <c r="AW94" s="149"/>
      <c r="AX94" s="149"/>
      <c r="AY94" s="149"/>
      <c r="AZ94" s="149"/>
      <c r="BA94" s="195" t="str">
        <f>C94</f>
        <v>s provedením lože z kameniva drceného, s vyplněním spár, s dvojitým hutněním a se smetením přebytečného materiálu na krajnici. S dodáním hmot pro lože a výplň spár.</v>
      </c>
      <c r="BB94" s="149"/>
      <c r="BC94" s="149"/>
      <c r="BD94" s="149"/>
      <c r="BE94" s="149"/>
      <c r="BF94" s="149"/>
      <c r="BG94" s="149"/>
      <c r="BH94" s="149"/>
    </row>
    <row r="95" spans="1:60" outlineLevel="2" x14ac:dyDescent="0.2">
      <c r="A95" s="156"/>
      <c r="B95" s="157"/>
      <c r="C95" s="271" t="s">
        <v>244</v>
      </c>
      <c r="D95" s="272"/>
      <c r="E95" s="272"/>
      <c r="F95" s="272"/>
      <c r="G95" s="272"/>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245</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2" x14ac:dyDescent="0.2">
      <c r="A96" s="156"/>
      <c r="B96" s="157"/>
      <c r="C96" s="196" t="s">
        <v>326</v>
      </c>
      <c r="D96" s="191"/>
      <c r="E96" s="192">
        <v>25</v>
      </c>
      <c r="F96" s="159"/>
      <c r="G96" s="159"/>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247</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3" x14ac:dyDescent="0.2">
      <c r="A97" s="156"/>
      <c r="B97" s="157"/>
      <c r="C97" s="196" t="s">
        <v>327</v>
      </c>
      <c r="D97" s="191"/>
      <c r="E97" s="192">
        <v>-4.5</v>
      </c>
      <c r="F97" s="159"/>
      <c r="G97" s="159"/>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247</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
      <c r="A98" s="168">
        <v>23</v>
      </c>
      <c r="B98" s="169" t="s">
        <v>328</v>
      </c>
      <c r="C98" s="184" t="s">
        <v>329</v>
      </c>
      <c r="D98" s="170" t="s">
        <v>238</v>
      </c>
      <c r="E98" s="171">
        <v>5.25</v>
      </c>
      <c r="F98" s="172"/>
      <c r="G98" s="173">
        <f>ROUND(E98*F98,2)</f>
        <v>0</v>
      </c>
      <c r="H98" s="172"/>
      <c r="I98" s="173">
        <f>ROUND(E98*H98,2)</f>
        <v>0</v>
      </c>
      <c r="J98" s="172"/>
      <c r="K98" s="173">
        <f>ROUND(E98*J98,2)</f>
        <v>0</v>
      </c>
      <c r="L98" s="173">
        <v>21</v>
      </c>
      <c r="M98" s="173">
        <f>G98*(1+L98/100)</f>
        <v>0</v>
      </c>
      <c r="N98" s="171">
        <v>0.13100000000000001</v>
      </c>
      <c r="O98" s="171">
        <f>ROUND(E98*N98,2)</f>
        <v>0.69</v>
      </c>
      <c r="P98" s="171">
        <v>0</v>
      </c>
      <c r="Q98" s="171">
        <f>ROUND(E98*P98,2)</f>
        <v>0</v>
      </c>
      <c r="R98" s="173" t="s">
        <v>330</v>
      </c>
      <c r="S98" s="173" t="s">
        <v>240</v>
      </c>
      <c r="T98" s="174" t="s">
        <v>241</v>
      </c>
      <c r="U98" s="159">
        <v>0</v>
      </c>
      <c r="V98" s="159">
        <f>ROUND(E98*U98,2)</f>
        <v>0</v>
      </c>
      <c r="W98" s="159"/>
      <c r="X98" s="159" t="s">
        <v>177</v>
      </c>
      <c r="Y98" s="159" t="s">
        <v>175</v>
      </c>
      <c r="Z98" s="149"/>
      <c r="AA98" s="149"/>
      <c r="AB98" s="149"/>
      <c r="AC98" s="149"/>
      <c r="AD98" s="149"/>
      <c r="AE98" s="149"/>
      <c r="AF98" s="149"/>
      <c r="AG98" s="149" t="s">
        <v>318</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2" x14ac:dyDescent="0.2">
      <c r="A99" s="156"/>
      <c r="B99" s="157"/>
      <c r="C99" s="275" t="s">
        <v>244</v>
      </c>
      <c r="D99" s="276"/>
      <c r="E99" s="276"/>
      <c r="F99" s="276"/>
      <c r="G99" s="276"/>
      <c r="H99" s="159"/>
      <c r="I99" s="159"/>
      <c r="J99" s="159"/>
      <c r="K99" s="159"/>
      <c r="L99" s="159"/>
      <c r="M99" s="159"/>
      <c r="N99" s="158"/>
      <c r="O99" s="158"/>
      <c r="P99" s="158"/>
      <c r="Q99" s="158"/>
      <c r="R99" s="159"/>
      <c r="S99" s="159"/>
      <c r="T99" s="159"/>
      <c r="U99" s="159"/>
      <c r="V99" s="159"/>
      <c r="W99" s="159"/>
      <c r="X99" s="159"/>
      <c r="Y99" s="159"/>
      <c r="Z99" s="149"/>
      <c r="AA99" s="149"/>
      <c r="AB99" s="149"/>
      <c r="AC99" s="149"/>
      <c r="AD99" s="149"/>
      <c r="AE99" s="149"/>
      <c r="AF99" s="149"/>
      <c r="AG99" s="149" t="s">
        <v>245</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
      <c r="A100" s="156"/>
      <c r="B100" s="157"/>
      <c r="C100" s="196" t="s">
        <v>331</v>
      </c>
      <c r="D100" s="191"/>
      <c r="E100" s="192">
        <v>5.25</v>
      </c>
      <c r="F100" s="159"/>
      <c r="G100" s="159"/>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247</v>
      </c>
      <c r="AH100" s="149">
        <v>0</v>
      </c>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
      <c r="A101" s="168">
        <v>24</v>
      </c>
      <c r="B101" s="169" t="s">
        <v>332</v>
      </c>
      <c r="C101" s="184" t="s">
        <v>333</v>
      </c>
      <c r="D101" s="170" t="s">
        <v>171</v>
      </c>
      <c r="E101" s="171">
        <v>7.5</v>
      </c>
      <c r="F101" s="172"/>
      <c r="G101" s="173">
        <f>ROUND(E101*F101,2)</f>
        <v>0</v>
      </c>
      <c r="H101" s="172"/>
      <c r="I101" s="173">
        <f>ROUND(E101*H101,2)</f>
        <v>0</v>
      </c>
      <c r="J101" s="172"/>
      <c r="K101" s="173">
        <f>ROUND(E101*J101,2)</f>
        <v>0</v>
      </c>
      <c r="L101" s="173">
        <v>21</v>
      </c>
      <c r="M101" s="173">
        <f>G101*(1+L101/100)</f>
        <v>0</v>
      </c>
      <c r="N101" s="171">
        <v>3.3E-4</v>
      </c>
      <c r="O101" s="171">
        <f>ROUND(E101*N101,2)</f>
        <v>0</v>
      </c>
      <c r="P101" s="171">
        <v>0</v>
      </c>
      <c r="Q101" s="171">
        <f>ROUND(E101*P101,2)</f>
        <v>0</v>
      </c>
      <c r="R101" s="173" t="s">
        <v>239</v>
      </c>
      <c r="S101" s="173" t="s">
        <v>240</v>
      </c>
      <c r="T101" s="174" t="s">
        <v>241</v>
      </c>
      <c r="U101" s="159">
        <v>0.41</v>
      </c>
      <c r="V101" s="159">
        <f>ROUND(E101*U101,2)</f>
        <v>3.08</v>
      </c>
      <c r="W101" s="159"/>
      <c r="X101" s="159" t="s">
        <v>174</v>
      </c>
      <c r="Y101" s="159" t="s">
        <v>175</v>
      </c>
      <c r="Z101" s="149"/>
      <c r="AA101" s="149"/>
      <c r="AB101" s="149"/>
      <c r="AC101" s="149"/>
      <c r="AD101" s="149"/>
      <c r="AE101" s="149"/>
      <c r="AF101" s="149"/>
      <c r="AG101" s="149" t="s">
        <v>202</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2" x14ac:dyDescent="0.2">
      <c r="A102" s="156"/>
      <c r="B102" s="157"/>
      <c r="C102" s="275" t="s">
        <v>244</v>
      </c>
      <c r="D102" s="276"/>
      <c r="E102" s="276"/>
      <c r="F102" s="276"/>
      <c r="G102" s="276"/>
      <c r="H102" s="159"/>
      <c r="I102" s="159"/>
      <c r="J102" s="159"/>
      <c r="K102" s="159"/>
      <c r="L102" s="159"/>
      <c r="M102" s="159"/>
      <c r="N102" s="158"/>
      <c r="O102" s="158"/>
      <c r="P102" s="158"/>
      <c r="Q102" s="158"/>
      <c r="R102" s="159"/>
      <c r="S102" s="159"/>
      <c r="T102" s="159"/>
      <c r="U102" s="159"/>
      <c r="V102" s="159"/>
      <c r="W102" s="159"/>
      <c r="X102" s="159"/>
      <c r="Y102" s="159"/>
      <c r="Z102" s="149"/>
      <c r="AA102" s="149"/>
      <c r="AB102" s="149"/>
      <c r="AC102" s="149"/>
      <c r="AD102" s="149"/>
      <c r="AE102" s="149"/>
      <c r="AF102" s="149"/>
      <c r="AG102" s="149" t="s">
        <v>245</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2" x14ac:dyDescent="0.2">
      <c r="A103" s="156"/>
      <c r="B103" s="157"/>
      <c r="C103" s="196" t="s">
        <v>334</v>
      </c>
      <c r="D103" s="191"/>
      <c r="E103" s="192">
        <v>7.5</v>
      </c>
      <c r="F103" s="159"/>
      <c r="G103" s="159"/>
      <c r="H103" s="159"/>
      <c r="I103" s="159"/>
      <c r="J103" s="159"/>
      <c r="K103" s="159"/>
      <c r="L103" s="159"/>
      <c r="M103" s="159"/>
      <c r="N103" s="158"/>
      <c r="O103" s="158"/>
      <c r="P103" s="158"/>
      <c r="Q103" s="158"/>
      <c r="R103" s="159"/>
      <c r="S103" s="159"/>
      <c r="T103" s="159"/>
      <c r="U103" s="159"/>
      <c r="V103" s="159"/>
      <c r="W103" s="159"/>
      <c r="X103" s="159"/>
      <c r="Y103" s="159"/>
      <c r="Z103" s="149"/>
      <c r="AA103" s="149"/>
      <c r="AB103" s="149"/>
      <c r="AC103" s="149"/>
      <c r="AD103" s="149"/>
      <c r="AE103" s="149"/>
      <c r="AF103" s="149"/>
      <c r="AG103" s="149" t="s">
        <v>247</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x14ac:dyDescent="0.2">
      <c r="A104" s="161" t="s">
        <v>169</v>
      </c>
      <c r="B104" s="162" t="s">
        <v>127</v>
      </c>
      <c r="C104" s="182" t="s">
        <v>128</v>
      </c>
      <c r="D104" s="163"/>
      <c r="E104" s="164"/>
      <c r="F104" s="165"/>
      <c r="G104" s="165">
        <f>SUMIF(AG105:AG107,"&lt;&gt;NOR",G105:G107)</f>
        <v>0</v>
      </c>
      <c r="H104" s="165"/>
      <c r="I104" s="165">
        <f>SUM(I105:I107)</f>
        <v>0</v>
      </c>
      <c r="J104" s="165"/>
      <c r="K104" s="165">
        <f>SUM(K105:K107)</f>
        <v>0</v>
      </c>
      <c r="L104" s="165"/>
      <c r="M104" s="165">
        <f>SUM(M105:M107)</f>
        <v>0</v>
      </c>
      <c r="N104" s="164"/>
      <c r="O104" s="164">
        <f>SUM(O105:O107)</f>
        <v>0</v>
      </c>
      <c r="P104" s="164"/>
      <c r="Q104" s="164">
        <f>SUM(Q105:Q107)</f>
        <v>0</v>
      </c>
      <c r="R104" s="165"/>
      <c r="S104" s="165"/>
      <c r="T104" s="166"/>
      <c r="U104" s="160"/>
      <c r="V104" s="160">
        <f>SUM(V105:V107)</f>
        <v>26</v>
      </c>
      <c r="W104" s="160"/>
      <c r="X104" s="160"/>
      <c r="Y104" s="160"/>
      <c r="AG104" t="s">
        <v>170</v>
      </c>
    </row>
    <row r="105" spans="1:60" ht="22.5" outlineLevel="1" x14ac:dyDescent="0.2">
      <c r="A105" s="168">
        <v>25</v>
      </c>
      <c r="B105" s="169" t="s">
        <v>335</v>
      </c>
      <c r="C105" s="184" t="s">
        <v>336</v>
      </c>
      <c r="D105" s="170" t="s">
        <v>282</v>
      </c>
      <c r="E105" s="171">
        <v>27.70063</v>
      </c>
      <c r="F105" s="172"/>
      <c r="G105" s="173">
        <f>ROUND(E105*F105,2)</f>
        <v>0</v>
      </c>
      <c r="H105" s="172"/>
      <c r="I105" s="173">
        <f>ROUND(E105*H105,2)</f>
        <v>0</v>
      </c>
      <c r="J105" s="172"/>
      <c r="K105" s="173">
        <f>ROUND(E105*J105,2)</f>
        <v>0</v>
      </c>
      <c r="L105" s="173">
        <v>21</v>
      </c>
      <c r="M105" s="173">
        <f>G105*(1+L105/100)</f>
        <v>0</v>
      </c>
      <c r="N105" s="171">
        <v>0</v>
      </c>
      <c r="O105" s="171">
        <f>ROUND(E105*N105,2)</f>
        <v>0</v>
      </c>
      <c r="P105" s="171">
        <v>0</v>
      </c>
      <c r="Q105" s="171">
        <f>ROUND(E105*P105,2)</f>
        <v>0</v>
      </c>
      <c r="R105" s="173" t="s">
        <v>337</v>
      </c>
      <c r="S105" s="173" t="s">
        <v>240</v>
      </c>
      <c r="T105" s="174" t="s">
        <v>241</v>
      </c>
      <c r="U105" s="159">
        <v>0.9385</v>
      </c>
      <c r="V105" s="159">
        <f>ROUND(E105*U105,2)</f>
        <v>26</v>
      </c>
      <c r="W105" s="159"/>
      <c r="X105" s="159" t="s">
        <v>338</v>
      </c>
      <c r="Y105" s="159" t="s">
        <v>175</v>
      </c>
      <c r="Z105" s="149"/>
      <c r="AA105" s="149"/>
      <c r="AB105" s="149"/>
      <c r="AC105" s="149"/>
      <c r="AD105" s="149"/>
      <c r="AE105" s="149"/>
      <c r="AF105" s="149"/>
      <c r="AG105" s="149" t="s">
        <v>339</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x14ac:dyDescent="0.2">
      <c r="A106" s="156"/>
      <c r="B106" s="157"/>
      <c r="C106" s="273" t="s">
        <v>340</v>
      </c>
      <c r="D106" s="274"/>
      <c r="E106" s="274"/>
      <c r="F106" s="274"/>
      <c r="G106" s="274"/>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243</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2" x14ac:dyDescent="0.2">
      <c r="A107" s="156"/>
      <c r="B107" s="157"/>
      <c r="C107" s="271" t="s">
        <v>244</v>
      </c>
      <c r="D107" s="272"/>
      <c r="E107" s="272"/>
      <c r="F107" s="272"/>
      <c r="G107" s="272"/>
      <c r="H107" s="159"/>
      <c r="I107" s="159"/>
      <c r="J107" s="159"/>
      <c r="K107" s="159"/>
      <c r="L107" s="159"/>
      <c r="M107" s="159"/>
      <c r="N107" s="158"/>
      <c r="O107" s="158"/>
      <c r="P107" s="158"/>
      <c r="Q107" s="158"/>
      <c r="R107" s="159"/>
      <c r="S107" s="159"/>
      <c r="T107" s="159"/>
      <c r="U107" s="159"/>
      <c r="V107" s="159"/>
      <c r="W107" s="159"/>
      <c r="X107" s="159"/>
      <c r="Y107" s="159"/>
      <c r="Z107" s="149"/>
      <c r="AA107" s="149"/>
      <c r="AB107" s="149"/>
      <c r="AC107" s="149"/>
      <c r="AD107" s="149"/>
      <c r="AE107" s="149"/>
      <c r="AF107" s="149"/>
      <c r="AG107" s="149" t="s">
        <v>245</v>
      </c>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x14ac:dyDescent="0.2">
      <c r="A108" s="161" t="s">
        <v>169</v>
      </c>
      <c r="B108" s="162" t="s">
        <v>129</v>
      </c>
      <c r="C108" s="182" t="s">
        <v>130</v>
      </c>
      <c r="D108" s="163"/>
      <c r="E108" s="164"/>
      <c r="F108" s="165"/>
      <c r="G108" s="165">
        <f>SUMIF(AG109:AG123,"&lt;&gt;NOR",G109:G123)</f>
        <v>0</v>
      </c>
      <c r="H108" s="165"/>
      <c r="I108" s="165">
        <f>SUM(I109:I123)</f>
        <v>0</v>
      </c>
      <c r="J108" s="165"/>
      <c r="K108" s="165">
        <f>SUM(K109:K123)</f>
        <v>0</v>
      </c>
      <c r="L108" s="165"/>
      <c r="M108" s="165">
        <f>SUM(M109:M123)</f>
        <v>0</v>
      </c>
      <c r="N108" s="164"/>
      <c r="O108" s="164">
        <f>SUM(O109:O123)</f>
        <v>0.04</v>
      </c>
      <c r="P108" s="164"/>
      <c r="Q108" s="164">
        <f>SUM(Q109:Q123)</f>
        <v>0</v>
      </c>
      <c r="R108" s="165"/>
      <c r="S108" s="165"/>
      <c r="T108" s="166"/>
      <c r="U108" s="160"/>
      <c r="V108" s="160">
        <f>SUM(V109:V123)</f>
        <v>10.150000000000002</v>
      </c>
      <c r="W108" s="160"/>
      <c r="X108" s="160"/>
      <c r="Y108" s="160"/>
      <c r="AG108" t="s">
        <v>170</v>
      </c>
    </row>
    <row r="109" spans="1:60" outlineLevel="1" x14ac:dyDescent="0.2">
      <c r="A109" s="168">
        <v>26</v>
      </c>
      <c r="B109" s="169" t="s">
        <v>341</v>
      </c>
      <c r="C109" s="184" t="s">
        <v>342</v>
      </c>
      <c r="D109" s="170" t="s">
        <v>171</v>
      </c>
      <c r="E109" s="171">
        <v>17.3</v>
      </c>
      <c r="F109" s="172"/>
      <c r="G109" s="173">
        <f>ROUND(E109*F109,2)</f>
        <v>0</v>
      </c>
      <c r="H109" s="172"/>
      <c r="I109" s="173">
        <f>ROUND(E109*H109,2)</f>
        <v>0</v>
      </c>
      <c r="J109" s="172"/>
      <c r="K109" s="173">
        <f>ROUND(E109*J109,2)</f>
        <v>0</v>
      </c>
      <c r="L109" s="173">
        <v>21</v>
      </c>
      <c r="M109" s="173">
        <f>G109*(1+L109/100)</f>
        <v>0</v>
      </c>
      <c r="N109" s="171">
        <v>0</v>
      </c>
      <c r="O109" s="171">
        <f>ROUND(E109*N109,2)</f>
        <v>0</v>
      </c>
      <c r="P109" s="171">
        <v>0</v>
      </c>
      <c r="Q109" s="171">
        <f>ROUND(E109*P109,2)</f>
        <v>0</v>
      </c>
      <c r="R109" s="173" t="s">
        <v>343</v>
      </c>
      <c r="S109" s="173" t="s">
        <v>240</v>
      </c>
      <c r="T109" s="174" t="s">
        <v>241</v>
      </c>
      <c r="U109" s="159">
        <v>0.47</v>
      </c>
      <c r="V109" s="159">
        <f>ROUND(E109*U109,2)</f>
        <v>8.1300000000000008</v>
      </c>
      <c r="W109" s="159"/>
      <c r="X109" s="159" t="s">
        <v>174</v>
      </c>
      <c r="Y109" s="159" t="s">
        <v>175</v>
      </c>
      <c r="Z109" s="149"/>
      <c r="AA109" s="149"/>
      <c r="AB109" s="149"/>
      <c r="AC109" s="149"/>
      <c r="AD109" s="149"/>
      <c r="AE109" s="149"/>
      <c r="AF109" s="149"/>
      <c r="AG109" s="149" t="s">
        <v>202</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275" t="s">
        <v>244</v>
      </c>
      <c r="D110" s="276"/>
      <c r="E110" s="276"/>
      <c r="F110" s="276"/>
      <c r="G110" s="276"/>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245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2" x14ac:dyDescent="0.2">
      <c r="A111" s="156"/>
      <c r="B111" s="157"/>
      <c r="C111" s="196" t="s">
        <v>344</v>
      </c>
      <c r="D111" s="191"/>
      <c r="E111" s="192">
        <v>18.3</v>
      </c>
      <c r="F111" s="159"/>
      <c r="G111" s="159"/>
      <c r="H111" s="159"/>
      <c r="I111" s="159"/>
      <c r="J111" s="159"/>
      <c r="K111" s="159"/>
      <c r="L111" s="159"/>
      <c r="M111" s="159"/>
      <c r="N111" s="158"/>
      <c r="O111" s="158"/>
      <c r="P111" s="158"/>
      <c r="Q111" s="158"/>
      <c r="R111" s="159"/>
      <c r="S111" s="159"/>
      <c r="T111" s="159"/>
      <c r="U111" s="159"/>
      <c r="V111" s="159"/>
      <c r="W111" s="159"/>
      <c r="X111" s="159"/>
      <c r="Y111" s="159"/>
      <c r="Z111" s="149"/>
      <c r="AA111" s="149"/>
      <c r="AB111" s="149"/>
      <c r="AC111" s="149"/>
      <c r="AD111" s="149"/>
      <c r="AE111" s="149"/>
      <c r="AF111" s="149"/>
      <c r="AG111" s="149" t="s">
        <v>247</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3" x14ac:dyDescent="0.2">
      <c r="A112" s="156"/>
      <c r="B112" s="157"/>
      <c r="C112" s="196" t="s">
        <v>345</v>
      </c>
      <c r="D112" s="191"/>
      <c r="E112" s="192">
        <v>-1</v>
      </c>
      <c r="F112" s="159"/>
      <c r="G112" s="159"/>
      <c r="H112" s="159"/>
      <c r="I112" s="159"/>
      <c r="J112" s="159"/>
      <c r="K112" s="159"/>
      <c r="L112" s="159"/>
      <c r="M112" s="159"/>
      <c r="N112" s="158"/>
      <c r="O112" s="158"/>
      <c r="P112" s="158"/>
      <c r="Q112" s="158"/>
      <c r="R112" s="159"/>
      <c r="S112" s="159"/>
      <c r="T112" s="159"/>
      <c r="U112" s="159"/>
      <c r="V112" s="159"/>
      <c r="W112" s="159"/>
      <c r="X112" s="159"/>
      <c r="Y112" s="159"/>
      <c r="Z112" s="149"/>
      <c r="AA112" s="149"/>
      <c r="AB112" s="149"/>
      <c r="AC112" s="149"/>
      <c r="AD112" s="149"/>
      <c r="AE112" s="149"/>
      <c r="AF112" s="149"/>
      <c r="AG112" s="149" t="s">
        <v>247</v>
      </c>
      <c r="AH112" s="149">
        <v>0</v>
      </c>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ht="22.5" outlineLevel="1" x14ac:dyDescent="0.2">
      <c r="A113" s="168">
        <v>27</v>
      </c>
      <c r="B113" s="169" t="s">
        <v>346</v>
      </c>
      <c r="C113" s="184" t="s">
        <v>347</v>
      </c>
      <c r="D113" s="170" t="s">
        <v>181</v>
      </c>
      <c r="E113" s="171">
        <v>1</v>
      </c>
      <c r="F113" s="172"/>
      <c r="G113" s="173">
        <f>ROUND(E113*F113,2)</f>
        <v>0</v>
      </c>
      <c r="H113" s="172"/>
      <c r="I113" s="173">
        <f>ROUND(E113*H113,2)</f>
        <v>0</v>
      </c>
      <c r="J113" s="172"/>
      <c r="K113" s="173">
        <f>ROUND(E113*J113,2)</f>
        <v>0</v>
      </c>
      <c r="L113" s="173">
        <v>21</v>
      </c>
      <c r="M113" s="173">
        <f>G113*(1+L113/100)</f>
        <v>0</v>
      </c>
      <c r="N113" s="171">
        <v>0</v>
      </c>
      <c r="O113" s="171">
        <f>ROUND(E113*N113,2)</f>
        <v>0</v>
      </c>
      <c r="P113" s="171">
        <v>0</v>
      </c>
      <c r="Q113" s="171">
        <f>ROUND(E113*P113,2)</f>
        <v>0</v>
      </c>
      <c r="R113" s="173" t="s">
        <v>343</v>
      </c>
      <c r="S113" s="173" t="s">
        <v>240</v>
      </c>
      <c r="T113" s="174" t="s">
        <v>241</v>
      </c>
      <c r="U113" s="159">
        <v>1.88</v>
      </c>
      <c r="V113" s="159">
        <f>ROUND(E113*U113,2)</f>
        <v>1.88</v>
      </c>
      <c r="W113" s="159"/>
      <c r="X113" s="159" t="s">
        <v>174</v>
      </c>
      <c r="Y113" s="159" t="s">
        <v>175</v>
      </c>
      <c r="Z113" s="149"/>
      <c r="AA113" s="149"/>
      <c r="AB113" s="149"/>
      <c r="AC113" s="149"/>
      <c r="AD113" s="149"/>
      <c r="AE113" s="149"/>
      <c r="AF113" s="149"/>
      <c r="AG113" s="149" t="s">
        <v>202</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x14ac:dyDescent="0.2">
      <c r="A114" s="156"/>
      <c r="B114" s="157"/>
      <c r="C114" s="275" t="s">
        <v>244</v>
      </c>
      <c r="D114" s="276"/>
      <c r="E114" s="276"/>
      <c r="F114" s="276"/>
      <c r="G114" s="276"/>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245</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
      <c r="A115" s="168">
        <v>28</v>
      </c>
      <c r="B115" s="169" t="s">
        <v>348</v>
      </c>
      <c r="C115" s="184" t="s">
        <v>349</v>
      </c>
      <c r="D115" s="170" t="s">
        <v>282</v>
      </c>
      <c r="E115" s="171">
        <v>4.1700000000000001E-2</v>
      </c>
      <c r="F115" s="172"/>
      <c r="G115" s="173">
        <f>ROUND(E115*F115,2)</f>
        <v>0</v>
      </c>
      <c r="H115" s="172"/>
      <c r="I115" s="173">
        <f>ROUND(E115*H115,2)</f>
        <v>0</v>
      </c>
      <c r="J115" s="172"/>
      <c r="K115" s="173">
        <f>ROUND(E115*J115,2)</f>
        <v>0</v>
      </c>
      <c r="L115" s="173">
        <v>21</v>
      </c>
      <c r="M115" s="173">
        <f>G115*(1+L115/100)</f>
        <v>0</v>
      </c>
      <c r="N115" s="171">
        <v>0</v>
      </c>
      <c r="O115" s="171">
        <f>ROUND(E115*N115,2)</f>
        <v>0</v>
      </c>
      <c r="P115" s="171">
        <v>0</v>
      </c>
      <c r="Q115" s="171">
        <f>ROUND(E115*P115,2)</f>
        <v>0</v>
      </c>
      <c r="R115" s="173" t="s">
        <v>343</v>
      </c>
      <c r="S115" s="173" t="s">
        <v>240</v>
      </c>
      <c r="T115" s="174" t="s">
        <v>241</v>
      </c>
      <c r="U115" s="159">
        <v>3.327</v>
      </c>
      <c r="V115" s="159">
        <f>ROUND(E115*U115,2)</f>
        <v>0.14000000000000001</v>
      </c>
      <c r="W115" s="159"/>
      <c r="X115" s="159" t="s">
        <v>338</v>
      </c>
      <c r="Y115" s="159" t="s">
        <v>175</v>
      </c>
      <c r="Z115" s="149"/>
      <c r="AA115" s="149"/>
      <c r="AB115" s="149"/>
      <c r="AC115" s="149"/>
      <c r="AD115" s="149"/>
      <c r="AE115" s="149"/>
      <c r="AF115" s="149"/>
      <c r="AG115" s="149" t="s">
        <v>339</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73" t="s">
        <v>350</v>
      </c>
      <c r="D116" s="274"/>
      <c r="E116" s="274"/>
      <c r="F116" s="274"/>
      <c r="G116" s="274"/>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243</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2" x14ac:dyDescent="0.2">
      <c r="A117" s="156"/>
      <c r="B117" s="157"/>
      <c r="C117" s="271" t="s">
        <v>244</v>
      </c>
      <c r="D117" s="272"/>
      <c r="E117" s="272"/>
      <c r="F117" s="272"/>
      <c r="G117" s="272"/>
      <c r="H117" s="159"/>
      <c r="I117" s="159"/>
      <c r="J117" s="159"/>
      <c r="K117" s="159"/>
      <c r="L117" s="159"/>
      <c r="M117" s="159"/>
      <c r="N117" s="158"/>
      <c r="O117" s="158"/>
      <c r="P117" s="158"/>
      <c r="Q117" s="158"/>
      <c r="R117" s="159"/>
      <c r="S117" s="159"/>
      <c r="T117" s="159"/>
      <c r="U117" s="159"/>
      <c r="V117" s="159"/>
      <c r="W117" s="159"/>
      <c r="X117" s="159"/>
      <c r="Y117" s="159"/>
      <c r="Z117" s="149"/>
      <c r="AA117" s="149"/>
      <c r="AB117" s="149"/>
      <c r="AC117" s="149"/>
      <c r="AD117" s="149"/>
      <c r="AE117" s="149"/>
      <c r="AF117" s="149"/>
      <c r="AG117" s="149" t="s">
        <v>245</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2.5" outlineLevel="1" x14ac:dyDescent="0.2">
      <c r="A118" s="168">
        <v>29</v>
      </c>
      <c r="B118" s="169" t="s">
        <v>351</v>
      </c>
      <c r="C118" s="184" t="s">
        <v>352</v>
      </c>
      <c r="D118" s="170" t="s">
        <v>353</v>
      </c>
      <c r="E118" s="171">
        <v>1</v>
      </c>
      <c r="F118" s="172"/>
      <c r="G118" s="173">
        <f>ROUND(E118*F118,2)</f>
        <v>0</v>
      </c>
      <c r="H118" s="172"/>
      <c r="I118" s="173">
        <f>ROUND(E118*H118,2)</f>
        <v>0</v>
      </c>
      <c r="J118" s="172"/>
      <c r="K118" s="173">
        <f>ROUND(E118*J118,2)</f>
        <v>0</v>
      </c>
      <c r="L118" s="173">
        <v>21</v>
      </c>
      <c r="M118" s="173">
        <f>G118*(1+L118/100)</f>
        <v>0</v>
      </c>
      <c r="N118" s="171">
        <v>2.7000000000000001E-3</v>
      </c>
      <c r="O118" s="171">
        <f>ROUND(E118*N118,2)</f>
        <v>0</v>
      </c>
      <c r="P118" s="171">
        <v>0</v>
      </c>
      <c r="Q118" s="171">
        <f>ROUND(E118*P118,2)</f>
        <v>0</v>
      </c>
      <c r="R118" s="173"/>
      <c r="S118" s="173" t="s">
        <v>172</v>
      </c>
      <c r="T118" s="174" t="s">
        <v>173</v>
      </c>
      <c r="U118" s="159">
        <v>0</v>
      </c>
      <c r="V118" s="159">
        <f>ROUND(E118*U118,2)</f>
        <v>0</v>
      </c>
      <c r="W118" s="159"/>
      <c r="X118" s="159" t="s">
        <v>177</v>
      </c>
      <c r="Y118" s="159" t="s">
        <v>175</v>
      </c>
      <c r="Z118" s="149"/>
      <c r="AA118" s="149"/>
      <c r="AB118" s="149"/>
      <c r="AC118" s="149"/>
      <c r="AD118" s="149"/>
      <c r="AE118" s="149"/>
      <c r="AF118" s="149"/>
      <c r="AG118" s="149" t="s">
        <v>318</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75" t="s">
        <v>244</v>
      </c>
      <c r="D119" s="276"/>
      <c r="E119" s="276"/>
      <c r="F119" s="276"/>
      <c r="G119" s="276"/>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245</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
      <c r="A120" s="168">
        <v>30</v>
      </c>
      <c r="B120" s="169" t="s">
        <v>354</v>
      </c>
      <c r="C120" s="184" t="s">
        <v>355</v>
      </c>
      <c r="D120" s="170" t="s">
        <v>181</v>
      </c>
      <c r="E120" s="171">
        <v>1</v>
      </c>
      <c r="F120" s="172"/>
      <c r="G120" s="173">
        <f>ROUND(E120*F120,2)</f>
        <v>0</v>
      </c>
      <c r="H120" s="172"/>
      <c r="I120" s="173">
        <f>ROUND(E120*H120,2)</f>
        <v>0</v>
      </c>
      <c r="J120" s="172"/>
      <c r="K120" s="173">
        <f>ROUND(E120*J120,2)</f>
        <v>0</v>
      </c>
      <c r="L120" s="173">
        <v>21</v>
      </c>
      <c r="M120" s="173">
        <f>G120*(1+L120/100)</f>
        <v>0</v>
      </c>
      <c r="N120" s="171">
        <v>3.1E-2</v>
      </c>
      <c r="O120" s="171">
        <f>ROUND(E120*N120,2)</f>
        <v>0.03</v>
      </c>
      <c r="P120" s="171">
        <v>0</v>
      </c>
      <c r="Q120" s="171">
        <f>ROUND(E120*P120,2)</f>
        <v>0</v>
      </c>
      <c r="R120" s="173"/>
      <c r="S120" s="173" t="s">
        <v>172</v>
      </c>
      <c r="T120" s="174" t="s">
        <v>173</v>
      </c>
      <c r="U120" s="159">
        <v>0</v>
      </c>
      <c r="V120" s="159">
        <f>ROUND(E120*U120,2)</f>
        <v>0</v>
      </c>
      <c r="W120" s="159"/>
      <c r="X120" s="159" t="s">
        <v>177</v>
      </c>
      <c r="Y120" s="159" t="s">
        <v>175</v>
      </c>
      <c r="Z120" s="149"/>
      <c r="AA120" s="149"/>
      <c r="AB120" s="149"/>
      <c r="AC120" s="149"/>
      <c r="AD120" s="149"/>
      <c r="AE120" s="149"/>
      <c r="AF120" s="149"/>
      <c r="AG120" s="149" t="s">
        <v>318</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75" t="s">
        <v>244</v>
      </c>
      <c r="D121" s="276"/>
      <c r="E121" s="276"/>
      <c r="F121" s="276"/>
      <c r="G121" s="276"/>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245</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ht="22.5" outlineLevel="1" x14ac:dyDescent="0.2">
      <c r="A122" s="168">
        <v>31</v>
      </c>
      <c r="B122" s="169" t="s">
        <v>356</v>
      </c>
      <c r="C122" s="184" t="s">
        <v>357</v>
      </c>
      <c r="D122" s="170" t="s">
        <v>181</v>
      </c>
      <c r="E122" s="171">
        <v>8</v>
      </c>
      <c r="F122" s="172"/>
      <c r="G122" s="173">
        <f>ROUND(E122*F122,2)</f>
        <v>0</v>
      </c>
      <c r="H122" s="172"/>
      <c r="I122" s="173">
        <f>ROUND(E122*H122,2)</f>
        <v>0</v>
      </c>
      <c r="J122" s="172"/>
      <c r="K122" s="173">
        <f>ROUND(E122*J122,2)</f>
        <v>0</v>
      </c>
      <c r="L122" s="173">
        <v>21</v>
      </c>
      <c r="M122" s="173">
        <f>G122*(1+L122/100)</f>
        <v>0</v>
      </c>
      <c r="N122" s="171">
        <v>1E-3</v>
      </c>
      <c r="O122" s="171">
        <f>ROUND(E122*N122,2)</f>
        <v>0.01</v>
      </c>
      <c r="P122" s="171">
        <v>0</v>
      </c>
      <c r="Q122" s="171">
        <f>ROUND(E122*P122,2)</f>
        <v>0</v>
      </c>
      <c r="R122" s="173"/>
      <c r="S122" s="173" t="s">
        <v>172</v>
      </c>
      <c r="T122" s="174" t="s">
        <v>173</v>
      </c>
      <c r="U122" s="159">
        <v>0</v>
      </c>
      <c r="V122" s="159">
        <f>ROUND(E122*U122,2)</f>
        <v>0</v>
      </c>
      <c r="W122" s="159"/>
      <c r="X122" s="159" t="s">
        <v>177</v>
      </c>
      <c r="Y122" s="159" t="s">
        <v>175</v>
      </c>
      <c r="Z122" s="149"/>
      <c r="AA122" s="149"/>
      <c r="AB122" s="149"/>
      <c r="AC122" s="149"/>
      <c r="AD122" s="149"/>
      <c r="AE122" s="149"/>
      <c r="AF122" s="149"/>
      <c r="AG122" s="149" t="s">
        <v>318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75" t="s">
        <v>244</v>
      </c>
      <c r="D123" s="276"/>
      <c r="E123" s="276"/>
      <c r="F123" s="276"/>
      <c r="G123" s="276"/>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245</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x14ac:dyDescent="0.2">
      <c r="A124" s="161" t="s">
        <v>169</v>
      </c>
      <c r="B124" s="162" t="s">
        <v>133</v>
      </c>
      <c r="C124" s="182" t="s">
        <v>134</v>
      </c>
      <c r="D124" s="163"/>
      <c r="E124" s="164"/>
      <c r="F124" s="165"/>
      <c r="G124" s="165">
        <f>SUMIF(AG125:AG127,"&lt;&gt;NOR",G125:G127)</f>
        <v>0</v>
      </c>
      <c r="H124" s="165"/>
      <c r="I124" s="165">
        <f>SUM(I125:I127)</f>
        <v>0</v>
      </c>
      <c r="J124" s="165"/>
      <c r="K124" s="165">
        <f>SUM(K125:K127)</f>
        <v>0</v>
      </c>
      <c r="L124" s="165"/>
      <c r="M124" s="165">
        <f>SUM(M125:M127)</f>
        <v>0</v>
      </c>
      <c r="N124" s="164"/>
      <c r="O124" s="164">
        <f>SUM(O125:O127)</f>
        <v>0</v>
      </c>
      <c r="P124" s="164"/>
      <c r="Q124" s="164">
        <f>SUM(Q125:Q127)</f>
        <v>0</v>
      </c>
      <c r="R124" s="165"/>
      <c r="S124" s="165"/>
      <c r="T124" s="166"/>
      <c r="U124" s="160"/>
      <c r="V124" s="160">
        <f>SUM(V125:V127)</f>
        <v>0</v>
      </c>
      <c r="W124" s="160"/>
      <c r="X124" s="160"/>
      <c r="Y124" s="160"/>
      <c r="AG124" t="s">
        <v>170</v>
      </c>
    </row>
    <row r="125" spans="1:60" outlineLevel="1" x14ac:dyDescent="0.2">
      <c r="A125" s="168">
        <v>32</v>
      </c>
      <c r="B125" s="169" t="s">
        <v>358</v>
      </c>
      <c r="C125" s="184" t="s">
        <v>359</v>
      </c>
      <c r="D125" s="170" t="s">
        <v>321</v>
      </c>
      <c r="E125" s="171">
        <v>1</v>
      </c>
      <c r="F125" s="172"/>
      <c r="G125" s="173">
        <f>ROUND(E125*F125,2)</f>
        <v>0</v>
      </c>
      <c r="H125" s="172"/>
      <c r="I125" s="173">
        <f>ROUND(E125*H125,2)</f>
        <v>0</v>
      </c>
      <c r="J125" s="172"/>
      <c r="K125" s="173">
        <f>ROUND(E125*J125,2)</f>
        <v>0</v>
      </c>
      <c r="L125" s="173">
        <v>21</v>
      </c>
      <c r="M125" s="173">
        <f>G125*(1+L125/100)</f>
        <v>0</v>
      </c>
      <c r="N125" s="171">
        <v>0</v>
      </c>
      <c r="O125" s="171">
        <f>ROUND(E125*N125,2)</f>
        <v>0</v>
      </c>
      <c r="P125" s="171">
        <v>0</v>
      </c>
      <c r="Q125" s="171">
        <f>ROUND(E125*P125,2)</f>
        <v>0</v>
      </c>
      <c r="R125" s="173"/>
      <c r="S125" s="173" t="s">
        <v>172</v>
      </c>
      <c r="T125" s="174" t="s">
        <v>173</v>
      </c>
      <c r="U125" s="159">
        <v>0</v>
      </c>
      <c r="V125" s="159">
        <f>ROUND(E125*U125,2)</f>
        <v>0</v>
      </c>
      <c r="W125" s="159"/>
      <c r="X125" s="159" t="s">
        <v>360</v>
      </c>
      <c r="Y125" s="159" t="s">
        <v>175</v>
      </c>
      <c r="Z125" s="149"/>
      <c r="AA125" s="149"/>
      <c r="AB125" s="149"/>
      <c r="AC125" s="149"/>
      <c r="AD125" s="149"/>
      <c r="AE125" s="149"/>
      <c r="AF125" s="149"/>
      <c r="AG125" s="149" t="s">
        <v>361</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ht="159" customHeight="1" outlineLevel="2" x14ac:dyDescent="0.2">
      <c r="A126" s="156"/>
      <c r="B126" s="157"/>
      <c r="C126" s="275" t="s">
        <v>457</v>
      </c>
      <c r="D126" s="276"/>
      <c r="E126" s="276"/>
      <c r="F126" s="276"/>
      <c r="G126" s="276"/>
      <c r="H126" s="159"/>
      <c r="I126" s="159"/>
      <c r="J126" s="159"/>
      <c r="K126" s="159"/>
      <c r="L126" s="159"/>
      <c r="M126" s="159"/>
      <c r="N126" s="158"/>
      <c r="O126" s="158"/>
      <c r="P126" s="158"/>
      <c r="Q126" s="158"/>
      <c r="R126" s="159"/>
      <c r="S126" s="159"/>
      <c r="T126" s="159"/>
      <c r="U126" s="159"/>
      <c r="V126" s="159"/>
      <c r="W126" s="159"/>
      <c r="X126" s="159"/>
      <c r="Y126" s="159"/>
      <c r="Z126" s="149"/>
      <c r="AA126" s="149"/>
      <c r="AB126" s="149"/>
      <c r="AC126" s="149"/>
      <c r="AD126" s="149"/>
      <c r="AE126" s="149"/>
      <c r="AF126" s="149"/>
      <c r="AG126" s="149" t="s">
        <v>245</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95" t="str">
        <f>C126</f>
        <v>Dodávka stacionárního záložního zdroje - dieselového motorgenerátoru o výkonu min. 87 kVA (min. trvalý výkon 64 kW), třída provedení G3, s jističem a rozvaděčem vlastní spotřeby, interní palivovou nádrží na min. 12 hodin provozu  při 75% zatížení, chladič motoru dimenzovaný na venkovní teplotu 40°C, kulisové tlumiče v sací a výdechové části kapotáže, kapotáž vyplěná tlumící hmotou, hlučnost záložního zdroje v 7 m max. 68 dB, integrovaný tlumič spalin - 29dB(A), zámky kapotáže s krytím IP65. Automatický předehřev motoru a dobíječ akumulátorů. Zařízení bude opatřeno ekologickou vanou v rámu stroje zabraňující úniku všech provozních kapalin. Zařízení bude vybaveno ochranou proti doteku horkých částí. Součástí dodávky bude rozvaděč ATS (přepínač silového napětí SÍŤ/DA), silnoproudá/komunikační kabeláž mezi dieselagregátem a skříní ATS umístěné na chodbě hlavní budovy výjezdové základny. V rámci objektů ZZS, kde je zdrojem vytápění  tepelné čerpadlo je provedeno dvojí měření budovy. Je nutné, aby záložní zdroj zajistil provoz veškerého zařízení budovy. Dále bude součástí dodávky realizační dodavatelská dokumentace, doprava, montáž, instalace, uvedení do provozu, provozní zkouška automatického spínání a odpínání, kompletní dokumentace v českém jazyce a zaškolení obsluhy pro provoz a běžnou údržbu. Dodávka kabeláže bude provedena včetně výkopu kabelové trasy, použití chrániček a položení kabelu označených červenou fólií, zpetné úpravy výkopu - cca 3 m ve zpevněné ploše ze zámkové dlažby pojezdné vozy do 3,5t. V prostorách budovy bude kabelové vedení řešeno pod stropem ve výšce cca 4,5 m, včetně nosného systému pro kabeláž (drátěné žlaby) a jeho kotvení - cca 48 m. Kabelové vedení bude procházet dvěma požárními úseky - min. dvě požární ucpávky. Montáž pod stropem možné řešit pojízdným lešením. Zařízení bude předáno s nádrží doplněnou na 90% svého objemu.  Podrobně viz text v PD.</v>
      </c>
      <c r="BB126" s="149"/>
      <c r="BC126" s="149"/>
      <c r="BD126" s="149"/>
      <c r="BE126" s="149"/>
      <c r="BF126" s="149"/>
      <c r="BG126" s="149"/>
      <c r="BH126" s="149"/>
    </row>
    <row r="127" spans="1:60" outlineLevel="1" x14ac:dyDescent="0.2">
      <c r="A127" s="175">
        <v>33</v>
      </c>
      <c r="B127" s="176" t="s">
        <v>362</v>
      </c>
      <c r="C127" s="183" t="s">
        <v>363</v>
      </c>
      <c r="D127" s="177" t="s">
        <v>321</v>
      </c>
      <c r="E127" s="178">
        <v>1</v>
      </c>
      <c r="F127" s="179"/>
      <c r="G127" s="180">
        <f>ROUND(E127*F127,2)</f>
        <v>0</v>
      </c>
      <c r="H127" s="179"/>
      <c r="I127" s="180">
        <f>ROUND(E127*H127,2)</f>
        <v>0</v>
      </c>
      <c r="J127" s="179"/>
      <c r="K127" s="180">
        <f>ROUND(E127*J127,2)</f>
        <v>0</v>
      </c>
      <c r="L127" s="180">
        <v>21</v>
      </c>
      <c r="M127" s="180">
        <f>G127*(1+L127/100)</f>
        <v>0</v>
      </c>
      <c r="N127" s="178">
        <v>0</v>
      </c>
      <c r="O127" s="178">
        <f>ROUND(E127*N127,2)</f>
        <v>0</v>
      </c>
      <c r="P127" s="178">
        <v>0</v>
      </c>
      <c r="Q127" s="178">
        <f>ROUND(E127*P127,2)</f>
        <v>0</v>
      </c>
      <c r="R127" s="180"/>
      <c r="S127" s="180" t="s">
        <v>172</v>
      </c>
      <c r="T127" s="181" t="s">
        <v>173</v>
      </c>
      <c r="U127" s="159">
        <v>0</v>
      </c>
      <c r="V127" s="159">
        <f>ROUND(E127*U127,2)</f>
        <v>0</v>
      </c>
      <c r="W127" s="159"/>
      <c r="X127" s="159" t="s">
        <v>360</v>
      </c>
      <c r="Y127" s="159" t="s">
        <v>175</v>
      </c>
      <c r="Z127" s="149"/>
      <c r="AA127" s="149"/>
      <c r="AB127" s="149"/>
      <c r="AC127" s="149"/>
      <c r="AD127" s="149"/>
      <c r="AE127" s="149"/>
      <c r="AF127" s="149"/>
      <c r="AG127" s="149" t="s">
        <v>361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x14ac:dyDescent="0.2">
      <c r="A128" s="161" t="s">
        <v>169</v>
      </c>
      <c r="B128" s="162" t="s">
        <v>137</v>
      </c>
      <c r="C128" s="182" t="s">
        <v>138</v>
      </c>
      <c r="D128" s="163"/>
      <c r="E128" s="164"/>
      <c r="F128" s="165"/>
      <c r="G128" s="165">
        <f>SUMIF(AG129:AG140,"&lt;&gt;NOR",G129:G140)</f>
        <v>0</v>
      </c>
      <c r="H128" s="165"/>
      <c r="I128" s="165">
        <f>SUM(I129:I140)</f>
        <v>0</v>
      </c>
      <c r="J128" s="165"/>
      <c r="K128" s="165">
        <f>SUM(K129:K140)</f>
        <v>0</v>
      </c>
      <c r="L128" s="165"/>
      <c r="M128" s="165">
        <f>SUM(M129:M140)</f>
        <v>0</v>
      </c>
      <c r="N128" s="164"/>
      <c r="O128" s="164">
        <f>SUM(O129:O140)</f>
        <v>0</v>
      </c>
      <c r="P128" s="164"/>
      <c r="Q128" s="164">
        <f>SUM(Q129:Q140)</f>
        <v>0</v>
      </c>
      <c r="R128" s="165"/>
      <c r="S128" s="165"/>
      <c r="T128" s="166"/>
      <c r="U128" s="160"/>
      <c r="V128" s="160">
        <f>SUM(V129:V140)</f>
        <v>0.65000000000000013</v>
      </c>
      <c r="W128" s="160"/>
      <c r="X128" s="160"/>
      <c r="Y128" s="160"/>
      <c r="AG128" t="s">
        <v>170</v>
      </c>
    </row>
    <row r="129" spans="1:60" ht="22.5" outlineLevel="1" x14ac:dyDescent="0.2">
      <c r="A129" s="168">
        <v>34</v>
      </c>
      <c r="B129" s="169" t="s">
        <v>364</v>
      </c>
      <c r="C129" s="184" t="s">
        <v>365</v>
      </c>
      <c r="D129" s="170" t="s">
        <v>282</v>
      </c>
      <c r="E129" s="171">
        <v>5.625</v>
      </c>
      <c r="F129" s="172"/>
      <c r="G129" s="173">
        <f>ROUND(E129*F129,2)</f>
        <v>0</v>
      </c>
      <c r="H129" s="172"/>
      <c r="I129" s="173">
        <f>ROUND(E129*H129,2)</f>
        <v>0</v>
      </c>
      <c r="J129" s="172"/>
      <c r="K129" s="173">
        <f>ROUND(E129*J129,2)</f>
        <v>0</v>
      </c>
      <c r="L129" s="173">
        <v>21</v>
      </c>
      <c r="M129" s="173">
        <f>G129*(1+L129/100)</f>
        <v>0</v>
      </c>
      <c r="N129" s="171">
        <v>0</v>
      </c>
      <c r="O129" s="171">
        <f>ROUND(E129*N129,2)</f>
        <v>0</v>
      </c>
      <c r="P129" s="171">
        <v>0</v>
      </c>
      <c r="Q129" s="171">
        <f>ROUND(E129*P129,2)</f>
        <v>0</v>
      </c>
      <c r="R129" s="173" t="s">
        <v>239</v>
      </c>
      <c r="S129" s="173" t="s">
        <v>240</v>
      </c>
      <c r="T129" s="174" t="s">
        <v>241</v>
      </c>
      <c r="U129" s="159">
        <v>0.01</v>
      </c>
      <c r="V129" s="159">
        <f>ROUND(E129*U129,2)</f>
        <v>0.06</v>
      </c>
      <c r="W129" s="159"/>
      <c r="X129" s="159" t="s">
        <v>366</v>
      </c>
      <c r="Y129" s="159" t="s">
        <v>175</v>
      </c>
      <c r="Z129" s="149"/>
      <c r="AA129" s="149"/>
      <c r="AB129" s="149"/>
      <c r="AC129" s="149"/>
      <c r="AD129" s="149"/>
      <c r="AE129" s="149"/>
      <c r="AF129" s="149"/>
      <c r="AG129" s="149" t="s">
        <v>367</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c r="BH129" s="149"/>
    </row>
    <row r="130" spans="1:60" outlineLevel="2" x14ac:dyDescent="0.2">
      <c r="A130" s="156"/>
      <c r="B130" s="157"/>
      <c r="C130" s="275" t="s">
        <v>244</v>
      </c>
      <c r="D130" s="276"/>
      <c r="E130" s="276"/>
      <c r="F130" s="276"/>
      <c r="G130" s="276"/>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245</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ht="22.5" outlineLevel="1" x14ac:dyDescent="0.2">
      <c r="A131" s="168">
        <v>35</v>
      </c>
      <c r="B131" s="169" t="s">
        <v>368</v>
      </c>
      <c r="C131" s="184" t="s">
        <v>369</v>
      </c>
      <c r="D131" s="170" t="s">
        <v>282</v>
      </c>
      <c r="E131" s="171">
        <v>50.625</v>
      </c>
      <c r="F131" s="172"/>
      <c r="G131" s="173">
        <f>ROUND(E131*F131,2)</f>
        <v>0</v>
      </c>
      <c r="H131" s="172"/>
      <c r="I131" s="173">
        <f>ROUND(E131*H131,2)</f>
        <v>0</v>
      </c>
      <c r="J131" s="172"/>
      <c r="K131" s="173">
        <f>ROUND(E131*J131,2)</f>
        <v>0</v>
      </c>
      <c r="L131" s="173">
        <v>21</v>
      </c>
      <c r="M131" s="173">
        <f>G131*(1+L131/100)</f>
        <v>0</v>
      </c>
      <c r="N131" s="171">
        <v>0</v>
      </c>
      <c r="O131" s="171">
        <f>ROUND(E131*N131,2)</f>
        <v>0</v>
      </c>
      <c r="P131" s="171">
        <v>0</v>
      </c>
      <c r="Q131" s="171">
        <f>ROUND(E131*P131,2)</f>
        <v>0</v>
      </c>
      <c r="R131" s="173" t="s">
        <v>239</v>
      </c>
      <c r="S131" s="173" t="s">
        <v>240</v>
      </c>
      <c r="T131" s="174" t="s">
        <v>241</v>
      </c>
      <c r="U131" s="159">
        <v>0</v>
      </c>
      <c r="V131" s="159">
        <f>ROUND(E131*U131,2)</f>
        <v>0</v>
      </c>
      <c r="W131" s="159"/>
      <c r="X131" s="159" t="s">
        <v>366</v>
      </c>
      <c r="Y131" s="159" t="s">
        <v>175</v>
      </c>
      <c r="Z131" s="149"/>
      <c r="AA131" s="149"/>
      <c r="AB131" s="149"/>
      <c r="AC131" s="149"/>
      <c r="AD131" s="149"/>
      <c r="AE131" s="149"/>
      <c r="AF131" s="149"/>
      <c r="AG131" s="149" t="s">
        <v>367</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75" t="s">
        <v>244</v>
      </c>
      <c r="D132" s="276"/>
      <c r="E132" s="276"/>
      <c r="F132" s="276"/>
      <c r="G132" s="276"/>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245</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
      <c r="A133" s="168">
        <v>36</v>
      </c>
      <c r="B133" s="169" t="s">
        <v>370</v>
      </c>
      <c r="C133" s="184" t="s">
        <v>371</v>
      </c>
      <c r="D133" s="170" t="s">
        <v>282</v>
      </c>
      <c r="E133" s="171">
        <v>5.625</v>
      </c>
      <c r="F133" s="172"/>
      <c r="G133" s="173">
        <f>ROUND(E133*F133,2)</f>
        <v>0</v>
      </c>
      <c r="H133" s="172"/>
      <c r="I133" s="173">
        <f>ROUND(E133*H133,2)</f>
        <v>0</v>
      </c>
      <c r="J133" s="172"/>
      <c r="K133" s="173">
        <f>ROUND(E133*J133,2)</f>
        <v>0</v>
      </c>
      <c r="L133" s="173">
        <v>21</v>
      </c>
      <c r="M133" s="173">
        <f>G133*(1+L133/100)</f>
        <v>0</v>
      </c>
      <c r="N133" s="171">
        <v>0</v>
      </c>
      <c r="O133" s="171">
        <f>ROUND(E133*N133,2)</f>
        <v>0</v>
      </c>
      <c r="P133" s="171">
        <v>0</v>
      </c>
      <c r="Q133" s="171">
        <f>ROUND(E133*P133,2)</f>
        <v>0</v>
      </c>
      <c r="R133" s="173" t="s">
        <v>239</v>
      </c>
      <c r="S133" s="173" t="s">
        <v>240</v>
      </c>
      <c r="T133" s="174" t="s">
        <v>241</v>
      </c>
      <c r="U133" s="159">
        <v>9.9000000000000005E-2</v>
      </c>
      <c r="V133" s="159">
        <f>ROUND(E133*U133,2)</f>
        <v>0.56000000000000005</v>
      </c>
      <c r="W133" s="159"/>
      <c r="X133" s="159" t="s">
        <v>366</v>
      </c>
      <c r="Y133" s="159" t="s">
        <v>175</v>
      </c>
      <c r="Z133" s="149"/>
      <c r="AA133" s="149"/>
      <c r="AB133" s="149"/>
      <c r="AC133" s="149"/>
      <c r="AD133" s="149"/>
      <c r="AE133" s="149"/>
      <c r="AF133" s="149"/>
      <c r="AG133" s="149" t="s">
        <v>367</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2" x14ac:dyDescent="0.2">
      <c r="A134" s="156"/>
      <c r="B134" s="157"/>
      <c r="C134" s="273" t="s">
        <v>372</v>
      </c>
      <c r="D134" s="274"/>
      <c r="E134" s="274"/>
      <c r="F134" s="274"/>
      <c r="G134" s="274"/>
      <c r="H134" s="159"/>
      <c r="I134" s="159"/>
      <c r="J134" s="159"/>
      <c r="K134" s="159"/>
      <c r="L134" s="159"/>
      <c r="M134" s="159"/>
      <c r="N134" s="158"/>
      <c r="O134" s="158"/>
      <c r="P134" s="158"/>
      <c r="Q134" s="158"/>
      <c r="R134" s="159"/>
      <c r="S134" s="159"/>
      <c r="T134" s="159"/>
      <c r="U134" s="159"/>
      <c r="V134" s="159"/>
      <c r="W134" s="159"/>
      <c r="X134" s="159"/>
      <c r="Y134" s="159"/>
      <c r="Z134" s="149"/>
      <c r="AA134" s="149"/>
      <c r="AB134" s="149"/>
      <c r="AC134" s="149"/>
      <c r="AD134" s="149"/>
      <c r="AE134" s="149"/>
      <c r="AF134" s="149"/>
      <c r="AG134" s="149" t="s">
        <v>243</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71" t="s">
        <v>244</v>
      </c>
      <c r="D135" s="272"/>
      <c r="E135" s="272"/>
      <c r="F135" s="272"/>
      <c r="G135" s="272"/>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245</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
      <c r="A136" s="168">
        <v>37</v>
      </c>
      <c r="B136" s="169" t="s">
        <v>373</v>
      </c>
      <c r="C136" s="184" t="s">
        <v>374</v>
      </c>
      <c r="D136" s="170" t="s">
        <v>282</v>
      </c>
      <c r="E136" s="171">
        <v>5.625</v>
      </c>
      <c r="F136" s="172"/>
      <c r="G136" s="173">
        <f>ROUND(E136*F136,2)</f>
        <v>0</v>
      </c>
      <c r="H136" s="172"/>
      <c r="I136" s="173">
        <f>ROUND(E136*H136,2)</f>
        <v>0</v>
      </c>
      <c r="J136" s="172"/>
      <c r="K136" s="173">
        <f>ROUND(E136*J136,2)</f>
        <v>0</v>
      </c>
      <c r="L136" s="173">
        <v>21</v>
      </c>
      <c r="M136" s="173">
        <f>G136*(1+L136/100)</f>
        <v>0</v>
      </c>
      <c r="N136" s="171">
        <v>0</v>
      </c>
      <c r="O136" s="171">
        <f>ROUND(E136*N136,2)</f>
        <v>0</v>
      </c>
      <c r="P136" s="171">
        <v>0</v>
      </c>
      <c r="Q136" s="171">
        <f>ROUND(E136*P136,2)</f>
        <v>0</v>
      </c>
      <c r="R136" s="173" t="s">
        <v>375</v>
      </c>
      <c r="S136" s="173" t="s">
        <v>240</v>
      </c>
      <c r="T136" s="174" t="s">
        <v>241</v>
      </c>
      <c r="U136" s="159">
        <v>6.0000000000000001E-3</v>
      </c>
      <c r="V136" s="159">
        <f>ROUND(E136*U136,2)</f>
        <v>0.03</v>
      </c>
      <c r="W136" s="159"/>
      <c r="X136" s="159" t="s">
        <v>366</v>
      </c>
      <c r="Y136" s="159" t="s">
        <v>175</v>
      </c>
      <c r="Z136" s="149"/>
      <c r="AA136" s="149"/>
      <c r="AB136" s="149"/>
      <c r="AC136" s="149"/>
      <c r="AD136" s="149"/>
      <c r="AE136" s="149"/>
      <c r="AF136" s="149"/>
      <c r="AG136" s="149" t="s">
        <v>367</v>
      </c>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2" x14ac:dyDescent="0.2">
      <c r="A137" s="156"/>
      <c r="B137" s="157"/>
      <c r="C137" s="273" t="s">
        <v>376</v>
      </c>
      <c r="D137" s="274"/>
      <c r="E137" s="274"/>
      <c r="F137" s="274"/>
      <c r="G137" s="274"/>
      <c r="H137" s="159"/>
      <c r="I137" s="159"/>
      <c r="J137" s="159"/>
      <c r="K137" s="159"/>
      <c r="L137" s="159"/>
      <c r="M137" s="159"/>
      <c r="N137" s="158"/>
      <c r="O137" s="158"/>
      <c r="P137" s="158"/>
      <c r="Q137" s="158"/>
      <c r="R137" s="159"/>
      <c r="S137" s="159"/>
      <c r="T137" s="159"/>
      <c r="U137" s="159"/>
      <c r="V137" s="159"/>
      <c r="W137" s="159"/>
      <c r="X137" s="159"/>
      <c r="Y137" s="159"/>
      <c r="Z137" s="149"/>
      <c r="AA137" s="149"/>
      <c r="AB137" s="149"/>
      <c r="AC137" s="149"/>
      <c r="AD137" s="149"/>
      <c r="AE137" s="149"/>
      <c r="AF137" s="149"/>
      <c r="AG137" s="149" t="s">
        <v>243</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x14ac:dyDescent="0.2">
      <c r="A138" s="156"/>
      <c r="B138" s="157"/>
      <c r="C138" s="271" t="s">
        <v>244</v>
      </c>
      <c r="D138" s="272"/>
      <c r="E138" s="272"/>
      <c r="F138" s="272"/>
      <c r="G138" s="272"/>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245</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
      <c r="A139" s="168">
        <v>38</v>
      </c>
      <c r="B139" s="169" t="s">
        <v>377</v>
      </c>
      <c r="C139" s="184" t="s">
        <v>378</v>
      </c>
      <c r="D139" s="170" t="s">
        <v>282</v>
      </c>
      <c r="E139" s="171">
        <v>5.625</v>
      </c>
      <c r="F139" s="172"/>
      <c r="G139" s="173">
        <f>ROUND(E139*F139,2)</f>
        <v>0</v>
      </c>
      <c r="H139" s="172"/>
      <c r="I139" s="173">
        <f>ROUND(E139*H139,2)</f>
        <v>0</v>
      </c>
      <c r="J139" s="172"/>
      <c r="K139" s="173">
        <f>ROUND(E139*J139,2)</f>
        <v>0</v>
      </c>
      <c r="L139" s="173">
        <v>21</v>
      </c>
      <c r="M139" s="173">
        <f>G139*(1+L139/100)</f>
        <v>0</v>
      </c>
      <c r="N139" s="171">
        <v>0</v>
      </c>
      <c r="O139" s="171">
        <f>ROUND(E139*N139,2)</f>
        <v>0</v>
      </c>
      <c r="P139" s="171">
        <v>0</v>
      </c>
      <c r="Q139" s="171">
        <f>ROUND(E139*P139,2)</f>
        <v>0</v>
      </c>
      <c r="R139" s="173" t="s">
        <v>379</v>
      </c>
      <c r="S139" s="173" t="s">
        <v>240</v>
      </c>
      <c r="T139" s="174" t="s">
        <v>241</v>
      </c>
      <c r="U139" s="159">
        <v>0</v>
      </c>
      <c r="V139" s="159">
        <f>ROUND(E139*U139,2)</f>
        <v>0</v>
      </c>
      <c r="W139" s="159"/>
      <c r="X139" s="159" t="s">
        <v>366</v>
      </c>
      <c r="Y139" s="159" t="s">
        <v>175</v>
      </c>
      <c r="Z139" s="149"/>
      <c r="AA139" s="149"/>
      <c r="AB139" s="149"/>
      <c r="AC139" s="149"/>
      <c r="AD139" s="149"/>
      <c r="AE139" s="149"/>
      <c r="AF139" s="149"/>
      <c r="AG139" s="149" t="s">
        <v>367</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2" x14ac:dyDescent="0.2">
      <c r="A140" s="156"/>
      <c r="B140" s="157"/>
      <c r="C140" s="275" t="s">
        <v>244</v>
      </c>
      <c r="D140" s="276"/>
      <c r="E140" s="276"/>
      <c r="F140" s="276"/>
      <c r="G140" s="276"/>
      <c r="H140" s="159"/>
      <c r="I140" s="159"/>
      <c r="J140" s="159"/>
      <c r="K140" s="159"/>
      <c r="L140" s="159"/>
      <c r="M140" s="159"/>
      <c r="N140" s="158"/>
      <c r="O140" s="158"/>
      <c r="P140" s="158"/>
      <c r="Q140" s="158"/>
      <c r="R140" s="159"/>
      <c r="S140" s="159"/>
      <c r="T140" s="159"/>
      <c r="U140" s="159"/>
      <c r="V140" s="159"/>
      <c r="W140" s="159"/>
      <c r="X140" s="159"/>
      <c r="Y140" s="159"/>
      <c r="Z140" s="149"/>
      <c r="AA140" s="149"/>
      <c r="AB140" s="149"/>
      <c r="AC140" s="149"/>
      <c r="AD140" s="149"/>
      <c r="AE140" s="149"/>
      <c r="AF140" s="149"/>
      <c r="AG140" s="149" t="s">
        <v>245</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x14ac:dyDescent="0.2">
      <c r="A141" s="161" t="s">
        <v>169</v>
      </c>
      <c r="B141" s="162" t="s">
        <v>140</v>
      </c>
      <c r="C141" s="182" t="s">
        <v>27</v>
      </c>
      <c r="D141" s="163"/>
      <c r="E141" s="164"/>
      <c r="F141" s="165"/>
      <c r="G141" s="165">
        <f>SUMIF(AG142:AG143,"&lt;&gt;NOR",G142:G143)</f>
        <v>0</v>
      </c>
      <c r="H141" s="165"/>
      <c r="I141" s="165">
        <f>SUM(I142:I143)</f>
        <v>0</v>
      </c>
      <c r="J141" s="165"/>
      <c r="K141" s="165">
        <f>SUM(K142:K143)</f>
        <v>0</v>
      </c>
      <c r="L141" s="165"/>
      <c r="M141" s="165">
        <f>SUM(M142:M143)</f>
        <v>0</v>
      </c>
      <c r="N141" s="164"/>
      <c r="O141" s="164">
        <f>SUM(O142:O143)</f>
        <v>0</v>
      </c>
      <c r="P141" s="164"/>
      <c r="Q141" s="164">
        <f>SUM(Q142:Q143)</f>
        <v>0</v>
      </c>
      <c r="R141" s="165"/>
      <c r="S141" s="165"/>
      <c r="T141" s="166"/>
      <c r="U141" s="160"/>
      <c r="V141" s="160">
        <f>SUM(V142:V143)</f>
        <v>0</v>
      </c>
      <c r="W141" s="160"/>
      <c r="X141" s="160"/>
      <c r="Y141" s="160"/>
      <c r="AG141" t="s">
        <v>170</v>
      </c>
    </row>
    <row r="142" spans="1:60" outlineLevel="1" x14ac:dyDescent="0.2">
      <c r="A142" s="168">
        <v>39</v>
      </c>
      <c r="B142" s="169" t="s">
        <v>380</v>
      </c>
      <c r="C142" s="184" t="s">
        <v>381</v>
      </c>
      <c r="D142" s="170" t="s">
        <v>382</v>
      </c>
      <c r="E142" s="171">
        <v>1</v>
      </c>
      <c r="F142" s="172"/>
      <c r="G142" s="173">
        <f>ROUND(E142*F142,2)</f>
        <v>0</v>
      </c>
      <c r="H142" s="172"/>
      <c r="I142" s="173">
        <f>ROUND(E142*H142,2)</f>
        <v>0</v>
      </c>
      <c r="J142" s="172"/>
      <c r="K142" s="173">
        <f>ROUND(E142*J142,2)</f>
        <v>0</v>
      </c>
      <c r="L142" s="173">
        <v>21</v>
      </c>
      <c r="M142" s="173">
        <f>G142*(1+L142/100)</f>
        <v>0</v>
      </c>
      <c r="N142" s="171">
        <v>0</v>
      </c>
      <c r="O142" s="171">
        <f>ROUND(E142*N142,2)</f>
        <v>0</v>
      </c>
      <c r="P142" s="171">
        <v>0</v>
      </c>
      <c r="Q142" s="171">
        <f>ROUND(E142*P142,2)</f>
        <v>0</v>
      </c>
      <c r="R142" s="173"/>
      <c r="S142" s="173" t="s">
        <v>240</v>
      </c>
      <c r="T142" s="174" t="s">
        <v>173</v>
      </c>
      <c r="U142" s="159">
        <v>0</v>
      </c>
      <c r="V142" s="159">
        <f>ROUND(E142*U142,2)</f>
        <v>0</v>
      </c>
      <c r="W142" s="159"/>
      <c r="X142" s="159" t="s">
        <v>383</v>
      </c>
      <c r="Y142" s="159" t="s">
        <v>175</v>
      </c>
      <c r="Z142" s="149"/>
      <c r="AA142" s="149"/>
      <c r="AB142" s="149"/>
      <c r="AC142" s="149"/>
      <c r="AD142" s="149"/>
      <c r="AE142" s="149"/>
      <c r="AF142" s="149"/>
      <c r="AG142" s="149" t="s">
        <v>384</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2" x14ac:dyDescent="0.2">
      <c r="A143" s="156"/>
      <c r="B143" s="157"/>
      <c r="C143" s="275" t="s">
        <v>244</v>
      </c>
      <c r="D143" s="276"/>
      <c r="E143" s="276"/>
      <c r="F143" s="276"/>
      <c r="G143" s="276"/>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245</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x14ac:dyDescent="0.2">
      <c r="A144" s="161" t="s">
        <v>169</v>
      </c>
      <c r="B144" s="162" t="s">
        <v>141</v>
      </c>
      <c r="C144" s="182" t="s">
        <v>28</v>
      </c>
      <c r="D144" s="163"/>
      <c r="E144" s="164"/>
      <c r="F144" s="165"/>
      <c r="G144" s="165">
        <f>SUMIF(AG145:AG160,"&lt;&gt;NOR",G145:G160)</f>
        <v>0</v>
      </c>
      <c r="H144" s="165"/>
      <c r="I144" s="165">
        <f>SUM(I145:I160)</f>
        <v>0</v>
      </c>
      <c r="J144" s="165"/>
      <c r="K144" s="165">
        <f>SUM(K145:K160)</f>
        <v>0</v>
      </c>
      <c r="L144" s="165"/>
      <c r="M144" s="165">
        <f>SUM(M145:M160)</f>
        <v>0</v>
      </c>
      <c r="N144" s="164"/>
      <c r="O144" s="164">
        <f>SUM(O145:O160)</f>
        <v>0</v>
      </c>
      <c r="P144" s="164"/>
      <c r="Q144" s="164">
        <f>SUM(Q145:Q160)</f>
        <v>0</v>
      </c>
      <c r="R144" s="165"/>
      <c r="S144" s="165"/>
      <c r="T144" s="166"/>
      <c r="U144" s="160"/>
      <c r="V144" s="160">
        <f>SUM(V145:V160)</f>
        <v>0</v>
      </c>
      <c r="W144" s="160"/>
      <c r="X144" s="160"/>
      <c r="Y144" s="160"/>
      <c r="AG144" t="s">
        <v>170</v>
      </c>
    </row>
    <row r="145" spans="1:60" outlineLevel="1" x14ac:dyDescent="0.2">
      <c r="A145" s="168">
        <v>40</v>
      </c>
      <c r="B145" s="169" t="s">
        <v>385</v>
      </c>
      <c r="C145" s="184" t="s">
        <v>386</v>
      </c>
      <c r="D145" s="170" t="s">
        <v>382</v>
      </c>
      <c r="E145" s="171">
        <v>1</v>
      </c>
      <c r="F145" s="172"/>
      <c r="G145" s="173">
        <f>ROUND(E145*F145,2)</f>
        <v>0</v>
      </c>
      <c r="H145" s="172"/>
      <c r="I145" s="173">
        <f>ROUND(E145*H145,2)</f>
        <v>0</v>
      </c>
      <c r="J145" s="172"/>
      <c r="K145" s="173">
        <f>ROUND(E145*J145,2)</f>
        <v>0</v>
      </c>
      <c r="L145" s="173">
        <v>21</v>
      </c>
      <c r="M145" s="173">
        <f>G145*(1+L145/100)</f>
        <v>0</v>
      </c>
      <c r="N145" s="171">
        <v>0</v>
      </c>
      <c r="O145" s="171">
        <f>ROUND(E145*N145,2)</f>
        <v>0</v>
      </c>
      <c r="P145" s="171">
        <v>0</v>
      </c>
      <c r="Q145" s="171">
        <f>ROUND(E145*P145,2)</f>
        <v>0</v>
      </c>
      <c r="R145" s="173"/>
      <c r="S145" s="173" t="s">
        <v>240</v>
      </c>
      <c r="T145" s="174" t="s">
        <v>173</v>
      </c>
      <c r="U145" s="159">
        <v>0</v>
      </c>
      <c r="V145" s="159">
        <f>ROUND(E145*U145,2)</f>
        <v>0</v>
      </c>
      <c r="W145" s="159"/>
      <c r="X145" s="159" t="s">
        <v>383</v>
      </c>
      <c r="Y145" s="159" t="s">
        <v>175</v>
      </c>
      <c r="Z145" s="149"/>
      <c r="AA145" s="149"/>
      <c r="AB145" s="149"/>
      <c r="AC145" s="149"/>
      <c r="AD145" s="149"/>
      <c r="AE145" s="149"/>
      <c r="AF145" s="149"/>
      <c r="AG145" s="149" t="s">
        <v>384</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2" x14ac:dyDescent="0.2">
      <c r="A146" s="156"/>
      <c r="B146" s="157"/>
      <c r="C146" s="275" t="s">
        <v>244</v>
      </c>
      <c r="D146" s="276"/>
      <c r="E146" s="276"/>
      <c r="F146" s="276"/>
      <c r="G146" s="276"/>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245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3" x14ac:dyDescent="0.2">
      <c r="A147" s="156"/>
      <c r="B147" s="157"/>
      <c r="C147" s="271" t="s">
        <v>387</v>
      </c>
      <c r="D147" s="272"/>
      <c r="E147" s="272"/>
      <c r="F147" s="272"/>
      <c r="G147" s="272"/>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245</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
      <c r="A148" s="168">
        <v>41</v>
      </c>
      <c r="B148" s="169" t="s">
        <v>388</v>
      </c>
      <c r="C148" s="184" t="s">
        <v>389</v>
      </c>
      <c r="D148" s="170" t="s">
        <v>382</v>
      </c>
      <c r="E148" s="171">
        <v>1</v>
      </c>
      <c r="F148" s="172"/>
      <c r="G148" s="173">
        <f>ROUND(E148*F148,2)</f>
        <v>0</v>
      </c>
      <c r="H148" s="172"/>
      <c r="I148" s="173">
        <f>ROUND(E148*H148,2)</f>
        <v>0</v>
      </c>
      <c r="J148" s="172"/>
      <c r="K148" s="173">
        <f>ROUND(E148*J148,2)</f>
        <v>0</v>
      </c>
      <c r="L148" s="173">
        <v>21</v>
      </c>
      <c r="M148" s="173">
        <f>G148*(1+L148/100)</f>
        <v>0</v>
      </c>
      <c r="N148" s="171">
        <v>0</v>
      </c>
      <c r="O148" s="171">
        <f>ROUND(E148*N148,2)</f>
        <v>0</v>
      </c>
      <c r="P148" s="171">
        <v>0</v>
      </c>
      <c r="Q148" s="171">
        <f>ROUND(E148*P148,2)</f>
        <v>0</v>
      </c>
      <c r="R148" s="173"/>
      <c r="S148" s="173" t="s">
        <v>240</v>
      </c>
      <c r="T148" s="174" t="s">
        <v>173</v>
      </c>
      <c r="U148" s="159">
        <v>0</v>
      </c>
      <c r="V148" s="159">
        <f>ROUND(E148*U148,2)</f>
        <v>0</v>
      </c>
      <c r="W148" s="159"/>
      <c r="X148" s="159" t="s">
        <v>383</v>
      </c>
      <c r="Y148" s="159" t="s">
        <v>175</v>
      </c>
      <c r="Z148" s="149"/>
      <c r="AA148" s="149"/>
      <c r="AB148" s="149"/>
      <c r="AC148" s="149"/>
      <c r="AD148" s="149"/>
      <c r="AE148" s="149"/>
      <c r="AF148" s="149"/>
      <c r="AG148" s="149" t="s">
        <v>384</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2" x14ac:dyDescent="0.2">
      <c r="A149" s="156"/>
      <c r="B149" s="157"/>
      <c r="C149" s="275" t="s">
        <v>244</v>
      </c>
      <c r="D149" s="276"/>
      <c r="E149" s="276"/>
      <c r="F149" s="276"/>
      <c r="G149" s="276"/>
      <c r="H149" s="159"/>
      <c r="I149" s="159"/>
      <c r="J149" s="159"/>
      <c r="K149" s="159"/>
      <c r="L149" s="159"/>
      <c r="M149" s="159"/>
      <c r="N149" s="158"/>
      <c r="O149" s="158"/>
      <c r="P149" s="158"/>
      <c r="Q149" s="158"/>
      <c r="R149" s="159"/>
      <c r="S149" s="159"/>
      <c r="T149" s="159"/>
      <c r="U149" s="159"/>
      <c r="V149" s="159"/>
      <c r="W149" s="159"/>
      <c r="X149" s="159"/>
      <c r="Y149" s="159"/>
      <c r="Z149" s="149"/>
      <c r="AA149" s="149"/>
      <c r="AB149" s="149"/>
      <c r="AC149" s="149"/>
      <c r="AD149" s="149"/>
      <c r="AE149" s="149"/>
      <c r="AF149" s="149"/>
      <c r="AG149" s="149" t="s">
        <v>245</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ht="22.5" outlineLevel="3" x14ac:dyDescent="0.2">
      <c r="A150" s="156"/>
      <c r="B150" s="157"/>
      <c r="C150" s="271" t="s">
        <v>390</v>
      </c>
      <c r="D150" s="272"/>
      <c r="E150" s="272"/>
      <c r="F150" s="272"/>
      <c r="G150" s="272"/>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245</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95" t="str">
        <f>C150</f>
        <v>Náklady na vyhotovení dokumentace skutečného provedení stavby a její předání objednateli v požadované formě a požadovaném počtu - 3 paré v tištěné podobě + 1x elektronicky na CD.</v>
      </c>
      <c r="BB150" s="149"/>
      <c r="BC150" s="149"/>
      <c r="BD150" s="149"/>
      <c r="BE150" s="149"/>
      <c r="BF150" s="149"/>
      <c r="BG150" s="149"/>
      <c r="BH150" s="149"/>
    </row>
    <row r="151" spans="1:60" outlineLevel="3" x14ac:dyDescent="0.2">
      <c r="A151" s="156"/>
      <c r="B151" s="157"/>
      <c r="C151" s="271" t="s">
        <v>391</v>
      </c>
      <c r="D151" s="272"/>
      <c r="E151" s="272"/>
      <c r="F151" s="272"/>
      <c r="G151" s="272"/>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245</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
      <c r="A152" s="168">
        <v>42</v>
      </c>
      <c r="B152" s="169" t="s">
        <v>392</v>
      </c>
      <c r="C152" s="184" t="s">
        <v>393</v>
      </c>
      <c r="D152" s="170" t="s">
        <v>382</v>
      </c>
      <c r="E152" s="171">
        <v>1</v>
      </c>
      <c r="F152" s="172"/>
      <c r="G152" s="173">
        <f>ROUND(E152*F152,2)</f>
        <v>0</v>
      </c>
      <c r="H152" s="172"/>
      <c r="I152" s="173">
        <f>ROUND(E152*H152,2)</f>
        <v>0</v>
      </c>
      <c r="J152" s="172"/>
      <c r="K152" s="173">
        <f>ROUND(E152*J152,2)</f>
        <v>0</v>
      </c>
      <c r="L152" s="173">
        <v>21</v>
      </c>
      <c r="M152" s="173">
        <f>G152*(1+L152/100)</f>
        <v>0</v>
      </c>
      <c r="N152" s="171">
        <v>0</v>
      </c>
      <c r="O152" s="171">
        <f>ROUND(E152*N152,2)</f>
        <v>0</v>
      </c>
      <c r="P152" s="171">
        <v>0</v>
      </c>
      <c r="Q152" s="171">
        <f>ROUND(E152*P152,2)</f>
        <v>0</v>
      </c>
      <c r="R152" s="173"/>
      <c r="S152" s="173" t="s">
        <v>240</v>
      </c>
      <c r="T152" s="174" t="s">
        <v>173</v>
      </c>
      <c r="U152" s="159">
        <v>0</v>
      </c>
      <c r="V152" s="159">
        <f>ROUND(E152*U152,2)</f>
        <v>0</v>
      </c>
      <c r="W152" s="159"/>
      <c r="X152" s="159" t="s">
        <v>383</v>
      </c>
      <c r="Y152" s="159" t="s">
        <v>175</v>
      </c>
      <c r="Z152" s="149"/>
      <c r="AA152" s="149"/>
      <c r="AB152" s="149"/>
      <c r="AC152" s="149"/>
      <c r="AD152" s="149"/>
      <c r="AE152" s="149"/>
      <c r="AF152" s="149"/>
      <c r="AG152" s="149" t="s">
        <v>384</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2" x14ac:dyDescent="0.2">
      <c r="A153" s="156"/>
      <c r="B153" s="157"/>
      <c r="C153" s="275" t="s">
        <v>244</v>
      </c>
      <c r="D153" s="276"/>
      <c r="E153" s="276"/>
      <c r="F153" s="276"/>
      <c r="G153" s="276"/>
      <c r="H153" s="159"/>
      <c r="I153" s="159"/>
      <c r="J153" s="159"/>
      <c r="K153" s="159"/>
      <c r="L153" s="159"/>
      <c r="M153" s="159"/>
      <c r="N153" s="158"/>
      <c r="O153" s="158"/>
      <c r="P153" s="158"/>
      <c r="Q153" s="158"/>
      <c r="R153" s="159"/>
      <c r="S153" s="159"/>
      <c r="T153" s="159"/>
      <c r="U153" s="159"/>
      <c r="V153" s="159"/>
      <c r="W153" s="159"/>
      <c r="X153" s="159"/>
      <c r="Y153" s="159"/>
      <c r="Z153" s="149"/>
      <c r="AA153" s="149"/>
      <c r="AB153" s="149"/>
      <c r="AC153" s="149"/>
      <c r="AD153" s="149"/>
      <c r="AE153" s="149"/>
      <c r="AF153" s="149"/>
      <c r="AG153" s="149" t="s">
        <v>245</v>
      </c>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ht="45" outlineLevel="3" x14ac:dyDescent="0.2">
      <c r="A154" s="156"/>
      <c r="B154" s="157"/>
      <c r="C154" s="271" t="s">
        <v>394</v>
      </c>
      <c r="D154" s="272"/>
      <c r="E154" s="272"/>
      <c r="F154" s="272"/>
      <c r="G154" s="272"/>
      <c r="H154" s="159"/>
      <c r="I154" s="159"/>
      <c r="J154" s="159"/>
      <c r="K154" s="159"/>
      <c r="L154" s="159"/>
      <c r="M154" s="159"/>
      <c r="N154" s="158"/>
      <c r="O154" s="158"/>
      <c r="P154" s="158"/>
      <c r="Q154" s="158"/>
      <c r="R154" s="159"/>
      <c r="S154" s="159"/>
      <c r="T154" s="159"/>
      <c r="U154" s="159"/>
      <c r="V154" s="159"/>
      <c r="W154" s="159"/>
      <c r="X154" s="159"/>
      <c r="Y154" s="159"/>
      <c r="Z154" s="149"/>
      <c r="AA154" s="149"/>
      <c r="AB154" s="149"/>
      <c r="AC154" s="149"/>
      <c r="AD154" s="149"/>
      <c r="AE154" s="149"/>
      <c r="AF154" s="149"/>
      <c r="AG154" s="149" t="s">
        <v>245</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95" t="str">
        <f>C154</f>
        <v>Náklady na provedení skutečného zaměření stavby v rozsahu nezbytném pro zápis změny do katastru nemovitostí a dle návrhu kupní smlouvy. 3 paré v tištěné podobě + 1x elektronicky na CD. Jedná se o vyhotovení geometrického plánu pro zápis staveb do katastru nemovitostí a zaměření celé stavby (rozsah komunikací a zpevněných ploch, skutečná trasa inženýrských sítí atd.) pro jejich zápis do GIS.</v>
      </c>
      <c r="BB154" s="149"/>
      <c r="BC154" s="149"/>
      <c r="BD154" s="149"/>
      <c r="BE154" s="149"/>
      <c r="BF154" s="149"/>
      <c r="BG154" s="149"/>
      <c r="BH154" s="149"/>
    </row>
    <row r="155" spans="1:60" outlineLevel="3" x14ac:dyDescent="0.2">
      <c r="A155" s="156"/>
      <c r="B155" s="157"/>
      <c r="C155" s="198" t="s">
        <v>395</v>
      </c>
      <c r="D155" s="188"/>
      <c r="E155" s="189"/>
      <c r="F155" s="190"/>
      <c r="G155" s="190"/>
      <c r="H155" s="159"/>
      <c r="I155" s="159"/>
      <c r="J155" s="159"/>
      <c r="K155" s="159"/>
      <c r="L155" s="159"/>
      <c r="M155" s="159"/>
      <c r="N155" s="158"/>
      <c r="O155" s="158"/>
      <c r="P155" s="158"/>
      <c r="Q155" s="158"/>
      <c r="R155" s="159"/>
      <c r="S155" s="159"/>
      <c r="T155" s="159"/>
      <c r="U155" s="159"/>
      <c r="V155" s="159"/>
      <c r="W155" s="159"/>
      <c r="X155" s="159"/>
      <c r="Y155" s="159"/>
      <c r="Z155" s="149"/>
      <c r="AA155" s="149"/>
      <c r="AB155" s="149"/>
      <c r="AC155" s="149"/>
      <c r="AD155" s="149"/>
      <c r="AE155" s="149"/>
      <c r="AF155" s="149"/>
      <c r="AG155" s="149" t="s">
        <v>245</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3" x14ac:dyDescent="0.2">
      <c r="A156" s="156"/>
      <c r="B156" s="157"/>
      <c r="C156" s="271" t="s">
        <v>396</v>
      </c>
      <c r="D156" s="272"/>
      <c r="E156" s="272"/>
      <c r="F156" s="272"/>
      <c r="G156" s="272"/>
      <c r="H156" s="159"/>
      <c r="I156" s="159"/>
      <c r="J156" s="159"/>
      <c r="K156" s="159"/>
      <c r="L156" s="159"/>
      <c r="M156" s="159"/>
      <c r="N156" s="158"/>
      <c r="O156" s="158"/>
      <c r="P156" s="158"/>
      <c r="Q156" s="158"/>
      <c r="R156" s="159"/>
      <c r="S156" s="159"/>
      <c r="T156" s="159"/>
      <c r="U156" s="159"/>
      <c r="V156" s="159"/>
      <c r="W156" s="159"/>
      <c r="X156" s="159"/>
      <c r="Y156" s="159"/>
      <c r="Z156" s="149"/>
      <c r="AA156" s="149"/>
      <c r="AB156" s="149"/>
      <c r="AC156" s="149"/>
      <c r="AD156" s="149"/>
      <c r="AE156" s="149"/>
      <c r="AF156" s="149"/>
      <c r="AG156" s="149" t="s">
        <v>245</v>
      </c>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
      <c r="A157" s="168">
        <v>43</v>
      </c>
      <c r="B157" s="169" t="s">
        <v>397</v>
      </c>
      <c r="C157" s="184" t="s">
        <v>398</v>
      </c>
      <c r="D157" s="170" t="s">
        <v>382</v>
      </c>
      <c r="E157" s="171">
        <v>1</v>
      </c>
      <c r="F157" s="172"/>
      <c r="G157" s="173">
        <f>ROUND(E157*F157,2)</f>
        <v>0</v>
      </c>
      <c r="H157" s="172"/>
      <c r="I157" s="173">
        <f>ROUND(E157*H157,2)</f>
        <v>0</v>
      </c>
      <c r="J157" s="172"/>
      <c r="K157" s="173">
        <f>ROUND(E157*J157,2)</f>
        <v>0</v>
      </c>
      <c r="L157" s="173">
        <v>21</v>
      </c>
      <c r="M157" s="173">
        <f>G157*(1+L157/100)</f>
        <v>0</v>
      </c>
      <c r="N157" s="171">
        <v>0</v>
      </c>
      <c r="O157" s="171">
        <f>ROUND(E157*N157,2)</f>
        <v>0</v>
      </c>
      <c r="P157" s="171">
        <v>0</v>
      </c>
      <c r="Q157" s="171">
        <f>ROUND(E157*P157,2)</f>
        <v>0</v>
      </c>
      <c r="R157" s="173"/>
      <c r="S157" s="173" t="s">
        <v>240</v>
      </c>
      <c r="T157" s="174" t="s">
        <v>173</v>
      </c>
      <c r="U157" s="159">
        <v>0</v>
      </c>
      <c r="V157" s="159">
        <f>ROUND(E157*U157,2)</f>
        <v>0</v>
      </c>
      <c r="W157" s="159"/>
      <c r="X157" s="159" t="s">
        <v>383</v>
      </c>
      <c r="Y157" s="159" t="s">
        <v>175</v>
      </c>
      <c r="Z157" s="149"/>
      <c r="AA157" s="149"/>
      <c r="AB157" s="149"/>
      <c r="AC157" s="149"/>
      <c r="AD157" s="149"/>
      <c r="AE157" s="149"/>
      <c r="AF157" s="149"/>
      <c r="AG157" s="149" t="s">
        <v>384</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2" x14ac:dyDescent="0.2">
      <c r="A158" s="156"/>
      <c r="B158" s="157"/>
      <c r="C158" s="275" t="s">
        <v>244</v>
      </c>
      <c r="D158" s="276"/>
      <c r="E158" s="276"/>
      <c r="F158" s="276"/>
      <c r="G158" s="276"/>
      <c r="H158" s="159"/>
      <c r="I158" s="159"/>
      <c r="J158" s="159"/>
      <c r="K158" s="159"/>
      <c r="L158" s="159"/>
      <c r="M158" s="159"/>
      <c r="N158" s="158"/>
      <c r="O158" s="158"/>
      <c r="P158" s="158"/>
      <c r="Q158" s="158"/>
      <c r="R158" s="159"/>
      <c r="S158" s="159"/>
      <c r="T158" s="159"/>
      <c r="U158" s="159"/>
      <c r="V158" s="159"/>
      <c r="W158" s="159"/>
      <c r="X158" s="159"/>
      <c r="Y158" s="159"/>
      <c r="Z158" s="149"/>
      <c r="AA158" s="149"/>
      <c r="AB158" s="149"/>
      <c r="AC158" s="149"/>
      <c r="AD158" s="149"/>
      <c r="AE158" s="149"/>
      <c r="AF158" s="149"/>
      <c r="AG158" s="149" t="s">
        <v>245</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3" x14ac:dyDescent="0.2">
      <c r="A159" s="156"/>
      <c r="B159" s="157"/>
      <c r="C159" s="271" t="s">
        <v>399</v>
      </c>
      <c r="D159" s="272"/>
      <c r="E159" s="272"/>
      <c r="F159" s="272"/>
      <c r="G159" s="272"/>
      <c r="H159" s="159"/>
      <c r="I159" s="159"/>
      <c r="J159" s="159"/>
      <c r="K159" s="159"/>
      <c r="L159" s="159"/>
      <c r="M159" s="159"/>
      <c r="N159" s="158"/>
      <c r="O159" s="158"/>
      <c r="P159" s="158"/>
      <c r="Q159" s="158"/>
      <c r="R159" s="159"/>
      <c r="S159" s="159"/>
      <c r="T159" s="159"/>
      <c r="U159" s="159"/>
      <c r="V159" s="159"/>
      <c r="W159" s="159"/>
      <c r="X159" s="159"/>
      <c r="Y159" s="159"/>
      <c r="Z159" s="149"/>
      <c r="AA159" s="149"/>
      <c r="AB159" s="149"/>
      <c r="AC159" s="149"/>
      <c r="AD159" s="149"/>
      <c r="AE159" s="149"/>
      <c r="AF159" s="149"/>
      <c r="AG159" s="149" t="s">
        <v>245</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ht="33.75" outlineLevel="3" x14ac:dyDescent="0.2">
      <c r="A160" s="156"/>
      <c r="B160" s="157"/>
      <c r="C160" s="271" t="s">
        <v>400</v>
      </c>
      <c r="D160" s="272"/>
      <c r="E160" s="272"/>
      <c r="F160" s="272"/>
      <c r="G160" s="272"/>
      <c r="H160" s="159"/>
      <c r="I160" s="159"/>
      <c r="J160" s="159"/>
      <c r="K160" s="159"/>
      <c r="L160" s="159"/>
      <c r="M160" s="159"/>
      <c r="N160" s="158"/>
      <c r="O160" s="158"/>
      <c r="P160" s="158"/>
      <c r="Q160" s="158"/>
      <c r="R160" s="159"/>
      <c r="S160" s="159"/>
      <c r="T160" s="159"/>
      <c r="U160" s="159"/>
      <c r="V160" s="159"/>
      <c r="W160" s="159"/>
      <c r="X160" s="159"/>
      <c r="Y160" s="159"/>
      <c r="Z160" s="149"/>
      <c r="AA160" s="149"/>
      <c r="AB160" s="149"/>
      <c r="AC160" s="149"/>
      <c r="AD160" s="149"/>
      <c r="AE160" s="149"/>
      <c r="AF160" s="149"/>
      <c r="AG160" s="149" t="s">
        <v>245</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95" t="str">
        <f>C160</f>
        <v>Náklady spojené s označením stavby a povinné publicitou projektu v rozsahu: Zhotovení a montáž 1 ks stálé informační tabule pro venkovní prostředí (pamětní desky) dle pravidel povinné publicity IROP REACT, 30x40 cm, text a grafické řešení poskytne projektový manažer</v>
      </c>
      <c r="BB160" s="149"/>
      <c r="BC160" s="149"/>
      <c r="BD160" s="149"/>
      <c r="BE160" s="149"/>
      <c r="BF160" s="149"/>
      <c r="BG160" s="149"/>
      <c r="BH160" s="149"/>
    </row>
    <row r="161" spans="1:33" x14ac:dyDescent="0.2">
      <c r="A161" s="3"/>
      <c r="B161" s="4"/>
      <c r="C161" s="185"/>
      <c r="D161" s="6"/>
      <c r="E161" s="3"/>
      <c r="F161" s="3"/>
      <c r="G161" s="3"/>
      <c r="H161" s="3"/>
      <c r="I161" s="3"/>
      <c r="J161" s="3"/>
      <c r="K161" s="3"/>
      <c r="L161" s="3"/>
      <c r="M161" s="3"/>
      <c r="N161" s="3"/>
      <c r="O161" s="3"/>
      <c r="P161" s="3"/>
      <c r="Q161" s="3"/>
      <c r="R161" s="3"/>
      <c r="S161" s="3"/>
      <c r="T161" s="3"/>
      <c r="U161" s="3"/>
      <c r="V161" s="3"/>
      <c r="W161" s="3"/>
      <c r="X161" s="3"/>
      <c r="Y161" s="3"/>
      <c r="AE161">
        <v>15</v>
      </c>
      <c r="AF161">
        <v>21</v>
      </c>
      <c r="AG161" t="s">
        <v>155</v>
      </c>
    </row>
    <row r="162" spans="1:33" x14ac:dyDescent="0.2">
      <c r="A162" s="152"/>
      <c r="B162" s="153" t="s">
        <v>29</v>
      </c>
      <c r="C162" s="186"/>
      <c r="D162" s="154"/>
      <c r="E162" s="155"/>
      <c r="F162" s="155"/>
      <c r="G162" s="167">
        <f>G8+G54+G80+G89+G104+G108+G124+G128+G141+G144</f>
        <v>0</v>
      </c>
      <c r="H162" s="3"/>
      <c r="I162" s="3"/>
      <c r="J162" s="3"/>
      <c r="K162" s="3"/>
      <c r="L162" s="3"/>
      <c r="M162" s="3"/>
      <c r="N162" s="3"/>
      <c r="O162" s="3"/>
      <c r="P162" s="3"/>
      <c r="Q162" s="3"/>
      <c r="R162" s="3"/>
      <c r="S162" s="3"/>
      <c r="T162" s="3"/>
      <c r="U162" s="3"/>
      <c r="V162" s="3"/>
      <c r="W162" s="3"/>
      <c r="X162" s="3"/>
      <c r="Y162" s="3"/>
      <c r="AE162">
        <f>SUMIF(L7:L160,AE161,G7:G160)</f>
        <v>0</v>
      </c>
      <c r="AF162">
        <f>SUMIF(L7:L160,AF161,G7:G160)</f>
        <v>0</v>
      </c>
      <c r="AG162" t="s">
        <v>210</v>
      </c>
    </row>
    <row r="163" spans="1:33" x14ac:dyDescent="0.2">
      <c r="C163" s="187"/>
      <c r="D163" s="10"/>
      <c r="AG163" t="s">
        <v>211</v>
      </c>
    </row>
    <row r="164" spans="1:33" x14ac:dyDescent="0.2">
      <c r="D164" s="10"/>
    </row>
    <row r="165" spans="1:33" x14ac:dyDescent="0.2">
      <c r="D165" s="10"/>
    </row>
    <row r="166" spans="1:33" x14ac:dyDescent="0.2">
      <c r="D166" s="10"/>
    </row>
    <row r="167" spans="1:33" x14ac:dyDescent="0.2">
      <c r="D167" s="10"/>
    </row>
    <row r="168" spans="1:33" x14ac:dyDescent="0.2">
      <c r="D168" s="10"/>
    </row>
    <row r="169" spans="1:33" x14ac:dyDescent="0.2">
      <c r="D169" s="10"/>
    </row>
    <row r="170" spans="1:33" x14ac:dyDescent="0.2">
      <c r="D170" s="10"/>
    </row>
    <row r="171" spans="1:33" x14ac:dyDescent="0.2">
      <c r="D171" s="10"/>
    </row>
    <row r="172" spans="1:33" x14ac:dyDescent="0.2">
      <c r="D172" s="10"/>
    </row>
    <row r="173" spans="1:33" x14ac:dyDescent="0.2">
      <c r="D173" s="10"/>
    </row>
    <row r="174" spans="1:33" x14ac:dyDescent="0.2">
      <c r="D174" s="10"/>
    </row>
    <row r="175" spans="1:33" x14ac:dyDescent="0.2">
      <c r="D175" s="10"/>
    </row>
    <row r="176" spans="1:33"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jvknmoJKYp56Niox0e8/nXdCKESgHuL4Uh/fFnrjlQf3QR3GjnZ7KI9KLf3QWqMyP2OSkubv1pXaXzkCxQCbvg==" saltValue="GGB89nzCewwW5H8gP44brg==" spinCount="100000" sheet="1" objects="1" scenarios="1" formatRows="0"/>
  <mergeCells count="73">
    <mergeCell ref="C160:G160"/>
    <mergeCell ref="C151:G151"/>
    <mergeCell ref="C153:G153"/>
    <mergeCell ref="C154:G154"/>
    <mergeCell ref="C156:G156"/>
    <mergeCell ref="C158:G158"/>
    <mergeCell ref="C159:G159"/>
    <mergeCell ref="C150:G150"/>
    <mergeCell ref="C130:G130"/>
    <mergeCell ref="C132:G132"/>
    <mergeCell ref="C134:G134"/>
    <mergeCell ref="C135:G135"/>
    <mergeCell ref="C137:G137"/>
    <mergeCell ref="C138:G138"/>
    <mergeCell ref="C140:G140"/>
    <mergeCell ref="C143:G143"/>
    <mergeCell ref="C146:G146"/>
    <mergeCell ref="C147:G147"/>
    <mergeCell ref="C149:G149"/>
    <mergeCell ref="C126:G126"/>
    <mergeCell ref="C99:G99"/>
    <mergeCell ref="C102:G102"/>
    <mergeCell ref="C106:G106"/>
    <mergeCell ref="C107:G107"/>
    <mergeCell ref="C110:G110"/>
    <mergeCell ref="C114:G114"/>
    <mergeCell ref="C116:G116"/>
    <mergeCell ref="C117:G117"/>
    <mergeCell ref="C119:G119"/>
    <mergeCell ref="C121:G121"/>
    <mergeCell ref="C123:G123"/>
    <mergeCell ref="C95:G95"/>
    <mergeCell ref="C72:G72"/>
    <mergeCell ref="C73:G73"/>
    <mergeCell ref="C78:G78"/>
    <mergeCell ref="C82:G82"/>
    <mergeCell ref="C83:G83"/>
    <mergeCell ref="C85:G85"/>
    <mergeCell ref="C86:G86"/>
    <mergeCell ref="C88:G88"/>
    <mergeCell ref="C91:G91"/>
    <mergeCell ref="C92:G92"/>
    <mergeCell ref="C94:G94"/>
    <mergeCell ref="C69:G69"/>
    <mergeCell ref="C43:G43"/>
    <mergeCell ref="C47:G47"/>
    <mergeCell ref="C48:G48"/>
    <mergeCell ref="C51:G51"/>
    <mergeCell ref="C56:G56"/>
    <mergeCell ref="C59:G59"/>
    <mergeCell ref="C60:G60"/>
    <mergeCell ref="C63:G63"/>
    <mergeCell ref="C64:G64"/>
    <mergeCell ref="C67:G67"/>
    <mergeCell ref="C68:G68"/>
    <mergeCell ref="C39:G39"/>
    <mergeCell ref="C14:G14"/>
    <mergeCell ref="C15:G15"/>
    <mergeCell ref="C18:G18"/>
    <mergeCell ref="C19:G19"/>
    <mergeCell ref="C22:G22"/>
    <mergeCell ref="C23:G23"/>
    <mergeCell ref="C27:G27"/>
    <mergeCell ref="C29:G29"/>
    <mergeCell ref="C30:G30"/>
    <mergeCell ref="C34:G34"/>
    <mergeCell ref="C35:G35"/>
    <mergeCell ref="C11:G11"/>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opLeftCell="C1" zoomScale="115" zoomScaleNormal="115" workbookViewId="0">
      <pane ySplit="7" topLeftCell="A122" activePane="bottomLeft" state="frozen"/>
      <selection pane="bottomLeft" activeCell="C129" sqref="C129:G129"/>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142</v>
      </c>
      <c r="B1" s="264"/>
      <c r="C1" s="264"/>
      <c r="D1" s="264"/>
      <c r="E1" s="264"/>
      <c r="F1" s="264"/>
      <c r="G1" s="264"/>
      <c r="AG1" t="s">
        <v>143</v>
      </c>
    </row>
    <row r="2" spans="1:60" ht="24.95" customHeight="1" x14ac:dyDescent="0.2">
      <c r="A2" s="141" t="s">
        <v>7</v>
      </c>
      <c r="B2" s="49" t="s">
        <v>43</v>
      </c>
      <c r="C2" s="265" t="s">
        <v>44</v>
      </c>
      <c r="D2" s="266"/>
      <c r="E2" s="266"/>
      <c r="F2" s="266"/>
      <c r="G2" s="267"/>
      <c r="AG2" t="s">
        <v>144</v>
      </c>
    </row>
    <row r="3" spans="1:60" ht="24.95" customHeight="1" x14ac:dyDescent="0.2">
      <c r="A3" s="141" t="s">
        <v>8</v>
      </c>
      <c r="B3" s="49" t="s">
        <v>80</v>
      </c>
      <c r="C3" s="265" t="s">
        <v>81</v>
      </c>
      <c r="D3" s="266"/>
      <c r="E3" s="266"/>
      <c r="F3" s="266"/>
      <c r="G3" s="267"/>
      <c r="AC3" s="122" t="s">
        <v>144</v>
      </c>
      <c r="AG3" t="s">
        <v>145</v>
      </c>
    </row>
    <row r="4" spans="1:60" ht="24.95" customHeight="1" x14ac:dyDescent="0.2">
      <c r="A4" s="142" t="s">
        <v>9</v>
      </c>
      <c r="B4" s="143" t="s">
        <v>55</v>
      </c>
      <c r="C4" s="268" t="s">
        <v>81</v>
      </c>
      <c r="D4" s="269"/>
      <c r="E4" s="269"/>
      <c r="F4" s="269"/>
      <c r="G4" s="270"/>
      <c r="AG4" t="s">
        <v>146</v>
      </c>
    </row>
    <row r="5" spans="1:60" x14ac:dyDescent="0.2">
      <c r="D5" s="10"/>
    </row>
    <row r="6" spans="1:60" ht="38.25" x14ac:dyDescent="0.2">
      <c r="A6" s="145" t="s">
        <v>147</v>
      </c>
      <c r="B6" s="147" t="s">
        <v>148</v>
      </c>
      <c r="C6" s="147" t="s">
        <v>149</v>
      </c>
      <c r="D6" s="146" t="s">
        <v>150</v>
      </c>
      <c r="E6" s="145" t="s">
        <v>151</v>
      </c>
      <c r="F6" s="144" t="s">
        <v>152</v>
      </c>
      <c r="G6" s="145" t="s">
        <v>29</v>
      </c>
      <c r="H6" s="148" t="s">
        <v>30</v>
      </c>
      <c r="I6" s="148" t="s">
        <v>153</v>
      </c>
      <c r="J6" s="148" t="s">
        <v>31</v>
      </c>
      <c r="K6" s="148" t="s">
        <v>154</v>
      </c>
      <c r="L6" s="148" t="s">
        <v>155</v>
      </c>
      <c r="M6" s="148" t="s">
        <v>156</v>
      </c>
      <c r="N6" s="148" t="s">
        <v>157</v>
      </c>
      <c r="O6" s="148" t="s">
        <v>158</v>
      </c>
      <c r="P6" s="148" t="s">
        <v>159</v>
      </c>
      <c r="Q6" s="148" t="s">
        <v>160</v>
      </c>
      <c r="R6" s="148" t="s">
        <v>161</v>
      </c>
      <c r="S6" s="148" t="s">
        <v>162</v>
      </c>
      <c r="T6" s="148" t="s">
        <v>163</v>
      </c>
      <c r="U6" s="148" t="s">
        <v>164</v>
      </c>
      <c r="V6" s="148" t="s">
        <v>165</v>
      </c>
      <c r="W6" s="148" t="s">
        <v>166</v>
      </c>
      <c r="X6" s="148" t="s">
        <v>167</v>
      </c>
      <c r="Y6" s="148" t="s">
        <v>168</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169</v>
      </c>
      <c r="B8" s="162" t="s">
        <v>117</v>
      </c>
      <c r="C8" s="182" t="s">
        <v>118</v>
      </c>
      <c r="D8" s="163"/>
      <c r="E8" s="164"/>
      <c r="F8" s="165"/>
      <c r="G8" s="165">
        <f>SUMIF(AG9:AG52,"&lt;&gt;NOR",G9:G52)</f>
        <v>0</v>
      </c>
      <c r="H8" s="165"/>
      <c r="I8" s="165">
        <f>SUM(I9:I52)</f>
        <v>0</v>
      </c>
      <c r="J8" s="165"/>
      <c r="K8" s="165">
        <f>SUM(K9:K52)</f>
        <v>0</v>
      </c>
      <c r="L8" s="165"/>
      <c r="M8" s="165">
        <f>SUM(M9:M52)</f>
        <v>0</v>
      </c>
      <c r="N8" s="164"/>
      <c r="O8" s="164">
        <f>SUM(O9:O52)</f>
        <v>0</v>
      </c>
      <c r="P8" s="164"/>
      <c r="Q8" s="164">
        <f>SUM(Q9:Q52)</f>
        <v>0</v>
      </c>
      <c r="R8" s="165"/>
      <c r="S8" s="165"/>
      <c r="T8" s="166"/>
      <c r="U8" s="160"/>
      <c r="V8" s="160">
        <f>SUM(V9:V52)</f>
        <v>13.68</v>
      </c>
      <c r="W8" s="160"/>
      <c r="X8" s="160"/>
      <c r="Y8" s="160"/>
      <c r="AG8" t="s">
        <v>170</v>
      </c>
    </row>
    <row r="9" spans="1:60" outlineLevel="1" x14ac:dyDescent="0.2">
      <c r="A9" s="168">
        <v>1</v>
      </c>
      <c r="B9" s="169" t="s">
        <v>401</v>
      </c>
      <c r="C9" s="184" t="s">
        <v>402</v>
      </c>
      <c r="D9" s="170" t="s">
        <v>250</v>
      </c>
      <c r="E9" s="171">
        <v>4.8</v>
      </c>
      <c r="F9" s="172"/>
      <c r="G9" s="173">
        <f>ROUND(E9*F9,2)</f>
        <v>0</v>
      </c>
      <c r="H9" s="172"/>
      <c r="I9" s="173">
        <f>ROUND(E9*H9,2)</f>
        <v>0</v>
      </c>
      <c r="J9" s="172"/>
      <c r="K9" s="173">
        <f>ROUND(E9*J9,2)</f>
        <v>0</v>
      </c>
      <c r="L9" s="173">
        <v>21</v>
      </c>
      <c r="M9" s="173">
        <f>G9*(1+L9/100)</f>
        <v>0</v>
      </c>
      <c r="N9" s="171">
        <v>0</v>
      </c>
      <c r="O9" s="171">
        <f>ROUND(E9*N9,2)</f>
        <v>0</v>
      </c>
      <c r="P9" s="171">
        <v>0</v>
      </c>
      <c r="Q9" s="171">
        <f>ROUND(E9*P9,2)</f>
        <v>0</v>
      </c>
      <c r="R9" s="173" t="s">
        <v>251</v>
      </c>
      <c r="S9" s="173" t="s">
        <v>240</v>
      </c>
      <c r="T9" s="174" t="s">
        <v>241</v>
      </c>
      <c r="U9" s="159">
        <v>9.7000000000000003E-2</v>
      </c>
      <c r="V9" s="159">
        <f>ROUND(E9*U9,2)</f>
        <v>0.47</v>
      </c>
      <c r="W9" s="159"/>
      <c r="X9" s="159" t="s">
        <v>174</v>
      </c>
      <c r="Y9" s="159" t="s">
        <v>175</v>
      </c>
      <c r="Z9" s="149"/>
      <c r="AA9" s="149"/>
      <c r="AB9" s="149"/>
      <c r="AC9" s="149"/>
      <c r="AD9" s="149"/>
      <c r="AE9" s="149"/>
      <c r="AF9" s="149"/>
      <c r="AG9" s="149" t="s">
        <v>202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2" x14ac:dyDescent="0.2">
      <c r="A10" s="156"/>
      <c r="B10" s="157"/>
      <c r="C10" s="273" t="s">
        <v>403</v>
      </c>
      <c r="D10" s="274"/>
      <c r="E10" s="274"/>
      <c r="F10" s="274"/>
      <c r="G10" s="274"/>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243</v>
      </c>
      <c r="AH10" s="149"/>
      <c r="AI10" s="149"/>
      <c r="AJ10" s="149"/>
      <c r="AK10" s="149"/>
      <c r="AL10" s="149"/>
      <c r="AM10" s="149"/>
      <c r="AN10" s="149"/>
      <c r="AO10" s="149"/>
      <c r="AP10" s="149"/>
      <c r="AQ10" s="149"/>
      <c r="AR10" s="149"/>
      <c r="AS10" s="149"/>
      <c r="AT10" s="149"/>
      <c r="AU10" s="149"/>
      <c r="AV10" s="149"/>
      <c r="AW10" s="149"/>
      <c r="AX10" s="149"/>
      <c r="AY10" s="149"/>
      <c r="AZ10" s="149"/>
      <c r="BA10" s="195" t="str">
        <f>C10</f>
        <v>nebo lesní půdy, s vodorovným přemístěním na hromady v místě upotřebení nebo na dočasné či trvalé skládky se složením</v>
      </c>
      <c r="BB10" s="149"/>
      <c r="BC10" s="149"/>
      <c r="BD10" s="149"/>
      <c r="BE10" s="149"/>
      <c r="BF10" s="149"/>
      <c r="BG10" s="149"/>
      <c r="BH10" s="149"/>
    </row>
    <row r="11" spans="1:60" outlineLevel="2" x14ac:dyDescent="0.2">
      <c r="A11" s="156"/>
      <c r="B11" s="157"/>
      <c r="C11" s="271" t="s">
        <v>404</v>
      </c>
      <c r="D11" s="272"/>
      <c r="E11" s="272"/>
      <c r="F11" s="272"/>
      <c r="G11" s="272"/>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245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2" x14ac:dyDescent="0.2">
      <c r="A12" s="156"/>
      <c r="B12" s="157"/>
      <c r="C12" s="196" t="s">
        <v>405</v>
      </c>
      <c r="D12" s="191"/>
      <c r="E12" s="192">
        <v>4.8</v>
      </c>
      <c r="F12" s="159"/>
      <c r="G12" s="159"/>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247</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
      <c r="A13" s="168">
        <v>2</v>
      </c>
      <c r="B13" s="169" t="s">
        <v>248</v>
      </c>
      <c r="C13" s="184" t="s">
        <v>249</v>
      </c>
      <c r="D13" s="170" t="s">
        <v>250</v>
      </c>
      <c r="E13" s="171">
        <v>4.8</v>
      </c>
      <c r="F13" s="172"/>
      <c r="G13" s="173">
        <f>ROUND(E13*F13,2)</f>
        <v>0</v>
      </c>
      <c r="H13" s="172"/>
      <c r="I13" s="173">
        <f>ROUND(E13*H13,2)</f>
        <v>0</v>
      </c>
      <c r="J13" s="172"/>
      <c r="K13" s="173">
        <f>ROUND(E13*J13,2)</f>
        <v>0</v>
      </c>
      <c r="L13" s="173">
        <v>21</v>
      </c>
      <c r="M13" s="173">
        <f>G13*(1+L13/100)</f>
        <v>0</v>
      </c>
      <c r="N13" s="171">
        <v>0</v>
      </c>
      <c r="O13" s="171">
        <f>ROUND(E13*N13,2)</f>
        <v>0</v>
      </c>
      <c r="P13" s="171">
        <v>0</v>
      </c>
      <c r="Q13" s="171">
        <f>ROUND(E13*P13,2)</f>
        <v>0</v>
      </c>
      <c r="R13" s="173" t="s">
        <v>251</v>
      </c>
      <c r="S13" s="173" t="s">
        <v>240</v>
      </c>
      <c r="T13" s="174" t="s">
        <v>241</v>
      </c>
      <c r="U13" s="159">
        <v>0.26666000000000001</v>
      </c>
      <c r="V13" s="159">
        <f>ROUND(E13*U13,2)</f>
        <v>1.28</v>
      </c>
      <c r="W13" s="159"/>
      <c r="X13" s="159" t="s">
        <v>174</v>
      </c>
      <c r="Y13" s="159" t="s">
        <v>175</v>
      </c>
      <c r="Z13" s="149"/>
      <c r="AA13" s="149"/>
      <c r="AB13" s="149"/>
      <c r="AC13" s="149"/>
      <c r="AD13" s="149"/>
      <c r="AE13" s="149"/>
      <c r="AF13" s="149"/>
      <c r="AG13" s="149" t="s">
        <v>202</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ht="33.75" outlineLevel="2" x14ac:dyDescent="0.2">
      <c r="A14" s="156"/>
      <c r="B14" s="157"/>
      <c r="C14" s="273" t="s">
        <v>252</v>
      </c>
      <c r="D14" s="274"/>
      <c r="E14" s="274"/>
      <c r="F14" s="274"/>
      <c r="G14" s="274"/>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243</v>
      </c>
      <c r="AH14" s="149"/>
      <c r="AI14" s="149"/>
      <c r="AJ14" s="149"/>
      <c r="AK14" s="149"/>
      <c r="AL14" s="149"/>
      <c r="AM14" s="149"/>
      <c r="AN14" s="149"/>
      <c r="AO14" s="149"/>
      <c r="AP14" s="149"/>
      <c r="AQ14" s="149"/>
      <c r="AR14" s="149"/>
      <c r="AS14" s="149"/>
      <c r="AT14" s="149"/>
      <c r="AU14" s="149"/>
      <c r="AV14" s="149"/>
      <c r="AW14" s="149"/>
      <c r="AX14" s="149"/>
      <c r="AY14" s="149"/>
      <c r="AZ14" s="149"/>
      <c r="BA14" s="195"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9"/>
      <c r="BC14" s="149"/>
      <c r="BD14" s="149"/>
      <c r="BE14" s="149"/>
      <c r="BF14" s="149"/>
      <c r="BG14" s="149"/>
      <c r="BH14" s="149"/>
    </row>
    <row r="15" spans="1:60" outlineLevel="2" x14ac:dyDescent="0.2">
      <c r="A15" s="156"/>
      <c r="B15" s="157"/>
      <c r="C15" s="271" t="s">
        <v>404</v>
      </c>
      <c r="D15" s="272"/>
      <c r="E15" s="272"/>
      <c r="F15" s="272"/>
      <c r="G15" s="272"/>
      <c r="H15" s="159"/>
      <c r="I15" s="159"/>
      <c r="J15" s="159"/>
      <c r="K15" s="159"/>
      <c r="L15" s="159"/>
      <c r="M15" s="159"/>
      <c r="N15" s="158"/>
      <c r="O15" s="158"/>
      <c r="P15" s="158"/>
      <c r="Q15" s="158"/>
      <c r="R15" s="159"/>
      <c r="S15" s="159"/>
      <c r="T15" s="159"/>
      <c r="U15" s="159"/>
      <c r="V15" s="159"/>
      <c r="W15" s="159"/>
      <c r="X15" s="159"/>
      <c r="Y15" s="159"/>
      <c r="Z15" s="149"/>
      <c r="AA15" s="149"/>
      <c r="AB15" s="149"/>
      <c r="AC15" s="149"/>
      <c r="AD15" s="149"/>
      <c r="AE15" s="149"/>
      <c r="AF15" s="149"/>
      <c r="AG15" s="149" t="s">
        <v>245</v>
      </c>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2" x14ac:dyDescent="0.2">
      <c r="A16" s="156"/>
      <c r="B16" s="157"/>
      <c r="C16" s="196" t="s">
        <v>405</v>
      </c>
      <c r="D16" s="191"/>
      <c r="E16" s="192">
        <v>4.8</v>
      </c>
      <c r="F16" s="159"/>
      <c r="G16" s="159"/>
      <c r="H16" s="159"/>
      <c r="I16" s="159"/>
      <c r="J16" s="159"/>
      <c r="K16" s="159"/>
      <c r="L16" s="159"/>
      <c r="M16" s="159"/>
      <c r="N16" s="158"/>
      <c r="O16" s="158"/>
      <c r="P16" s="158"/>
      <c r="Q16" s="158"/>
      <c r="R16" s="159"/>
      <c r="S16" s="159"/>
      <c r="T16" s="159"/>
      <c r="U16" s="159"/>
      <c r="V16" s="159"/>
      <c r="W16" s="159"/>
      <c r="X16" s="159"/>
      <c r="Y16" s="159"/>
      <c r="Z16" s="149"/>
      <c r="AA16" s="149"/>
      <c r="AB16" s="149"/>
      <c r="AC16" s="149"/>
      <c r="AD16" s="149"/>
      <c r="AE16" s="149"/>
      <c r="AF16" s="149"/>
      <c r="AG16" s="149" t="s">
        <v>247</v>
      </c>
      <c r="AH16" s="149">
        <v>0</v>
      </c>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
      <c r="A17" s="168">
        <v>3</v>
      </c>
      <c r="B17" s="169" t="s">
        <v>254</v>
      </c>
      <c r="C17" s="184" t="s">
        <v>255</v>
      </c>
      <c r="D17" s="170" t="s">
        <v>250</v>
      </c>
      <c r="E17" s="171">
        <v>4.8</v>
      </c>
      <c r="F17" s="172"/>
      <c r="G17" s="173">
        <f>ROUND(E17*F17,2)</f>
        <v>0</v>
      </c>
      <c r="H17" s="172"/>
      <c r="I17" s="173">
        <f>ROUND(E17*H17,2)</f>
        <v>0</v>
      </c>
      <c r="J17" s="172"/>
      <c r="K17" s="173">
        <f>ROUND(E17*J17,2)</f>
        <v>0</v>
      </c>
      <c r="L17" s="173">
        <v>21</v>
      </c>
      <c r="M17" s="173">
        <f>G17*(1+L17/100)</f>
        <v>0</v>
      </c>
      <c r="N17" s="171">
        <v>0</v>
      </c>
      <c r="O17" s="171">
        <f>ROUND(E17*N17,2)</f>
        <v>0</v>
      </c>
      <c r="P17" s="171">
        <v>0</v>
      </c>
      <c r="Q17" s="171">
        <f>ROUND(E17*P17,2)</f>
        <v>0</v>
      </c>
      <c r="R17" s="173" t="s">
        <v>251</v>
      </c>
      <c r="S17" s="173" t="s">
        <v>240</v>
      </c>
      <c r="T17" s="174" t="s">
        <v>241</v>
      </c>
      <c r="U17" s="159">
        <v>4.3099999999999999E-2</v>
      </c>
      <c r="V17" s="159">
        <f>ROUND(E17*U17,2)</f>
        <v>0.21</v>
      </c>
      <c r="W17" s="159"/>
      <c r="X17" s="159" t="s">
        <v>174</v>
      </c>
      <c r="Y17" s="159" t="s">
        <v>175</v>
      </c>
      <c r="Z17" s="149"/>
      <c r="AA17" s="149"/>
      <c r="AB17" s="149"/>
      <c r="AC17" s="149"/>
      <c r="AD17" s="149"/>
      <c r="AE17" s="149"/>
      <c r="AF17" s="149"/>
      <c r="AG17" s="149" t="s">
        <v>202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ht="33.75" outlineLevel="2" x14ac:dyDescent="0.2">
      <c r="A18" s="156"/>
      <c r="B18" s="157"/>
      <c r="C18" s="273" t="s">
        <v>252</v>
      </c>
      <c r="D18" s="274"/>
      <c r="E18" s="274"/>
      <c r="F18" s="274"/>
      <c r="G18" s="274"/>
      <c r="H18" s="159"/>
      <c r="I18" s="159"/>
      <c r="J18" s="159"/>
      <c r="K18" s="159"/>
      <c r="L18" s="159"/>
      <c r="M18" s="159"/>
      <c r="N18" s="158"/>
      <c r="O18" s="158"/>
      <c r="P18" s="158"/>
      <c r="Q18" s="158"/>
      <c r="R18" s="159"/>
      <c r="S18" s="159"/>
      <c r="T18" s="159"/>
      <c r="U18" s="159"/>
      <c r="V18" s="159"/>
      <c r="W18" s="159"/>
      <c r="X18" s="159"/>
      <c r="Y18" s="159"/>
      <c r="Z18" s="149"/>
      <c r="AA18" s="149"/>
      <c r="AB18" s="149"/>
      <c r="AC18" s="149"/>
      <c r="AD18" s="149"/>
      <c r="AE18" s="149"/>
      <c r="AF18" s="149"/>
      <c r="AG18" s="149" t="s">
        <v>243</v>
      </c>
      <c r="AH18" s="149"/>
      <c r="AI18" s="149"/>
      <c r="AJ18" s="149"/>
      <c r="AK18" s="149"/>
      <c r="AL18" s="149"/>
      <c r="AM18" s="149"/>
      <c r="AN18" s="149"/>
      <c r="AO18" s="149"/>
      <c r="AP18" s="149"/>
      <c r="AQ18" s="149"/>
      <c r="AR18" s="149"/>
      <c r="AS18" s="149"/>
      <c r="AT18" s="149"/>
      <c r="AU18" s="149"/>
      <c r="AV18" s="149"/>
      <c r="AW18" s="149"/>
      <c r="AX18" s="149"/>
      <c r="AY18" s="149"/>
      <c r="AZ18" s="149"/>
      <c r="BA18" s="195" t="str">
        <f>C18</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8" s="149"/>
      <c r="BC18" s="149"/>
      <c r="BD18" s="149"/>
      <c r="BE18" s="149"/>
      <c r="BF18" s="149"/>
      <c r="BG18" s="149"/>
      <c r="BH18" s="149"/>
    </row>
    <row r="19" spans="1:60" outlineLevel="2" x14ac:dyDescent="0.2">
      <c r="A19" s="156"/>
      <c r="B19" s="157"/>
      <c r="C19" s="271" t="s">
        <v>404</v>
      </c>
      <c r="D19" s="272"/>
      <c r="E19" s="272"/>
      <c r="F19" s="272"/>
      <c r="G19" s="272"/>
      <c r="H19" s="159"/>
      <c r="I19" s="159"/>
      <c r="J19" s="159"/>
      <c r="K19" s="159"/>
      <c r="L19" s="159"/>
      <c r="M19" s="159"/>
      <c r="N19" s="158"/>
      <c r="O19" s="158"/>
      <c r="P19" s="158"/>
      <c r="Q19" s="158"/>
      <c r="R19" s="159"/>
      <c r="S19" s="159"/>
      <c r="T19" s="159"/>
      <c r="U19" s="159"/>
      <c r="V19" s="159"/>
      <c r="W19" s="159"/>
      <c r="X19" s="159"/>
      <c r="Y19" s="159"/>
      <c r="Z19" s="149"/>
      <c r="AA19" s="149"/>
      <c r="AB19" s="149"/>
      <c r="AC19" s="149"/>
      <c r="AD19" s="149"/>
      <c r="AE19" s="149"/>
      <c r="AF19" s="149"/>
      <c r="AG19" s="149" t="s">
        <v>245</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2" x14ac:dyDescent="0.2">
      <c r="A20" s="156"/>
      <c r="B20" s="157"/>
      <c r="C20" s="196" t="s">
        <v>406</v>
      </c>
      <c r="D20" s="191"/>
      <c r="E20" s="192">
        <v>4.8</v>
      </c>
      <c r="F20" s="159"/>
      <c r="G20" s="159"/>
      <c r="H20" s="159"/>
      <c r="I20" s="159"/>
      <c r="J20" s="159"/>
      <c r="K20" s="159"/>
      <c r="L20" s="159"/>
      <c r="M20" s="159"/>
      <c r="N20" s="158"/>
      <c r="O20" s="158"/>
      <c r="P20" s="158"/>
      <c r="Q20" s="158"/>
      <c r="R20" s="159"/>
      <c r="S20" s="159"/>
      <c r="T20" s="159"/>
      <c r="U20" s="159"/>
      <c r="V20" s="159"/>
      <c r="W20" s="159"/>
      <c r="X20" s="159"/>
      <c r="Y20" s="159"/>
      <c r="Z20" s="149"/>
      <c r="AA20" s="149"/>
      <c r="AB20" s="149"/>
      <c r="AC20" s="149"/>
      <c r="AD20" s="149"/>
      <c r="AE20" s="149"/>
      <c r="AF20" s="149"/>
      <c r="AG20" s="149" t="s">
        <v>247</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
      <c r="A21" s="168">
        <v>4</v>
      </c>
      <c r="B21" s="169" t="s">
        <v>261</v>
      </c>
      <c r="C21" s="184" t="s">
        <v>262</v>
      </c>
      <c r="D21" s="170" t="s">
        <v>181</v>
      </c>
      <c r="E21" s="171">
        <v>10</v>
      </c>
      <c r="F21" s="172"/>
      <c r="G21" s="173">
        <f>ROUND(E21*F21,2)</f>
        <v>0</v>
      </c>
      <c r="H21" s="172"/>
      <c r="I21" s="173">
        <f>ROUND(E21*H21,2)</f>
        <v>0</v>
      </c>
      <c r="J21" s="172"/>
      <c r="K21" s="173">
        <f>ROUND(E21*J21,2)</f>
        <v>0</v>
      </c>
      <c r="L21" s="173">
        <v>21</v>
      </c>
      <c r="M21" s="173">
        <f>G21*(1+L21/100)</f>
        <v>0</v>
      </c>
      <c r="N21" s="171">
        <v>0</v>
      </c>
      <c r="O21" s="171">
        <f>ROUND(E21*N21,2)</f>
        <v>0</v>
      </c>
      <c r="P21" s="171">
        <v>0</v>
      </c>
      <c r="Q21" s="171">
        <f>ROUND(E21*P21,2)</f>
        <v>0</v>
      </c>
      <c r="R21" s="173" t="s">
        <v>263</v>
      </c>
      <c r="S21" s="173" t="s">
        <v>240</v>
      </c>
      <c r="T21" s="174" t="s">
        <v>241</v>
      </c>
      <c r="U21" s="159">
        <v>0.6</v>
      </c>
      <c r="V21" s="159">
        <f>ROUND(E21*U21,2)</f>
        <v>6</v>
      </c>
      <c r="W21" s="159"/>
      <c r="X21" s="159" t="s">
        <v>174</v>
      </c>
      <c r="Y21" s="159" t="s">
        <v>175</v>
      </c>
      <c r="Z21" s="149"/>
      <c r="AA21" s="149"/>
      <c r="AB21" s="149"/>
      <c r="AC21" s="149"/>
      <c r="AD21" s="149"/>
      <c r="AE21" s="149"/>
      <c r="AF21" s="149"/>
      <c r="AG21" s="149" t="s">
        <v>202</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2" x14ac:dyDescent="0.2">
      <c r="A22" s="156"/>
      <c r="B22" s="157"/>
      <c r="C22" s="275" t="s">
        <v>404</v>
      </c>
      <c r="D22" s="276"/>
      <c r="E22" s="276"/>
      <c r="F22" s="276"/>
      <c r="G22" s="276"/>
      <c r="H22" s="159"/>
      <c r="I22" s="159"/>
      <c r="J22" s="159"/>
      <c r="K22" s="159"/>
      <c r="L22" s="159"/>
      <c r="M22" s="159"/>
      <c r="N22" s="158"/>
      <c r="O22" s="158"/>
      <c r="P22" s="158"/>
      <c r="Q22" s="158"/>
      <c r="R22" s="159"/>
      <c r="S22" s="159"/>
      <c r="T22" s="159"/>
      <c r="U22" s="159"/>
      <c r="V22" s="159"/>
      <c r="W22" s="159"/>
      <c r="X22" s="159"/>
      <c r="Y22" s="159"/>
      <c r="Z22" s="149"/>
      <c r="AA22" s="149"/>
      <c r="AB22" s="149"/>
      <c r="AC22" s="149"/>
      <c r="AD22" s="149"/>
      <c r="AE22" s="149"/>
      <c r="AF22" s="149"/>
      <c r="AG22" s="149" t="s">
        <v>245</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outlineLevel="1" x14ac:dyDescent="0.2">
      <c r="A23" s="168">
        <v>5</v>
      </c>
      <c r="B23" s="169" t="s">
        <v>264</v>
      </c>
      <c r="C23" s="184" t="s">
        <v>265</v>
      </c>
      <c r="D23" s="170" t="s">
        <v>250</v>
      </c>
      <c r="E23" s="171">
        <v>5.0511999999999997</v>
      </c>
      <c r="F23" s="172"/>
      <c r="G23" s="173">
        <f>ROUND(E23*F23,2)</f>
        <v>0</v>
      </c>
      <c r="H23" s="172"/>
      <c r="I23" s="173">
        <f>ROUND(E23*H23,2)</f>
        <v>0</v>
      </c>
      <c r="J23" s="172"/>
      <c r="K23" s="173">
        <f>ROUND(E23*J23,2)</f>
        <v>0</v>
      </c>
      <c r="L23" s="173">
        <v>21</v>
      </c>
      <c r="M23" s="173">
        <f>G23*(1+L23/100)</f>
        <v>0</v>
      </c>
      <c r="N23" s="171">
        <v>0</v>
      </c>
      <c r="O23" s="171">
        <f>ROUND(E23*N23,2)</f>
        <v>0</v>
      </c>
      <c r="P23" s="171">
        <v>0</v>
      </c>
      <c r="Q23" s="171">
        <f>ROUND(E23*P23,2)</f>
        <v>0</v>
      </c>
      <c r="R23" s="173" t="s">
        <v>251</v>
      </c>
      <c r="S23" s="173" t="s">
        <v>240</v>
      </c>
      <c r="T23" s="174" t="s">
        <v>241</v>
      </c>
      <c r="U23" s="159">
        <v>1.0999999999999999E-2</v>
      </c>
      <c r="V23" s="159">
        <f>ROUND(E23*U23,2)</f>
        <v>0.06</v>
      </c>
      <c r="W23" s="159"/>
      <c r="X23" s="159" t="s">
        <v>174</v>
      </c>
      <c r="Y23" s="159" t="s">
        <v>175</v>
      </c>
      <c r="Z23" s="149"/>
      <c r="AA23" s="149"/>
      <c r="AB23" s="149"/>
      <c r="AC23" s="149"/>
      <c r="AD23" s="149"/>
      <c r="AE23" s="149"/>
      <c r="AF23" s="149"/>
      <c r="AG23" s="149" t="s">
        <v>202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2" x14ac:dyDescent="0.2">
      <c r="A24" s="156"/>
      <c r="B24" s="157"/>
      <c r="C24" s="273" t="s">
        <v>266</v>
      </c>
      <c r="D24" s="274"/>
      <c r="E24" s="274"/>
      <c r="F24" s="274"/>
      <c r="G24" s="274"/>
      <c r="H24" s="159"/>
      <c r="I24" s="159"/>
      <c r="J24" s="159"/>
      <c r="K24" s="159"/>
      <c r="L24" s="159"/>
      <c r="M24" s="159"/>
      <c r="N24" s="158"/>
      <c r="O24" s="158"/>
      <c r="P24" s="158"/>
      <c r="Q24" s="158"/>
      <c r="R24" s="159"/>
      <c r="S24" s="159"/>
      <c r="T24" s="159"/>
      <c r="U24" s="159"/>
      <c r="V24" s="159"/>
      <c r="W24" s="159"/>
      <c r="X24" s="159"/>
      <c r="Y24" s="159"/>
      <c r="Z24" s="149"/>
      <c r="AA24" s="149"/>
      <c r="AB24" s="149"/>
      <c r="AC24" s="149"/>
      <c r="AD24" s="149"/>
      <c r="AE24" s="149"/>
      <c r="AF24" s="149"/>
      <c r="AG24" s="149" t="s">
        <v>243</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2" x14ac:dyDescent="0.2">
      <c r="A25" s="156"/>
      <c r="B25" s="157"/>
      <c r="C25" s="271" t="s">
        <v>404</v>
      </c>
      <c r="D25" s="272"/>
      <c r="E25" s="272"/>
      <c r="F25" s="272"/>
      <c r="G25" s="272"/>
      <c r="H25" s="159"/>
      <c r="I25" s="159"/>
      <c r="J25" s="159"/>
      <c r="K25" s="159"/>
      <c r="L25" s="159"/>
      <c r="M25" s="159"/>
      <c r="N25" s="158"/>
      <c r="O25" s="158"/>
      <c r="P25" s="158"/>
      <c r="Q25" s="158"/>
      <c r="R25" s="159"/>
      <c r="S25" s="159"/>
      <c r="T25" s="159"/>
      <c r="U25" s="159"/>
      <c r="V25" s="159"/>
      <c r="W25" s="159"/>
      <c r="X25" s="159"/>
      <c r="Y25" s="159"/>
      <c r="Z25" s="149"/>
      <c r="AA25" s="149"/>
      <c r="AB25" s="149"/>
      <c r="AC25" s="149"/>
      <c r="AD25" s="149"/>
      <c r="AE25" s="149"/>
      <c r="AF25" s="149"/>
      <c r="AG25" s="149" t="s">
        <v>245</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2" x14ac:dyDescent="0.2">
      <c r="A26" s="156"/>
      <c r="B26" s="157"/>
      <c r="C26" s="196" t="s">
        <v>407</v>
      </c>
      <c r="D26" s="191"/>
      <c r="E26" s="192">
        <v>4.8</v>
      </c>
      <c r="F26" s="159"/>
      <c r="G26" s="159"/>
      <c r="H26" s="159"/>
      <c r="I26" s="159"/>
      <c r="J26" s="159"/>
      <c r="K26" s="159"/>
      <c r="L26" s="159"/>
      <c r="M26" s="159"/>
      <c r="N26" s="158"/>
      <c r="O26" s="158"/>
      <c r="P26" s="158"/>
      <c r="Q26" s="158"/>
      <c r="R26" s="159"/>
      <c r="S26" s="159"/>
      <c r="T26" s="159"/>
      <c r="U26" s="159"/>
      <c r="V26" s="159"/>
      <c r="W26" s="159"/>
      <c r="X26" s="159"/>
      <c r="Y26" s="159"/>
      <c r="Z26" s="149"/>
      <c r="AA26" s="149"/>
      <c r="AB26" s="149"/>
      <c r="AC26" s="149"/>
      <c r="AD26" s="149"/>
      <c r="AE26" s="149"/>
      <c r="AF26" s="149"/>
      <c r="AG26" s="149" t="s">
        <v>247</v>
      </c>
      <c r="AH26" s="149">
        <v>0</v>
      </c>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3" x14ac:dyDescent="0.2">
      <c r="A27" s="156"/>
      <c r="B27" s="157"/>
      <c r="C27" s="196" t="s">
        <v>408</v>
      </c>
      <c r="D27" s="191"/>
      <c r="E27" s="192">
        <v>0.25119999999999998</v>
      </c>
      <c r="F27" s="159"/>
      <c r="G27" s="159"/>
      <c r="H27" s="159"/>
      <c r="I27" s="159"/>
      <c r="J27" s="159"/>
      <c r="K27" s="159"/>
      <c r="L27" s="159"/>
      <c r="M27" s="159"/>
      <c r="N27" s="158"/>
      <c r="O27" s="158"/>
      <c r="P27" s="158"/>
      <c r="Q27" s="158"/>
      <c r="R27" s="159"/>
      <c r="S27" s="159"/>
      <c r="T27" s="159"/>
      <c r="U27" s="159"/>
      <c r="V27" s="159"/>
      <c r="W27" s="159"/>
      <c r="X27" s="159"/>
      <c r="Y27" s="159"/>
      <c r="Z27" s="149"/>
      <c r="AA27" s="149"/>
      <c r="AB27" s="149"/>
      <c r="AC27" s="149"/>
      <c r="AD27" s="149"/>
      <c r="AE27" s="149"/>
      <c r="AF27" s="149"/>
      <c r="AG27" s="149" t="s">
        <v>247</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
      <c r="A28" s="168">
        <v>6</v>
      </c>
      <c r="B28" s="169" t="s">
        <v>256</v>
      </c>
      <c r="C28" s="184" t="s">
        <v>257</v>
      </c>
      <c r="D28" s="170" t="s">
        <v>250</v>
      </c>
      <c r="E28" s="171">
        <v>5.0511999999999997</v>
      </c>
      <c r="F28" s="172"/>
      <c r="G28" s="173">
        <f>ROUND(E28*F28,2)</f>
        <v>0</v>
      </c>
      <c r="H28" s="172"/>
      <c r="I28" s="173">
        <f>ROUND(E28*H28,2)</f>
        <v>0</v>
      </c>
      <c r="J28" s="172"/>
      <c r="K28" s="173">
        <f>ROUND(E28*J28,2)</f>
        <v>0</v>
      </c>
      <c r="L28" s="173">
        <v>21</v>
      </c>
      <c r="M28" s="173">
        <f>G28*(1+L28/100)</f>
        <v>0</v>
      </c>
      <c r="N28" s="171">
        <v>0</v>
      </c>
      <c r="O28" s="171">
        <f>ROUND(E28*N28,2)</f>
        <v>0</v>
      </c>
      <c r="P28" s="171">
        <v>0</v>
      </c>
      <c r="Q28" s="171">
        <f>ROUND(E28*P28,2)</f>
        <v>0</v>
      </c>
      <c r="R28" s="173" t="s">
        <v>251</v>
      </c>
      <c r="S28" s="173" t="s">
        <v>240</v>
      </c>
      <c r="T28" s="174" t="s">
        <v>241</v>
      </c>
      <c r="U28" s="159">
        <v>0.34499999999999997</v>
      </c>
      <c r="V28" s="159">
        <f>ROUND(E28*U28,2)</f>
        <v>1.74</v>
      </c>
      <c r="W28" s="159"/>
      <c r="X28" s="159" t="s">
        <v>174</v>
      </c>
      <c r="Y28" s="159" t="s">
        <v>175</v>
      </c>
      <c r="Z28" s="149"/>
      <c r="AA28" s="149"/>
      <c r="AB28" s="149"/>
      <c r="AC28" s="149"/>
      <c r="AD28" s="149"/>
      <c r="AE28" s="149"/>
      <c r="AF28" s="149"/>
      <c r="AG28" s="149" t="s">
        <v>202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2" x14ac:dyDescent="0.2">
      <c r="A29" s="156"/>
      <c r="B29" s="157"/>
      <c r="C29" s="273" t="s">
        <v>258</v>
      </c>
      <c r="D29" s="274"/>
      <c r="E29" s="274"/>
      <c r="F29" s="274"/>
      <c r="G29" s="274"/>
      <c r="H29" s="159"/>
      <c r="I29" s="159"/>
      <c r="J29" s="159"/>
      <c r="K29" s="159"/>
      <c r="L29" s="159"/>
      <c r="M29" s="159"/>
      <c r="N29" s="158"/>
      <c r="O29" s="158"/>
      <c r="P29" s="158"/>
      <c r="Q29" s="158"/>
      <c r="R29" s="159"/>
      <c r="S29" s="159"/>
      <c r="T29" s="159"/>
      <c r="U29" s="159"/>
      <c r="V29" s="159"/>
      <c r="W29" s="159"/>
      <c r="X29" s="159"/>
      <c r="Y29" s="159"/>
      <c r="Z29" s="149"/>
      <c r="AA29" s="149"/>
      <c r="AB29" s="149"/>
      <c r="AC29" s="149"/>
      <c r="AD29" s="149"/>
      <c r="AE29" s="149"/>
      <c r="AF29" s="149"/>
      <c r="AG29" s="149" t="s">
        <v>243</v>
      </c>
      <c r="AH29" s="149"/>
      <c r="AI29" s="149"/>
      <c r="AJ29" s="149"/>
      <c r="AK29" s="149"/>
      <c r="AL29" s="149"/>
      <c r="AM29" s="149"/>
      <c r="AN29" s="149"/>
      <c r="AO29" s="149"/>
      <c r="AP29" s="149"/>
      <c r="AQ29" s="149"/>
      <c r="AR29" s="149"/>
      <c r="AS29" s="149"/>
      <c r="AT29" s="149"/>
      <c r="AU29" s="149"/>
      <c r="AV29" s="149"/>
      <c r="AW29" s="149"/>
      <c r="AX29" s="149"/>
      <c r="AY29" s="149"/>
      <c r="AZ29" s="149"/>
      <c r="BA29" s="195" t="str">
        <f>C29</f>
        <v>bez naložení do dopravní nádoby, ale s vyprázdněním dopravní nádoby na hromadu nebo na dopravní prostředek,</v>
      </c>
      <c r="BB29" s="149"/>
      <c r="BC29" s="149"/>
      <c r="BD29" s="149"/>
      <c r="BE29" s="149"/>
      <c r="BF29" s="149"/>
      <c r="BG29" s="149"/>
      <c r="BH29" s="149"/>
    </row>
    <row r="30" spans="1:60" outlineLevel="2" x14ac:dyDescent="0.2">
      <c r="A30" s="156"/>
      <c r="B30" s="157"/>
      <c r="C30" s="271" t="s">
        <v>404</v>
      </c>
      <c r="D30" s="272"/>
      <c r="E30" s="272"/>
      <c r="F30" s="272"/>
      <c r="G30" s="272"/>
      <c r="H30" s="159"/>
      <c r="I30" s="159"/>
      <c r="J30" s="159"/>
      <c r="K30" s="159"/>
      <c r="L30" s="159"/>
      <c r="M30" s="159"/>
      <c r="N30" s="158"/>
      <c r="O30" s="158"/>
      <c r="P30" s="158"/>
      <c r="Q30" s="158"/>
      <c r="R30" s="159"/>
      <c r="S30" s="159"/>
      <c r="T30" s="159"/>
      <c r="U30" s="159"/>
      <c r="V30" s="159"/>
      <c r="W30" s="159"/>
      <c r="X30" s="159"/>
      <c r="Y30" s="159"/>
      <c r="Z30" s="149"/>
      <c r="AA30" s="149"/>
      <c r="AB30" s="149"/>
      <c r="AC30" s="149"/>
      <c r="AD30" s="149"/>
      <c r="AE30" s="149"/>
      <c r="AF30" s="149"/>
      <c r="AG30" s="149" t="s">
        <v>245</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2" x14ac:dyDescent="0.2">
      <c r="A31" s="156"/>
      <c r="B31" s="157"/>
      <c r="C31" s="196" t="s">
        <v>407</v>
      </c>
      <c r="D31" s="191"/>
      <c r="E31" s="192">
        <v>4.8</v>
      </c>
      <c r="F31" s="159"/>
      <c r="G31" s="159"/>
      <c r="H31" s="159"/>
      <c r="I31" s="159"/>
      <c r="J31" s="159"/>
      <c r="K31" s="159"/>
      <c r="L31" s="159"/>
      <c r="M31" s="159"/>
      <c r="N31" s="158"/>
      <c r="O31" s="158"/>
      <c r="P31" s="158"/>
      <c r="Q31" s="158"/>
      <c r="R31" s="159"/>
      <c r="S31" s="159"/>
      <c r="T31" s="159"/>
      <c r="U31" s="159"/>
      <c r="V31" s="159"/>
      <c r="W31" s="159"/>
      <c r="X31" s="159"/>
      <c r="Y31" s="159"/>
      <c r="Z31" s="149"/>
      <c r="AA31" s="149"/>
      <c r="AB31" s="149"/>
      <c r="AC31" s="149"/>
      <c r="AD31" s="149"/>
      <c r="AE31" s="149"/>
      <c r="AF31" s="149"/>
      <c r="AG31" s="149" t="s">
        <v>247</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3" x14ac:dyDescent="0.2">
      <c r="A32" s="156"/>
      <c r="B32" s="157"/>
      <c r="C32" s="196" t="s">
        <v>408</v>
      </c>
      <c r="D32" s="191"/>
      <c r="E32" s="192">
        <v>0.25119999999999998</v>
      </c>
      <c r="F32" s="159"/>
      <c r="G32" s="159"/>
      <c r="H32" s="159"/>
      <c r="I32" s="159"/>
      <c r="J32" s="159"/>
      <c r="K32" s="159"/>
      <c r="L32" s="159"/>
      <c r="M32" s="159"/>
      <c r="N32" s="158"/>
      <c r="O32" s="158"/>
      <c r="P32" s="158"/>
      <c r="Q32" s="158"/>
      <c r="R32" s="159"/>
      <c r="S32" s="159"/>
      <c r="T32" s="159"/>
      <c r="U32" s="159"/>
      <c r="V32" s="159"/>
      <c r="W32" s="159"/>
      <c r="X32" s="159"/>
      <c r="Y32" s="159"/>
      <c r="Z32" s="149"/>
      <c r="AA32" s="149"/>
      <c r="AB32" s="149"/>
      <c r="AC32" s="149"/>
      <c r="AD32" s="149"/>
      <c r="AE32" s="149"/>
      <c r="AF32" s="149"/>
      <c r="AG32" s="149" t="s">
        <v>247</v>
      </c>
      <c r="AH32" s="149">
        <v>0</v>
      </c>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ht="22.5" outlineLevel="1" x14ac:dyDescent="0.2">
      <c r="A33" s="168">
        <v>7</v>
      </c>
      <c r="B33" s="169" t="s">
        <v>267</v>
      </c>
      <c r="C33" s="184" t="s">
        <v>268</v>
      </c>
      <c r="D33" s="170" t="s">
        <v>250</v>
      </c>
      <c r="E33" s="171">
        <v>9.8512000000000004</v>
      </c>
      <c r="F33" s="172"/>
      <c r="G33" s="173">
        <f>ROUND(E33*F33,2)</f>
        <v>0</v>
      </c>
      <c r="H33" s="172"/>
      <c r="I33" s="173">
        <f>ROUND(E33*H33,2)</f>
        <v>0</v>
      </c>
      <c r="J33" s="172"/>
      <c r="K33" s="173">
        <f>ROUND(E33*J33,2)</f>
        <v>0</v>
      </c>
      <c r="L33" s="173">
        <v>21</v>
      </c>
      <c r="M33" s="173">
        <f>G33*(1+L33/100)</f>
        <v>0</v>
      </c>
      <c r="N33" s="171">
        <v>0</v>
      </c>
      <c r="O33" s="171">
        <f>ROUND(E33*N33,2)</f>
        <v>0</v>
      </c>
      <c r="P33" s="171">
        <v>0</v>
      </c>
      <c r="Q33" s="171">
        <f>ROUND(E33*P33,2)</f>
        <v>0</v>
      </c>
      <c r="R33" s="173" t="s">
        <v>251</v>
      </c>
      <c r="S33" s="173" t="s">
        <v>240</v>
      </c>
      <c r="T33" s="174" t="s">
        <v>241</v>
      </c>
      <c r="U33" s="159">
        <v>1.0999999999999999E-2</v>
      </c>
      <c r="V33" s="159">
        <f>ROUND(E33*U33,2)</f>
        <v>0.11</v>
      </c>
      <c r="W33" s="159"/>
      <c r="X33" s="159" t="s">
        <v>174</v>
      </c>
      <c r="Y33" s="159" t="s">
        <v>175</v>
      </c>
      <c r="Z33" s="149"/>
      <c r="AA33" s="149"/>
      <c r="AB33" s="149"/>
      <c r="AC33" s="149"/>
      <c r="AD33" s="149"/>
      <c r="AE33" s="149"/>
      <c r="AF33" s="149"/>
      <c r="AG33" s="149" t="s">
        <v>202</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2" x14ac:dyDescent="0.2">
      <c r="A34" s="156"/>
      <c r="B34" s="157"/>
      <c r="C34" s="273" t="s">
        <v>266</v>
      </c>
      <c r="D34" s="274"/>
      <c r="E34" s="274"/>
      <c r="F34" s="274"/>
      <c r="G34" s="274"/>
      <c r="H34" s="159"/>
      <c r="I34" s="159"/>
      <c r="J34" s="159"/>
      <c r="K34" s="159"/>
      <c r="L34" s="159"/>
      <c r="M34" s="159"/>
      <c r="N34" s="158"/>
      <c r="O34" s="158"/>
      <c r="P34" s="158"/>
      <c r="Q34" s="158"/>
      <c r="R34" s="159"/>
      <c r="S34" s="159"/>
      <c r="T34" s="159"/>
      <c r="U34" s="159"/>
      <c r="V34" s="159"/>
      <c r="W34" s="159"/>
      <c r="X34" s="159"/>
      <c r="Y34" s="159"/>
      <c r="Z34" s="149"/>
      <c r="AA34" s="149"/>
      <c r="AB34" s="149"/>
      <c r="AC34" s="149"/>
      <c r="AD34" s="149"/>
      <c r="AE34" s="149"/>
      <c r="AF34" s="149"/>
      <c r="AG34" s="149" t="s">
        <v>243</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2" x14ac:dyDescent="0.2">
      <c r="A35" s="156"/>
      <c r="B35" s="157"/>
      <c r="C35" s="271" t="s">
        <v>404</v>
      </c>
      <c r="D35" s="272"/>
      <c r="E35" s="272"/>
      <c r="F35" s="272"/>
      <c r="G35" s="272"/>
      <c r="H35" s="159"/>
      <c r="I35" s="159"/>
      <c r="J35" s="159"/>
      <c r="K35" s="159"/>
      <c r="L35" s="159"/>
      <c r="M35" s="159"/>
      <c r="N35" s="158"/>
      <c r="O35" s="158"/>
      <c r="P35" s="158"/>
      <c r="Q35" s="158"/>
      <c r="R35" s="159"/>
      <c r="S35" s="159"/>
      <c r="T35" s="159"/>
      <c r="U35" s="159"/>
      <c r="V35" s="159"/>
      <c r="W35" s="159"/>
      <c r="X35" s="159"/>
      <c r="Y35" s="159"/>
      <c r="Z35" s="149"/>
      <c r="AA35" s="149"/>
      <c r="AB35" s="149"/>
      <c r="AC35" s="149"/>
      <c r="AD35" s="149"/>
      <c r="AE35" s="149"/>
      <c r="AF35" s="149"/>
      <c r="AG35" s="149" t="s">
        <v>245</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2" x14ac:dyDescent="0.2">
      <c r="A36" s="156"/>
      <c r="B36" s="157"/>
      <c r="C36" s="196" t="s">
        <v>409</v>
      </c>
      <c r="D36" s="191"/>
      <c r="E36" s="192">
        <v>9.6</v>
      </c>
      <c r="F36" s="159"/>
      <c r="G36" s="159"/>
      <c r="H36" s="159"/>
      <c r="I36" s="159"/>
      <c r="J36" s="159"/>
      <c r="K36" s="159"/>
      <c r="L36" s="159"/>
      <c r="M36" s="159"/>
      <c r="N36" s="158"/>
      <c r="O36" s="158"/>
      <c r="P36" s="158"/>
      <c r="Q36" s="158"/>
      <c r="R36" s="159"/>
      <c r="S36" s="159"/>
      <c r="T36" s="159"/>
      <c r="U36" s="159"/>
      <c r="V36" s="159"/>
      <c r="W36" s="159"/>
      <c r="X36" s="159"/>
      <c r="Y36" s="159"/>
      <c r="Z36" s="149"/>
      <c r="AA36" s="149"/>
      <c r="AB36" s="149"/>
      <c r="AC36" s="149"/>
      <c r="AD36" s="149"/>
      <c r="AE36" s="149"/>
      <c r="AF36" s="149"/>
      <c r="AG36" s="149" t="s">
        <v>247</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3" x14ac:dyDescent="0.2">
      <c r="A37" s="156"/>
      <c r="B37" s="157"/>
      <c r="C37" s="196" t="s">
        <v>408</v>
      </c>
      <c r="D37" s="191"/>
      <c r="E37" s="192">
        <v>0.25119999999999998</v>
      </c>
      <c r="F37" s="159"/>
      <c r="G37" s="159"/>
      <c r="H37" s="159"/>
      <c r="I37" s="159"/>
      <c r="J37" s="159"/>
      <c r="K37" s="159"/>
      <c r="L37" s="159"/>
      <c r="M37" s="159"/>
      <c r="N37" s="158"/>
      <c r="O37" s="158"/>
      <c r="P37" s="158"/>
      <c r="Q37" s="158"/>
      <c r="R37" s="159"/>
      <c r="S37" s="159"/>
      <c r="T37" s="159"/>
      <c r="U37" s="159"/>
      <c r="V37" s="159"/>
      <c r="W37" s="159"/>
      <c r="X37" s="159"/>
      <c r="Y37" s="159"/>
      <c r="Z37" s="149"/>
      <c r="AA37" s="149"/>
      <c r="AB37" s="149"/>
      <c r="AC37" s="149"/>
      <c r="AD37" s="149"/>
      <c r="AE37" s="149"/>
      <c r="AF37" s="149"/>
      <c r="AG37" s="149" t="s">
        <v>247</v>
      </c>
      <c r="AH37" s="149">
        <v>0</v>
      </c>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ht="22.5" outlineLevel="1" x14ac:dyDescent="0.2">
      <c r="A38" s="168">
        <v>8</v>
      </c>
      <c r="B38" s="169" t="s">
        <v>270</v>
      </c>
      <c r="C38" s="184" t="s">
        <v>271</v>
      </c>
      <c r="D38" s="170" t="s">
        <v>250</v>
      </c>
      <c r="E38" s="171">
        <v>5.0511999999999997</v>
      </c>
      <c r="F38" s="172"/>
      <c r="G38" s="173">
        <f>ROUND(E38*F38,2)</f>
        <v>0</v>
      </c>
      <c r="H38" s="172"/>
      <c r="I38" s="173">
        <f>ROUND(E38*H38,2)</f>
        <v>0</v>
      </c>
      <c r="J38" s="172"/>
      <c r="K38" s="173">
        <f>ROUND(E38*J38,2)</f>
        <v>0</v>
      </c>
      <c r="L38" s="173">
        <v>21</v>
      </c>
      <c r="M38" s="173">
        <f>G38*(1+L38/100)</f>
        <v>0</v>
      </c>
      <c r="N38" s="171">
        <v>0</v>
      </c>
      <c r="O38" s="171">
        <f>ROUND(E38*N38,2)</f>
        <v>0</v>
      </c>
      <c r="P38" s="171">
        <v>0</v>
      </c>
      <c r="Q38" s="171">
        <f>ROUND(E38*P38,2)</f>
        <v>0</v>
      </c>
      <c r="R38" s="173" t="s">
        <v>251</v>
      </c>
      <c r="S38" s="173" t="s">
        <v>240</v>
      </c>
      <c r="T38" s="174" t="s">
        <v>241</v>
      </c>
      <c r="U38" s="159">
        <v>0.65200000000000002</v>
      </c>
      <c r="V38" s="159">
        <f>ROUND(E38*U38,2)</f>
        <v>3.29</v>
      </c>
      <c r="W38" s="159"/>
      <c r="X38" s="159" t="s">
        <v>174</v>
      </c>
      <c r="Y38" s="159" t="s">
        <v>175</v>
      </c>
      <c r="Z38" s="149"/>
      <c r="AA38" s="149"/>
      <c r="AB38" s="149"/>
      <c r="AC38" s="149"/>
      <c r="AD38" s="149"/>
      <c r="AE38" s="149"/>
      <c r="AF38" s="149"/>
      <c r="AG38" s="149" t="s">
        <v>202</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2" x14ac:dyDescent="0.2">
      <c r="A39" s="156"/>
      <c r="B39" s="157"/>
      <c r="C39" s="275" t="s">
        <v>404</v>
      </c>
      <c r="D39" s="276"/>
      <c r="E39" s="276"/>
      <c r="F39" s="276"/>
      <c r="G39" s="276"/>
      <c r="H39" s="159"/>
      <c r="I39" s="159"/>
      <c r="J39" s="159"/>
      <c r="K39" s="159"/>
      <c r="L39" s="159"/>
      <c r="M39" s="159"/>
      <c r="N39" s="158"/>
      <c r="O39" s="158"/>
      <c r="P39" s="158"/>
      <c r="Q39" s="158"/>
      <c r="R39" s="159"/>
      <c r="S39" s="159"/>
      <c r="T39" s="159"/>
      <c r="U39" s="159"/>
      <c r="V39" s="159"/>
      <c r="W39" s="159"/>
      <c r="X39" s="159"/>
      <c r="Y39" s="159"/>
      <c r="Z39" s="149"/>
      <c r="AA39" s="149"/>
      <c r="AB39" s="149"/>
      <c r="AC39" s="149"/>
      <c r="AD39" s="149"/>
      <c r="AE39" s="149"/>
      <c r="AF39" s="149"/>
      <c r="AG39" s="149" t="s">
        <v>245</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2" x14ac:dyDescent="0.2">
      <c r="A40" s="156"/>
      <c r="B40" s="157"/>
      <c r="C40" s="196" t="s">
        <v>410</v>
      </c>
      <c r="D40" s="191"/>
      <c r="E40" s="192">
        <v>4.8</v>
      </c>
      <c r="F40" s="159"/>
      <c r="G40" s="159"/>
      <c r="H40" s="159"/>
      <c r="I40" s="159"/>
      <c r="J40" s="159"/>
      <c r="K40" s="159"/>
      <c r="L40" s="159"/>
      <c r="M40" s="159"/>
      <c r="N40" s="158"/>
      <c r="O40" s="158"/>
      <c r="P40" s="158"/>
      <c r="Q40" s="158"/>
      <c r="R40" s="159"/>
      <c r="S40" s="159"/>
      <c r="T40" s="159"/>
      <c r="U40" s="159"/>
      <c r="V40" s="159"/>
      <c r="W40" s="159"/>
      <c r="X40" s="159"/>
      <c r="Y40" s="159"/>
      <c r="Z40" s="149"/>
      <c r="AA40" s="149"/>
      <c r="AB40" s="149"/>
      <c r="AC40" s="149"/>
      <c r="AD40" s="149"/>
      <c r="AE40" s="149"/>
      <c r="AF40" s="149"/>
      <c r="AG40" s="149" t="s">
        <v>247</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3" x14ac:dyDescent="0.2">
      <c r="A41" s="156"/>
      <c r="B41" s="157"/>
      <c r="C41" s="196" t="s">
        <v>411</v>
      </c>
      <c r="D41" s="191"/>
      <c r="E41" s="192">
        <v>0.25119999999999998</v>
      </c>
      <c r="F41" s="159"/>
      <c r="G41" s="159"/>
      <c r="H41" s="159"/>
      <c r="I41" s="159"/>
      <c r="J41" s="159"/>
      <c r="K41" s="159"/>
      <c r="L41" s="159"/>
      <c r="M41" s="159"/>
      <c r="N41" s="158"/>
      <c r="O41" s="158"/>
      <c r="P41" s="158"/>
      <c r="Q41" s="158"/>
      <c r="R41" s="159"/>
      <c r="S41" s="159"/>
      <c r="T41" s="159"/>
      <c r="U41" s="159"/>
      <c r="V41" s="159"/>
      <c r="W41" s="159"/>
      <c r="X41" s="159"/>
      <c r="Y41" s="159"/>
      <c r="Z41" s="149"/>
      <c r="AA41" s="149"/>
      <c r="AB41" s="149"/>
      <c r="AC41" s="149"/>
      <c r="AD41" s="149"/>
      <c r="AE41" s="149"/>
      <c r="AF41" s="149"/>
      <c r="AG41" s="149" t="s">
        <v>247</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ht="22.5" outlineLevel="1" x14ac:dyDescent="0.2">
      <c r="A42" s="168">
        <v>9</v>
      </c>
      <c r="B42" s="169" t="s">
        <v>272</v>
      </c>
      <c r="C42" s="184" t="s">
        <v>273</v>
      </c>
      <c r="D42" s="170" t="s">
        <v>250</v>
      </c>
      <c r="E42" s="171">
        <v>10.102399999999999</v>
      </c>
      <c r="F42" s="172"/>
      <c r="G42" s="173">
        <f>ROUND(E42*F42,2)</f>
        <v>0</v>
      </c>
      <c r="H42" s="172"/>
      <c r="I42" s="173">
        <f>ROUND(E42*H42,2)</f>
        <v>0</v>
      </c>
      <c r="J42" s="172"/>
      <c r="K42" s="173">
        <f>ROUND(E42*J42,2)</f>
        <v>0</v>
      </c>
      <c r="L42" s="173">
        <v>21</v>
      </c>
      <c r="M42" s="173">
        <f>G42*(1+L42/100)</f>
        <v>0</v>
      </c>
      <c r="N42" s="171">
        <v>0</v>
      </c>
      <c r="O42" s="171">
        <f>ROUND(E42*N42,2)</f>
        <v>0</v>
      </c>
      <c r="P42" s="171">
        <v>0</v>
      </c>
      <c r="Q42" s="171">
        <f>ROUND(E42*P42,2)</f>
        <v>0</v>
      </c>
      <c r="R42" s="173" t="s">
        <v>251</v>
      </c>
      <c r="S42" s="173" t="s">
        <v>240</v>
      </c>
      <c r="T42" s="174" t="s">
        <v>241</v>
      </c>
      <c r="U42" s="159">
        <v>8.9999999999999993E-3</v>
      </c>
      <c r="V42" s="159">
        <f>ROUND(E42*U42,2)</f>
        <v>0.09</v>
      </c>
      <c r="W42" s="159"/>
      <c r="X42" s="159" t="s">
        <v>174</v>
      </c>
      <c r="Y42" s="159" t="s">
        <v>175</v>
      </c>
      <c r="Z42" s="149"/>
      <c r="AA42" s="149"/>
      <c r="AB42" s="149"/>
      <c r="AC42" s="149"/>
      <c r="AD42" s="149"/>
      <c r="AE42" s="149"/>
      <c r="AF42" s="149"/>
      <c r="AG42" s="149" t="s">
        <v>202</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2" x14ac:dyDescent="0.2">
      <c r="A43" s="156"/>
      <c r="B43" s="157"/>
      <c r="C43" s="275" t="s">
        <v>404</v>
      </c>
      <c r="D43" s="276"/>
      <c r="E43" s="276"/>
      <c r="F43" s="276"/>
      <c r="G43" s="276"/>
      <c r="H43" s="159"/>
      <c r="I43" s="159"/>
      <c r="J43" s="159"/>
      <c r="K43" s="159"/>
      <c r="L43" s="159"/>
      <c r="M43" s="159"/>
      <c r="N43" s="158"/>
      <c r="O43" s="158"/>
      <c r="P43" s="158"/>
      <c r="Q43" s="158"/>
      <c r="R43" s="159"/>
      <c r="S43" s="159"/>
      <c r="T43" s="159"/>
      <c r="U43" s="159"/>
      <c r="V43" s="159"/>
      <c r="W43" s="159"/>
      <c r="X43" s="159"/>
      <c r="Y43" s="159"/>
      <c r="Z43" s="149"/>
      <c r="AA43" s="149"/>
      <c r="AB43" s="149"/>
      <c r="AC43" s="149"/>
      <c r="AD43" s="149"/>
      <c r="AE43" s="149"/>
      <c r="AF43" s="149"/>
      <c r="AG43" s="149" t="s">
        <v>245</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2" x14ac:dyDescent="0.2">
      <c r="A44" s="156"/>
      <c r="B44" s="157"/>
      <c r="C44" s="196" t="s">
        <v>412</v>
      </c>
      <c r="D44" s="191"/>
      <c r="E44" s="192">
        <v>5.0511999999999997</v>
      </c>
      <c r="F44" s="159"/>
      <c r="G44" s="159"/>
      <c r="H44" s="159"/>
      <c r="I44" s="159"/>
      <c r="J44" s="159"/>
      <c r="K44" s="159"/>
      <c r="L44" s="159"/>
      <c r="M44" s="159"/>
      <c r="N44" s="158"/>
      <c r="O44" s="158"/>
      <c r="P44" s="158"/>
      <c r="Q44" s="158"/>
      <c r="R44" s="159"/>
      <c r="S44" s="159"/>
      <c r="T44" s="159"/>
      <c r="U44" s="159"/>
      <c r="V44" s="159"/>
      <c r="W44" s="159"/>
      <c r="X44" s="159"/>
      <c r="Y44" s="159"/>
      <c r="Z44" s="149"/>
      <c r="AA44" s="149"/>
      <c r="AB44" s="149"/>
      <c r="AC44" s="149"/>
      <c r="AD44" s="149"/>
      <c r="AE44" s="149"/>
      <c r="AF44" s="149"/>
      <c r="AG44" s="149" t="s">
        <v>247</v>
      </c>
      <c r="AH44" s="149">
        <v>0</v>
      </c>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3" x14ac:dyDescent="0.2">
      <c r="A45" s="156"/>
      <c r="B45" s="157"/>
      <c r="C45" s="196" t="s">
        <v>413</v>
      </c>
      <c r="D45" s="191"/>
      <c r="E45" s="192">
        <v>5.0511999999999997</v>
      </c>
      <c r="F45" s="159"/>
      <c r="G45" s="159"/>
      <c r="H45" s="159"/>
      <c r="I45" s="159"/>
      <c r="J45" s="159"/>
      <c r="K45" s="159"/>
      <c r="L45" s="159"/>
      <c r="M45" s="159"/>
      <c r="N45" s="158"/>
      <c r="O45" s="158"/>
      <c r="P45" s="158"/>
      <c r="Q45" s="158"/>
      <c r="R45" s="159"/>
      <c r="S45" s="159"/>
      <c r="T45" s="159"/>
      <c r="U45" s="159"/>
      <c r="V45" s="159"/>
      <c r="W45" s="159"/>
      <c r="X45" s="159"/>
      <c r="Y45" s="159"/>
      <c r="Z45" s="149"/>
      <c r="AA45" s="149"/>
      <c r="AB45" s="149"/>
      <c r="AC45" s="149"/>
      <c r="AD45" s="149"/>
      <c r="AE45" s="149"/>
      <c r="AF45" s="149"/>
      <c r="AG45" s="149" t="s">
        <v>247</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
      <c r="A46" s="168">
        <v>10</v>
      </c>
      <c r="B46" s="169" t="s">
        <v>276</v>
      </c>
      <c r="C46" s="184" t="s">
        <v>277</v>
      </c>
      <c r="D46" s="170" t="s">
        <v>238</v>
      </c>
      <c r="E46" s="171">
        <v>24</v>
      </c>
      <c r="F46" s="172"/>
      <c r="G46" s="173">
        <f>ROUND(E46*F46,2)</f>
        <v>0</v>
      </c>
      <c r="H46" s="172"/>
      <c r="I46" s="173">
        <f>ROUND(E46*H46,2)</f>
        <v>0</v>
      </c>
      <c r="J46" s="172"/>
      <c r="K46" s="173">
        <f>ROUND(E46*J46,2)</f>
        <v>0</v>
      </c>
      <c r="L46" s="173">
        <v>21</v>
      </c>
      <c r="M46" s="173">
        <f>G46*(1+L46/100)</f>
        <v>0</v>
      </c>
      <c r="N46" s="171">
        <v>0</v>
      </c>
      <c r="O46" s="171">
        <f>ROUND(E46*N46,2)</f>
        <v>0</v>
      </c>
      <c r="P46" s="171">
        <v>0</v>
      </c>
      <c r="Q46" s="171">
        <f>ROUND(E46*P46,2)</f>
        <v>0</v>
      </c>
      <c r="R46" s="173" t="s">
        <v>251</v>
      </c>
      <c r="S46" s="173" t="s">
        <v>240</v>
      </c>
      <c r="T46" s="174" t="s">
        <v>241</v>
      </c>
      <c r="U46" s="159">
        <v>1.7999999999999999E-2</v>
      </c>
      <c r="V46" s="159">
        <f>ROUND(E46*U46,2)</f>
        <v>0.43</v>
      </c>
      <c r="W46" s="159"/>
      <c r="X46" s="159" t="s">
        <v>174</v>
      </c>
      <c r="Y46" s="159" t="s">
        <v>175</v>
      </c>
      <c r="Z46" s="149"/>
      <c r="AA46" s="149"/>
      <c r="AB46" s="149"/>
      <c r="AC46" s="149"/>
      <c r="AD46" s="149"/>
      <c r="AE46" s="149"/>
      <c r="AF46" s="149"/>
      <c r="AG46" s="149" t="s">
        <v>202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2" x14ac:dyDescent="0.2">
      <c r="A47" s="156"/>
      <c r="B47" s="157"/>
      <c r="C47" s="273" t="s">
        <v>278</v>
      </c>
      <c r="D47" s="274"/>
      <c r="E47" s="274"/>
      <c r="F47" s="274"/>
      <c r="G47" s="274"/>
      <c r="H47" s="159"/>
      <c r="I47" s="159"/>
      <c r="J47" s="159"/>
      <c r="K47" s="159"/>
      <c r="L47" s="159"/>
      <c r="M47" s="159"/>
      <c r="N47" s="158"/>
      <c r="O47" s="158"/>
      <c r="P47" s="158"/>
      <c r="Q47" s="158"/>
      <c r="R47" s="159"/>
      <c r="S47" s="159"/>
      <c r="T47" s="159"/>
      <c r="U47" s="159"/>
      <c r="V47" s="159"/>
      <c r="W47" s="159"/>
      <c r="X47" s="159"/>
      <c r="Y47" s="159"/>
      <c r="Z47" s="149"/>
      <c r="AA47" s="149"/>
      <c r="AB47" s="149"/>
      <c r="AC47" s="149"/>
      <c r="AD47" s="149"/>
      <c r="AE47" s="149"/>
      <c r="AF47" s="149"/>
      <c r="AG47" s="149" t="s">
        <v>243</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2" x14ac:dyDescent="0.2">
      <c r="A48" s="156"/>
      <c r="B48" s="157"/>
      <c r="C48" s="271" t="s">
        <v>404</v>
      </c>
      <c r="D48" s="272"/>
      <c r="E48" s="272"/>
      <c r="F48" s="272"/>
      <c r="G48" s="272"/>
      <c r="H48" s="159"/>
      <c r="I48" s="159"/>
      <c r="J48" s="159"/>
      <c r="K48" s="159"/>
      <c r="L48" s="159"/>
      <c r="M48" s="159"/>
      <c r="N48" s="158"/>
      <c r="O48" s="158"/>
      <c r="P48" s="158"/>
      <c r="Q48" s="158"/>
      <c r="R48" s="159"/>
      <c r="S48" s="159"/>
      <c r="T48" s="159"/>
      <c r="U48" s="159"/>
      <c r="V48" s="159"/>
      <c r="W48" s="159"/>
      <c r="X48" s="159"/>
      <c r="Y48" s="159"/>
      <c r="Z48" s="149"/>
      <c r="AA48" s="149"/>
      <c r="AB48" s="149"/>
      <c r="AC48" s="149"/>
      <c r="AD48" s="149"/>
      <c r="AE48" s="149"/>
      <c r="AF48" s="149"/>
      <c r="AG48" s="149" t="s">
        <v>245</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outlineLevel="2" x14ac:dyDescent="0.2">
      <c r="A49" s="156"/>
      <c r="B49" s="157"/>
      <c r="C49" s="196" t="s">
        <v>414</v>
      </c>
      <c r="D49" s="191"/>
      <c r="E49" s="192">
        <v>24</v>
      </c>
      <c r="F49" s="159"/>
      <c r="G49" s="159"/>
      <c r="H49" s="159"/>
      <c r="I49" s="159"/>
      <c r="J49" s="159"/>
      <c r="K49" s="159"/>
      <c r="L49" s="159"/>
      <c r="M49" s="159"/>
      <c r="N49" s="158"/>
      <c r="O49" s="158"/>
      <c r="P49" s="158"/>
      <c r="Q49" s="158"/>
      <c r="R49" s="159"/>
      <c r="S49" s="159"/>
      <c r="T49" s="159"/>
      <c r="U49" s="159"/>
      <c r="V49" s="159"/>
      <c r="W49" s="159"/>
      <c r="X49" s="159"/>
      <c r="Y49" s="159"/>
      <c r="Z49" s="149"/>
      <c r="AA49" s="149"/>
      <c r="AB49" s="149"/>
      <c r="AC49" s="149"/>
      <c r="AD49" s="149"/>
      <c r="AE49" s="149"/>
      <c r="AF49" s="149"/>
      <c r="AG49" s="149" t="s">
        <v>247</v>
      </c>
      <c r="AH49" s="149">
        <v>0</v>
      </c>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row>
    <row r="50" spans="1:60" outlineLevel="1" x14ac:dyDescent="0.2">
      <c r="A50" s="168">
        <v>11</v>
      </c>
      <c r="B50" s="169" t="s">
        <v>280</v>
      </c>
      <c r="C50" s="184" t="s">
        <v>281</v>
      </c>
      <c r="D50" s="170" t="s">
        <v>282</v>
      </c>
      <c r="E50" s="171">
        <v>10.102399999999999</v>
      </c>
      <c r="F50" s="172"/>
      <c r="G50" s="173">
        <f>ROUND(E50*F50,2)</f>
        <v>0</v>
      </c>
      <c r="H50" s="172"/>
      <c r="I50" s="173">
        <f>ROUND(E50*H50,2)</f>
        <v>0</v>
      </c>
      <c r="J50" s="172"/>
      <c r="K50" s="173">
        <f>ROUND(E50*J50,2)</f>
        <v>0</v>
      </c>
      <c r="L50" s="173">
        <v>21</v>
      </c>
      <c r="M50" s="173">
        <f>G50*(1+L50/100)</f>
        <v>0</v>
      </c>
      <c r="N50" s="171">
        <v>0</v>
      </c>
      <c r="O50" s="171">
        <f>ROUND(E50*N50,2)</f>
        <v>0</v>
      </c>
      <c r="P50" s="171">
        <v>0</v>
      </c>
      <c r="Q50" s="171">
        <f>ROUND(E50*P50,2)</f>
        <v>0</v>
      </c>
      <c r="R50" s="173" t="s">
        <v>251</v>
      </c>
      <c r="S50" s="173" t="s">
        <v>240</v>
      </c>
      <c r="T50" s="174" t="s">
        <v>241</v>
      </c>
      <c r="U50" s="159">
        <v>0</v>
      </c>
      <c r="V50" s="159">
        <f>ROUND(E50*U50,2)</f>
        <v>0</v>
      </c>
      <c r="W50" s="159"/>
      <c r="X50" s="159" t="s">
        <v>174</v>
      </c>
      <c r="Y50" s="159" t="s">
        <v>175</v>
      </c>
      <c r="Z50" s="149"/>
      <c r="AA50" s="149"/>
      <c r="AB50" s="149"/>
      <c r="AC50" s="149"/>
      <c r="AD50" s="149"/>
      <c r="AE50" s="149"/>
      <c r="AF50" s="149"/>
      <c r="AG50" s="149" t="s">
        <v>202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2" x14ac:dyDescent="0.2">
      <c r="A51" s="156"/>
      <c r="B51" s="157"/>
      <c r="C51" s="275" t="s">
        <v>404</v>
      </c>
      <c r="D51" s="276"/>
      <c r="E51" s="276"/>
      <c r="F51" s="276"/>
      <c r="G51" s="276"/>
      <c r="H51" s="159"/>
      <c r="I51" s="159"/>
      <c r="J51" s="159"/>
      <c r="K51" s="159"/>
      <c r="L51" s="159"/>
      <c r="M51" s="159"/>
      <c r="N51" s="158"/>
      <c r="O51" s="158"/>
      <c r="P51" s="158"/>
      <c r="Q51" s="158"/>
      <c r="R51" s="159"/>
      <c r="S51" s="159"/>
      <c r="T51" s="159"/>
      <c r="U51" s="159"/>
      <c r="V51" s="159"/>
      <c r="W51" s="159"/>
      <c r="X51" s="159"/>
      <c r="Y51" s="159"/>
      <c r="Z51" s="149"/>
      <c r="AA51" s="149"/>
      <c r="AB51" s="149"/>
      <c r="AC51" s="149"/>
      <c r="AD51" s="149"/>
      <c r="AE51" s="149"/>
      <c r="AF51" s="149"/>
      <c r="AG51" s="149" t="s">
        <v>245</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2" x14ac:dyDescent="0.2">
      <c r="A52" s="156"/>
      <c r="B52" s="157"/>
      <c r="C52" s="196" t="s">
        <v>415</v>
      </c>
      <c r="D52" s="191"/>
      <c r="E52" s="192">
        <v>10.102399999999999</v>
      </c>
      <c r="F52" s="159"/>
      <c r="G52" s="159"/>
      <c r="H52" s="159"/>
      <c r="I52" s="159"/>
      <c r="J52" s="159"/>
      <c r="K52" s="159"/>
      <c r="L52" s="159"/>
      <c r="M52" s="159"/>
      <c r="N52" s="158"/>
      <c r="O52" s="158"/>
      <c r="P52" s="158"/>
      <c r="Q52" s="158"/>
      <c r="R52" s="159"/>
      <c r="S52" s="159"/>
      <c r="T52" s="159"/>
      <c r="U52" s="159"/>
      <c r="V52" s="159"/>
      <c r="W52" s="159"/>
      <c r="X52" s="159"/>
      <c r="Y52" s="159"/>
      <c r="Z52" s="149"/>
      <c r="AA52" s="149"/>
      <c r="AB52" s="149"/>
      <c r="AC52" s="149"/>
      <c r="AD52" s="149"/>
      <c r="AE52" s="149"/>
      <c r="AF52" s="149"/>
      <c r="AG52" s="149" t="s">
        <v>247</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x14ac:dyDescent="0.2">
      <c r="A53" s="161" t="s">
        <v>169</v>
      </c>
      <c r="B53" s="162" t="s">
        <v>119</v>
      </c>
      <c r="C53" s="182" t="s">
        <v>120</v>
      </c>
      <c r="D53" s="163"/>
      <c r="E53" s="164"/>
      <c r="F53" s="165"/>
      <c r="G53" s="165">
        <f>SUMIF(AG54:AG78,"&lt;&gt;NOR",G54:G78)</f>
        <v>0</v>
      </c>
      <c r="H53" s="165"/>
      <c r="I53" s="165">
        <f>SUM(I54:I78)</f>
        <v>0</v>
      </c>
      <c r="J53" s="165"/>
      <c r="K53" s="165">
        <f>SUM(K54:K78)</f>
        <v>0</v>
      </c>
      <c r="L53" s="165"/>
      <c r="M53" s="165">
        <f>SUM(M54:M78)</f>
        <v>0</v>
      </c>
      <c r="N53" s="164"/>
      <c r="O53" s="164">
        <f>SUM(O54:O78)</f>
        <v>20.280000000000005</v>
      </c>
      <c r="P53" s="164"/>
      <c r="Q53" s="164">
        <f>SUM(Q54:Q78)</f>
        <v>0</v>
      </c>
      <c r="R53" s="165"/>
      <c r="S53" s="165"/>
      <c r="T53" s="166"/>
      <c r="U53" s="160"/>
      <c r="V53" s="160">
        <f>SUM(V54:V78)</f>
        <v>18.52</v>
      </c>
      <c r="W53" s="160"/>
      <c r="X53" s="160"/>
      <c r="Y53" s="160"/>
      <c r="AG53" t="s">
        <v>170</v>
      </c>
    </row>
    <row r="54" spans="1:60" outlineLevel="1" x14ac:dyDescent="0.2">
      <c r="A54" s="168">
        <v>12</v>
      </c>
      <c r="B54" s="169" t="s">
        <v>285</v>
      </c>
      <c r="C54" s="184" t="s">
        <v>286</v>
      </c>
      <c r="D54" s="170" t="s">
        <v>250</v>
      </c>
      <c r="E54" s="171">
        <v>7.2</v>
      </c>
      <c r="F54" s="172"/>
      <c r="G54" s="173">
        <f>ROUND(E54*F54,2)</f>
        <v>0</v>
      </c>
      <c r="H54" s="172"/>
      <c r="I54" s="173">
        <f>ROUND(E54*H54,2)</f>
        <v>0</v>
      </c>
      <c r="J54" s="172"/>
      <c r="K54" s="173">
        <f>ROUND(E54*J54,2)</f>
        <v>0</v>
      </c>
      <c r="L54" s="173">
        <v>21</v>
      </c>
      <c r="M54" s="173">
        <f>G54*(1+L54/100)</f>
        <v>0</v>
      </c>
      <c r="N54" s="171">
        <v>2.16</v>
      </c>
      <c r="O54" s="171">
        <f>ROUND(E54*N54,2)</f>
        <v>15.55</v>
      </c>
      <c r="P54" s="171">
        <v>0</v>
      </c>
      <c r="Q54" s="171">
        <f>ROUND(E54*P54,2)</f>
        <v>0</v>
      </c>
      <c r="R54" s="173" t="s">
        <v>287</v>
      </c>
      <c r="S54" s="173" t="s">
        <v>240</v>
      </c>
      <c r="T54" s="174" t="s">
        <v>241</v>
      </c>
      <c r="U54" s="159">
        <v>1.085</v>
      </c>
      <c r="V54" s="159">
        <f>ROUND(E54*U54,2)</f>
        <v>7.81</v>
      </c>
      <c r="W54" s="159"/>
      <c r="X54" s="159" t="s">
        <v>174</v>
      </c>
      <c r="Y54" s="159" t="s">
        <v>175</v>
      </c>
      <c r="Z54" s="149"/>
      <c r="AA54" s="149"/>
      <c r="AB54" s="149"/>
      <c r="AC54" s="149"/>
      <c r="AD54" s="149"/>
      <c r="AE54" s="149"/>
      <c r="AF54" s="149"/>
      <c r="AG54" s="149" t="s">
        <v>202</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2" x14ac:dyDescent="0.2">
      <c r="A55" s="156"/>
      <c r="B55" s="157"/>
      <c r="C55" s="275" t="s">
        <v>404</v>
      </c>
      <c r="D55" s="276"/>
      <c r="E55" s="276"/>
      <c r="F55" s="276"/>
      <c r="G55" s="276"/>
      <c r="H55" s="159"/>
      <c r="I55" s="159"/>
      <c r="J55" s="159"/>
      <c r="K55" s="159"/>
      <c r="L55" s="159"/>
      <c r="M55" s="159"/>
      <c r="N55" s="158"/>
      <c r="O55" s="158"/>
      <c r="P55" s="158"/>
      <c r="Q55" s="158"/>
      <c r="R55" s="159"/>
      <c r="S55" s="159"/>
      <c r="T55" s="159"/>
      <c r="U55" s="159"/>
      <c r="V55" s="159"/>
      <c r="W55" s="159"/>
      <c r="X55" s="159"/>
      <c r="Y55" s="159"/>
      <c r="Z55" s="149"/>
      <c r="AA55" s="149"/>
      <c r="AB55" s="149"/>
      <c r="AC55" s="149"/>
      <c r="AD55" s="149"/>
      <c r="AE55" s="149"/>
      <c r="AF55" s="149"/>
      <c r="AG55" s="149" t="s">
        <v>245</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2" x14ac:dyDescent="0.2">
      <c r="A56" s="156"/>
      <c r="B56" s="157"/>
      <c r="C56" s="196" t="s">
        <v>416</v>
      </c>
      <c r="D56" s="191"/>
      <c r="E56" s="192">
        <v>7.2</v>
      </c>
      <c r="F56" s="159"/>
      <c r="G56" s="159"/>
      <c r="H56" s="159"/>
      <c r="I56" s="159"/>
      <c r="J56" s="159"/>
      <c r="K56" s="159"/>
      <c r="L56" s="159"/>
      <c r="M56" s="159"/>
      <c r="N56" s="158"/>
      <c r="O56" s="158"/>
      <c r="P56" s="158"/>
      <c r="Q56" s="158"/>
      <c r="R56" s="159"/>
      <c r="S56" s="159"/>
      <c r="T56" s="159"/>
      <c r="U56" s="159"/>
      <c r="V56" s="159"/>
      <c r="W56" s="159"/>
      <c r="X56" s="159"/>
      <c r="Y56" s="159"/>
      <c r="Z56" s="149"/>
      <c r="AA56" s="149"/>
      <c r="AB56" s="149"/>
      <c r="AC56" s="149"/>
      <c r="AD56" s="149"/>
      <c r="AE56" s="149"/>
      <c r="AF56" s="149"/>
      <c r="AG56" s="149" t="s">
        <v>247</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ht="22.5" outlineLevel="1" x14ac:dyDescent="0.2">
      <c r="A57" s="168">
        <v>13</v>
      </c>
      <c r="B57" s="169" t="s">
        <v>289</v>
      </c>
      <c r="C57" s="184" t="s">
        <v>290</v>
      </c>
      <c r="D57" s="170" t="s">
        <v>250</v>
      </c>
      <c r="E57" s="171">
        <v>1.8</v>
      </c>
      <c r="F57" s="172"/>
      <c r="G57" s="173">
        <f>ROUND(E57*F57,2)</f>
        <v>0</v>
      </c>
      <c r="H57" s="172"/>
      <c r="I57" s="173">
        <f>ROUND(E57*H57,2)</f>
        <v>0</v>
      </c>
      <c r="J57" s="172"/>
      <c r="K57" s="173">
        <f>ROUND(E57*J57,2)</f>
        <v>0</v>
      </c>
      <c r="L57" s="173">
        <v>21</v>
      </c>
      <c r="M57" s="173">
        <f>G57*(1+L57/100)</f>
        <v>0</v>
      </c>
      <c r="N57" s="171">
        <v>2.5249999999999999</v>
      </c>
      <c r="O57" s="171">
        <f>ROUND(E57*N57,2)</f>
        <v>4.55</v>
      </c>
      <c r="P57" s="171">
        <v>0</v>
      </c>
      <c r="Q57" s="171">
        <f>ROUND(E57*P57,2)</f>
        <v>0</v>
      </c>
      <c r="R57" s="173" t="s">
        <v>291</v>
      </c>
      <c r="S57" s="173" t="s">
        <v>240</v>
      </c>
      <c r="T57" s="174" t="s">
        <v>241</v>
      </c>
      <c r="U57" s="159">
        <v>0.48</v>
      </c>
      <c r="V57" s="159">
        <f>ROUND(E57*U57,2)</f>
        <v>0.86</v>
      </c>
      <c r="W57" s="159"/>
      <c r="X57" s="159" t="s">
        <v>174</v>
      </c>
      <c r="Y57" s="159" t="s">
        <v>175</v>
      </c>
      <c r="Z57" s="149"/>
      <c r="AA57" s="149"/>
      <c r="AB57" s="149"/>
      <c r="AC57" s="149"/>
      <c r="AD57" s="149"/>
      <c r="AE57" s="149"/>
      <c r="AF57" s="149"/>
      <c r="AG57" s="149" t="s">
        <v>202</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2" x14ac:dyDescent="0.2">
      <c r="A58" s="156"/>
      <c r="B58" s="157"/>
      <c r="C58" s="273" t="s">
        <v>292</v>
      </c>
      <c r="D58" s="274"/>
      <c r="E58" s="274"/>
      <c r="F58" s="274"/>
      <c r="G58" s="274"/>
      <c r="H58" s="159"/>
      <c r="I58" s="159"/>
      <c r="J58" s="159"/>
      <c r="K58" s="159"/>
      <c r="L58" s="159"/>
      <c r="M58" s="159"/>
      <c r="N58" s="158"/>
      <c r="O58" s="158"/>
      <c r="P58" s="158"/>
      <c r="Q58" s="158"/>
      <c r="R58" s="159"/>
      <c r="S58" s="159"/>
      <c r="T58" s="159"/>
      <c r="U58" s="159"/>
      <c r="V58" s="159"/>
      <c r="W58" s="159"/>
      <c r="X58" s="159"/>
      <c r="Y58" s="159"/>
      <c r="Z58" s="149"/>
      <c r="AA58" s="149"/>
      <c r="AB58" s="149"/>
      <c r="AC58" s="149"/>
      <c r="AD58" s="149"/>
      <c r="AE58" s="149"/>
      <c r="AF58" s="149"/>
      <c r="AG58" s="149" t="s">
        <v>243</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2" x14ac:dyDescent="0.2">
      <c r="A59" s="156"/>
      <c r="B59" s="157"/>
      <c r="C59" s="271" t="s">
        <v>404</v>
      </c>
      <c r="D59" s="272"/>
      <c r="E59" s="272"/>
      <c r="F59" s="272"/>
      <c r="G59" s="272"/>
      <c r="H59" s="159"/>
      <c r="I59" s="159"/>
      <c r="J59" s="159"/>
      <c r="K59" s="159"/>
      <c r="L59" s="159"/>
      <c r="M59" s="159"/>
      <c r="N59" s="158"/>
      <c r="O59" s="158"/>
      <c r="P59" s="158"/>
      <c r="Q59" s="158"/>
      <c r="R59" s="159"/>
      <c r="S59" s="159"/>
      <c r="T59" s="159"/>
      <c r="U59" s="159"/>
      <c r="V59" s="159"/>
      <c r="W59" s="159"/>
      <c r="X59" s="159"/>
      <c r="Y59" s="159"/>
      <c r="Z59" s="149"/>
      <c r="AA59" s="149"/>
      <c r="AB59" s="149"/>
      <c r="AC59" s="149"/>
      <c r="AD59" s="149"/>
      <c r="AE59" s="149"/>
      <c r="AF59" s="149"/>
      <c r="AG59" s="149" t="s">
        <v>245</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2" x14ac:dyDescent="0.2">
      <c r="A60" s="156"/>
      <c r="B60" s="157"/>
      <c r="C60" s="196" t="s">
        <v>293</v>
      </c>
      <c r="D60" s="191"/>
      <c r="E60" s="192">
        <v>1.8</v>
      </c>
      <c r="F60" s="159"/>
      <c r="G60" s="159"/>
      <c r="H60" s="159"/>
      <c r="I60" s="159"/>
      <c r="J60" s="159"/>
      <c r="K60" s="159"/>
      <c r="L60" s="159"/>
      <c r="M60" s="159"/>
      <c r="N60" s="158"/>
      <c r="O60" s="158"/>
      <c r="P60" s="158"/>
      <c r="Q60" s="158"/>
      <c r="R60" s="159"/>
      <c r="S60" s="159"/>
      <c r="T60" s="159"/>
      <c r="U60" s="159"/>
      <c r="V60" s="159"/>
      <c r="W60" s="159"/>
      <c r="X60" s="159"/>
      <c r="Y60" s="159"/>
      <c r="Z60" s="149"/>
      <c r="AA60" s="149"/>
      <c r="AB60" s="149"/>
      <c r="AC60" s="149"/>
      <c r="AD60" s="149"/>
      <c r="AE60" s="149"/>
      <c r="AF60" s="149"/>
      <c r="AG60" s="149" t="s">
        <v>247</v>
      </c>
      <c r="AH60" s="149">
        <v>0</v>
      </c>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
      <c r="A61" s="168">
        <v>14</v>
      </c>
      <c r="B61" s="169" t="s">
        <v>294</v>
      </c>
      <c r="C61" s="184" t="s">
        <v>295</v>
      </c>
      <c r="D61" s="170" t="s">
        <v>238</v>
      </c>
      <c r="E61" s="171">
        <v>3.6</v>
      </c>
      <c r="F61" s="172"/>
      <c r="G61" s="173">
        <f>ROUND(E61*F61,2)</f>
        <v>0</v>
      </c>
      <c r="H61" s="172"/>
      <c r="I61" s="173">
        <f>ROUND(E61*H61,2)</f>
        <v>0</v>
      </c>
      <c r="J61" s="172"/>
      <c r="K61" s="173">
        <f>ROUND(E61*J61,2)</f>
        <v>0</v>
      </c>
      <c r="L61" s="173">
        <v>21</v>
      </c>
      <c r="M61" s="173">
        <f>G61*(1+L61/100)</f>
        <v>0</v>
      </c>
      <c r="N61" s="171">
        <v>3.9199999999999999E-2</v>
      </c>
      <c r="O61" s="171">
        <f>ROUND(E61*N61,2)</f>
        <v>0.14000000000000001</v>
      </c>
      <c r="P61" s="171">
        <v>0</v>
      </c>
      <c r="Q61" s="171">
        <f>ROUND(E61*P61,2)</f>
        <v>0</v>
      </c>
      <c r="R61" s="173" t="s">
        <v>291</v>
      </c>
      <c r="S61" s="173" t="s">
        <v>240</v>
      </c>
      <c r="T61" s="174" t="s">
        <v>241</v>
      </c>
      <c r="U61" s="159">
        <v>1.6</v>
      </c>
      <c r="V61" s="159">
        <f>ROUND(E61*U61,2)</f>
        <v>5.76</v>
      </c>
      <c r="W61" s="159"/>
      <c r="X61" s="159" t="s">
        <v>174</v>
      </c>
      <c r="Y61" s="159" t="s">
        <v>175</v>
      </c>
      <c r="Z61" s="149"/>
      <c r="AA61" s="149"/>
      <c r="AB61" s="149"/>
      <c r="AC61" s="149"/>
      <c r="AD61" s="149"/>
      <c r="AE61" s="149"/>
      <c r="AF61" s="149"/>
      <c r="AG61" s="149" t="s">
        <v>202</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ht="22.5" outlineLevel="2" x14ac:dyDescent="0.2">
      <c r="A62" s="156"/>
      <c r="B62" s="157"/>
      <c r="C62" s="273" t="s">
        <v>296</v>
      </c>
      <c r="D62" s="274"/>
      <c r="E62" s="274"/>
      <c r="F62" s="274"/>
      <c r="G62" s="274"/>
      <c r="H62" s="159"/>
      <c r="I62" s="159"/>
      <c r="J62" s="159"/>
      <c r="K62" s="159"/>
      <c r="L62" s="159"/>
      <c r="M62" s="159"/>
      <c r="N62" s="158"/>
      <c r="O62" s="158"/>
      <c r="P62" s="158"/>
      <c r="Q62" s="158"/>
      <c r="R62" s="159"/>
      <c r="S62" s="159"/>
      <c r="T62" s="159"/>
      <c r="U62" s="159"/>
      <c r="V62" s="159"/>
      <c r="W62" s="159"/>
      <c r="X62" s="159"/>
      <c r="Y62" s="159"/>
      <c r="Z62" s="149"/>
      <c r="AA62" s="149"/>
      <c r="AB62" s="149"/>
      <c r="AC62" s="149"/>
      <c r="AD62" s="149"/>
      <c r="AE62" s="149"/>
      <c r="AF62" s="149"/>
      <c r="AG62" s="149" t="s">
        <v>243</v>
      </c>
      <c r="AH62" s="149"/>
      <c r="AI62" s="149"/>
      <c r="AJ62" s="149"/>
      <c r="AK62" s="149"/>
      <c r="AL62" s="149"/>
      <c r="AM62" s="149"/>
      <c r="AN62" s="149"/>
      <c r="AO62" s="149"/>
      <c r="AP62" s="149"/>
      <c r="AQ62" s="149"/>
      <c r="AR62" s="149"/>
      <c r="AS62" s="149"/>
      <c r="AT62" s="149"/>
      <c r="AU62" s="149"/>
      <c r="AV62" s="149"/>
      <c r="AW62" s="149"/>
      <c r="AX62" s="149"/>
      <c r="AY62" s="149"/>
      <c r="AZ62" s="149"/>
      <c r="BA62" s="195" t="str">
        <f>C62</f>
        <v>svislé nebo šikmé (odkloněné) , půdorysně přímé nebo zalomené, stěn základových desek ve volných nebo zapažených jámách, rýhách, šachtách, včetně případných vzpěr,</v>
      </c>
      <c r="BB62" s="149"/>
      <c r="BC62" s="149"/>
      <c r="BD62" s="149"/>
      <c r="BE62" s="149"/>
      <c r="BF62" s="149"/>
      <c r="BG62" s="149"/>
      <c r="BH62" s="149"/>
    </row>
    <row r="63" spans="1:60" outlineLevel="2" x14ac:dyDescent="0.2">
      <c r="A63" s="156"/>
      <c r="B63" s="157"/>
      <c r="C63" s="271" t="s">
        <v>404</v>
      </c>
      <c r="D63" s="272"/>
      <c r="E63" s="272"/>
      <c r="F63" s="272"/>
      <c r="G63" s="272"/>
      <c r="H63" s="159"/>
      <c r="I63" s="159"/>
      <c r="J63" s="159"/>
      <c r="K63" s="159"/>
      <c r="L63" s="159"/>
      <c r="M63" s="159"/>
      <c r="N63" s="158"/>
      <c r="O63" s="158"/>
      <c r="P63" s="158"/>
      <c r="Q63" s="158"/>
      <c r="R63" s="159"/>
      <c r="S63" s="159"/>
      <c r="T63" s="159"/>
      <c r="U63" s="159"/>
      <c r="V63" s="159"/>
      <c r="W63" s="159"/>
      <c r="X63" s="159"/>
      <c r="Y63" s="159"/>
      <c r="Z63" s="149"/>
      <c r="AA63" s="149"/>
      <c r="AB63" s="149"/>
      <c r="AC63" s="149"/>
      <c r="AD63" s="149"/>
      <c r="AE63" s="149"/>
      <c r="AF63" s="149"/>
      <c r="AG63" s="149" t="s">
        <v>245</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2" x14ac:dyDescent="0.2">
      <c r="A64" s="156"/>
      <c r="B64" s="157"/>
      <c r="C64" s="196" t="s">
        <v>297</v>
      </c>
      <c r="D64" s="191"/>
      <c r="E64" s="192">
        <v>3.6</v>
      </c>
      <c r="F64" s="159"/>
      <c r="G64" s="159"/>
      <c r="H64" s="159"/>
      <c r="I64" s="159"/>
      <c r="J64" s="159"/>
      <c r="K64" s="159"/>
      <c r="L64" s="159"/>
      <c r="M64" s="159"/>
      <c r="N64" s="158"/>
      <c r="O64" s="158"/>
      <c r="P64" s="158"/>
      <c r="Q64" s="158"/>
      <c r="R64" s="159"/>
      <c r="S64" s="159"/>
      <c r="T64" s="159"/>
      <c r="U64" s="159"/>
      <c r="V64" s="159"/>
      <c r="W64" s="159"/>
      <c r="X64" s="159"/>
      <c r="Y64" s="159"/>
      <c r="Z64" s="149"/>
      <c r="AA64" s="149"/>
      <c r="AB64" s="149"/>
      <c r="AC64" s="149"/>
      <c r="AD64" s="149"/>
      <c r="AE64" s="149"/>
      <c r="AF64" s="149"/>
      <c r="AG64" s="149" t="s">
        <v>247</v>
      </c>
      <c r="AH64" s="149">
        <v>0</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
      <c r="A65" s="168">
        <v>15</v>
      </c>
      <c r="B65" s="169" t="s">
        <v>298</v>
      </c>
      <c r="C65" s="184" t="s">
        <v>299</v>
      </c>
      <c r="D65" s="170" t="s">
        <v>238</v>
      </c>
      <c r="E65" s="171">
        <v>3.6</v>
      </c>
      <c r="F65" s="172"/>
      <c r="G65" s="173">
        <f>ROUND(E65*F65,2)</f>
        <v>0</v>
      </c>
      <c r="H65" s="172"/>
      <c r="I65" s="173">
        <f>ROUND(E65*H65,2)</f>
        <v>0</v>
      </c>
      <c r="J65" s="172"/>
      <c r="K65" s="173">
        <f>ROUND(E65*J65,2)</f>
        <v>0</v>
      </c>
      <c r="L65" s="173">
        <v>21</v>
      </c>
      <c r="M65" s="173">
        <f>G65*(1+L65/100)</f>
        <v>0</v>
      </c>
      <c r="N65" s="171">
        <v>0</v>
      </c>
      <c r="O65" s="171">
        <f>ROUND(E65*N65,2)</f>
        <v>0</v>
      </c>
      <c r="P65" s="171">
        <v>0</v>
      </c>
      <c r="Q65" s="171">
        <f>ROUND(E65*P65,2)</f>
        <v>0</v>
      </c>
      <c r="R65" s="173" t="s">
        <v>291</v>
      </c>
      <c r="S65" s="173" t="s">
        <v>240</v>
      </c>
      <c r="T65" s="174" t="s">
        <v>241</v>
      </c>
      <c r="U65" s="159">
        <v>0.32</v>
      </c>
      <c r="V65" s="159">
        <f>ROUND(E65*U65,2)</f>
        <v>1.1499999999999999</v>
      </c>
      <c r="W65" s="159"/>
      <c r="X65" s="159" t="s">
        <v>174</v>
      </c>
      <c r="Y65" s="159" t="s">
        <v>175</v>
      </c>
      <c r="Z65" s="149"/>
      <c r="AA65" s="149"/>
      <c r="AB65" s="149"/>
      <c r="AC65" s="149"/>
      <c r="AD65" s="149"/>
      <c r="AE65" s="149"/>
      <c r="AF65" s="149"/>
      <c r="AG65" s="149" t="s">
        <v>202</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ht="22.5" outlineLevel="2" x14ac:dyDescent="0.2">
      <c r="A66" s="156"/>
      <c r="B66" s="157"/>
      <c r="C66" s="273" t="s">
        <v>296</v>
      </c>
      <c r="D66" s="274"/>
      <c r="E66" s="274"/>
      <c r="F66" s="274"/>
      <c r="G66" s="274"/>
      <c r="H66" s="159"/>
      <c r="I66" s="159"/>
      <c r="J66" s="159"/>
      <c r="K66" s="159"/>
      <c r="L66" s="159"/>
      <c r="M66" s="159"/>
      <c r="N66" s="158"/>
      <c r="O66" s="158"/>
      <c r="P66" s="158"/>
      <c r="Q66" s="158"/>
      <c r="R66" s="159"/>
      <c r="S66" s="159"/>
      <c r="T66" s="159"/>
      <c r="U66" s="159"/>
      <c r="V66" s="159"/>
      <c r="W66" s="159"/>
      <c r="X66" s="159"/>
      <c r="Y66" s="159"/>
      <c r="Z66" s="149"/>
      <c r="AA66" s="149"/>
      <c r="AB66" s="149"/>
      <c r="AC66" s="149"/>
      <c r="AD66" s="149"/>
      <c r="AE66" s="149"/>
      <c r="AF66" s="149"/>
      <c r="AG66" s="149" t="s">
        <v>243</v>
      </c>
      <c r="AH66" s="149"/>
      <c r="AI66" s="149"/>
      <c r="AJ66" s="149"/>
      <c r="AK66" s="149"/>
      <c r="AL66" s="149"/>
      <c r="AM66" s="149"/>
      <c r="AN66" s="149"/>
      <c r="AO66" s="149"/>
      <c r="AP66" s="149"/>
      <c r="AQ66" s="149"/>
      <c r="AR66" s="149"/>
      <c r="AS66" s="149"/>
      <c r="AT66" s="149"/>
      <c r="AU66" s="149"/>
      <c r="AV66" s="149"/>
      <c r="AW66" s="149"/>
      <c r="AX66" s="149"/>
      <c r="AY66" s="149"/>
      <c r="AZ66" s="149"/>
      <c r="BA66" s="195" t="str">
        <f>C66</f>
        <v>svislé nebo šikmé (odkloněné) , půdorysně přímé nebo zalomené, stěn základových desek ve volných nebo zapažených jámách, rýhách, šachtách, včetně případných vzpěr,</v>
      </c>
      <c r="BB66" s="149"/>
      <c r="BC66" s="149"/>
      <c r="BD66" s="149"/>
      <c r="BE66" s="149"/>
      <c r="BF66" s="149"/>
      <c r="BG66" s="149"/>
      <c r="BH66" s="149"/>
    </row>
    <row r="67" spans="1:60" outlineLevel="2" x14ac:dyDescent="0.2">
      <c r="A67" s="156"/>
      <c r="B67" s="157"/>
      <c r="C67" s="271" t="s">
        <v>404</v>
      </c>
      <c r="D67" s="272"/>
      <c r="E67" s="272"/>
      <c r="F67" s="272"/>
      <c r="G67" s="272"/>
      <c r="H67" s="159"/>
      <c r="I67" s="159"/>
      <c r="J67" s="159"/>
      <c r="K67" s="159"/>
      <c r="L67" s="159"/>
      <c r="M67" s="159"/>
      <c r="N67" s="158"/>
      <c r="O67" s="158"/>
      <c r="P67" s="158"/>
      <c r="Q67" s="158"/>
      <c r="R67" s="159"/>
      <c r="S67" s="159"/>
      <c r="T67" s="159"/>
      <c r="U67" s="159"/>
      <c r="V67" s="159"/>
      <c r="W67" s="159"/>
      <c r="X67" s="159"/>
      <c r="Y67" s="159"/>
      <c r="Z67" s="149"/>
      <c r="AA67" s="149"/>
      <c r="AB67" s="149"/>
      <c r="AC67" s="149"/>
      <c r="AD67" s="149"/>
      <c r="AE67" s="149"/>
      <c r="AF67" s="149"/>
      <c r="AG67" s="149" t="s">
        <v>245</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3" x14ac:dyDescent="0.2">
      <c r="A68" s="156"/>
      <c r="B68" s="157"/>
      <c r="C68" s="271" t="s">
        <v>300</v>
      </c>
      <c r="D68" s="272"/>
      <c r="E68" s="272"/>
      <c r="F68" s="272"/>
      <c r="G68" s="272"/>
      <c r="H68" s="159"/>
      <c r="I68" s="159"/>
      <c r="J68" s="159"/>
      <c r="K68" s="159"/>
      <c r="L68" s="159"/>
      <c r="M68" s="159"/>
      <c r="N68" s="158"/>
      <c r="O68" s="158"/>
      <c r="P68" s="158"/>
      <c r="Q68" s="158"/>
      <c r="R68" s="159"/>
      <c r="S68" s="159"/>
      <c r="T68" s="159"/>
      <c r="U68" s="159"/>
      <c r="V68" s="159"/>
      <c r="W68" s="159"/>
      <c r="X68" s="159"/>
      <c r="Y68" s="159"/>
      <c r="Z68" s="149"/>
      <c r="AA68" s="149"/>
      <c r="AB68" s="149"/>
      <c r="AC68" s="149"/>
      <c r="AD68" s="149"/>
      <c r="AE68" s="149"/>
      <c r="AF68" s="149"/>
      <c r="AG68" s="149" t="s">
        <v>245</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2" x14ac:dyDescent="0.2">
      <c r="A69" s="156"/>
      <c r="B69" s="157"/>
      <c r="C69" s="196" t="s">
        <v>297</v>
      </c>
      <c r="D69" s="191"/>
      <c r="E69" s="192">
        <v>3.6</v>
      </c>
      <c r="F69" s="159"/>
      <c r="G69" s="159"/>
      <c r="H69" s="159"/>
      <c r="I69" s="159"/>
      <c r="J69" s="159"/>
      <c r="K69" s="159"/>
      <c r="L69" s="159"/>
      <c r="M69" s="159"/>
      <c r="N69" s="158"/>
      <c r="O69" s="158"/>
      <c r="P69" s="158"/>
      <c r="Q69" s="158"/>
      <c r="R69" s="159"/>
      <c r="S69" s="159"/>
      <c r="T69" s="159"/>
      <c r="U69" s="159"/>
      <c r="V69" s="159"/>
      <c r="W69" s="159"/>
      <c r="X69" s="159"/>
      <c r="Y69" s="159"/>
      <c r="Z69" s="149"/>
      <c r="AA69" s="149"/>
      <c r="AB69" s="149"/>
      <c r="AC69" s="149"/>
      <c r="AD69" s="149"/>
      <c r="AE69" s="149"/>
      <c r="AF69" s="149"/>
      <c r="AG69" s="149" t="s">
        <v>247</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ht="22.5" outlineLevel="1" x14ac:dyDescent="0.2">
      <c r="A70" s="168">
        <v>16</v>
      </c>
      <c r="B70" s="169" t="s">
        <v>301</v>
      </c>
      <c r="C70" s="184" t="s">
        <v>302</v>
      </c>
      <c r="D70" s="170" t="s">
        <v>282</v>
      </c>
      <c r="E70" s="171">
        <v>3.0030000000000001E-2</v>
      </c>
      <c r="F70" s="172"/>
      <c r="G70" s="173">
        <f>ROUND(E70*F70,2)</f>
        <v>0</v>
      </c>
      <c r="H70" s="172"/>
      <c r="I70" s="173">
        <f>ROUND(E70*H70,2)</f>
        <v>0</v>
      </c>
      <c r="J70" s="172"/>
      <c r="K70" s="173">
        <f>ROUND(E70*J70,2)</f>
        <v>0</v>
      </c>
      <c r="L70" s="173">
        <v>21</v>
      </c>
      <c r="M70" s="173">
        <f>G70*(1+L70/100)</f>
        <v>0</v>
      </c>
      <c r="N70" s="171">
        <v>1.0554399999999999</v>
      </c>
      <c r="O70" s="171">
        <f>ROUND(E70*N70,2)</f>
        <v>0.03</v>
      </c>
      <c r="P70" s="171">
        <v>0</v>
      </c>
      <c r="Q70" s="171">
        <f>ROUND(E70*P70,2)</f>
        <v>0</v>
      </c>
      <c r="R70" s="173" t="s">
        <v>291</v>
      </c>
      <c r="S70" s="173" t="s">
        <v>240</v>
      </c>
      <c r="T70" s="174" t="s">
        <v>241</v>
      </c>
      <c r="U70" s="159">
        <v>15.231</v>
      </c>
      <c r="V70" s="159">
        <f>ROUND(E70*U70,2)</f>
        <v>0.46</v>
      </c>
      <c r="W70" s="159"/>
      <c r="X70" s="159" t="s">
        <v>174</v>
      </c>
      <c r="Y70" s="159" t="s">
        <v>175</v>
      </c>
      <c r="Z70" s="149"/>
      <c r="AA70" s="149"/>
      <c r="AB70" s="149"/>
      <c r="AC70" s="149"/>
      <c r="AD70" s="149"/>
      <c r="AE70" s="149"/>
      <c r="AF70" s="149"/>
      <c r="AG70" s="149" t="s">
        <v>202</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2" x14ac:dyDescent="0.2">
      <c r="A71" s="156"/>
      <c r="B71" s="157"/>
      <c r="C71" s="273" t="s">
        <v>303</v>
      </c>
      <c r="D71" s="274"/>
      <c r="E71" s="274"/>
      <c r="F71" s="274"/>
      <c r="G71" s="274"/>
      <c r="H71" s="159"/>
      <c r="I71" s="159"/>
      <c r="J71" s="159"/>
      <c r="K71" s="159"/>
      <c r="L71" s="159"/>
      <c r="M71" s="159"/>
      <c r="N71" s="158"/>
      <c r="O71" s="158"/>
      <c r="P71" s="158"/>
      <c r="Q71" s="158"/>
      <c r="R71" s="159"/>
      <c r="S71" s="159"/>
      <c r="T71" s="159"/>
      <c r="U71" s="159"/>
      <c r="V71" s="159"/>
      <c r="W71" s="159"/>
      <c r="X71" s="159"/>
      <c r="Y71" s="159"/>
      <c r="Z71" s="149"/>
      <c r="AA71" s="149"/>
      <c r="AB71" s="149"/>
      <c r="AC71" s="149"/>
      <c r="AD71" s="149"/>
      <c r="AE71" s="149"/>
      <c r="AF71" s="149"/>
      <c r="AG71" s="149" t="s">
        <v>243</v>
      </c>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2" x14ac:dyDescent="0.2">
      <c r="A72" s="156"/>
      <c r="B72" s="157"/>
      <c r="C72" s="271" t="s">
        <v>404</v>
      </c>
      <c r="D72" s="272"/>
      <c r="E72" s="272"/>
      <c r="F72" s="272"/>
      <c r="G72" s="272"/>
      <c r="H72" s="159"/>
      <c r="I72" s="159"/>
      <c r="J72" s="159"/>
      <c r="K72" s="159"/>
      <c r="L72" s="159"/>
      <c r="M72" s="159"/>
      <c r="N72" s="158"/>
      <c r="O72" s="158"/>
      <c r="P72" s="158"/>
      <c r="Q72" s="158"/>
      <c r="R72" s="159"/>
      <c r="S72" s="159"/>
      <c r="T72" s="159"/>
      <c r="U72" s="159"/>
      <c r="V72" s="159"/>
      <c r="W72" s="159"/>
      <c r="X72" s="159"/>
      <c r="Y72" s="159"/>
      <c r="Z72" s="149"/>
      <c r="AA72" s="149"/>
      <c r="AB72" s="149"/>
      <c r="AC72" s="149"/>
      <c r="AD72" s="149"/>
      <c r="AE72" s="149"/>
      <c r="AF72" s="149"/>
      <c r="AG72" s="149" t="s">
        <v>245</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2" x14ac:dyDescent="0.2">
      <c r="A73" s="156"/>
      <c r="B73" s="157"/>
      <c r="C73" s="196" t="s">
        <v>304</v>
      </c>
      <c r="D73" s="191"/>
      <c r="E73" s="192">
        <v>2.7300000000000001E-2</v>
      </c>
      <c r="F73" s="159"/>
      <c r="G73" s="159"/>
      <c r="H73" s="159"/>
      <c r="I73" s="159"/>
      <c r="J73" s="159"/>
      <c r="K73" s="159"/>
      <c r="L73" s="159"/>
      <c r="M73" s="159"/>
      <c r="N73" s="158"/>
      <c r="O73" s="158"/>
      <c r="P73" s="158"/>
      <c r="Q73" s="158"/>
      <c r="R73" s="159"/>
      <c r="S73" s="159"/>
      <c r="T73" s="159"/>
      <c r="U73" s="159"/>
      <c r="V73" s="159"/>
      <c r="W73" s="159"/>
      <c r="X73" s="159"/>
      <c r="Y73" s="159"/>
      <c r="Z73" s="149"/>
      <c r="AA73" s="149"/>
      <c r="AB73" s="149"/>
      <c r="AC73" s="149"/>
      <c r="AD73" s="149"/>
      <c r="AE73" s="149"/>
      <c r="AF73" s="149"/>
      <c r="AG73" s="149" t="s">
        <v>247</v>
      </c>
      <c r="AH73" s="149">
        <v>0</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3" x14ac:dyDescent="0.2">
      <c r="A74" s="156"/>
      <c r="B74" s="157"/>
      <c r="C74" s="197" t="s">
        <v>305</v>
      </c>
      <c r="D74" s="193"/>
      <c r="E74" s="194">
        <v>2.7299999999999998E-3</v>
      </c>
      <c r="F74" s="159"/>
      <c r="G74" s="159"/>
      <c r="H74" s="159"/>
      <c r="I74" s="159"/>
      <c r="J74" s="159"/>
      <c r="K74" s="159"/>
      <c r="L74" s="159"/>
      <c r="M74" s="159"/>
      <c r="N74" s="158"/>
      <c r="O74" s="158"/>
      <c r="P74" s="158"/>
      <c r="Q74" s="158"/>
      <c r="R74" s="159"/>
      <c r="S74" s="159"/>
      <c r="T74" s="159"/>
      <c r="U74" s="159"/>
      <c r="V74" s="159"/>
      <c r="W74" s="159"/>
      <c r="X74" s="159"/>
      <c r="Y74" s="159"/>
      <c r="Z74" s="149"/>
      <c r="AA74" s="149"/>
      <c r="AB74" s="149"/>
      <c r="AC74" s="149"/>
      <c r="AD74" s="149"/>
      <c r="AE74" s="149"/>
      <c r="AF74" s="149"/>
      <c r="AG74" s="149" t="s">
        <v>247</v>
      </c>
      <c r="AH74" s="149">
        <v>4</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3" x14ac:dyDescent="0.2">
      <c r="A75" s="156"/>
      <c r="B75" s="157"/>
      <c r="C75" s="197" t="s">
        <v>306</v>
      </c>
      <c r="D75" s="193"/>
      <c r="E75" s="194"/>
      <c r="F75" s="159"/>
      <c r="G75" s="159"/>
      <c r="H75" s="159"/>
      <c r="I75" s="159"/>
      <c r="J75" s="159"/>
      <c r="K75" s="159"/>
      <c r="L75" s="159"/>
      <c r="M75" s="159"/>
      <c r="N75" s="158"/>
      <c r="O75" s="158"/>
      <c r="P75" s="158"/>
      <c r="Q75" s="158"/>
      <c r="R75" s="159"/>
      <c r="S75" s="159"/>
      <c r="T75" s="159"/>
      <c r="U75" s="159"/>
      <c r="V75" s="159"/>
      <c r="W75" s="159"/>
      <c r="X75" s="159"/>
      <c r="Y75" s="159"/>
      <c r="Z75" s="149"/>
      <c r="AA75" s="149"/>
      <c r="AB75" s="149"/>
      <c r="AC75" s="149"/>
      <c r="AD75" s="149"/>
      <c r="AE75" s="149"/>
      <c r="AF75" s="149"/>
      <c r="AG75" s="149" t="s">
        <v>247</v>
      </c>
      <c r="AH75" s="149">
        <v>4</v>
      </c>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
      <c r="A76" s="168">
        <v>17</v>
      </c>
      <c r="B76" s="169" t="s">
        <v>307</v>
      </c>
      <c r="C76" s="184" t="s">
        <v>308</v>
      </c>
      <c r="D76" s="170" t="s">
        <v>238</v>
      </c>
      <c r="E76" s="171">
        <v>26.4</v>
      </c>
      <c r="F76" s="172"/>
      <c r="G76" s="173">
        <f>ROUND(E76*F76,2)</f>
        <v>0</v>
      </c>
      <c r="H76" s="172"/>
      <c r="I76" s="173">
        <f>ROUND(E76*H76,2)</f>
        <v>0</v>
      </c>
      <c r="J76" s="172"/>
      <c r="K76" s="173">
        <f>ROUND(E76*J76,2)</f>
        <v>0</v>
      </c>
      <c r="L76" s="173">
        <v>21</v>
      </c>
      <c r="M76" s="173">
        <f>G76*(1+L76/100)</f>
        <v>0</v>
      </c>
      <c r="N76" s="171">
        <v>5.0000000000000001E-4</v>
      </c>
      <c r="O76" s="171">
        <f>ROUND(E76*N76,2)</f>
        <v>0.01</v>
      </c>
      <c r="P76" s="171">
        <v>0</v>
      </c>
      <c r="Q76" s="171">
        <f>ROUND(E76*P76,2)</f>
        <v>0</v>
      </c>
      <c r="R76" s="173" t="s">
        <v>287</v>
      </c>
      <c r="S76" s="173" t="s">
        <v>240</v>
      </c>
      <c r="T76" s="174" t="s">
        <v>241</v>
      </c>
      <c r="U76" s="159">
        <v>9.4E-2</v>
      </c>
      <c r="V76" s="159">
        <f>ROUND(E76*U76,2)</f>
        <v>2.48</v>
      </c>
      <c r="W76" s="159"/>
      <c r="X76" s="159" t="s">
        <v>174</v>
      </c>
      <c r="Y76" s="159" t="s">
        <v>175</v>
      </c>
      <c r="Z76" s="149"/>
      <c r="AA76" s="149"/>
      <c r="AB76" s="149"/>
      <c r="AC76" s="149"/>
      <c r="AD76" s="149"/>
      <c r="AE76" s="149"/>
      <c r="AF76" s="149"/>
      <c r="AG76" s="149" t="s">
        <v>202</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2" x14ac:dyDescent="0.2">
      <c r="A77" s="156"/>
      <c r="B77" s="157"/>
      <c r="C77" s="275" t="s">
        <v>404</v>
      </c>
      <c r="D77" s="276"/>
      <c r="E77" s="276"/>
      <c r="F77" s="276"/>
      <c r="G77" s="276"/>
      <c r="H77" s="159"/>
      <c r="I77" s="159"/>
      <c r="J77" s="159"/>
      <c r="K77" s="159"/>
      <c r="L77" s="159"/>
      <c r="M77" s="159"/>
      <c r="N77" s="158"/>
      <c r="O77" s="158"/>
      <c r="P77" s="158"/>
      <c r="Q77" s="158"/>
      <c r="R77" s="159"/>
      <c r="S77" s="159"/>
      <c r="T77" s="159"/>
      <c r="U77" s="159"/>
      <c r="V77" s="159"/>
      <c r="W77" s="159"/>
      <c r="X77" s="159"/>
      <c r="Y77" s="159"/>
      <c r="Z77" s="149"/>
      <c r="AA77" s="149"/>
      <c r="AB77" s="149"/>
      <c r="AC77" s="149"/>
      <c r="AD77" s="149"/>
      <c r="AE77" s="149"/>
      <c r="AF77" s="149"/>
      <c r="AG77" s="149" t="s">
        <v>245</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2" x14ac:dyDescent="0.2">
      <c r="A78" s="156"/>
      <c r="B78" s="157"/>
      <c r="C78" s="196" t="s">
        <v>417</v>
      </c>
      <c r="D78" s="191"/>
      <c r="E78" s="192">
        <v>26.4</v>
      </c>
      <c r="F78" s="159"/>
      <c r="G78" s="159"/>
      <c r="H78" s="159"/>
      <c r="I78" s="159"/>
      <c r="J78" s="159"/>
      <c r="K78" s="159"/>
      <c r="L78" s="159"/>
      <c r="M78" s="159"/>
      <c r="N78" s="158"/>
      <c r="O78" s="158"/>
      <c r="P78" s="158"/>
      <c r="Q78" s="158"/>
      <c r="R78" s="159"/>
      <c r="S78" s="159"/>
      <c r="T78" s="159"/>
      <c r="U78" s="159"/>
      <c r="V78" s="159"/>
      <c r="W78" s="159"/>
      <c r="X78" s="159"/>
      <c r="Y78" s="159"/>
      <c r="Z78" s="149"/>
      <c r="AA78" s="149"/>
      <c r="AB78" s="149"/>
      <c r="AC78" s="149"/>
      <c r="AD78" s="149"/>
      <c r="AE78" s="149"/>
      <c r="AF78" s="149"/>
      <c r="AG78" s="149" t="s">
        <v>247</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x14ac:dyDescent="0.2">
      <c r="A79" s="161" t="s">
        <v>169</v>
      </c>
      <c r="B79" s="162" t="s">
        <v>121</v>
      </c>
      <c r="C79" s="182" t="s">
        <v>122</v>
      </c>
      <c r="D79" s="163"/>
      <c r="E79" s="164"/>
      <c r="F79" s="165"/>
      <c r="G79" s="165">
        <f>SUMIF(AG80:AG84,"&lt;&gt;NOR",G80:G84)</f>
        <v>0</v>
      </c>
      <c r="H79" s="165"/>
      <c r="I79" s="165">
        <f>SUM(I80:I84)</f>
        <v>0</v>
      </c>
      <c r="J79" s="165"/>
      <c r="K79" s="165">
        <f>SUM(K80:K84)</f>
        <v>0</v>
      </c>
      <c r="L79" s="165"/>
      <c r="M79" s="165">
        <f>SUM(M80:M84)</f>
        <v>0</v>
      </c>
      <c r="N79" s="164"/>
      <c r="O79" s="164">
        <f>SUM(O80:O84)</f>
        <v>1.28</v>
      </c>
      <c r="P79" s="164"/>
      <c r="Q79" s="164">
        <f>SUM(Q80:Q84)</f>
        <v>0</v>
      </c>
      <c r="R79" s="165"/>
      <c r="S79" s="165"/>
      <c r="T79" s="166"/>
      <c r="U79" s="160"/>
      <c r="V79" s="160">
        <f>SUM(V80:V84)</f>
        <v>5.2</v>
      </c>
      <c r="W79" s="160"/>
      <c r="X79" s="160"/>
      <c r="Y79" s="160"/>
      <c r="AG79" t="s">
        <v>170</v>
      </c>
    </row>
    <row r="80" spans="1:60" ht="22.5" outlineLevel="1" x14ac:dyDescent="0.2">
      <c r="A80" s="168">
        <v>18</v>
      </c>
      <c r="B80" s="169" t="s">
        <v>310</v>
      </c>
      <c r="C80" s="184" t="s">
        <v>311</v>
      </c>
      <c r="D80" s="170" t="s">
        <v>181</v>
      </c>
      <c r="E80" s="171">
        <v>10</v>
      </c>
      <c r="F80" s="172"/>
      <c r="G80" s="173">
        <f>ROUND(E80*F80,2)</f>
        <v>0</v>
      </c>
      <c r="H80" s="172"/>
      <c r="I80" s="173">
        <f>ROUND(E80*H80,2)</f>
        <v>0</v>
      </c>
      <c r="J80" s="172"/>
      <c r="K80" s="173">
        <f>ROUND(E80*J80,2)</f>
        <v>0</v>
      </c>
      <c r="L80" s="173">
        <v>21</v>
      </c>
      <c r="M80" s="173">
        <f>G80*(1+L80/100)</f>
        <v>0</v>
      </c>
      <c r="N80" s="171">
        <v>0.125</v>
      </c>
      <c r="O80" s="171">
        <f>ROUND(E80*N80,2)</f>
        <v>1.25</v>
      </c>
      <c r="P80" s="171">
        <v>0</v>
      </c>
      <c r="Q80" s="171">
        <f>ROUND(E80*P80,2)</f>
        <v>0</v>
      </c>
      <c r="R80" s="173" t="s">
        <v>263</v>
      </c>
      <c r="S80" s="173" t="s">
        <v>240</v>
      </c>
      <c r="T80" s="174" t="s">
        <v>241</v>
      </c>
      <c r="U80" s="159">
        <v>0.52</v>
      </c>
      <c r="V80" s="159">
        <f>ROUND(E80*U80,2)</f>
        <v>5.2</v>
      </c>
      <c r="W80" s="159"/>
      <c r="X80" s="159" t="s">
        <v>174</v>
      </c>
      <c r="Y80" s="159" t="s">
        <v>175</v>
      </c>
      <c r="Z80" s="149"/>
      <c r="AA80" s="149"/>
      <c r="AB80" s="149"/>
      <c r="AC80" s="149"/>
      <c r="AD80" s="149"/>
      <c r="AE80" s="149"/>
      <c r="AF80" s="149"/>
      <c r="AG80" s="149" t="s">
        <v>202</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2" x14ac:dyDescent="0.2">
      <c r="A81" s="156"/>
      <c r="B81" s="157"/>
      <c r="C81" s="273" t="s">
        <v>312</v>
      </c>
      <c r="D81" s="274"/>
      <c r="E81" s="274"/>
      <c r="F81" s="274"/>
      <c r="G81" s="274"/>
      <c r="H81" s="159"/>
      <c r="I81" s="159"/>
      <c r="J81" s="159"/>
      <c r="K81" s="159"/>
      <c r="L81" s="159"/>
      <c r="M81" s="159"/>
      <c r="N81" s="158"/>
      <c r="O81" s="158"/>
      <c r="P81" s="158"/>
      <c r="Q81" s="158"/>
      <c r="R81" s="159"/>
      <c r="S81" s="159"/>
      <c r="T81" s="159"/>
      <c r="U81" s="159"/>
      <c r="V81" s="159"/>
      <c r="W81" s="159"/>
      <c r="X81" s="159"/>
      <c r="Y81" s="159"/>
      <c r="Z81" s="149"/>
      <c r="AA81" s="149"/>
      <c r="AB81" s="149"/>
      <c r="AC81" s="149"/>
      <c r="AD81" s="149"/>
      <c r="AE81" s="149"/>
      <c r="AF81" s="149"/>
      <c r="AG81" s="149" t="s">
        <v>243</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2" x14ac:dyDescent="0.2">
      <c r="A82" s="156"/>
      <c r="B82" s="157"/>
      <c r="C82" s="271" t="s">
        <v>404</v>
      </c>
      <c r="D82" s="272"/>
      <c r="E82" s="272"/>
      <c r="F82" s="272"/>
      <c r="G82" s="272"/>
      <c r="H82" s="159"/>
      <c r="I82" s="159"/>
      <c r="J82" s="159"/>
      <c r="K82" s="159"/>
      <c r="L82" s="159"/>
      <c r="M82" s="159"/>
      <c r="N82" s="158"/>
      <c r="O82" s="158"/>
      <c r="P82" s="158"/>
      <c r="Q82" s="158"/>
      <c r="R82" s="159"/>
      <c r="S82" s="159"/>
      <c r="T82" s="159"/>
      <c r="U82" s="159"/>
      <c r="V82" s="159"/>
      <c r="W82" s="159"/>
      <c r="X82" s="159"/>
      <c r="Y82" s="159"/>
      <c r="Z82" s="149"/>
      <c r="AA82" s="149"/>
      <c r="AB82" s="149"/>
      <c r="AC82" s="149"/>
      <c r="AD82" s="149"/>
      <c r="AE82" s="149"/>
      <c r="AF82" s="149"/>
      <c r="AG82" s="149" t="s">
        <v>245</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
      <c r="A83" s="168">
        <v>19</v>
      </c>
      <c r="B83" s="169" t="s">
        <v>316</v>
      </c>
      <c r="C83" s="184" t="s">
        <v>317</v>
      </c>
      <c r="D83" s="170" t="s">
        <v>181</v>
      </c>
      <c r="E83" s="171">
        <v>10</v>
      </c>
      <c r="F83" s="172"/>
      <c r="G83" s="173">
        <f>ROUND(E83*F83,2)</f>
        <v>0</v>
      </c>
      <c r="H83" s="172"/>
      <c r="I83" s="173">
        <f>ROUND(E83*H83,2)</f>
        <v>0</v>
      </c>
      <c r="J83" s="172"/>
      <c r="K83" s="173">
        <f>ROUND(E83*J83,2)</f>
        <v>0</v>
      </c>
      <c r="L83" s="173">
        <v>21</v>
      </c>
      <c r="M83" s="173">
        <f>G83*(1+L83/100)</f>
        <v>0</v>
      </c>
      <c r="N83" s="171">
        <v>3.3999999999999998E-3</v>
      </c>
      <c r="O83" s="171">
        <f>ROUND(E83*N83,2)</f>
        <v>0.03</v>
      </c>
      <c r="P83" s="171">
        <v>0</v>
      </c>
      <c r="Q83" s="171">
        <f>ROUND(E83*P83,2)</f>
        <v>0</v>
      </c>
      <c r="R83" s="173"/>
      <c r="S83" s="173" t="s">
        <v>172</v>
      </c>
      <c r="T83" s="174" t="s">
        <v>173</v>
      </c>
      <c r="U83" s="159">
        <v>0</v>
      </c>
      <c r="V83" s="159">
        <f>ROUND(E83*U83,2)</f>
        <v>0</v>
      </c>
      <c r="W83" s="159"/>
      <c r="X83" s="159" t="s">
        <v>177</v>
      </c>
      <c r="Y83" s="159" t="s">
        <v>175</v>
      </c>
      <c r="Z83" s="149"/>
      <c r="AA83" s="149"/>
      <c r="AB83" s="149"/>
      <c r="AC83" s="149"/>
      <c r="AD83" s="149"/>
      <c r="AE83" s="149"/>
      <c r="AF83" s="149"/>
      <c r="AG83" s="149" t="s">
        <v>318</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2" x14ac:dyDescent="0.2">
      <c r="A84" s="156"/>
      <c r="B84" s="157"/>
      <c r="C84" s="275" t="s">
        <v>404</v>
      </c>
      <c r="D84" s="276"/>
      <c r="E84" s="276"/>
      <c r="F84" s="276"/>
      <c r="G84" s="276"/>
      <c r="H84" s="159"/>
      <c r="I84" s="159"/>
      <c r="J84" s="159"/>
      <c r="K84" s="159"/>
      <c r="L84" s="159"/>
      <c r="M84" s="159"/>
      <c r="N84" s="158"/>
      <c r="O84" s="158"/>
      <c r="P84" s="158"/>
      <c r="Q84" s="158"/>
      <c r="R84" s="159"/>
      <c r="S84" s="159"/>
      <c r="T84" s="159"/>
      <c r="U84" s="159"/>
      <c r="V84" s="159"/>
      <c r="W84" s="159"/>
      <c r="X84" s="159"/>
      <c r="Y84" s="159"/>
      <c r="Z84" s="149"/>
      <c r="AA84" s="149"/>
      <c r="AB84" s="149"/>
      <c r="AC84" s="149"/>
      <c r="AD84" s="149"/>
      <c r="AE84" s="149"/>
      <c r="AF84" s="149"/>
      <c r="AG84" s="149" t="s">
        <v>245</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x14ac:dyDescent="0.2">
      <c r="A85" s="161" t="s">
        <v>169</v>
      </c>
      <c r="B85" s="162" t="s">
        <v>123</v>
      </c>
      <c r="C85" s="182" t="s">
        <v>124</v>
      </c>
      <c r="D85" s="163"/>
      <c r="E85" s="164"/>
      <c r="F85" s="165"/>
      <c r="G85" s="165">
        <f>SUMIF(AG86:AG101,"&lt;&gt;NOR",G86:G101)</f>
        <v>0</v>
      </c>
      <c r="H85" s="165"/>
      <c r="I85" s="165">
        <f>SUM(I86:I101)</f>
        <v>0</v>
      </c>
      <c r="J85" s="165"/>
      <c r="K85" s="165">
        <f>SUM(K86:K101)</f>
        <v>0</v>
      </c>
      <c r="L85" s="165"/>
      <c r="M85" s="165">
        <f>SUM(M86:M101)</f>
        <v>0</v>
      </c>
      <c r="N85" s="164"/>
      <c r="O85" s="164">
        <f>SUM(O86:O101)</f>
        <v>3.12</v>
      </c>
      <c r="P85" s="164"/>
      <c r="Q85" s="164">
        <f>SUM(Q86:Q101)</f>
        <v>0</v>
      </c>
      <c r="R85" s="165"/>
      <c r="S85" s="165"/>
      <c r="T85" s="166"/>
      <c r="U85" s="160"/>
      <c r="V85" s="160">
        <f>SUM(V86:V101)</f>
        <v>9.0399999999999991</v>
      </c>
      <c r="W85" s="160"/>
      <c r="X85" s="160"/>
      <c r="Y85" s="160"/>
      <c r="AG85" t="s">
        <v>170</v>
      </c>
    </row>
    <row r="86" spans="1:60" outlineLevel="1" x14ac:dyDescent="0.2">
      <c r="A86" s="168">
        <v>20</v>
      </c>
      <c r="B86" s="169" t="s">
        <v>328</v>
      </c>
      <c r="C86" s="184" t="s">
        <v>329</v>
      </c>
      <c r="D86" s="170" t="s">
        <v>238</v>
      </c>
      <c r="E86" s="171">
        <v>15.487500000000001</v>
      </c>
      <c r="F86" s="172"/>
      <c r="G86" s="173">
        <f>ROUND(E86*F86,2)</f>
        <v>0</v>
      </c>
      <c r="H86" s="172"/>
      <c r="I86" s="173">
        <f>ROUND(E86*H86,2)</f>
        <v>0</v>
      </c>
      <c r="J86" s="172"/>
      <c r="K86" s="173">
        <f>ROUND(E86*J86,2)</f>
        <v>0</v>
      </c>
      <c r="L86" s="173">
        <v>21</v>
      </c>
      <c r="M86" s="173">
        <f>G86*(1+L86/100)</f>
        <v>0</v>
      </c>
      <c r="N86" s="171">
        <v>0.13100000000000001</v>
      </c>
      <c r="O86" s="171">
        <f>ROUND(E86*N86,2)</f>
        <v>2.0299999999999998</v>
      </c>
      <c r="P86" s="171">
        <v>0</v>
      </c>
      <c r="Q86" s="171">
        <f>ROUND(E86*P86,2)</f>
        <v>0</v>
      </c>
      <c r="R86" s="173" t="s">
        <v>330</v>
      </c>
      <c r="S86" s="173" t="s">
        <v>240</v>
      </c>
      <c r="T86" s="174" t="s">
        <v>241</v>
      </c>
      <c r="U86" s="159">
        <v>0</v>
      </c>
      <c r="V86" s="159">
        <f>ROUND(E86*U86,2)</f>
        <v>0</v>
      </c>
      <c r="W86" s="159"/>
      <c r="X86" s="159" t="s">
        <v>177</v>
      </c>
      <c r="Y86" s="159" t="s">
        <v>175</v>
      </c>
      <c r="Z86" s="149"/>
      <c r="AA86" s="149"/>
      <c r="AB86" s="149"/>
      <c r="AC86" s="149"/>
      <c r="AD86" s="149"/>
      <c r="AE86" s="149"/>
      <c r="AF86" s="149"/>
      <c r="AG86" s="149" t="s">
        <v>318</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2" x14ac:dyDescent="0.2">
      <c r="A87" s="156"/>
      <c r="B87" s="157"/>
      <c r="C87" s="275" t="s">
        <v>404</v>
      </c>
      <c r="D87" s="276"/>
      <c r="E87" s="276"/>
      <c r="F87" s="276"/>
      <c r="G87" s="276"/>
      <c r="H87" s="159"/>
      <c r="I87" s="159"/>
      <c r="J87" s="159"/>
      <c r="K87" s="159"/>
      <c r="L87" s="159"/>
      <c r="M87" s="159"/>
      <c r="N87" s="158"/>
      <c r="O87" s="158"/>
      <c r="P87" s="158"/>
      <c r="Q87" s="158"/>
      <c r="R87" s="159"/>
      <c r="S87" s="159"/>
      <c r="T87" s="159"/>
      <c r="U87" s="159"/>
      <c r="V87" s="159"/>
      <c r="W87" s="159"/>
      <c r="X87" s="159"/>
      <c r="Y87" s="159"/>
      <c r="Z87" s="149"/>
      <c r="AA87" s="149"/>
      <c r="AB87" s="149"/>
      <c r="AC87" s="149"/>
      <c r="AD87" s="149"/>
      <c r="AE87" s="149"/>
      <c r="AF87" s="149"/>
      <c r="AG87" s="149" t="s">
        <v>245</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2" x14ac:dyDescent="0.2">
      <c r="A88" s="156"/>
      <c r="B88" s="157"/>
      <c r="C88" s="203" t="s">
        <v>418</v>
      </c>
      <c r="D88" s="199"/>
      <c r="E88" s="200"/>
      <c r="F88" s="159"/>
      <c r="G88" s="159"/>
      <c r="H88" s="159"/>
      <c r="I88" s="159"/>
      <c r="J88" s="159"/>
      <c r="K88" s="159"/>
      <c r="L88" s="159"/>
      <c r="M88" s="159"/>
      <c r="N88" s="158"/>
      <c r="O88" s="158"/>
      <c r="P88" s="158"/>
      <c r="Q88" s="158"/>
      <c r="R88" s="159"/>
      <c r="S88" s="159"/>
      <c r="T88" s="159"/>
      <c r="U88" s="159"/>
      <c r="V88" s="159"/>
      <c r="W88" s="159"/>
      <c r="X88" s="159"/>
      <c r="Y88" s="159"/>
      <c r="Z88" s="149"/>
      <c r="AA88" s="149"/>
      <c r="AB88" s="149"/>
      <c r="AC88" s="149"/>
      <c r="AD88" s="149"/>
      <c r="AE88" s="149"/>
      <c r="AF88" s="149"/>
      <c r="AG88" s="149" t="s">
        <v>247</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3" x14ac:dyDescent="0.2">
      <c r="A89" s="156"/>
      <c r="B89" s="157"/>
      <c r="C89" s="204" t="s">
        <v>419</v>
      </c>
      <c r="D89" s="199"/>
      <c r="E89" s="200">
        <v>19.25</v>
      </c>
      <c r="F89" s="159"/>
      <c r="G89" s="159"/>
      <c r="H89" s="159"/>
      <c r="I89" s="159"/>
      <c r="J89" s="159"/>
      <c r="K89" s="159"/>
      <c r="L89" s="159"/>
      <c r="M89" s="159"/>
      <c r="N89" s="158"/>
      <c r="O89" s="158"/>
      <c r="P89" s="158"/>
      <c r="Q89" s="158"/>
      <c r="R89" s="159"/>
      <c r="S89" s="159"/>
      <c r="T89" s="159"/>
      <c r="U89" s="159"/>
      <c r="V89" s="159"/>
      <c r="W89" s="159"/>
      <c r="X89" s="159"/>
      <c r="Y89" s="159"/>
      <c r="Z89" s="149"/>
      <c r="AA89" s="149"/>
      <c r="AB89" s="149"/>
      <c r="AC89" s="149"/>
      <c r="AD89" s="149"/>
      <c r="AE89" s="149"/>
      <c r="AF89" s="149"/>
      <c r="AG89" s="149" t="s">
        <v>247</v>
      </c>
      <c r="AH89" s="149">
        <v>2</v>
      </c>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3" x14ac:dyDescent="0.2">
      <c r="A90" s="156"/>
      <c r="B90" s="157"/>
      <c r="C90" s="204" t="s">
        <v>420</v>
      </c>
      <c r="D90" s="199"/>
      <c r="E90" s="200">
        <v>-4.5</v>
      </c>
      <c r="F90" s="159"/>
      <c r="G90" s="159"/>
      <c r="H90" s="159"/>
      <c r="I90" s="159"/>
      <c r="J90" s="159"/>
      <c r="K90" s="159"/>
      <c r="L90" s="159"/>
      <c r="M90" s="159"/>
      <c r="N90" s="158"/>
      <c r="O90" s="158"/>
      <c r="P90" s="158"/>
      <c r="Q90" s="158"/>
      <c r="R90" s="159"/>
      <c r="S90" s="159"/>
      <c r="T90" s="159"/>
      <c r="U90" s="159"/>
      <c r="V90" s="159"/>
      <c r="W90" s="159"/>
      <c r="X90" s="159"/>
      <c r="Y90" s="159"/>
      <c r="Z90" s="149"/>
      <c r="AA90" s="149"/>
      <c r="AB90" s="149"/>
      <c r="AC90" s="149"/>
      <c r="AD90" s="149"/>
      <c r="AE90" s="149"/>
      <c r="AF90" s="149"/>
      <c r="AG90" s="149" t="s">
        <v>247</v>
      </c>
      <c r="AH90" s="149">
        <v>2</v>
      </c>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3" x14ac:dyDescent="0.2">
      <c r="A91" s="156"/>
      <c r="B91" s="157"/>
      <c r="C91" s="203" t="s">
        <v>421</v>
      </c>
      <c r="D91" s="199"/>
      <c r="E91" s="200"/>
      <c r="F91" s="159"/>
      <c r="G91" s="159"/>
      <c r="H91" s="159"/>
      <c r="I91" s="159"/>
      <c r="J91" s="159"/>
      <c r="K91" s="159"/>
      <c r="L91" s="159"/>
      <c r="M91" s="159"/>
      <c r="N91" s="158"/>
      <c r="O91" s="158"/>
      <c r="P91" s="158"/>
      <c r="Q91" s="158"/>
      <c r="R91" s="159"/>
      <c r="S91" s="159"/>
      <c r="T91" s="159"/>
      <c r="U91" s="159"/>
      <c r="V91" s="159"/>
      <c r="W91" s="159"/>
      <c r="X91" s="159"/>
      <c r="Y91" s="159"/>
      <c r="Z91" s="149"/>
      <c r="AA91" s="149"/>
      <c r="AB91" s="149"/>
      <c r="AC91" s="149"/>
      <c r="AD91" s="149"/>
      <c r="AE91" s="149"/>
      <c r="AF91" s="149"/>
      <c r="AG91" s="149" t="s">
        <v>247</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3" x14ac:dyDescent="0.2">
      <c r="A92" s="156"/>
      <c r="B92" s="157"/>
      <c r="C92" s="205" t="s">
        <v>422</v>
      </c>
      <c r="D92" s="201"/>
      <c r="E92" s="202"/>
      <c r="F92" s="159"/>
      <c r="G92" s="159"/>
      <c r="H92" s="159"/>
      <c r="I92" s="159"/>
      <c r="J92" s="159"/>
      <c r="K92" s="159"/>
      <c r="L92" s="159"/>
      <c r="M92" s="159"/>
      <c r="N92" s="158"/>
      <c r="O92" s="158"/>
      <c r="P92" s="158"/>
      <c r="Q92" s="158"/>
      <c r="R92" s="159"/>
      <c r="S92" s="159"/>
      <c r="T92" s="159"/>
      <c r="U92" s="159"/>
      <c r="V92" s="159"/>
      <c r="W92" s="159"/>
      <c r="X92" s="159"/>
      <c r="Y92" s="159"/>
      <c r="Z92" s="149"/>
      <c r="AA92" s="149"/>
      <c r="AB92" s="149"/>
      <c r="AC92" s="149"/>
      <c r="AD92" s="149"/>
      <c r="AE92" s="149"/>
      <c r="AF92" s="149"/>
      <c r="AG92" s="149" t="s">
        <v>247</v>
      </c>
      <c r="AH92" s="149">
        <v>1</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3" x14ac:dyDescent="0.2">
      <c r="A93" s="156"/>
      <c r="B93" s="157"/>
      <c r="C93" s="196" t="s">
        <v>423</v>
      </c>
      <c r="D93" s="191"/>
      <c r="E93" s="192">
        <v>15.487500000000001</v>
      </c>
      <c r="F93" s="159"/>
      <c r="G93" s="159"/>
      <c r="H93" s="159"/>
      <c r="I93" s="159"/>
      <c r="J93" s="159"/>
      <c r="K93" s="159"/>
      <c r="L93" s="159"/>
      <c r="M93" s="159"/>
      <c r="N93" s="158"/>
      <c r="O93" s="158"/>
      <c r="P93" s="158"/>
      <c r="Q93" s="158"/>
      <c r="R93" s="159"/>
      <c r="S93" s="159"/>
      <c r="T93" s="159"/>
      <c r="U93" s="159"/>
      <c r="V93" s="159"/>
      <c r="W93" s="159"/>
      <c r="X93" s="159"/>
      <c r="Y93" s="159"/>
      <c r="Z93" s="149"/>
      <c r="AA93" s="149"/>
      <c r="AB93" s="149"/>
      <c r="AC93" s="149"/>
      <c r="AD93" s="149"/>
      <c r="AE93" s="149"/>
      <c r="AF93" s="149"/>
      <c r="AG93" s="149" t="s">
        <v>247</v>
      </c>
      <c r="AH93" s="149">
        <v>0</v>
      </c>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
      <c r="A94" s="168">
        <v>21</v>
      </c>
      <c r="B94" s="169" t="s">
        <v>323</v>
      </c>
      <c r="C94" s="184" t="s">
        <v>324</v>
      </c>
      <c r="D94" s="170" t="s">
        <v>238</v>
      </c>
      <c r="E94" s="171">
        <v>14.75</v>
      </c>
      <c r="F94" s="172"/>
      <c r="G94" s="173">
        <f>ROUND(E94*F94,2)</f>
        <v>0</v>
      </c>
      <c r="H94" s="172"/>
      <c r="I94" s="173">
        <f>ROUND(E94*H94,2)</f>
        <v>0</v>
      </c>
      <c r="J94" s="172"/>
      <c r="K94" s="173">
        <f>ROUND(E94*J94,2)</f>
        <v>0</v>
      </c>
      <c r="L94" s="173">
        <v>21</v>
      </c>
      <c r="M94" s="173">
        <f>G94*(1+L94/100)</f>
        <v>0</v>
      </c>
      <c r="N94" s="171">
        <v>7.3899999999999993E-2</v>
      </c>
      <c r="O94" s="171">
        <f>ROUND(E94*N94,2)</f>
        <v>1.0900000000000001</v>
      </c>
      <c r="P94" s="171">
        <v>0</v>
      </c>
      <c r="Q94" s="171">
        <f>ROUND(E94*P94,2)</f>
        <v>0</v>
      </c>
      <c r="R94" s="173" t="s">
        <v>239</v>
      </c>
      <c r="S94" s="173" t="s">
        <v>240</v>
      </c>
      <c r="T94" s="174" t="s">
        <v>241</v>
      </c>
      <c r="U94" s="159">
        <v>0.45200000000000001</v>
      </c>
      <c r="V94" s="159">
        <f>ROUND(E94*U94,2)</f>
        <v>6.67</v>
      </c>
      <c r="W94" s="159"/>
      <c r="X94" s="159" t="s">
        <v>174</v>
      </c>
      <c r="Y94" s="159" t="s">
        <v>175</v>
      </c>
      <c r="Z94" s="149"/>
      <c r="AA94" s="149"/>
      <c r="AB94" s="149"/>
      <c r="AC94" s="149"/>
      <c r="AD94" s="149"/>
      <c r="AE94" s="149"/>
      <c r="AF94" s="149"/>
      <c r="AG94" s="149" t="s">
        <v>202</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ht="22.5" outlineLevel="2" x14ac:dyDescent="0.2">
      <c r="A95" s="156"/>
      <c r="B95" s="157"/>
      <c r="C95" s="273" t="s">
        <v>325</v>
      </c>
      <c r="D95" s="274"/>
      <c r="E95" s="274"/>
      <c r="F95" s="274"/>
      <c r="G95" s="274"/>
      <c r="H95" s="159"/>
      <c r="I95" s="159"/>
      <c r="J95" s="159"/>
      <c r="K95" s="159"/>
      <c r="L95" s="159"/>
      <c r="M95" s="159"/>
      <c r="N95" s="158"/>
      <c r="O95" s="158"/>
      <c r="P95" s="158"/>
      <c r="Q95" s="158"/>
      <c r="R95" s="159"/>
      <c r="S95" s="159"/>
      <c r="T95" s="159"/>
      <c r="U95" s="159"/>
      <c r="V95" s="159"/>
      <c r="W95" s="159"/>
      <c r="X95" s="159"/>
      <c r="Y95" s="159"/>
      <c r="Z95" s="149"/>
      <c r="AA95" s="149"/>
      <c r="AB95" s="149"/>
      <c r="AC95" s="149"/>
      <c r="AD95" s="149"/>
      <c r="AE95" s="149"/>
      <c r="AF95" s="149"/>
      <c r="AG95" s="149" t="s">
        <v>243</v>
      </c>
      <c r="AH95" s="149"/>
      <c r="AI95" s="149"/>
      <c r="AJ95" s="149"/>
      <c r="AK95" s="149"/>
      <c r="AL95" s="149"/>
      <c r="AM95" s="149"/>
      <c r="AN95" s="149"/>
      <c r="AO95" s="149"/>
      <c r="AP95" s="149"/>
      <c r="AQ95" s="149"/>
      <c r="AR95" s="149"/>
      <c r="AS95" s="149"/>
      <c r="AT95" s="149"/>
      <c r="AU95" s="149"/>
      <c r="AV95" s="149"/>
      <c r="AW95" s="149"/>
      <c r="AX95" s="149"/>
      <c r="AY95" s="149"/>
      <c r="AZ95" s="149"/>
      <c r="BA95" s="195" t="str">
        <f>C95</f>
        <v>s provedením lože z kameniva drceného, s vyplněním spár, s dvojitým hutněním a se smetením přebytečného materiálu na krajnici. S dodáním hmot pro lože a výplň spár.</v>
      </c>
      <c r="BB95" s="149"/>
      <c r="BC95" s="149"/>
      <c r="BD95" s="149"/>
      <c r="BE95" s="149"/>
      <c r="BF95" s="149"/>
      <c r="BG95" s="149"/>
      <c r="BH95" s="149"/>
    </row>
    <row r="96" spans="1:60" outlineLevel="2" x14ac:dyDescent="0.2">
      <c r="A96" s="156"/>
      <c r="B96" s="157"/>
      <c r="C96" s="271" t="s">
        <v>404</v>
      </c>
      <c r="D96" s="272"/>
      <c r="E96" s="272"/>
      <c r="F96" s="272"/>
      <c r="G96" s="272"/>
      <c r="H96" s="159"/>
      <c r="I96" s="159"/>
      <c r="J96" s="159"/>
      <c r="K96" s="159"/>
      <c r="L96" s="159"/>
      <c r="M96" s="159"/>
      <c r="N96" s="158"/>
      <c r="O96" s="158"/>
      <c r="P96" s="158"/>
      <c r="Q96" s="158"/>
      <c r="R96" s="159"/>
      <c r="S96" s="159"/>
      <c r="T96" s="159"/>
      <c r="U96" s="159"/>
      <c r="V96" s="159"/>
      <c r="W96" s="159"/>
      <c r="X96" s="159"/>
      <c r="Y96" s="159"/>
      <c r="Z96" s="149"/>
      <c r="AA96" s="149"/>
      <c r="AB96" s="149"/>
      <c r="AC96" s="149"/>
      <c r="AD96" s="149"/>
      <c r="AE96" s="149"/>
      <c r="AF96" s="149"/>
      <c r="AG96" s="149" t="s">
        <v>245</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2" x14ac:dyDescent="0.2">
      <c r="A97" s="156"/>
      <c r="B97" s="157"/>
      <c r="C97" s="196" t="s">
        <v>424</v>
      </c>
      <c r="D97" s="191"/>
      <c r="E97" s="192">
        <v>19.25</v>
      </c>
      <c r="F97" s="159"/>
      <c r="G97" s="159"/>
      <c r="H97" s="159"/>
      <c r="I97" s="159"/>
      <c r="J97" s="159"/>
      <c r="K97" s="159"/>
      <c r="L97" s="159"/>
      <c r="M97" s="159"/>
      <c r="N97" s="158"/>
      <c r="O97" s="158"/>
      <c r="P97" s="158"/>
      <c r="Q97" s="158"/>
      <c r="R97" s="159"/>
      <c r="S97" s="159"/>
      <c r="T97" s="159"/>
      <c r="U97" s="159"/>
      <c r="V97" s="159"/>
      <c r="W97" s="159"/>
      <c r="X97" s="159"/>
      <c r="Y97" s="159"/>
      <c r="Z97" s="149"/>
      <c r="AA97" s="149"/>
      <c r="AB97" s="149"/>
      <c r="AC97" s="149"/>
      <c r="AD97" s="149"/>
      <c r="AE97" s="149"/>
      <c r="AF97" s="149"/>
      <c r="AG97" s="149" t="s">
        <v>247</v>
      </c>
      <c r="AH97" s="149">
        <v>0</v>
      </c>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3" x14ac:dyDescent="0.2">
      <c r="A98" s="156"/>
      <c r="B98" s="157"/>
      <c r="C98" s="196" t="s">
        <v>327</v>
      </c>
      <c r="D98" s="191"/>
      <c r="E98" s="192">
        <v>-4.5</v>
      </c>
      <c r="F98" s="159"/>
      <c r="G98" s="159"/>
      <c r="H98" s="159"/>
      <c r="I98" s="159"/>
      <c r="J98" s="159"/>
      <c r="K98" s="159"/>
      <c r="L98" s="159"/>
      <c r="M98" s="159"/>
      <c r="N98" s="158"/>
      <c r="O98" s="158"/>
      <c r="P98" s="158"/>
      <c r="Q98" s="158"/>
      <c r="R98" s="159"/>
      <c r="S98" s="159"/>
      <c r="T98" s="159"/>
      <c r="U98" s="159"/>
      <c r="V98" s="159"/>
      <c r="W98" s="159"/>
      <c r="X98" s="159"/>
      <c r="Y98" s="159"/>
      <c r="Z98" s="149"/>
      <c r="AA98" s="149"/>
      <c r="AB98" s="149"/>
      <c r="AC98" s="149"/>
      <c r="AD98" s="149"/>
      <c r="AE98" s="149"/>
      <c r="AF98" s="149"/>
      <c r="AG98" s="149" t="s">
        <v>247</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
      <c r="A99" s="168">
        <v>22</v>
      </c>
      <c r="B99" s="169" t="s">
        <v>332</v>
      </c>
      <c r="C99" s="184" t="s">
        <v>333</v>
      </c>
      <c r="D99" s="170" t="s">
        <v>171</v>
      </c>
      <c r="E99" s="171">
        <v>5.7750000000000004</v>
      </c>
      <c r="F99" s="172"/>
      <c r="G99" s="173">
        <f>ROUND(E99*F99,2)</f>
        <v>0</v>
      </c>
      <c r="H99" s="172"/>
      <c r="I99" s="173">
        <f>ROUND(E99*H99,2)</f>
        <v>0</v>
      </c>
      <c r="J99" s="172"/>
      <c r="K99" s="173">
        <f>ROUND(E99*J99,2)</f>
        <v>0</v>
      </c>
      <c r="L99" s="173">
        <v>21</v>
      </c>
      <c r="M99" s="173">
        <f>G99*(1+L99/100)</f>
        <v>0</v>
      </c>
      <c r="N99" s="171">
        <v>3.3E-4</v>
      </c>
      <c r="O99" s="171">
        <f>ROUND(E99*N99,2)</f>
        <v>0</v>
      </c>
      <c r="P99" s="171">
        <v>0</v>
      </c>
      <c r="Q99" s="171">
        <f>ROUND(E99*P99,2)</f>
        <v>0</v>
      </c>
      <c r="R99" s="173" t="s">
        <v>239</v>
      </c>
      <c r="S99" s="173" t="s">
        <v>240</v>
      </c>
      <c r="T99" s="174" t="s">
        <v>241</v>
      </c>
      <c r="U99" s="159">
        <v>0.41</v>
      </c>
      <c r="V99" s="159">
        <f>ROUND(E99*U99,2)</f>
        <v>2.37</v>
      </c>
      <c r="W99" s="159"/>
      <c r="X99" s="159" t="s">
        <v>174</v>
      </c>
      <c r="Y99" s="159" t="s">
        <v>175</v>
      </c>
      <c r="Z99" s="149"/>
      <c r="AA99" s="149"/>
      <c r="AB99" s="149"/>
      <c r="AC99" s="149"/>
      <c r="AD99" s="149"/>
      <c r="AE99" s="149"/>
      <c r="AF99" s="149"/>
      <c r="AG99" s="149" t="s">
        <v>202</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2" x14ac:dyDescent="0.2">
      <c r="A100" s="156"/>
      <c r="B100" s="157"/>
      <c r="C100" s="275" t="s">
        <v>404</v>
      </c>
      <c r="D100" s="276"/>
      <c r="E100" s="276"/>
      <c r="F100" s="276"/>
      <c r="G100" s="276"/>
      <c r="H100" s="159"/>
      <c r="I100" s="159"/>
      <c r="J100" s="159"/>
      <c r="K100" s="159"/>
      <c r="L100" s="159"/>
      <c r="M100" s="159"/>
      <c r="N100" s="158"/>
      <c r="O100" s="158"/>
      <c r="P100" s="158"/>
      <c r="Q100" s="158"/>
      <c r="R100" s="159"/>
      <c r="S100" s="159"/>
      <c r="T100" s="159"/>
      <c r="U100" s="159"/>
      <c r="V100" s="159"/>
      <c r="W100" s="159"/>
      <c r="X100" s="159"/>
      <c r="Y100" s="159"/>
      <c r="Z100" s="149"/>
      <c r="AA100" s="149"/>
      <c r="AB100" s="149"/>
      <c r="AC100" s="149"/>
      <c r="AD100" s="149"/>
      <c r="AE100" s="149"/>
      <c r="AF100" s="149"/>
      <c r="AG100" s="149" t="s">
        <v>245</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2" x14ac:dyDescent="0.2">
      <c r="A101" s="156"/>
      <c r="B101" s="157"/>
      <c r="C101" s="196" t="s">
        <v>425</v>
      </c>
      <c r="D101" s="191"/>
      <c r="E101" s="192">
        <v>5.7750000000000004</v>
      </c>
      <c r="F101" s="159"/>
      <c r="G101" s="159"/>
      <c r="H101" s="159"/>
      <c r="I101" s="159"/>
      <c r="J101" s="159"/>
      <c r="K101" s="159"/>
      <c r="L101" s="159"/>
      <c r="M101" s="159"/>
      <c r="N101" s="158"/>
      <c r="O101" s="158"/>
      <c r="P101" s="158"/>
      <c r="Q101" s="158"/>
      <c r="R101" s="159"/>
      <c r="S101" s="159"/>
      <c r="T101" s="159"/>
      <c r="U101" s="159"/>
      <c r="V101" s="159"/>
      <c r="W101" s="159"/>
      <c r="X101" s="159"/>
      <c r="Y101" s="159"/>
      <c r="Z101" s="149"/>
      <c r="AA101" s="149"/>
      <c r="AB101" s="149"/>
      <c r="AC101" s="149"/>
      <c r="AD101" s="149"/>
      <c r="AE101" s="149"/>
      <c r="AF101" s="149"/>
      <c r="AG101" s="149" t="s">
        <v>247</v>
      </c>
      <c r="AH101" s="149">
        <v>0</v>
      </c>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x14ac:dyDescent="0.2">
      <c r="A102" s="161" t="s">
        <v>169</v>
      </c>
      <c r="B102" s="162" t="s">
        <v>125</v>
      </c>
      <c r="C102" s="182" t="s">
        <v>126</v>
      </c>
      <c r="D102" s="163"/>
      <c r="E102" s="164"/>
      <c r="F102" s="165"/>
      <c r="G102" s="165">
        <f>SUMIF(AG103:AG106,"&lt;&gt;NOR",G103:G106)</f>
        <v>0</v>
      </c>
      <c r="H102" s="165"/>
      <c r="I102" s="165">
        <f>SUM(I103:I106)</f>
        <v>0</v>
      </c>
      <c r="J102" s="165"/>
      <c r="K102" s="165">
        <f>SUM(K103:K106)</f>
        <v>0</v>
      </c>
      <c r="L102" s="165"/>
      <c r="M102" s="165">
        <f>SUM(M103:M106)</f>
        <v>0</v>
      </c>
      <c r="N102" s="164"/>
      <c r="O102" s="164">
        <f>SUM(O103:O106)</f>
        <v>2.84</v>
      </c>
      <c r="P102" s="164"/>
      <c r="Q102" s="164">
        <f>SUM(Q103:Q106)</f>
        <v>0</v>
      </c>
      <c r="R102" s="165"/>
      <c r="S102" s="165"/>
      <c r="T102" s="166"/>
      <c r="U102" s="160"/>
      <c r="V102" s="160">
        <f>SUM(V103:V106)</f>
        <v>2.4</v>
      </c>
      <c r="W102" s="160"/>
      <c r="X102" s="160"/>
      <c r="Y102" s="160"/>
      <c r="AG102" t="s">
        <v>170</v>
      </c>
    </row>
    <row r="103" spans="1:60" ht="22.5" outlineLevel="1" x14ac:dyDescent="0.2">
      <c r="A103" s="168">
        <v>23</v>
      </c>
      <c r="B103" s="169" t="s">
        <v>426</v>
      </c>
      <c r="C103" s="184" t="s">
        <v>427</v>
      </c>
      <c r="D103" s="170" t="s">
        <v>171</v>
      </c>
      <c r="E103" s="171">
        <v>14.82</v>
      </c>
      <c r="F103" s="172"/>
      <c r="G103" s="173">
        <f>ROUND(E103*F103,2)</f>
        <v>0</v>
      </c>
      <c r="H103" s="172"/>
      <c r="I103" s="173">
        <f>ROUND(E103*H103,2)</f>
        <v>0</v>
      </c>
      <c r="J103" s="172"/>
      <c r="K103" s="173">
        <f>ROUND(E103*J103,2)</f>
        <v>0</v>
      </c>
      <c r="L103" s="173">
        <v>21</v>
      </c>
      <c r="M103" s="173">
        <f>G103*(1+L103/100)</f>
        <v>0</v>
      </c>
      <c r="N103" s="171">
        <v>0.19189000000000001</v>
      </c>
      <c r="O103" s="171">
        <f>ROUND(E103*N103,2)</f>
        <v>2.84</v>
      </c>
      <c r="P103" s="171">
        <v>0</v>
      </c>
      <c r="Q103" s="171">
        <f>ROUND(E103*P103,2)</f>
        <v>0</v>
      </c>
      <c r="R103" s="173" t="s">
        <v>239</v>
      </c>
      <c r="S103" s="173" t="s">
        <v>240</v>
      </c>
      <c r="T103" s="174" t="s">
        <v>241</v>
      </c>
      <c r="U103" s="159">
        <v>0.16200000000000001</v>
      </c>
      <c r="V103" s="159">
        <f>ROUND(E103*U103,2)</f>
        <v>2.4</v>
      </c>
      <c r="W103" s="159"/>
      <c r="X103" s="159" t="s">
        <v>174</v>
      </c>
      <c r="Y103" s="159" t="s">
        <v>175</v>
      </c>
      <c r="Z103" s="149"/>
      <c r="AA103" s="149"/>
      <c r="AB103" s="149"/>
      <c r="AC103" s="149"/>
      <c r="AD103" s="149"/>
      <c r="AE103" s="149"/>
      <c r="AF103" s="149"/>
      <c r="AG103" s="149" t="s">
        <v>202</v>
      </c>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2" x14ac:dyDescent="0.2">
      <c r="A104" s="156"/>
      <c r="B104" s="157"/>
      <c r="C104" s="273" t="s">
        <v>428</v>
      </c>
      <c r="D104" s="274"/>
      <c r="E104" s="274"/>
      <c r="F104" s="274"/>
      <c r="G104" s="274"/>
      <c r="H104" s="159"/>
      <c r="I104" s="159"/>
      <c r="J104" s="159"/>
      <c r="K104" s="159"/>
      <c r="L104" s="159"/>
      <c r="M104" s="159"/>
      <c r="N104" s="158"/>
      <c r="O104" s="158"/>
      <c r="P104" s="158"/>
      <c r="Q104" s="158"/>
      <c r="R104" s="159"/>
      <c r="S104" s="159"/>
      <c r="T104" s="159"/>
      <c r="U104" s="159"/>
      <c r="V104" s="159"/>
      <c r="W104" s="159"/>
      <c r="X104" s="159"/>
      <c r="Y104" s="159"/>
      <c r="Z104" s="149"/>
      <c r="AA104" s="149"/>
      <c r="AB104" s="149"/>
      <c r="AC104" s="149"/>
      <c r="AD104" s="149"/>
      <c r="AE104" s="149"/>
      <c r="AF104" s="149"/>
      <c r="AG104" s="149" t="s">
        <v>243</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2" x14ac:dyDescent="0.2">
      <c r="A105" s="156"/>
      <c r="B105" s="157"/>
      <c r="C105" s="271" t="s">
        <v>404</v>
      </c>
      <c r="D105" s="272"/>
      <c r="E105" s="272"/>
      <c r="F105" s="272"/>
      <c r="G105" s="272"/>
      <c r="H105" s="159"/>
      <c r="I105" s="159"/>
      <c r="J105" s="159"/>
      <c r="K105" s="159"/>
      <c r="L105" s="159"/>
      <c r="M105" s="159"/>
      <c r="N105" s="158"/>
      <c r="O105" s="158"/>
      <c r="P105" s="158"/>
      <c r="Q105" s="158"/>
      <c r="R105" s="159"/>
      <c r="S105" s="159"/>
      <c r="T105" s="159"/>
      <c r="U105" s="159"/>
      <c r="V105" s="159"/>
      <c r="W105" s="159"/>
      <c r="X105" s="159"/>
      <c r="Y105" s="159"/>
      <c r="Z105" s="149"/>
      <c r="AA105" s="149"/>
      <c r="AB105" s="149"/>
      <c r="AC105" s="149"/>
      <c r="AD105" s="149"/>
      <c r="AE105" s="149"/>
      <c r="AF105" s="149"/>
      <c r="AG105" s="149" t="s">
        <v>245</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2" x14ac:dyDescent="0.2">
      <c r="A106" s="156"/>
      <c r="B106" s="157"/>
      <c r="C106" s="196" t="s">
        <v>429</v>
      </c>
      <c r="D106" s="191"/>
      <c r="E106" s="192">
        <v>14.82</v>
      </c>
      <c r="F106" s="159"/>
      <c r="G106" s="159"/>
      <c r="H106" s="159"/>
      <c r="I106" s="159"/>
      <c r="J106" s="159"/>
      <c r="K106" s="159"/>
      <c r="L106" s="159"/>
      <c r="M106" s="159"/>
      <c r="N106" s="158"/>
      <c r="O106" s="158"/>
      <c r="P106" s="158"/>
      <c r="Q106" s="158"/>
      <c r="R106" s="159"/>
      <c r="S106" s="159"/>
      <c r="T106" s="159"/>
      <c r="U106" s="159"/>
      <c r="V106" s="159"/>
      <c r="W106" s="159"/>
      <c r="X106" s="159"/>
      <c r="Y106" s="159"/>
      <c r="Z106" s="149"/>
      <c r="AA106" s="149"/>
      <c r="AB106" s="149"/>
      <c r="AC106" s="149"/>
      <c r="AD106" s="149"/>
      <c r="AE106" s="149"/>
      <c r="AF106" s="149"/>
      <c r="AG106" s="149" t="s">
        <v>247</v>
      </c>
      <c r="AH106" s="149">
        <v>0</v>
      </c>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x14ac:dyDescent="0.2">
      <c r="A107" s="161" t="s">
        <v>169</v>
      </c>
      <c r="B107" s="162" t="s">
        <v>127</v>
      </c>
      <c r="C107" s="182" t="s">
        <v>128</v>
      </c>
      <c r="D107" s="163"/>
      <c r="E107" s="164"/>
      <c r="F107" s="165"/>
      <c r="G107" s="165">
        <f>SUMIF(AG108:AG110,"&lt;&gt;NOR",G108:G110)</f>
        <v>0</v>
      </c>
      <c r="H107" s="165"/>
      <c r="I107" s="165">
        <f>SUM(I108:I110)</f>
        <v>0</v>
      </c>
      <c r="J107" s="165"/>
      <c r="K107" s="165">
        <f>SUM(K108:K110)</f>
        <v>0</v>
      </c>
      <c r="L107" s="165"/>
      <c r="M107" s="165">
        <f>SUM(M108:M110)</f>
        <v>0</v>
      </c>
      <c r="N107" s="164"/>
      <c r="O107" s="164">
        <f>SUM(O108:O110)</f>
        <v>0</v>
      </c>
      <c r="P107" s="164"/>
      <c r="Q107" s="164">
        <f>SUM(Q108:Q110)</f>
        <v>0</v>
      </c>
      <c r="R107" s="165"/>
      <c r="S107" s="165"/>
      <c r="T107" s="166"/>
      <c r="U107" s="160"/>
      <c r="V107" s="160">
        <f>SUM(V108:V110)</f>
        <v>25.84</v>
      </c>
      <c r="W107" s="160"/>
      <c r="X107" s="160"/>
      <c r="Y107" s="160"/>
      <c r="AG107" t="s">
        <v>170</v>
      </c>
    </row>
    <row r="108" spans="1:60" ht="22.5" outlineLevel="1" x14ac:dyDescent="0.2">
      <c r="A108" s="168">
        <v>24</v>
      </c>
      <c r="B108" s="169" t="s">
        <v>335</v>
      </c>
      <c r="C108" s="184" t="s">
        <v>336</v>
      </c>
      <c r="D108" s="170" t="s">
        <v>282</v>
      </c>
      <c r="E108" s="171">
        <v>27.53162</v>
      </c>
      <c r="F108" s="172"/>
      <c r="G108" s="173">
        <f>ROUND(E108*F108,2)</f>
        <v>0</v>
      </c>
      <c r="H108" s="172"/>
      <c r="I108" s="173">
        <f>ROUND(E108*H108,2)</f>
        <v>0</v>
      </c>
      <c r="J108" s="172"/>
      <c r="K108" s="173">
        <f>ROUND(E108*J108,2)</f>
        <v>0</v>
      </c>
      <c r="L108" s="173">
        <v>21</v>
      </c>
      <c r="M108" s="173">
        <f>G108*(1+L108/100)</f>
        <v>0</v>
      </c>
      <c r="N108" s="171">
        <v>0</v>
      </c>
      <c r="O108" s="171">
        <f>ROUND(E108*N108,2)</f>
        <v>0</v>
      </c>
      <c r="P108" s="171">
        <v>0</v>
      </c>
      <c r="Q108" s="171">
        <f>ROUND(E108*P108,2)</f>
        <v>0</v>
      </c>
      <c r="R108" s="173" t="s">
        <v>337</v>
      </c>
      <c r="S108" s="173" t="s">
        <v>240</v>
      </c>
      <c r="T108" s="174" t="s">
        <v>241</v>
      </c>
      <c r="U108" s="159">
        <v>0.9385</v>
      </c>
      <c r="V108" s="159">
        <f>ROUND(E108*U108,2)</f>
        <v>25.84</v>
      </c>
      <c r="W108" s="159"/>
      <c r="X108" s="159" t="s">
        <v>338</v>
      </c>
      <c r="Y108" s="159" t="s">
        <v>175</v>
      </c>
      <c r="Z108" s="149"/>
      <c r="AA108" s="149"/>
      <c r="AB108" s="149"/>
      <c r="AC108" s="149"/>
      <c r="AD108" s="149"/>
      <c r="AE108" s="149"/>
      <c r="AF108" s="149"/>
      <c r="AG108" s="149" t="s">
        <v>339</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2" x14ac:dyDescent="0.2">
      <c r="A109" s="156"/>
      <c r="B109" s="157"/>
      <c r="C109" s="273" t="s">
        <v>340</v>
      </c>
      <c r="D109" s="274"/>
      <c r="E109" s="274"/>
      <c r="F109" s="274"/>
      <c r="G109" s="274"/>
      <c r="H109" s="159"/>
      <c r="I109" s="159"/>
      <c r="J109" s="159"/>
      <c r="K109" s="159"/>
      <c r="L109" s="159"/>
      <c r="M109" s="159"/>
      <c r="N109" s="158"/>
      <c r="O109" s="158"/>
      <c r="P109" s="158"/>
      <c r="Q109" s="158"/>
      <c r="R109" s="159"/>
      <c r="S109" s="159"/>
      <c r="T109" s="159"/>
      <c r="U109" s="159"/>
      <c r="V109" s="159"/>
      <c r="W109" s="159"/>
      <c r="X109" s="159"/>
      <c r="Y109" s="159"/>
      <c r="Z109" s="149"/>
      <c r="AA109" s="149"/>
      <c r="AB109" s="149"/>
      <c r="AC109" s="149"/>
      <c r="AD109" s="149"/>
      <c r="AE109" s="149"/>
      <c r="AF109" s="149"/>
      <c r="AG109" s="149" t="s">
        <v>243</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2" x14ac:dyDescent="0.2">
      <c r="A110" s="156"/>
      <c r="B110" s="157"/>
      <c r="C110" s="271" t="s">
        <v>404</v>
      </c>
      <c r="D110" s="272"/>
      <c r="E110" s="272"/>
      <c r="F110" s="272"/>
      <c r="G110" s="272"/>
      <c r="H110" s="159"/>
      <c r="I110" s="159"/>
      <c r="J110" s="159"/>
      <c r="K110" s="159"/>
      <c r="L110" s="159"/>
      <c r="M110" s="159"/>
      <c r="N110" s="158"/>
      <c r="O110" s="158"/>
      <c r="P110" s="158"/>
      <c r="Q110" s="158"/>
      <c r="R110" s="159"/>
      <c r="S110" s="159"/>
      <c r="T110" s="159"/>
      <c r="U110" s="159"/>
      <c r="V110" s="159"/>
      <c r="W110" s="159"/>
      <c r="X110" s="159"/>
      <c r="Y110" s="159"/>
      <c r="Z110" s="149"/>
      <c r="AA110" s="149"/>
      <c r="AB110" s="149"/>
      <c r="AC110" s="149"/>
      <c r="AD110" s="149"/>
      <c r="AE110" s="149"/>
      <c r="AF110" s="149"/>
      <c r="AG110" s="149" t="s">
        <v>245</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x14ac:dyDescent="0.2">
      <c r="A111" s="161" t="s">
        <v>169</v>
      </c>
      <c r="B111" s="162" t="s">
        <v>129</v>
      </c>
      <c r="C111" s="182" t="s">
        <v>130</v>
      </c>
      <c r="D111" s="163"/>
      <c r="E111" s="164"/>
      <c r="F111" s="165"/>
      <c r="G111" s="165">
        <f>SUMIF(AG112:AG125,"&lt;&gt;NOR",G112:G125)</f>
        <v>0</v>
      </c>
      <c r="H111" s="165"/>
      <c r="I111" s="165">
        <f>SUM(I112:I125)</f>
        <v>0</v>
      </c>
      <c r="J111" s="165"/>
      <c r="K111" s="165">
        <f>SUM(K112:K125)</f>
        <v>0</v>
      </c>
      <c r="L111" s="165"/>
      <c r="M111" s="165">
        <f>SUM(M112:M125)</f>
        <v>0</v>
      </c>
      <c r="N111" s="164"/>
      <c r="O111" s="164">
        <f>SUM(O112:O125)</f>
        <v>0.04</v>
      </c>
      <c r="P111" s="164"/>
      <c r="Q111" s="164">
        <f>SUM(Q112:Q125)</f>
        <v>0</v>
      </c>
      <c r="R111" s="165"/>
      <c r="S111" s="165"/>
      <c r="T111" s="166"/>
      <c r="U111" s="160"/>
      <c r="V111" s="160">
        <f>SUM(V112:V125)</f>
        <v>9.5399999999999991</v>
      </c>
      <c r="W111" s="160"/>
      <c r="X111" s="160"/>
      <c r="Y111" s="160"/>
      <c r="AG111" t="s">
        <v>170</v>
      </c>
    </row>
    <row r="112" spans="1:60" outlineLevel="1" x14ac:dyDescent="0.2">
      <c r="A112" s="168">
        <v>25</v>
      </c>
      <c r="B112" s="169" t="s">
        <v>341</v>
      </c>
      <c r="C112" s="184" t="s">
        <v>342</v>
      </c>
      <c r="D112" s="170" t="s">
        <v>171</v>
      </c>
      <c r="E112" s="171">
        <v>16</v>
      </c>
      <c r="F112" s="172"/>
      <c r="G112" s="173">
        <f>ROUND(E112*F112,2)</f>
        <v>0</v>
      </c>
      <c r="H112" s="172"/>
      <c r="I112" s="173">
        <f>ROUND(E112*H112,2)</f>
        <v>0</v>
      </c>
      <c r="J112" s="172"/>
      <c r="K112" s="173">
        <f>ROUND(E112*J112,2)</f>
        <v>0</v>
      </c>
      <c r="L112" s="173">
        <v>21</v>
      </c>
      <c r="M112" s="173">
        <f>G112*(1+L112/100)</f>
        <v>0</v>
      </c>
      <c r="N112" s="171">
        <v>0</v>
      </c>
      <c r="O112" s="171">
        <f>ROUND(E112*N112,2)</f>
        <v>0</v>
      </c>
      <c r="P112" s="171">
        <v>0</v>
      </c>
      <c r="Q112" s="171">
        <f>ROUND(E112*P112,2)</f>
        <v>0</v>
      </c>
      <c r="R112" s="173" t="s">
        <v>343</v>
      </c>
      <c r="S112" s="173" t="s">
        <v>240</v>
      </c>
      <c r="T112" s="174" t="s">
        <v>241</v>
      </c>
      <c r="U112" s="159">
        <v>0.47</v>
      </c>
      <c r="V112" s="159">
        <f>ROUND(E112*U112,2)</f>
        <v>7.52</v>
      </c>
      <c r="W112" s="159"/>
      <c r="X112" s="159" t="s">
        <v>174</v>
      </c>
      <c r="Y112" s="159" t="s">
        <v>175</v>
      </c>
      <c r="Z112" s="149"/>
      <c r="AA112" s="149"/>
      <c r="AB112" s="149"/>
      <c r="AC112" s="149"/>
      <c r="AD112" s="149"/>
      <c r="AE112" s="149"/>
      <c r="AF112" s="149"/>
      <c r="AG112" s="149" t="s">
        <v>202</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2" x14ac:dyDescent="0.2">
      <c r="A113" s="156"/>
      <c r="B113" s="157"/>
      <c r="C113" s="275" t="s">
        <v>404</v>
      </c>
      <c r="D113" s="276"/>
      <c r="E113" s="276"/>
      <c r="F113" s="276"/>
      <c r="G113" s="276"/>
      <c r="H113" s="159"/>
      <c r="I113" s="159"/>
      <c r="J113" s="159"/>
      <c r="K113" s="159"/>
      <c r="L113" s="159"/>
      <c r="M113" s="159"/>
      <c r="N113" s="158"/>
      <c r="O113" s="158"/>
      <c r="P113" s="158"/>
      <c r="Q113" s="158"/>
      <c r="R113" s="159"/>
      <c r="S113" s="159"/>
      <c r="T113" s="159"/>
      <c r="U113" s="159"/>
      <c r="V113" s="159"/>
      <c r="W113" s="159"/>
      <c r="X113" s="159"/>
      <c r="Y113" s="159"/>
      <c r="Z113" s="149"/>
      <c r="AA113" s="149"/>
      <c r="AB113" s="149"/>
      <c r="AC113" s="149"/>
      <c r="AD113" s="149"/>
      <c r="AE113" s="149"/>
      <c r="AF113" s="149"/>
      <c r="AG113" s="149" t="s">
        <v>245</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2" x14ac:dyDescent="0.2">
      <c r="A114" s="156"/>
      <c r="B114" s="157"/>
      <c r="C114" s="196" t="s">
        <v>430</v>
      </c>
      <c r="D114" s="191"/>
      <c r="E114" s="192">
        <v>16</v>
      </c>
      <c r="F114" s="159"/>
      <c r="G114" s="159"/>
      <c r="H114" s="159"/>
      <c r="I114" s="159"/>
      <c r="J114" s="159"/>
      <c r="K114" s="159"/>
      <c r="L114" s="159"/>
      <c r="M114" s="159"/>
      <c r="N114" s="158"/>
      <c r="O114" s="158"/>
      <c r="P114" s="158"/>
      <c r="Q114" s="158"/>
      <c r="R114" s="159"/>
      <c r="S114" s="159"/>
      <c r="T114" s="159"/>
      <c r="U114" s="159"/>
      <c r="V114" s="159"/>
      <c r="W114" s="159"/>
      <c r="X114" s="159"/>
      <c r="Y114" s="159"/>
      <c r="Z114" s="149"/>
      <c r="AA114" s="149"/>
      <c r="AB114" s="149"/>
      <c r="AC114" s="149"/>
      <c r="AD114" s="149"/>
      <c r="AE114" s="149"/>
      <c r="AF114" s="149"/>
      <c r="AG114" s="149" t="s">
        <v>247</v>
      </c>
      <c r="AH114" s="149">
        <v>0</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ht="22.5" outlineLevel="1" x14ac:dyDescent="0.2">
      <c r="A115" s="168">
        <v>26</v>
      </c>
      <c r="B115" s="169" t="s">
        <v>346</v>
      </c>
      <c r="C115" s="184" t="s">
        <v>347</v>
      </c>
      <c r="D115" s="170" t="s">
        <v>181</v>
      </c>
      <c r="E115" s="171">
        <v>1</v>
      </c>
      <c r="F115" s="172"/>
      <c r="G115" s="173">
        <f>ROUND(E115*F115,2)</f>
        <v>0</v>
      </c>
      <c r="H115" s="172"/>
      <c r="I115" s="173">
        <f>ROUND(E115*H115,2)</f>
        <v>0</v>
      </c>
      <c r="J115" s="172"/>
      <c r="K115" s="173">
        <f>ROUND(E115*J115,2)</f>
        <v>0</v>
      </c>
      <c r="L115" s="173">
        <v>21</v>
      </c>
      <c r="M115" s="173">
        <f>G115*(1+L115/100)</f>
        <v>0</v>
      </c>
      <c r="N115" s="171">
        <v>0</v>
      </c>
      <c r="O115" s="171">
        <f>ROUND(E115*N115,2)</f>
        <v>0</v>
      </c>
      <c r="P115" s="171">
        <v>0</v>
      </c>
      <c r="Q115" s="171">
        <f>ROUND(E115*P115,2)</f>
        <v>0</v>
      </c>
      <c r="R115" s="173" t="s">
        <v>343</v>
      </c>
      <c r="S115" s="173" t="s">
        <v>240</v>
      </c>
      <c r="T115" s="174" t="s">
        <v>241</v>
      </c>
      <c r="U115" s="159">
        <v>1.88</v>
      </c>
      <c r="V115" s="159">
        <f>ROUND(E115*U115,2)</f>
        <v>1.88</v>
      </c>
      <c r="W115" s="159"/>
      <c r="X115" s="159" t="s">
        <v>174</v>
      </c>
      <c r="Y115" s="159" t="s">
        <v>175</v>
      </c>
      <c r="Z115" s="149"/>
      <c r="AA115" s="149"/>
      <c r="AB115" s="149"/>
      <c r="AC115" s="149"/>
      <c r="AD115" s="149"/>
      <c r="AE115" s="149"/>
      <c r="AF115" s="149"/>
      <c r="AG115" s="149" t="s">
        <v>202</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outlineLevel="2" x14ac:dyDescent="0.2">
      <c r="A116" s="156"/>
      <c r="B116" s="157"/>
      <c r="C116" s="275" t="s">
        <v>404</v>
      </c>
      <c r="D116" s="276"/>
      <c r="E116" s="276"/>
      <c r="F116" s="276"/>
      <c r="G116" s="276"/>
      <c r="H116" s="159"/>
      <c r="I116" s="159"/>
      <c r="J116" s="159"/>
      <c r="K116" s="159"/>
      <c r="L116" s="159"/>
      <c r="M116" s="159"/>
      <c r="N116" s="158"/>
      <c r="O116" s="158"/>
      <c r="P116" s="158"/>
      <c r="Q116" s="158"/>
      <c r="R116" s="159"/>
      <c r="S116" s="159"/>
      <c r="T116" s="159"/>
      <c r="U116" s="159"/>
      <c r="V116" s="159"/>
      <c r="W116" s="159"/>
      <c r="X116" s="159"/>
      <c r="Y116" s="159"/>
      <c r="Z116" s="149"/>
      <c r="AA116" s="149"/>
      <c r="AB116" s="149"/>
      <c r="AC116" s="149"/>
      <c r="AD116" s="149"/>
      <c r="AE116" s="149"/>
      <c r="AF116" s="149"/>
      <c r="AG116" s="149" t="s">
        <v>245</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
      <c r="A117" s="168">
        <v>27</v>
      </c>
      <c r="B117" s="169" t="s">
        <v>348</v>
      </c>
      <c r="C117" s="184" t="s">
        <v>349</v>
      </c>
      <c r="D117" s="170" t="s">
        <v>282</v>
      </c>
      <c r="E117" s="171">
        <v>4.1700000000000001E-2</v>
      </c>
      <c r="F117" s="172"/>
      <c r="G117" s="173">
        <f>ROUND(E117*F117,2)</f>
        <v>0</v>
      </c>
      <c r="H117" s="172"/>
      <c r="I117" s="173">
        <f>ROUND(E117*H117,2)</f>
        <v>0</v>
      </c>
      <c r="J117" s="172"/>
      <c r="K117" s="173">
        <f>ROUND(E117*J117,2)</f>
        <v>0</v>
      </c>
      <c r="L117" s="173">
        <v>21</v>
      </c>
      <c r="M117" s="173">
        <f>G117*(1+L117/100)</f>
        <v>0</v>
      </c>
      <c r="N117" s="171">
        <v>0</v>
      </c>
      <c r="O117" s="171">
        <f>ROUND(E117*N117,2)</f>
        <v>0</v>
      </c>
      <c r="P117" s="171">
        <v>0</v>
      </c>
      <c r="Q117" s="171">
        <f>ROUND(E117*P117,2)</f>
        <v>0</v>
      </c>
      <c r="R117" s="173" t="s">
        <v>343</v>
      </c>
      <c r="S117" s="173" t="s">
        <v>240</v>
      </c>
      <c r="T117" s="174" t="s">
        <v>241</v>
      </c>
      <c r="U117" s="159">
        <v>3.327</v>
      </c>
      <c r="V117" s="159">
        <f>ROUND(E117*U117,2)</f>
        <v>0.14000000000000001</v>
      </c>
      <c r="W117" s="159"/>
      <c r="X117" s="159" t="s">
        <v>338</v>
      </c>
      <c r="Y117" s="159" t="s">
        <v>175</v>
      </c>
      <c r="Z117" s="149"/>
      <c r="AA117" s="149"/>
      <c r="AB117" s="149"/>
      <c r="AC117" s="149"/>
      <c r="AD117" s="149"/>
      <c r="AE117" s="149"/>
      <c r="AF117" s="149"/>
      <c r="AG117" s="149" t="s">
        <v>339</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outlineLevel="2" x14ac:dyDescent="0.2">
      <c r="A118" s="156"/>
      <c r="B118" s="157"/>
      <c r="C118" s="273" t="s">
        <v>350</v>
      </c>
      <c r="D118" s="274"/>
      <c r="E118" s="274"/>
      <c r="F118" s="274"/>
      <c r="G118" s="274"/>
      <c r="H118" s="159"/>
      <c r="I118" s="159"/>
      <c r="J118" s="159"/>
      <c r="K118" s="159"/>
      <c r="L118" s="159"/>
      <c r="M118" s="159"/>
      <c r="N118" s="158"/>
      <c r="O118" s="158"/>
      <c r="P118" s="158"/>
      <c r="Q118" s="158"/>
      <c r="R118" s="159"/>
      <c r="S118" s="159"/>
      <c r="T118" s="159"/>
      <c r="U118" s="159"/>
      <c r="V118" s="159"/>
      <c r="W118" s="159"/>
      <c r="X118" s="159"/>
      <c r="Y118" s="159"/>
      <c r="Z118" s="149"/>
      <c r="AA118" s="149"/>
      <c r="AB118" s="149"/>
      <c r="AC118" s="149"/>
      <c r="AD118" s="149"/>
      <c r="AE118" s="149"/>
      <c r="AF118" s="149"/>
      <c r="AG118" s="149" t="s">
        <v>243</v>
      </c>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c r="BH118" s="149"/>
    </row>
    <row r="119" spans="1:60" outlineLevel="2" x14ac:dyDescent="0.2">
      <c r="A119" s="156"/>
      <c r="B119" s="157"/>
      <c r="C119" s="271" t="s">
        <v>404</v>
      </c>
      <c r="D119" s="272"/>
      <c r="E119" s="272"/>
      <c r="F119" s="272"/>
      <c r="G119" s="272"/>
      <c r="H119" s="159"/>
      <c r="I119" s="159"/>
      <c r="J119" s="159"/>
      <c r="K119" s="159"/>
      <c r="L119" s="159"/>
      <c r="M119" s="159"/>
      <c r="N119" s="158"/>
      <c r="O119" s="158"/>
      <c r="P119" s="158"/>
      <c r="Q119" s="158"/>
      <c r="R119" s="159"/>
      <c r="S119" s="159"/>
      <c r="T119" s="159"/>
      <c r="U119" s="159"/>
      <c r="V119" s="159"/>
      <c r="W119" s="159"/>
      <c r="X119" s="159"/>
      <c r="Y119" s="159"/>
      <c r="Z119" s="149"/>
      <c r="AA119" s="149"/>
      <c r="AB119" s="149"/>
      <c r="AC119" s="149"/>
      <c r="AD119" s="149"/>
      <c r="AE119" s="149"/>
      <c r="AF119" s="149"/>
      <c r="AG119" s="149" t="s">
        <v>245</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ht="22.5" outlineLevel="1" x14ac:dyDescent="0.2">
      <c r="A120" s="168">
        <v>28</v>
      </c>
      <c r="B120" s="169" t="s">
        <v>351</v>
      </c>
      <c r="C120" s="184" t="s">
        <v>352</v>
      </c>
      <c r="D120" s="170" t="s">
        <v>353</v>
      </c>
      <c r="E120" s="171">
        <v>1</v>
      </c>
      <c r="F120" s="172"/>
      <c r="G120" s="173">
        <f>ROUND(E120*F120,2)</f>
        <v>0</v>
      </c>
      <c r="H120" s="172"/>
      <c r="I120" s="173">
        <f>ROUND(E120*H120,2)</f>
        <v>0</v>
      </c>
      <c r="J120" s="172"/>
      <c r="K120" s="173">
        <f>ROUND(E120*J120,2)</f>
        <v>0</v>
      </c>
      <c r="L120" s="173">
        <v>21</v>
      </c>
      <c r="M120" s="173">
        <f>G120*(1+L120/100)</f>
        <v>0</v>
      </c>
      <c r="N120" s="171">
        <v>2.7000000000000001E-3</v>
      </c>
      <c r="O120" s="171">
        <f>ROUND(E120*N120,2)</f>
        <v>0</v>
      </c>
      <c r="P120" s="171">
        <v>0</v>
      </c>
      <c r="Q120" s="171">
        <f>ROUND(E120*P120,2)</f>
        <v>0</v>
      </c>
      <c r="R120" s="173"/>
      <c r="S120" s="173" t="s">
        <v>172</v>
      </c>
      <c r="T120" s="174" t="s">
        <v>173</v>
      </c>
      <c r="U120" s="159">
        <v>0</v>
      </c>
      <c r="V120" s="159">
        <f>ROUND(E120*U120,2)</f>
        <v>0</v>
      </c>
      <c r="W120" s="159"/>
      <c r="X120" s="159" t="s">
        <v>177</v>
      </c>
      <c r="Y120" s="159" t="s">
        <v>175</v>
      </c>
      <c r="Z120" s="149"/>
      <c r="AA120" s="149"/>
      <c r="AB120" s="149"/>
      <c r="AC120" s="149"/>
      <c r="AD120" s="149"/>
      <c r="AE120" s="149"/>
      <c r="AF120" s="149"/>
      <c r="AG120" s="149" t="s">
        <v>318</v>
      </c>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2" x14ac:dyDescent="0.2">
      <c r="A121" s="156"/>
      <c r="B121" s="157"/>
      <c r="C121" s="275" t="s">
        <v>404</v>
      </c>
      <c r="D121" s="276"/>
      <c r="E121" s="276"/>
      <c r="F121" s="276"/>
      <c r="G121" s="276"/>
      <c r="H121" s="159"/>
      <c r="I121" s="159"/>
      <c r="J121" s="159"/>
      <c r="K121" s="159"/>
      <c r="L121" s="159"/>
      <c r="M121" s="159"/>
      <c r="N121" s="158"/>
      <c r="O121" s="158"/>
      <c r="P121" s="158"/>
      <c r="Q121" s="158"/>
      <c r="R121" s="159"/>
      <c r="S121" s="159"/>
      <c r="T121" s="159"/>
      <c r="U121" s="159"/>
      <c r="V121" s="159"/>
      <c r="W121" s="159"/>
      <c r="X121" s="159"/>
      <c r="Y121" s="159"/>
      <c r="Z121" s="149"/>
      <c r="AA121" s="149"/>
      <c r="AB121" s="149"/>
      <c r="AC121" s="149"/>
      <c r="AD121" s="149"/>
      <c r="AE121" s="149"/>
      <c r="AF121" s="149"/>
      <c r="AG121" s="149" t="s">
        <v>245</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
      <c r="A122" s="168">
        <v>29</v>
      </c>
      <c r="B122" s="169" t="s">
        <v>354</v>
      </c>
      <c r="C122" s="184" t="s">
        <v>431</v>
      </c>
      <c r="D122" s="170" t="s">
        <v>181</v>
      </c>
      <c r="E122" s="171">
        <v>1</v>
      </c>
      <c r="F122" s="172"/>
      <c r="G122" s="173">
        <f>ROUND(E122*F122,2)</f>
        <v>0</v>
      </c>
      <c r="H122" s="172"/>
      <c r="I122" s="173">
        <f>ROUND(E122*H122,2)</f>
        <v>0</v>
      </c>
      <c r="J122" s="172"/>
      <c r="K122" s="173">
        <f>ROUND(E122*J122,2)</f>
        <v>0</v>
      </c>
      <c r="L122" s="173">
        <v>21</v>
      </c>
      <c r="M122" s="173">
        <f>G122*(1+L122/100)</f>
        <v>0</v>
      </c>
      <c r="N122" s="171">
        <v>3.1E-2</v>
      </c>
      <c r="O122" s="171">
        <f>ROUND(E122*N122,2)</f>
        <v>0.03</v>
      </c>
      <c r="P122" s="171">
        <v>0</v>
      </c>
      <c r="Q122" s="171">
        <f>ROUND(E122*P122,2)</f>
        <v>0</v>
      </c>
      <c r="R122" s="173"/>
      <c r="S122" s="173" t="s">
        <v>172</v>
      </c>
      <c r="T122" s="174" t="s">
        <v>173</v>
      </c>
      <c r="U122" s="159">
        <v>0</v>
      </c>
      <c r="V122" s="159">
        <f>ROUND(E122*U122,2)</f>
        <v>0</v>
      </c>
      <c r="W122" s="159"/>
      <c r="X122" s="159" t="s">
        <v>177</v>
      </c>
      <c r="Y122" s="159" t="s">
        <v>175</v>
      </c>
      <c r="Z122" s="149"/>
      <c r="AA122" s="149"/>
      <c r="AB122" s="149"/>
      <c r="AC122" s="149"/>
      <c r="AD122" s="149"/>
      <c r="AE122" s="149"/>
      <c r="AF122" s="149"/>
      <c r="AG122" s="149" t="s">
        <v>318</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2" x14ac:dyDescent="0.2">
      <c r="A123" s="156"/>
      <c r="B123" s="157"/>
      <c r="C123" s="275" t="s">
        <v>404</v>
      </c>
      <c r="D123" s="276"/>
      <c r="E123" s="276"/>
      <c r="F123" s="276"/>
      <c r="G123" s="276"/>
      <c r="H123" s="159"/>
      <c r="I123" s="159"/>
      <c r="J123" s="159"/>
      <c r="K123" s="159"/>
      <c r="L123" s="159"/>
      <c r="M123" s="159"/>
      <c r="N123" s="158"/>
      <c r="O123" s="158"/>
      <c r="P123" s="158"/>
      <c r="Q123" s="158"/>
      <c r="R123" s="159"/>
      <c r="S123" s="159"/>
      <c r="T123" s="159"/>
      <c r="U123" s="159"/>
      <c r="V123" s="159"/>
      <c r="W123" s="159"/>
      <c r="X123" s="159"/>
      <c r="Y123" s="159"/>
      <c r="Z123" s="149"/>
      <c r="AA123" s="149"/>
      <c r="AB123" s="149"/>
      <c r="AC123" s="149"/>
      <c r="AD123" s="149"/>
      <c r="AE123" s="149"/>
      <c r="AF123" s="149"/>
      <c r="AG123" s="149" t="s">
        <v>245</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ht="22.5" outlineLevel="1" x14ac:dyDescent="0.2">
      <c r="A124" s="168">
        <v>30</v>
      </c>
      <c r="B124" s="169" t="s">
        <v>356</v>
      </c>
      <c r="C124" s="184" t="s">
        <v>357</v>
      </c>
      <c r="D124" s="170" t="s">
        <v>181</v>
      </c>
      <c r="E124" s="171">
        <v>8</v>
      </c>
      <c r="F124" s="172"/>
      <c r="G124" s="173">
        <f>ROUND(E124*F124,2)</f>
        <v>0</v>
      </c>
      <c r="H124" s="172"/>
      <c r="I124" s="173">
        <f>ROUND(E124*H124,2)</f>
        <v>0</v>
      </c>
      <c r="J124" s="172"/>
      <c r="K124" s="173">
        <f>ROUND(E124*J124,2)</f>
        <v>0</v>
      </c>
      <c r="L124" s="173">
        <v>21</v>
      </c>
      <c r="M124" s="173">
        <f>G124*(1+L124/100)</f>
        <v>0</v>
      </c>
      <c r="N124" s="171">
        <v>1E-3</v>
      </c>
      <c r="O124" s="171">
        <f>ROUND(E124*N124,2)</f>
        <v>0.01</v>
      </c>
      <c r="P124" s="171">
        <v>0</v>
      </c>
      <c r="Q124" s="171">
        <f>ROUND(E124*P124,2)</f>
        <v>0</v>
      </c>
      <c r="R124" s="173"/>
      <c r="S124" s="173" t="s">
        <v>172</v>
      </c>
      <c r="T124" s="174" t="s">
        <v>173</v>
      </c>
      <c r="U124" s="159">
        <v>0</v>
      </c>
      <c r="V124" s="159">
        <f>ROUND(E124*U124,2)</f>
        <v>0</v>
      </c>
      <c r="W124" s="159"/>
      <c r="X124" s="159" t="s">
        <v>177</v>
      </c>
      <c r="Y124" s="159" t="s">
        <v>175</v>
      </c>
      <c r="Z124" s="149"/>
      <c r="AA124" s="149"/>
      <c r="AB124" s="149"/>
      <c r="AC124" s="149"/>
      <c r="AD124" s="149"/>
      <c r="AE124" s="149"/>
      <c r="AF124" s="149"/>
      <c r="AG124" s="149" t="s">
        <v>318</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2" x14ac:dyDescent="0.2">
      <c r="A125" s="156"/>
      <c r="B125" s="157"/>
      <c r="C125" s="275" t="s">
        <v>404</v>
      </c>
      <c r="D125" s="276"/>
      <c r="E125" s="276"/>
      <c r="F125" s="276"/>
      <c r="G125" s="276"/>
      <c r="H125" s="159"/>
      <c r="I125" s="159"/>
      <c r="J125" s="159"/>
      <c r="K125" s="159"/>
      <c r="L125" s="159"/>
      <c r="M125" s="159"/>
      <c r="N125" s="158"/>
      <c r="O125" s="158"/>
      <c r="P125" s="158"/>
      <c r="Q125" s="158"/>
      <c r="R125" s="159"/>
      <c r="S125" s="159"/>
      <c r="T125" s="159"/>
      <c r="U125" s="159"/>
      <c r="V125" s="159"/>
      <c r="W125" s="159"/>
      <c r="X125" s="159"/>
      <c r="Y125" s="159"/>
      <c r="Z125" s="149"/>
      <c r="AA125" s="149"/>
      <c r="AB125" s="149"/>
      <c r="AC125" s="149"/>
      <c r="AD125" s="149"/>
      <c r="AE125" s="149"/>
      <c r="AF125" s="149"/>
      <c r="AG125" s="149" t="s">
        <v>245</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x14ac:dyDescent="0.2">
      <c r="A126" s="161" t="s">
        <v>169</v>
      </c>
      <c r="B126" s="162" t="s">
        <v>133</v>
      </c>
      <c r="C126" s="182" t="s">
        <v>134</v>
      </c>
      <c r="D126" s="163"/>
      <c r="E126" s="164"/>
      <c r="F126" s="165"/>
      <c r="G126" s="165">
        <f>SUMIF(AG127:AG132,"&lt;&gt;NOR",G127:G132)</f>
        <v>0</v>
      </c>
      <c r="H126" s="165"/>
      <c r="I126" s="165">
        <f>SUM(I127:I132)</f>
        <v>0</v>
      </c>
      <c r="J126" s="165"/>
      <c r="K126" s="165">
        <f>SUM(K127:K132)</f>
        <v>0</v>
      </c>
      <c r="L126" s="165"/>
      <c r="M126" s="165">
        <f>SUM(M127:M132)</f>
        <v>0</v>
      </c>
      <c r="N126" s="164"/>
      <c r="O126" s="164">
        <f>SUM(O127:O132)</f>
        <v>0</v>
      </c>
      <c r="P126" s="164"/>
      <c r="Q126" s="164">
        <f>SUM(Q127:Q132)</f>
        <v>0</v>
      </c>
      <c r="R126" s="165"/>
      <c r="S126" s="165"/>
      <c r="T126" s="166"/>
      <c r="U126" s="160"/>
      <c r="V126" s="160">
        <f>SUM(V127:V132)</f>
        <v>0</v>
      </c>
      <c r="W126" s="160"/>
      <c r="X126" s="160"/>
      <c r="Y126" s="160"/>
      <c r="AG126" t="s">
        <v>170</v>
      </c>
    </row>
    <row r="127" spans="1:60" outlineLevel="1" x14ac:dyDescent="0.2">
      <c r="A127" s="168">
        <v>31</v>
      </c>
      <c r="B127" s="169" t="s">
        <v>358</v>
      </c>
      <c r="C127" s="184" t="s">
        <v>359</v>
      </c>
      <c r="D127" s="170" t="s">
        <v>321</v>
      </c>
      <c r="E127" s="171">
        <v>1</v>
      </c>
      <c r="F127" s="172"/>
      <c r="G127" s="173">
        <f>ROUND(E127*F127,2)</f>
        <v>0</v>
      </c>
      <c r="H127" s="172"/>
      <c r="I127" s="173">
        <f>ROUND(E127*H127,2)</f>
        <v>0</v>
      </c>
      <c r="J127" s="172"/>
      <c r="K127" s="173">
        <f>ROUND(E127*J127,2)</f>
        <v>0</v>
      </c>
      <c r="L127" s="173">
        <v>21</v>
      </c>
      <c r="M127" s="173">
        <f>G127*(1+L127/100)</f>
        <v>0</v>
      </c>
      <c r="N127" s="171">
        <v>0</v>
      </c>
      <c r="O127" s="171">
        <f>ROUND(E127*N127,2)</f>
        <v>0</v>
      </c>
      <c r="P127" s="171">
        <v>0</v>
      </c>
      <c r="Q127" s="171">
        <f>ROUND(E127*P127,2)</f>
        <v>0</v>
      </c>
      <c r="R127" s="173"/>
      <c r="S127" s="173" t="s">
        <v>172</v>
      </c>
      <c r="T127" s="174" t="s">
        <v>173</v>
      </c>
      <c r="U127" s="159">
        <v>0</v>
      </c>
      <c r="V127" s="159">
        <f>ROUND(E127*U127,2)</f>
        <v>0</v>
      </c>
      <c r="W127" s="159"/>
      <c r="X127" s="159" t="s">
        <v>360</v>
      </c>
      <c r="Y127" s="159" t="s">
        <v>175</v>
      </c>
      <c r="Z127" s="149"/>
      <c r="AA127" s="149"/>
      <c r="AB127" s="149"/>
      <c r="AC127" s="149"/>
      <c r="AD127" s="149"/>
      <c r="AE127" s="149"/>
      <c r="AF127" s="149"/>
      <c r="AG127" s="149" t="s">
        <v>361</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2" x14ac:dyDescent="0.2">
      <c r="A128" s="156"/>
      <c r="B128" s="157"/>
      <c r="C128" s="275" t="s">
        <v>404</v>
      </c>
      <c r="D128" s="276"/>
      <c r="E128" s="276"/>
      <c r="F128" s="276"/>
      <c r="G128" s="276"/>
      <c r="H128" s="159"/>
      <c r="I128" s="159"/>
      <c r="J128" s="159"/>
      <c r="K128" s="159"/>
      <c r="L128" s="159"/>
      <c r="M128" s="159"/>
      <c r="N128" s="158"/>
      <c r="O128" s="158"/>
      <c r="P128" s="158"/>
      <c r="Q128" s="158"/>
      <c r="R128" s="159"/>
      <c r="S128" s="159"/>
      <c r="T128" s="159"/>
      <c r="U128" s="159"/>
      <c r="V128" s="159"/>
      <c r="W128" s="159"/>
      <c r="X128" s="159"/>
      <c r="Y128" s="159"/>
      <c r="Z128" s="149"/>
      <c r="AA128" s="149"/>
      <c r="AB128" s="149"/>
      <c r="AC128" s="149"/>
      <c r="AD128" s="149"/>
      <c r="AE128" s="149"/>
      <c r="AF128" s="149"/>
      <c r="AG128" s="149" t="s">
        <v>245</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ht="135" customHeight="1" outlineLevel="3" x14ac:dyDescent="0.2">
      <c r="A129" s="156"/>
      <c r="B129" s="157"/>
      <c r="C129" s="271" t="s">
        <v>458</v>
      </c>
      <c r="D129" s="272"/>
      <c r="E129" s="272"/>
      <c r="F129" s="272"/>
      <c r="G129" s="272"/>
      <c r="H129" s="159"/>
      <c r="I129" s="159"/>
      <c r="J129" s="159"/>
      <c r="K129" s="159"/>
      <c r="L129" s="159"/>
      <c r="M129" s="159"/>
      <c r="N129" s="158"/>
      <c r="O129" s="158"/>
      <c r="P129" s="158"/>
      <c r="Q129" s="158"/>
      <c r="R129" s="159"/>
      <c r="S129" s="159"/>
      <c r="T129" s="159"/>
      <c r="U129" s="159"/>
      <c r="V129" s="159"/>
      <c r="W129" s="159"/>
      <c r="X129" s="159"/>
      <c r="Y129" s="159"/>
      <c r="Z129" s="149"/>
      <c r="AA129" s="149"/>
      <c r="AB129" s="149"/>
      <c r="AC129" s="149"/>
      <c r="AD129" s="149"/>
      <c r="AE129" s="149"/>
      <c r="AF129" s="149"/>
      <c r="AG129" s="149" t="s">
        <v>245</v>
      </c>
      <c r="AH129" s="149"/>
      <c r="AI129" s="149"/>
      <c r="AJ129" s="149"/>
      <c r="AK129" s="149"/>
      <c r="AL129" s="149"/>
      <c r="AM129" s="149"/>
      <c r="AN129" s="149"/>
      <c r="AO129" s="149"/>
      <c r="AP129" s="149"/>
      <c r="AQ129" s="149"/>
      <c r="AR129" s="149"/>
      <c r="AS129" s="149"/>
      <c r="AT129" s="149"/>
      <c r="AU129" s="149"/>
      <c r="AV129" s="149"/>
      <c r="AW129" s="149"/>
      <c r="AX129" s="149"/>
      <c r="AY129" s="149"/>
      <c r="AZ129" s="149"/>
      <c r="BA129" s="195" t="str">
        <f>C129</f>
        <v>Dodávka stacionárního záložního zdroje - dieselového motorgenerátoru o výkonu min. 65 kVA (min. trvalý výkon 48 kW), třída provedení G3, s jističem a rozvaděčem vlastní spotřeby, interní palivovou nádrží na min. 12 hodin provozu při 75% zatížení, chladič motoru dimenzovaný na venkovní teplotu 40°C, kulisové tlumiče v sací a výdechové části kapotáže, kapotáž vyplěná tlumící hmotou, hlučnost záložního zdroje v 7 m max. 67 dB, integrovaný tlumič spalin - 29dB(A), zámky kapotáže s krytím IP65. Automatický předehřev motoru a dobíječ akumulátorů. Zařízení bude opatřeno ekologickou vanou v rámu stroje zabraňující úniku provozních kapalin. Zařízení bude vybaveno ochranou proti doteku horkých částí. Součástí dodávky bude rozvaděč ATS (přepínač silového napětí SÍŤ/DA), silnoproudá/komunikační kabeláž mezi dieselagregátem a skříní ATS umístěné v místnosti technologie. V rámci objektů ZZS, kde je zdrojem vytápění  tepelné čerpadlo je provedeno dvojí měření budovy. Je nutné, aby záložní zdroj zajistil provoz veškerého zařízení budovy. Dále bude součástí dodávky  realizační dodavatelská dokumentace, doprava, montáž, instalace, uvedení do provozu, provozní zkouška automatického spínání a odpínání, kompletní dokumentace v českém jazyce a zaškolení obsluhy pro provoz a běžnou údržbu. Dodávka kabeláže bude provedena včetně výkopu kabelové trasy, použití chrániček a položení kabelu označených červenou fólií, zpetné úpravy výkopu - cca 28,5 m v zeléné ploše. V prostorách budovy bude dodávka  včetně nosného systému pro kabeláž (drátěné žlaby) a jeho kotvení - cca 6,5 m.</v>
      </c>
      <c r="BB129" s="149"/>
      <c r="BC129" s="149"/>
      <c r="BD129" s="149"/>
      <c r="BE129" s="149"/>
      <c r="BF129" s="149"/>
      <c r="BG129" s="149"/>
      <c r="BH129" s="149"/>
    </row>
    <row r="130" spans="1:60" outlineLevel="3" x14ac:dyDescent="0.2">
      <c r="A130" s="156"/>
      <c r="B130" s="157"/>
      <c r="C130" s="271" t="s">
        <v>432</v>
      </c>
      <c r="D130" s="272"/>
      <c r="E130" s="272"/>
      <c r="F130" s="272"/>
      <c r="G130" s="272"/>
      <c r="H130" s="159"/>
      <c r="I130" s="159"/>
      <c r="J130" s="159"/>
      <c r="K130" s="159"/>
      <c r="L130" s="159"/>
      <c r="M130" s="159"/>
      <c r="N130" s="158"/>
      <c r="O130" s="158"/>
      <c r="P130" s="158"/>
      <c r="Q130" s="158"/>
      <c r="R130" s="159"/>
      <c r="S130" s="159"/>
      <c r="T130" s="159"/>
      <c r="U130" s="159"/>
      <c r="V130" s="159"/>
      <c r="W130" s="159"/>
      <c r="X130" s="159"/>
      <c r="Y130" s="159"/>
      <c r="Z130" s="149"/>
      <c r="AA130" s="149"/>
      <c r="AB130" s="149"/>
      <c r="AC130" s="149"/>
      <c r="AD130" s="149"/>
      <c r="AE130" s="149"/>
      <c r="AF130" s="149"/>
      <c r="AG130" s="149" t="s">
        <v>245</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
      <c r="A131" s="168">
        <v>32</v>
      </c>
      <c r="B131" s="169" t="s">
        <v>362</v>
      </c>
      <c r="C131" s="184" t="s">
        <v>363</v>
      </c>
      <c r="D131" s="170" t="s">
        <v>321</v>
      </c>
      <c r="E131" s="171">
        <v>1</v>
      </c>
      <c r="F131" s="172"/>
      <c r="G131" s="173">
        <f>ROUND(E131*F131,2)</f>
        <v>0</v>
      </c>
      <c r="H131" s="172"/>
      <c r="I131" s="173">
        <f>ROUND(E131*H131,2)</f>
        <v>0</v>
      </c>
      <c r="J131" s="172"/>
      <c r="K131" s="173">
        <f>ROUND(E131*J131,2)</f>
        <v>0</v>
      </c>
      <c r="L131" s="173">
        <v>21</v>
      </c>
      <c r="M131" s="173">
        <f>G131*(1+L131/100)</f>
        <v>0</v>
      </c>
      <c r="N131" s="171">
        <v>0</v>
      </c>
      <c r="O131" s="171">
        <f>ROUND(E131*N131,2)</f>
        <v>0</v>
      </c>
      <c r="P131" s="171">
        <v>0</v>
      </c>
      <c r="Q131" s="171">
        <f>ROUND(E131*P131,2)</f>
        <v>0</v>
      </c>
      <c r="R131" s="173"/>
      <c r="S131" s="173" t="s">
        <v>172</v>
      </c>
      <c r="T131" s="174" t="s">
        <v>173</v>
      </c>
      <c r="U131" s="159">
        <v>0</v>
      </c>
      <c r="V131" s="159">
        <f>ROUND(E131*U131,2)</f>
        <v>0</v>
      </c>
      <c r="W131" s="159"/>
      <c r="X131" s="159" t="s">
        <v>360</v>
      </c>
      <c r="Y131" s="159" t="s">
        <v>175</v>
      </c>
      <c r="Z131" s="149"/>
      <c r="AA131" s="149"/>
      <c r="AB131" s="149"/>
      <c r="AC131" s="149"/>
      <c r="AD131" s="149"/>
      <c r="AE131" s="149"/>
      <c r="AF131" s="149"/>
      <c r="AG131" s="149" t="s">
        <v>361</v>
      </c>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2" x14ac:dyDescent="0.2">
      <c r="A132" s="156"/>
      <c r="B132" s="157"/>
      <c r="C132" s="275" t="s">
        <v>404</v>
      </c>
      <c r="D132" s="276"/>
      <c r="E132" s="276"/>
      <c r="F132" s="276"/>
      <c r="G132" s="276"/>
      <c r="H132" s="159"/>
      <c r="I132" s="159"/>
      <c r="J132" s="159"/>
      <c r="K132" s="159"/>
      <c r="L132" s="159"/>
      <c r="M132" s="159"/>
      <c r="N132" s="158"/>
      <c r="O132" s="158"/>
      <c r="P132" s="158"/>
      <c r="Q132" s="158"/>
      <c r="R132" s="159"/>
      <c r="S132" s="159"/>
      <c r="T132" s="159"/>
      <c r="U132" s="159"/>
      <c r="V132" s="159"/>
      <c r="W132" s="159"/>
      <c r="X132" s="159"/>
      <c r="Y132" s="159"/>
      <c r="Z132" s="149"/>
      <c r="AA132" s="149"/>
      <c r="AB132" s="149"/>
      <c r="AC132" s="149"/>
      <c r="AD132" s="149"/>
      <c r="AE132" s="149"/>
      <c r="AF132" s="149"/>
      <c r="AG132" s="149" t="s">
        <v>245</v>
      </c>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x14ac:dyDescent="0.2">
      <c r="A133" s="161" t="s">
        <v>169</v>
      </c>
      <c r="B133" s="162" t="s">
        <v>140</v>
      </c>
      <c r="C133" s="182" t="s">
        <v>27</v>
      </c>
      <c r="D133" s="163"/>
      <c r="E133" s="164"/>
      <c r="F133" s="165"/>
      <c r="G133" s="165">
        <f>SUMIF(AG134:AG135,"&lt;&gt;NOR",G134:G135)</f>
        <v>0</v>
      </c>
      <c r="H133" s="165"/>
      <c r="I133" s="165">
        <f>SUM(I134:I135)</f>
        <v>0</v>
      </c>
      <c r="J133" s="165"/>
      <c r="K133" s="165">
        <f>SUM(K134:K135)</f>
        <v>0</v>
      </c>
      <c r="L133" s="165"/>
      <c r="M133" s="165">
        <f>SUM(M134:M135)</f>
        <v>0</v>
      </c>
      <c r="N133" s="164"/>
      <c r="O133" s="164">
        <f>SUM(O134:O135)</f>
        <v>0</v>
      </c>
      <c r="P133" s="164"/>
      <c r="Q133" s="164">
        <f>SUM(Q134:Q135)</f>
        <v>0</v>
      </c>
      <c r="R133" s="165"/>
      <c r="S133" s="165"/>
      <c r="T133" s="166"/>
      <c r="U133" s="160"/>
      <c r="V133" s="160">
        <f>SUM(V134:V135)</f>
        <v>0</v>
      </c>
      <c r="W133" s="160"/>
      <c r="X133" s="160"/>
      <c r="Y133" s="160"/>
      <c r="AG133" t="s">
        <v>170</v>
      </c>
    </row>
    <row r="134" spans="1:60" outlineLevel="1" x14ac:dyDescent="0.2">
      <c r="A134" s="168">
        <v>33</v>
      </c>
      <c r="B134" s="169" t="s">
        <v>380</v>
      </c>
      <c r="C134" s="184" t="s">
        <v>381</v>
      </c>
      <c r="D134" s="170" t="s">
        <v>382</v>
      </c>
      <c r="E134" s="171">
        <v>1</v>
      </c>
      <c r="F134" s="172"/>
      <c r="G134" s="173">
        <f>ROUND(E134*F134,2)</f>
        <v>0</v>
      </c>
      <c r="H134" s="172"/>
      <c r="I134" s="173">
        <f>ROUND(E134*H134,2)</f>
        <v>0</v>
      </c>
      <c r="J134" s="172"/>
      <c r="K134" s="173">
        <f>ROUND(E134*J134,2)</f>
        <v>0</v>
      </c>
      <c r="L134" s="173">
        <v>21</v>
      </c>
      <c r="M134" s="173">
        <f>G134*(1+L134/100)</f>
        <v>0</v>
      </c>
      <c r="N134" s="171">
        <v>0</v>
      </c>
      <c r="O134" s="171">
        <f>ROUND(E134*N134,2)</f>
        <v>0</v>
      </c>
      <c r="P134" s="171">
        <v>0</v>
      </c>
      <c r="Q134" s="171">
        <f>ROUND(E134*P134,2)</f>
        <v>0</v>
      </c>
      <c r="R134" s="173"/>
      <c r="S134" s="173" t="s">
        <v>240</v>
      </c>
      <c r="T134" s="174" t="s">
        <v>173</v>
      </c>
      <c r="U134" s="159">
        <v>0</v>
      </c>
      <c r="V134" s="159">
        <f>ROUND(E134*U134,2)</f>
        <v>0</v>
      </c>
      <c r="W134" s="159"/>
      <c r="X134" s="159" t="s">
        <v>383</v>
      </c>
      <c r="Y134" s="159" t="s">
        <v>175</v>
      </c>
      <c r="Z134" s="149"/>
      <c r="AA134" s="149"/>
      <c r="AB134" s="149"/>
      <c r="AC134" s="149"/>
      <c r="AD134" s="149"/>
      <c r="AE134" s="149"/>
      <c r="AF134" s="149"/>
      <c r="AG134" s="149" t="s">
        <v>384</v>
      </c>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2" x14ac:dyDescent="0.2">
      <c r="A135" s="156"/>
      <c r="B135" s="157"/>
      <c r="C135" s="275" t="s">
        <v>404</v>
      </c>
      <c r="D135" s="276"/>
      <c r="E135" s="276"/>
      <c r="F135" s="276"/>
      <c r="G135" s="276"/>
      <c r="H135" s="159"/>
      <c r="I135" s="159"/>
      <c r="J135" s="159"/>
      <c r="K135" s="159"/>
      <c r="L135" s="159"/>
      <c r="M135" s="159"/>
      <c r="N135" s="158"/>
      <c r="O135" s="158"/>
      <c r="P135" s="158"/>
      <c r="Q135" s="158"/>
      <c r="R135" s="159"/>
      <c r="S135" s="159"/>
      <c r="T135" s="159"/>
      <c r="U135" s="159"/>
      <c r="V135" s="159"/>
      <c r="W135" s="159"/>
      <c r="X135" s="159"/>
      <c r="Y135" s="159"/>
      <c r="Z135" s="149"/>
      <c r="AA135" s="149"/>
      <c r="AB135" s="149"/>
      <c r="AC135" s="149"/>
      <c r="AD135" s="149"/>
      <c r="AE135" s="149"/>
      <c r="AF135" s="149"/>
      <c r="AG135" s="149" t="s">
        <v>245</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x14ac:dyDescent="0.2">
      <c r="A136" s="161" t="s">
        <v>169</v>
      </c>
      <c r="B136" s="162" t="s">
        <v>141</v>
      </c>
      <c r="C136" s="182" t="s">
        <v>28</v>
      </c>
      <c r="D136" s="163"/>
      <c r="E136" s="164"/>
      <c r="F136" s="165"/>
      <c r="G136" s="165">
        <f>SUMIF(AG137:AG152,"&lt;&gt;NOR",G137:G152)</f>
        <v>0</v>
      </c>
      <c r="H136" s="165"/>
      <c r="I136" s="165">
        <f>SUM(I137:I152)</f>
        <v>0</v>
      </c>
      <c r="J136" s="165"/>
      <c r="K136" s="165">
        <f>SUM(K137:K152)</f>
        <v>0</v>
      </c>
      <c r="L136" s="165"/>
      <c r="M136" s="165">
        <f>SUM(M137:M152)</f>
        <v>0</v>
      </c>
      <c r="N136" s="164"/>
      <c r="O136" s="164">
        <f>SUM(O137:O152)</f>
        <v>0</v>
      </c>
      <c r="P136" s="164"/>
      <c r="Q136" s="164">
        <f>SUM(Q137:Q152)</f>
        <v>0</v>
      </c>
      <c r="R136" s="165"/>
      <c r="S136" s="165"/>
      <c r="T136" s="166"/>
      <c r="U136" s="160"/>
      <c r="V136" s="160">
        <f>SUM(V137:V152)</f>
        <v>0</v>
      </c>
      <c r="W136" s="160"/>
      <c r="X136" s="160"/>
      <c r="Y136" s="160"/>
      <c r="AG136" t="s">
        <v>170</v>
      </c>
    </row>
    <row r="137" spans="1:60" outlineLevel="1" x14ac:dyDescent="0.2">
      <c r="A137" s="168">
        <v>34</v>
      </c>
      <c r="B137" s="169" t="s">
        <v>385</v>
      </c>
      <c r="C137" s="184" t="s">
        <v>386</v>
      </c>
      <c r="D137" s="170" t="s">
        <v>382</v>
      </c>
      <c r="E137" s="171">
        <v>1</v>
      </c>
      <c r="F137" s="172"/>
      <c r="G137" s="173">
        <f>ROUND(E137*F137,2)</f>
        <v>0</v>
      </c>
      <c r="H137" s="172"/>
      <c r="I137" s="173">
        <f>ROUND(E137*H137,2)</f>
        <v>0</v>
      </c>
      <c r="J137" s="172"/>
      <c r="K137" s="173">
        <f>ROUND(E137*J137,2)</f>
        <v>0</v>
      </c>
      <c r="L137" s="173">
        <v>21</v>
      </c>
      <c r="M137" s="173">
        <f>G137*(1+L137/100)</f>
        <v>0</v>
      </c>
      <c r="N137" s="171">
        <v>0</v>
      </c>
      <c r="O137" s="171">
        <f>ROUND(E137*N137,2)</f>
        <v>0</v>
      </c>
      <c r="P137" s="171">
        <v>0</v>
      </c>
      <c r="Q137" s="171">
        <f>ROUND(E137*P137,2)</f>
        <v>0</v>
      </c>
      <c r="R137" s="173"/>
      <c r="S137" s="173" t="s">
        <v>240</v>
      </c>
      <c r="T137" s="174" t="s">
        <v>173</v>
      </c>
      <c r="U137" s="159">
        <v>0</v>
      </c>
      <c r="V137" s="159">
        <f>ROUND(E137*U137,2)</f>
        <v>0</v>
      </c>
      <c r="W137" s="159"/>
      <c r="X137" s="159" t="s">
        <v>383</v>
      </c>
      <c r="Y137" s="159" t="s">
        <v>175</v>
      </c>
      <c r="Z137" s="149"/>
      <c r="AA137" s="149"/>
      <c r="AB137" s="149"/>
      <c r="AC137" s="149"/>
      <c r="AD137" s="149"/>
      <c r="AE137" s="149"/>
      <c r="AF137" s="149"/>
      <c r="AG137" s="149" t="s">
        <v>384</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2" x14ac:dyDescent="0.2">
      <c r="A138" s="156"/>
      <c r="B138" s="157"/>
      <c r="C138" s="275" t="s">
        <v>404</v>
      </c>
      <c r="D138" s="276"/>
      <c r="E138" s="276"/>
      <c r="F138" s="276"/>
      <c r="G138" s="276"/>
      <c r="H138" s="159"/>
      <c r="I138" s="159"/>
      <c r="J138" s="159"/>
      <c r="K138" s="159"/>
      <c r="L138" s="159"/>
      <c r="M138" s="159"/>
      <c r="N138" s="158"/>
      <c r="O138" s="158"/>
      <c r="P138" s="158"/>
      <c r="Q138" s="158"/>
      <c r="R138" s="159"/>
      <c r="S138" s="159"/>
      <c r="T138" s="159"/>
      <c r="U138" s="159"/>
      <c r="V138" s="159"/>
      <c r="W138" s="159"/>
      <c r="X138" s="159"/>
      <c r="Y138" s="159"/>
      <c r="Z138" s="149"/>
      <c r="AA138" s="149"/>
      <c r="AB138" s="149"/>
      <c r="AC138" s="149"/>
      <c r="AD138" s="149"/>
      <c r="AE138" s="149"/>
      <c r="AF138" s="149"/>
      <c r="AG138" s="149" t="s">
        <v>245</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3" x14ac:dyDescent="0.2">
      <c r="A139" s="156"/>
      <c r="B139" s="157"/>
      <c r="C139" s="271" t="s">
        <v>387</v>
      </c>
      <c r="D139" s="272"/>
      <c r="E139" s="272"/>
      <c r="F139" s="272"/>
      <c r="G139" s="272"/>
      <c r="H139" s="159"/>
      <c r="I139" s="159"/>
      <c r="J139" s="159"/>
      <c r="K139" s="159"/>
      <c r="L139" s="159"/>
      <c r="M139" s="159"/>
      <c r="N139" s="158"/>
      <c r="O139" s="158"/>
      <c r="P139" s="158"/>
      <c r="Q139" s="158"/>
      <c r="R139" s="159"/>
      <c r="S139" s="159"/>
      <c r="T139" s="159"/>
      <c r="U139" s="159"/>
      <c r="V139" s="159"/>
      <c r="W139" s="159"/>
      <c r="X139" s="159"/>
      <c r="Y139" s="159"/>
      <c r="Z139" s="149"/>
      <c r="AA139" s="149"/>
      <c r="AB139" s="149"/>
      <c r="AC139" s="149"/>
      <c r="AD139" s="149"/>
      <c r="AE139" s="149"/>
      <c r="AF139" s="149"/>
      <c r="AG139" s="149" t="s">
        <v>245</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
      <c r="A140" s="168">
        <v>35</v>
      </c>
      <c r="B140" s="169" t="s">
        <v>388</v>
      </c>
      <c r="C140" s="184" t="s">
        <v>389</v>
      </c>
      <c r="D140" s="170" t="s">
        <v>382</v>
      </c>
      <c r="E140" s="171">
        <v>1</v>
      </c>
      <c r="F140" s="172"/>
      <c r="G140" s="173">
        <f>ROUND(E140*F140,2)</f>
        <v>0</v>
      </c>
      <c r="H140" s="172"/>
      <c r="I140" s="173">
        <f>ROUND(E140*H140,2)</f>
        <v>0</v>
      </c>
      <c r="J140" s="172"/>
      <c r="K140" s="173">
        <f>ROUND(E140*J140,2)</f>
        <v>0</v>
      </c>
      <c r="L140" s="173">
        <v>21</v>
      </c>
      <c r="M140" s="173">
        <f>G140*(1+L140/100)</f>
        <v>0</v>
      </c>
      <c r="N140" s="171">
        <v>0</v>
      </c>
      <c r="O140" s="171">
        <f>ROUND(E140*N140,2)</f>
        <v>0</v>
      </c>
      <c r="P140" s="171">
        <v>0</v>
      </c>
      <c r="Q140" s="171">
        <f>ROUND(E140*P140,2)</f>
        <v>0</v>
      </c>
      <c r="R140" s="173"/>
      <c r="S140" s="173" t="s">
        <v>240</v>
      </c>
      <c r="T140" s="174" t="s">
        <v>173</v>
      </c>
      <c r="U140" s="159">
        <v>0</v>
      </c>
      <c r="V140" s="159">
        <f>ROUND(E140*U140,2)</f>
        <v>0</v>
      </c>
      <c r="W140" s="159"/>
      <c r="X140" s="159" t="s">
        <v>383</v>
      </c>
      <c r="Y140" s="159" t="s">
        <v>175</v>
      </c>
      <c r="Z140" s="149"/>
      <c r="AA140" s="149"/>
      <c r="AB140" s="149"/>
      <c r="AC140" s="149"/>
      <c r="AD140" s="149"/>
      <c r="AE140" s="149"/>
      <c r="AF140" s="149"/>
      <c r="AG140" s="149" t="s">
        <v>384</v>
      </c>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2" x14ac:dyDescent="0.2">
      <c r="A141" s="156"/>
      <c r="B141" s="157"/>
      <c r="C141" s="275" t="s">
        <v>404</v>
      </c>
      <c r="D141" s="276"/>
      <c r="E141" s="276"/>
      <c r="F141" s="276"/>
      <c r="G141" s="276"/>
      <c r="H141" s="159"/>
      <c r="I141" s="159"/>
      <c r="J141" s="159"/>
      <c r="K141" s="159"/>
      <c r="L141" s="159"/>
      <c r="M141" s="159"/>
      <c r="N141" s="158"/>
      <c r="O141" s="158"/>
      <c r="P141" s="158"/>
      <c r="Q141" s="158"/>
      <c r="R141" s="159"/>
      <c r="S141" s="159"/>
      <c r="T141" s="159"/>
      <c r="U141" s="159"/>
      <c r="V141" s="159"/>
      <c r="W141" s="159"/>
      <c r="X141" s="159"/>
      <c r="Y141" s="159"/>
      <c r="Z141" s="149"/>
      <c r="AA141" s="149"/>
      <c r="AB141" s="149"/>
      <c r="AC141" s="149"/>
      <c r="AD141" s="149"/>
      <c r="AE141" s="149"/>
      <c r="AF141" s="149"/>
      <c r="AG141" s="149" t="s">
        <v>245</v>
      </c>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ht="22.5" outlineLevel="3" x14ac:dyDescent="0.2">
      <c r="A142" s="156"/>
      <c r="B142" s="157"/>
      <c r="C142" s="271" t="s">
        <v>390</v>
      </c>
      <c r="D142" s="272"/>
      <c r="E142" s="272"/>
      <c r="F142" s="272"/>
      <c r="G142" s="272"/>
      <c r="H142" s="159"/>
      <c r="I142" s="159"/>
      <c r="J142" s="159"/>
      <c r="K142" s="159"/>
      <c r="L142" s="159"/>
      <c r="M142" s="159"/>
      <c r="N142" s="158"/>
      <c r="O142" s="158"/>
      <c r="P142" s="158"/>
      <c r="Q142" s="158"/>
      <c r="R142" s="159"/>
      <c r="S142" s="159"/>
      <c r="T142" s="159"/>
      <c r="U142" s="159"/>
      <c r="V142" s="159"/>
      <c r="W142" s="159"/>
      <c r="X142" s="159"/>
      <c r="Y142" s="159"/>
      <c r="Z142" s="149"/>
      <c r="AA142" s="149"/>
      <c r="AB142" s="149"/>
      <c r="AC142" s="149"/>
      <c r="AD142" s="149"/>
      <c r="AE142" s="149"/>
      <c r="AF142" s="149"/>
      <c r="AG142" s="149" t="s">
        <v>245</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95" t="str">
        <f>C142</f>
        <v>Náklady na vyhotovení dokumentace skutečného provedení stavby a její předání objednateli v požadované formě a požadovaném počtu - 3 paré v tištěné podobě + 1x elektronicky na CD.</v>
      </c>
      <c r="BB142" s="149"/>
      <c r="BC142" s="149"/>
      <c r="BD142" s="149"/>
      <c r="BE142" s="149"/>
      <c r="BF142" s="149"/>
      <c r="BG142" s="149"/>
      <c r="BH142" s="149"/>
    </row>
    <row r="143" spans="1:60" outlineLevel="3" x14ac:dyDescent="0.2">
      <c r="A143" s="156"/>
      <c r="B143" s="157"/>
      <c r="C143" s="271" t="s">
        <v>391</v>
      </c>
      <c r="D143" s="272"/>
      <c r="E143" s="272"/>
      <c r="F143" s="272"/>
      <c r="G143" s="272"/>
      <c r="H143" s="159"/>
      <c r="I143" s="159"/>
      <c r="J143" s="159"/>
      <c r="K143" s="159"/>
      <c r="L143" s="159"/>
      <c r="M143" s="159"/>
      <c r="N143" s="158"/>
      <c r="O143" s="158"/>
      <c r="P143" s="158"/>
      <c r="Q143" s="158"/>
      <c r="R143" s="159"/>
      <c r="S143" s="159"/>
      <c r="T143" s="159"/>
      <c r="U143" s="159"/>
      <c r="V143" s="159"/>
      <c r="W143" s="159"/>
      <c r="X143" s="159"/>
      <c r="Y143" s="159"/>
      <c r="Z143" s="149"/>
      <c r="AA143" s="149"/>
      <c r="AB143" s="149"/>
      <c r="AC143" s="149"/>
      <c r="AD143" s="149"/>
      <c r="AE143" s="149"/>
      <c r="AF143" s="149"/>
      <c r="AG143" s="149" t="s">
        <v>245</v>
      </c>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
      <c r="A144" s="168">
        <v>36</v>
      </c>
      <c r="B144" s="169" t="s">
        <v>392</v>
      </c>
      <c r="C144" s="184" t="s">
        <v>393</v>
      </c>
      <c r="D144" s="170" t="s">
        <v>382</v>
      </c>
      <c r="E144" s="171">
        <v>1</v>
      </c>
      <c r="F144" s="172"/>
      <c r="G144" s="173">
        <f>ROUND(E144*F144,2)</f>
        <v>0</v>
      </c>
      <c r="H144" s="172"/>
      <c r="I144" s="173">
        <f>ROUND(E144*H144,2)</f>
        <v>0</v>
      </c>
      <c r="J144" s="172"/>
      <c r="K144" s="173">
        <f>ROUND(E144*J144,2)</f>
        <v>0</v>
      </c>
      <c r="L144" s="173">
        <v>21</v>
      </c>
      <c r="M144" s="173">
        <f>G144*(1+L144/100)</f>
        <v>0</v>
      </c>
      <c r="N144" s="171">
        <v>0</v>
      </c>
      <c r="O144" s="171">
        <f>ROUND(E144*N144,2)</f>
        <v>0</v>
      </c>
      <c r="P144" s="171">
        <v>0</v>
      </c>
      <c r="Q144" s="171">
        <f>ROUND(E144*P144,2)</f>
        <v>0</v>
      </c>
      <c r="R144" s="173"/>
      <c r="S144" s="173" t="s">
        <v>240</v>
      </c>
      <c r="T144" s="174" t="s">
        <v>173</v>
      </c>
      <c r="U144" s="159">
        <v>0</v>
      </c>
      <c r="V144" s="159">
        <f>ROUND(E144*U144,2)</f>
        <v>0</v>
      </c>
      <c r="W144" s="159"/>
      <c r="X144" s="159" t="s">
        <v>383</v>
      </c>
      <c r="Y144" s="159" t="s">
        <v>175</v>
      </c>
      <c r="Z144" s="149"/>
      <c r="AA144" s="149"/>
      <c r="AB144" s="149"/>
      <c r="AC144" s="149"/>
      <c r="AD144" s="149"/>
      <c r="AE144" s="149"/>
      <c r="AF144" s="149"/>
      <c r="AG144" s="149" t="s">
        <v>384</v>
      </c>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2" x14ac:dyDescent="0.2">
      <c r="A145" s="156"/>
      <c r="B145" s="157"/>
      <c r="C145" s="275" t="s">
        <v>404</v>
      </c>
      <c r="D145" s="276"/>
      <c r="E145" s="276"/>
      <c r="F145" s="276"/>
      <c r="G145" s="276"/>
      <c r="H145" s="159"/>
      <c r="I145" s="159"/>
      <c r="J145" s="159"/>
      <c r="K145" s="159"/>
      <c r="L145" s="159"/>
      <c r="M145" s="159"/>
      <c r="N145" s="158"/>
      <c r="O145" s="158"/>
      <c r="P145" s="158"/>
      <c r="Q145" s="158"/>
      <c r="R145" s="159"/>
      <c r="S145" s="159"/>
      <c r="T145" s="159"/>
      <c r="U145" s="159"/>
      <c r="V145" s="159"/>
      <c r="W145" s="159"/>
      <c r="X145" s="159"/>
      <c r="Y145" s="159"/>
      <c r="Z145" s="149"/>
      <c r="AA145" s="149"/>
      <c r="AB145" s="149"/>
      <c r="AC145" s="149"/>
      <c r="AD145" s="149"/>
      <c r="AE145" s="149"/>
      <c r="AF145" s="149"/>
      <c r="AG145" s="149" t="s">
        <v>245</v>
      </c>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ht="45" outlineLevel="3" x14ac:dyDescent="0.2">
      <c r="A146" s="156"/>
      <c r="B146" s="157"/>
      <c r="C146" s="271" t="s">
        <v>394</v>
      </c>
      <c r="D146" s="272"/>
      <c r="E146" s="272"/>
      <c r="F146" s="272"/>
      <c r="G146" s="272"/>
      <c r="H146" s="159"/>
      <c r="I146" s="159"/>
      <c r="J146" s="159"/>
      <c r="K146" s="159"/>
      <c r="L146" s="159"/>
      <c r="M146" s="159"/>
      <c r="N146" s="158"/>
      <c r="O146" s="158"/>
      <c r="P146" s="158"/>
      <c r="Q146" s="158"/>
      <c r="R146" s="159"/>
      <c r="S146" s="159"/>
      <c r="T146" s="159"/>
      <c r="U146" s="159"/>
      <c r="V146" s="159"/>
      <c r="W146" s="159"/>
      <c r="X146" s="159"/>
      <c r="Y146" s="159"/>
      <c r="Z146" s="149"/>
      <c r="AA146" s="149"/>
      <c r="AB146" s="149"/>
      <c r="AC146" s="149"/>
      <c r="AD146" s="149"/>
      <c r="AE146" s="149"/>
      <c r="AF146" s="149"/>
      <c r="AG146" s="149" t="s">
        <v>245</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95" t="str">
        <f>C146</f>
        <v>Náklady na provedení skutečného zaměření stavby v rozsahu nezbytném pro zápis změny do katastru nemovitostí a dle návrhu kupní smlouvy. 3 paré v tištěné podobě + 1x elektronicky na CD. Jedná se o vyhotovení geometrického plánu pro zápis staveb do katastru nemovitostí a zaměření celé stavby (rozsah komunikací a zpevněných ploch, skutečná trasa inženýrských sítí atd.) pro jejich zápis do GIS.</v>
      </c>
      <c r="BB146" s="149"/>
      <c r="BC146" s="149"/>
      <c r="BD146" s="149"/>
      <c r="BE146" s="149"/>
      <c r="BF146" s="149"/>
      <c r="BG146" s="149"/>
      <c r="BH146" s="149"/>
    </row>
    <row r="147" spans="1:60" outlineLevel="3" x14ac:dyDescent="0.2">
      <c r="A147" s="156"/>
      <c r="B147" s="157"/>
      <c r="C147" s="198" t="s">
        <v>395</v>
      </c>
      <c r="D147" s="188"/>
      <c r="E147" s="189"/>
      <c r="F147" s="190"/>
      <c r="G147" s="190"/>
      <c r="H147" s="159"/>
      <c r="I147" s="159"/>
      <c r="J147" s="159"/>
      <c r="K147" s="159"/>
      <c r="L147" s="159"/>
      <c r="M147" s="159"/>
      <c r="N147" s="158"/>
      <c r="O147" s="158"/>
      <c r="P147" s="158"/>
      <c r="Q147" s="158"/>
      <c r="R147" s="159"/>
      <c r="S147" s="159"/>
      <c r="T147" s="159"/>
      <c r="U147" s="159"/>
      <c r="V147" s="159"/>
      <c r="W147" s="159"/>
      <c r="X147" s="159"/>
      <c r="Y147" s="159"/>
      <c r="Z147" s="149"/>
      <c r="AA147" s="149"/>
      <c r="AB147" s="149"/>
      <c r="AC147" s="149"/>
      <c r="AD147" s="149"/>
      <c r="AE147" s="149"/>
      <c r="AF147" s="149"/>
      <c r="AG147" s="149" t="s">
        <v>245</v>
      </c>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3" x14ac:dyDescent="0.2">
      <c r="A148" s="156"/>
      <c r="B148" s="157"/>
      <c r="C148" s="271" t="s">
        <v>396</v>
      </c>
      <c r="D148" s="272"/>
      <c r="E148" s="272"/>
      <c r="F148" s="272"/>
      <c r="G148" s="272"/>
      <c r="H148" s="159"/>
      <c r="I148" s="159"/>
      <c r="J148" s="159"/>
      <c r="K148" s="159"/>
      <c r="L148" s="159"/>
      <c r="M148" s="159"/>
      <c r="N148" s="158"/>
      <c r="O148" s="158"/>
      <c r="P148" s="158"/>
      <c r="Q148" s="158"/>
      <c r="R148" s="159"/>
      <c r="S148" s="159"/>
      <c r="T148" s="159"/>
      <c r="U148" s="159"/>
      <c r="V148" s="159"/>
      <c r="W148" s="159"/>
      <c r="X148" s="159"/>
      <c r="Y148" s="159"/>
      <c r="Z148" s="149"/>
      <c r="AA148" s="149"/>
      <c r="AB148" s="149"/>
      <c r="AC148" s="149"/>
      <c r="AD148" s="149"/>
      <c r="AE148" s="149"/>
      <c r="AF148" s="149"/>
      <c r="AG148" s="149" t="s">
        <v>245</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
      <c r="A149" s="168">
        <v>37</v>
      </c>
      <c r="B149" s="169" t="s">
        <v>397</v>
      </c>
      <c r="C149" s="184" t="s">
        <v>398</v>
      </c>
      <c r="D149" s="170" t="s">
        <v>382</v>
      </c>
      <c r="E149" s="171">
        <v>1</v>
      </c>
      <c r="F149" s="172"/>
      <c r="G149" s="173">
        <f>ROUND(E149*F149,2)</f>
        <v>0</v>
      </c>
      <c r="H149" s="172"/>
      <c r="I149" s="173">
        <f>ROUND(E149*H149,2)</f>
        <v>0</v>
      </c>
      <c r="J149" s="172"/>
      <c r="K149" s="173">
        <f>ROUND(E149*J149,2)</f>
        <v>0</v>
      </c>
      <c r="L149" s="173">
        <v>21</v>
      </c>
      <c r="M149" s="173">
        <f>G149*(1+L149/100)</f>
        <v>0</v>
      </c>
      <c r="N149" s="171">
        <v>0</v>
      </c>
      <c r="O149" s="171">
        <f>ROUND(E149*N149,2)</f>
        <v>0</v>
      </c>
      <c r="P149" s="171">
        <v>0</v>
      </c>
      <c r="Q149" s="171">
        <f>ROUND(E149*P149,2)</f>
        <v>0</v>
      </c>
      <c r="R149" s="173"/>
      <c r="S149" s="173" t="s">
        <v>240</v>
      </c>
      <c r="T149" s="174" t="s">
        <v>173</v>
      </c>
      <c r="U149" s="159">
        <v>0</v>
      </c>
      <c r="V149" s="159">
        <f>ROUND(E149*U149,2)</f>
        <v>0</v>
      </c>
      <c r="W149" s="159"/>
      <c r="X149" s="159" t="s">
        <v>383</v>
      </c>
      <c r="Y149" s="159" t="s">
        <v>175</v>
      </c>
      <c r="Z149" s="149"/>
      <c r="AA149" s="149"/>
      <c r="AB149" s="149"/>
      <c r="AC149" s="149"/>
      <c r="AD149" s="149"/>
      <c r="AE149" s="149"/>
      <c r="AF149" s="149"/>
      <c r="AG149" s="149" t="s">
        <v>384</v>
      </c>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2" x14ac:dyDescent="0.2">
      <c r="A150" s="156"/>
      <c r="B150" s="157"/>
      <c r="C150" s="275" t="s">
        <v>404</v>
      </c>
      <c r="D150" s="276"/>
      <c r="E150" s="276"/>
      <c r="F150" s="276"/>
      <c r="G150" s="276"/>
      <c r="H150" s="159"/>
      <c r="I150" s="159"/>
      <c r="J150" s="159"/>
      <c r="K150" s="159"/>
      <c r="L150" s="159"/>
      <c r="M150" s="159"/>
      <c r="N150" s="158"/>
      <c r="O150" s="158"/>
      <c r="P150" s="158"/>
      <c r="Q150" s="158"/>
      <c r="R150" s="159"/>
      <c r="S150" s="159"/>
      <c r="T150" s="159"/>
      <c r="U150" s="159"/>
      <c r="V150" s="159"/>
      <c r="W150" s="159"/>
      <c r="X150" s="159"/>
      <c r="Y150" s="159"/>
      <c r="Z150" s="149"/>
      <c r="AA150" s="149"/>
      <c r="AB150" s="149"/>
      <c r="AC150" s="149"/>
      <c r="AD150" s="149"/>
      <c r="AE150" s="149"/>
      <c r="AF150" s="149"/>
      <c r="AG150" s="149" t="s">
        <v>245</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3" x14ac:dyDescent="0.2">
      <c r="A151" s="156"/>
      <c r="B151" s="157"/>
      <c r="C151" s="271" t="s">
        <v>399</v>
      </c>
      <c r="D151" s="272"/>
      <c r="E151" s="272"/>
      <c r="F151" s="272"/>
      <c r="G151" s="272"/>
      <c r="H151" s="159"/>
      <c r="I151" s="159"/>
      <c r="J151" s="159"/>
      <c r="K151" s="159"/>
      <c r="L151" s="159"/>
      <c r="M151" s="159"/>
      <c r="N151" s="158"/>
      <c r="O151" s="158"/>
      <c r="P151" s="158"/>
      <c r="Q151" s="158"/>
      <c r="R151" s="159"/>
      <c r="S151" s="159"/>
      <c r="T151" s="159"/>
      <c r="U151" s="159"/>
      <c r="V151" s="159"/>
      <c r="W151" s="159"/>
      <c r="X151" s="159"/>
      <c r="Y151" s="159"/>
      <c r="Z151" s="149"/>
      <c r="AA151" s="149"/>
      <c r="AB151" s="149"/>
      <c r="AC151" s="149"/>
      <c r="AD151" s="149"/>
      <c r="AE151" s="149"/>
      <c r="AF151" s="149"/>
      <c r="AG151" s="149" t="s">
        <v>245</v>
      </c>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ht="33.75" outlineLevel="3" x14ac:dyDescent="0.2">
      <c r="A152" s="156"/>
      <c r="B152" s="157"/>
      <c r="C152" s="271" t="s">
        <v>400</v>
      </c>
      <c r="D152" s="272"/>
      <c r="E152" s="272"/>
      <c r="F152" s="272"/>
      <c r="G152" s="272"/>
      <c r="H152" s="159"/>
      <c r="I152" s="159"/>
      <c r="J152" s="159"/>
      <c r="K152" s="159"/>
      <c r="L152" s="159"/>
      <c r="M152" s="159"/>
      <c r="N152" s="158"/>
      <c r="O152" s="158"/>
      <c r="P152" s="158"/>
      <c r="Q152" s="158"/>
      <c r="R152" s="159"/>
      <c r="S152" s="159"/>
      <c r="T152" s="159"/>
      <c r="U152" s="159"/>
      <c r="V152" s="159"/>
      <c r="W152" s="159"/>
      <c r="X152" s="159"/>
      <c r="Y152" s="159"/>
      <c r="Z152" s="149"/>
      <c r="AA152" s="149"/>
      <c r="AB152" s="149"/>
      <c r="AC152" s="149"/>
      <c r="AD152" s="149"/>
      <c r="AE152" s="149"/>
      <c r="AF152" s="149"/>
      <c r="AG152" s="149" t="s">
        <v>245</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95" t="str">
        <f>C152</f>
        <v>Náklady spojené s označením stavby a povinné publicitou projektu v rozsahu: Zhotovení a montáž 1 ks stálé informační tabule pro venkovní prostředí (pamětní desky) dle pravidel povinné publicity IROP REACT, 30x40 cm, text a grafické řešení poskytne projektový manažer</v>
      </c>
      <c r="BB152" s="149"/>
      <c r="BC152" s="149"/>
      <c r="BD152" s="149"/>
      <c r="BE152" s="149"/>
      <c r="BF152" s="149"/>
      <c r="BG152" s="149"/>
      <c r="BH152" s="149"/>
    </row>
    <row r="153" spans="1:60" x14ac:dyDescent="0.2">
      <c r="A153" s="3"/>
      <c r="B153" s="4"/>
      <c r="C153" s="185"/>
      <c r="D153" s="6"/>
      <c r="E153" s="3"/>
      <c r="F153" s="3"/>
      <c r="G153" s="3"/>
      <c r="H153" s="3"/>
      <c r="I153" s="3"/>
      <c r="J153" s="3"/>
      <c r="K153" s="3"/>
      <c r="L153" s="3"/>
      <c r="M153" s="3"/>
      <c r="N153" s="3"/>
      <c r="O153" s="3"/>
      <c r="P153" s="3"/>
      <c r="Q153" s="3"/>
      <c r="R153" s="3"/>
      <c r="S153" s="3"/>
      <c r="T153" s="3"/>
      <c r="U153" s="3"/>
      <c r="V153" s="3"/>
      <c r="W153" s="3"/>
      <c r="X153" s="3"/>
      <c r="Y153" s="3"/>
      <c r="AE153">
        <v>15</v>
      </c>
      <c r="AF153">
        <v>21</v>
      </c>
      <c r="AG153" t="s">
        <v>155</v>
      </c>
    </row>
    <row r="154" spans="1:60" x14ac:dyDescent="0.2">
      <c r="A154" s="152"/>
      <c r="B154" s="153" t="s">
        <v>29</v>
      </c>
      <c r="C154" s="186"/>
      <c r="D154" s="154"/>
      <c r="E154" s="155"/>
      <c r="F154" s="155"/>
      <c r="G154" s="167">
        <f>G8+G53+G79+G85+G102+G107+G111+G126+G133+G136</f>
        <v>0</v>
      </c>
      <c r="H154" s="3"/>
      <c r="I154" s="3"/>
      <c r="J154" s="3"/>
      <c r="K154" s="3"/>
      <c r="L154" s="3"/>
      <c r="M154" s="3"/>
      <c r="N154" s="3"/>
      <c r="O154" s="3"/>
      <c r="P154" s="3"/>
      <c r="Q154" s="3"/>
      <c r="R154" s="3"/>
      <c r="S154" s="3"/>
      <c r="T154" s="3"/>
      <c r="U154" s="3"/>
      <c r="V154" s="3"/>
      <c r="W154" s="3"/>
      <c r="X154" s="3"/>
      <c r="Y154" s="3"/>
      <c r="AE154">
        <f>SUMIF(L7:L152,AE153,G7:G152)</f>
        <v>0</v>
      </c>
      <c r="AF154">
        <f>SUMIF(L7:L152,AF153,G7:G152)</f>
        <v>0</v>
      </c>
      <c r="AG154" t="s">
        <v>210</v>
      </c>
    </row>
    <row r="155" spans="1:60" x14ac:dyDescent="0.2">
      <c r="C155" s="187"/>
      <c r="D155" s="10"/>
      <c r="AG155" t="s">
        <v>211</v>
      </c>
    </row>
    <row r="156" spans="1:60" x14ac:dyDescent="0.2">
      <c r="D156" s="10"/>
    </row>
    <row r="157" spans="1:60" x14ac:dyDescent="0.2">
      <c r="D157" s="10"/>
    </row>
    <row r="158" spans="1:60" x14ac:dyDescent="0.2">
      <c r="D158" s="10"/>
    </row>
    <row r="159" spans="1:60" x14ac:dyDescent="0.2">
      <c r="D159" s="10"/>
    </row>
    <row r="160" spans="1:60"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KIseiR7QXfhy/WpQVxDuW5H2wvLOfcnkdbaT9oLriGRQhaT1rQnp6pp3FtgWa+rrmbRDzCZ1FTFdLijlIUrKQ==" saltValue="GsZt685HCWWh2xwF8kyTRQ==" spinCount="100000" sheet="1" objects="1" scenarios="1" formatRows="0"/>
  <mergeCells count="67">
    <mergeCell ref="C152:G152"/>
    <mergeCell ref="C143:G143"/>
    <mergeCell ref="C145:G145"/>
    <mergeCell ref="C146:G146"/>
    <mergeCell ref="C148:G148"/>
    <mergeCell ref="C150:G150"/>
    <mergeCell ref="C151:G151"/>
    <mergeCell ref="C142:G142"/>
    <mergeCell ref="C121:G121"/>
    <mergeCell ref="C123:G123"/>
    <mergeCell ref="C125:G125"/>
    <mergeCell ref="C128:G128"/>
    <mergeCell ref="C129:G129"/>
    <mergeCell ref="C130:G130"/>
    <mergeCell ref="C132:G132"/>
    <mergeCell ref="C135:G135"/>
    <mergeCell ref="C138:G138"/>
    <mergeCell ref="C139:G139"/>
    <mergeCell ref="C141:G141"/>
    <mergeCell ref="C119:G119"/>
    <mergeCell ref="C87:G87"/>
    <mergeCell ref="C95:G95"/>
    <mergeCell ref="C96:G96"/>
    <mergeCell ref="C100:G100"/>
    <mergeCell ref="C104:G104"/>
    <mergeCell ref="C105:G105"/>
    <mergeCell ref="C109:G109"/>
    <mergeCell ref="C110:G110"/>
    <mergeCell ref="C113:G113"/>
    <mergeCell ref="C116:G116"/>
    <mergeCell ref="C118:G118"/>
    <mergeCell ref="C84:G84"/>
    <mergeCell ref="C59:G59"/>
    <mergeCell ref="C62:G62"/>
    <mergeCell ref="C63:G63"/>
    <mergeCell ref="C66:G66"/>
    <mergeCell ref="C67:G67"/>
    <mergeCell ref="C68:G68"/>
    <mergeCell ref="C71:G71"/>
    <mergeCell ref="C72:G72"/>
    <mergeCell ref="C77:G77"/>
    <mergeCell ref="C81:G81"/>
    <mergeCell ref="C82:G82"/>
    <mergeCell ref="C58:G58"/>
    <mergeCell ref="C25:G25"/>
    <mergeCell ref="C29:G29"/>
    <mergeCell ref="C30:G30"/>
    <mergeCell ref="C34:G34"/>
    <mergeCell ref="C35:G35"/>
    <mergeCell ref="C39:G39"/>
    <mergeCell ref="C43:G43"/>
    <mergeCell ref="C47:G47"/>
    <mergeCell ref="C48:G48"/>
    <mergeCell ref="C51:G51"/>
    <mergeCell ref="C55:G55"/>
    <mergeCell ref="C24:G24"/>
    <mergeCell ref="A1:G1"/>
    <mergeCell ref="C2:G2"/>
    <mergeCell ref="C3:G3"/>
    <mergeCell ref="C4:G4"/>
    <mergeCell ref="C10:G10"/>
    <mergeCell ref="C11:G11"/>
    <mergeCell ref="C14:G14"/>
    <mergeCell ref="C15:G15"/>
    <mergeCell ref="C18:G18"/>
    <mergeCell ref="C19:G19"/>
    <mergeCell ref="C22:G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1"/>
  <sheetViews>
    <sheetView workbookViewId="0">
      <pane ySplit="7" topLeftCell="A8" activePane="bottomLeft" state="frozen"/>
      <selection pane="bottomLeft" activeCell="C11" sqref="C11:G11"/>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142</v>
      </c>
      <c r="B1" s="264"/>
      <c r="C1" s="264"/>
      <c r="D1" s="264"/>
      <c r="E1" s="264"/>
      <c r="F1" s="264"/>
      <c r="G1" s="264"/>
      <c r="AG1" t="s">
        <v>143</v>
      </c>
    </row>
    <row r="2" spans="1:60" ht="24.95" customHeight="1" x14ac:dyDescent="0.2">
      <c r="A2" s="141" t="s">
        <v>7</v>
      </c>
      <c r="B2" s="49" t="s">
        <v>43</v>
      </c>
      <c r="C2" s="265" t="s">
        <v>44</v>
      </c>
      <c r="D2" s="266"/>
      <c r="E2" s="266"/>
      <c r="F2" s="266"/>
      <c r="G2" s="267"/>
      <c r="AG2" t="s">
        <v>144</v>
      </c>
    </row>
    <row r="3" spans="1:60" ht="24.95" customHeight="1" x14ac:dyDescent="0.2">
      <c r="A3" s="141" t="s">
        <v>8</v>
      </c>
      <c r="B3" s="49" t="s">
        <v>82</v>
      </c>
      <c r="C3" s="265" t="s">
        <v>83</v>
      </c>
      <c r="D3" s="266"/>
      <c r="E3" s="266"/>
      <c r="F3" s="266"/>
      <c r="G3" s="267"/>
      <c r="AC3" s="122" t="s">
        <v>144</v>
      </c>
      <c r="AG3" t="s">
        <v>145</v>
      </c>
    </row>
    <row r="4" spans="1:60" ht="24.95" customHeight="1" x14ac:dyDescent="0.2">
      <c r="A4" s="142" t="s">
        <v>9</v>
      </c>
      <c r="B4" s="143" t="s">
        <v>55</v>
      </c>
      <c r="C4" s="268" t="s">
        <v>83</v>
      </c>
      <c r="D4" s="269"/>
      <c r="E4" s="269"/>
      <c r="F4" s="269"/>
      <c r="G4" s="270"/>
      <c r="AG4" t="s">
        <v>146</v>
      </c>
    </row>
    <row r="5" spans="1:60" x14ac:dyDescent="0.2">
      <c r="D5" s="10"/>
    </row>
    <row r="6" spans="1:60" ht="38.25" x14ac:dyDescent="0.2">
      <c r="A6" s="145" t="s">
        <v>147</v>
      </c>
      <c r="B6" s="147" t="s">
        <v>148</v>
      </c>
      <c r="C6" s="147" t="s">
        <v>149</v>
      </c>
      <c r="D6" s="146" t="s">
        <v>150</v>
      </c>
      <c r="E6" s="145" t="s">
        <v>151</v>
      </c>
      <c r="F6" s="144" t="s">
        <v>152</v>
      </c>
      <c r="G6" s="145" t="s">
        <v>29</v>
      </c>
      <c r="H6" s="148" t="s">
        <v>30</v>
      </c>
      <c r="I6" s="148" t="s">
        <v>153</v>
      </c>
      <c r="J6" s="148" t="s">
        <v>31</v>
      </c>
      <c r="K6" s="148" t="s">
        <v>154</v>
      </c>
      <c r="L6" s="148" t="s">
        <v>155</v>
      </c>
      <c r="M6" s="148" t="s">
        <v>156</v>
      </c>
      <c r="N6" s="148" t="s">
        <v>157</v>
      </c>
      <c r="O6" s="148" t="s">
        <v>158</v>
      </c>
      <c r="P6" s="148" t="s">
        <v>159</v>
      </c>
      <c r="Q6" s="148" t="s">
        <v>160</v>
      </c>
      <c r="R6" s="148" t="s">
        <v>161</v>
      </c>
      <c r="S6" s="148" t="s">
        <v>162</v>
      </c>
      <c r="T6" s="148" t="s">
        <v>163</v>
      </c>
      <c r="U6" s="148" t="s">
        <v>164</v>
      </c>
      <c r="V6" s="148" t="s">
        <v>165</v>
      </c>
      <c r="W6" s="148" t="s">
        <v>166</v>
      </c>
      <c r="X6" s="148" t="s">
        <v>167</v>
      </c>
      <c r="Y6" s="148" t="s">
        <v>168</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169</v>
      </c>
      <c r="B8" s="162" t="s">
        <v>131</v>
      </c>
      <c r="C8" s="182" t="s">
        <v>132</v>
      </c>
      <c r="D8" s="163"/>
      <c r="E8" s="164"/>
      <c r="F8" s="165"/>
      <c r="G8" s="165">
        <f>SUMIF(AG9:AG14,"&lt;&gt;NOR",G9:G14)</f>
        <v>0</v>
      </c>
      <c r="H8" s="165"/>
      <c r="I8" s="165">
        <f>SUM(I9:I14)</f>
        <v>0</v>
      </c>
      <c r="J8" s="165"/>
      <c r="K8" s="165">
        <f>SUM(K9:K14)</f>
        <v>0</v>
      </c>
      <c r="L8" s="165"/>
      <c r="M8" s="165">
        <f>SUM(M9:M14)</f>
        <v>0</v>
      </c>
      <c r="N8" s="164"/>
      <c r="O8" s="164">
        <f>SUM(O9:O14)</f>
        <v>0</v>
      </c>
      <c r="P8" s="164"/>
      <c r="Q8" s="164">
        <f>SUM(Q9:Q14)</f>
        <v>0</v>
      </c>
      <c r="R8" s="165"/>
      <c r="S8" s="165"/>
      <c r="T8" s="166"/>
      <c r="U8" s="160"/>
      <c r="V8" s="160">
        <f>SUM(V9:V14)</f>
        <v>0</v>
      </c>
      <c r="W8" s="160"/>
      <c r="X8" s="160"/>
      <c r="Y8" s="160"/>
      <c r="AG8" t="s">
        <v>170</v>
      </c>
    </row>
    <row r="9" spans="1:60" outlineLevel="1" x14ac:dyDescent="0.2">
      <c r="A9" s="168">
        <v>1</v>
      </c>
      <c r="B9" s="169" t="s">
        <v>433</v>
      </c>
      <c r="C9" s="184" t="s">
        <v>434</v>
      </c>
      <c r="D9" s="170" t="s">
        <v>321</v>
      </c>
      <c r="E9" s="171">
        <v>4</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172</v>
      </c>
      <c r="T9" s="174" t="s">
        <v>173</v>
      </c>
      <c r="U9" s="159">
        <v>0</v>
      </c>
      <c r="V9" s="159">
        <f>ROUND(E9*U9,2)</f>
        <v>0</v>
      </c>
      <c r="W9" s="159"/>
      <c r="X9" s="159" t="s">
        <v>174</v>
      </c>
      <c r="Y9" s="159" t="s">
        <v>175</v>
      </c>
      <c r="Z9" s="149"/>
      <c r="AA9" s="149"/>
      <c r="AB9" s="149"/>
      <c r="AC9" s="149"/>
      <c r="AD9" s="149"/>
      <c r="AE9" s="149"/>
      <c r="AF9" s="149"/>
      <c r="AG9" s="149" t="s">
        <v>202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45" customHeight="1" outlineLevel="2" x14ac:dyDescent="0.2">
      <c r="A10" s="156"/>
      <c r="B10" s="157"/>
      <c r="C10" s="275" t="s">
        <v>456</v>
      </c>
      <c r="D10" s="276"/>
      <c r="E10" s="276"/>
      <c r="F10" s="276"/>
      <c r="G10" s="27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245</v>
      </c>
      <c r="AH10" s="149"/>
      <c r="AI10" s="149"/>
      <c r="AJ10" s="149"/>
      <c r="AK10" s="149"/>
      <c r="AL10" s="149"/>
      <c r="AM10" s="149"/>
      <c r="AN10" s="149"/>
      <c r="AO10" s="149"/>
      <c r="AP10" s="149"/>
      <c r="AQ10" s="149"/>
      <c r="AR10" s="149"/>
      <c r="AS10" s="149"/>
      <c r="AT10" s="149"/>
      <c r="AU10" s="149"/>
      <c r="AV10" s="149"/>
      <c r="AW10" s="149"/>
      <c r="AX10" s="149"/>
      <c r="AY10" s="149"/>
      <c r="AZ10" s="149"/>
      <c r="BA10" s="195" t="str">
        <f>C10</f>
        <v>Dodávka mobilního záložního zdroje - dieselového motorgenerátoru o výkonu min. 43 kVA (min. trvalý výkon 32 kW), třída provedení G3,  s jističem a rozvaděčem vlastní spotřeby, interní palivovou nádrží na min. 12 hodin provozu, chladič motoru dimenzovaný na venkovní teplotu 40°C, kulisové tlumiče v sací a výdechové části kapotáže, kapotáž vyplěná tlumící  hmotou, hlučnost záložního zdroje v 7 m max. 64 dB, integrovaný tlumič spalin - 29dB(A), zámky kapotáže s krytím IP65.</v>
      </c>
      <c r="BB10" s="149"/>
      <c r="BC10" s="149"/>
      <c r="BD10" s="149"/>
      <c r="BE10" s="149"/>
      <c r="BF10" s="149"/>
      <c r="BG10" s="149"/>
      <c r="BH10" s="149"/>
    </row>
    <row r="11" spans="1:60" ht="46.5" customHeight="1" outlineLevel="3" x14ac:dyDescent="0.2">
      <c r="A11" s="156"/>
      <c r="B11" s="157"/>
      <c r="C11" s="271" t="s">
        <v>453</v>
      </c>
      <c r="D11" s="272"/>
      <c r="E11" s="272"/>
      <c r="F11" s="272"/>
      <c r="G11" s="272"/>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245</v>
      </c>
      <c r="AH11" s="149"/>
      <c r="AI11" s="149"/>
      <c r="AJ11" s="149"/>
      <c r="AK11" s="149"/>
      <c r="AL11" s="149"/>
      <c r="AM11" s="149"/>
      <c r="AN11" s="149"/>
      <c r="AO11" s="149"/>
      <c r="AP11" s="149"/>
      <c r="AQ11" s="149"/>
      <c r="AR11" s="149"/>
      <c r="AS11" s="149"/>
      <c r="AT11" s="149"/>
      <c r="AU11" s="149"/>
      <c r="AV11" s="149"/>
      <c r="AW11" s="149"/>
      <c r="AX11" s="149"/>
      <c r="AY11" s="149"/>
      <c r="AZ11" s="149"/>
      <c r="BA11" s="195" t="str">
        <f>C11</f>
        <v>Automatický předehřev motoru a dobíječ akumulátorů.Zařízení bude opatřeno ekologickou vanou v rámu stroje zabraňující úniku provozních kapalin. Zařízení bude vybaveno ochranou proti doteku horkých částí. Jednonápravový podvozek - bržděný. Zásuvkový rozvaděč, krytí IP65 - 1x400V/16A - 5kol.,1x400V/63A-5kol., 1x400V/32A-5kol, 1x230V/16A + proudové chrániče a reverzační přepínač pro všechny zásuvky, svorkovnice/sběrnice pro připojení kabelu (vodičů) pro vyvedení plného výkonu, kabelové</v>
      </c>
      <c r="BB11" s="149"/>
      <c r="BC11" s="149"/>
      <c r="BD11" s="149"/>
      <c r="BE11" s="149"/>
      <c r="BF11" s="149"/>
      <c r="BG11" s="149"/>
      <c r="BH11" s="149"/>
    </row>
    <row r="12" spans="1:60" ht="23.25" customHeight="1" outlineLevel="3" x14ac:dyDescent="0.2">
      <c r="A12" s="156"/>
      <c r="B12" s="157"/>
      <c r="C12" s="206" t="s">
        <v>454</v>
      </c>
      <c r="D12" s="207"/>
      <c r="E12" s="207"/>
      <c r="F12" s="207"/>
      <c r="G12" s="207"/>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95"/>
      <c r="BB12" s="149"/>
      <c r="BC12" s="149"/>
      <c r="BD12" s="149"/>
      <c r="BE12" s="149"/>
      <c r="BF12" s="149"/>
      <c r="BG12" s="149"/>
      <c r="BH12" s="149"/>
    </row>
    <row r="13" spans="1:60" outlineLevel="3" x14ac:dyDescent="0.2">
      <c r="A13" s="156"/>
      <c r="B13" s="157"/>
      <c r="C13" s="271" t="s">
        <v>435</v>
      </c>
      <c r="D13" s="272"/>
      <c r="E13" s="272"/>
      <c r="F13" s="272"/>
      <c r="G13" s="272"/>
      <c r="H13" s="159"/>
      <c r="I13" s="159"/>
      <c r="J13" s="159"/>
      <c r="K13" s="159"/>
      <c r="L13" s="159"/>
      <c r="M13" s="159"/>
      <c r="N13" s="158"/>
      <c r="O13" s="158"/>
      <c r="P13" s="158"/>
      <c r="Q13" s="158"/>
      <c r="R13" s="159"/>
      <c r="S13" s="159"/>
      <c r="T13" s="159"/>
      <c r="U13" s="159"/>
      <c r="V13" s="159"/>
      <c r="W13" s="159"/>
      <c r="X13" s="159"/>
      <c r="Y13" s="159"/>
      <c r="Z13" s="149"/>
      <c r="AA13" s="149"/>
      <c r="AB13" s="149"/>
      <c r="AC13" s="149"/>
      <c r="AD13" s="149"/>
      <c r="AE13" s="149"/>
      <c r="AF13" s="149"/>
      <c r="AG13" s="149" t="s">
        <v>245</v>
      </c>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3" x14ac:dyDescent="0.2">
      <c r="A14" s="156"/>
      <c r="B14" s="157"/>
      <c r="C14" s="271" t="s">
        <v>455</v>
      </c>
      <c r="D14" s="272"/>
      <c r="E14" s="272"/>
      <c r="F14" s="272"/>
      <c r="G14" s="272"/>
      <c r="H14" s="159"/>
      <c r="I14" s="159"/>
      <c r="J14" s="159"/>
      <c r="K14" s="159"/>
      <c r="L14" s="159"/>
      <c r="M14" s="159"/>
      <c r="N14" s="158"/>
      <c r="O14" s="158"/>
      <c r="P14" s="158"/>
      <c r="Q14" s="158"/>
      <c r="R14" s="159"/>
      <c r="S14" s="159"/>
      <c r="T14" s="159"/>
      <c r="U14" s="159"/>
      <c r="V14" s="159"/>
      <c r="W14" s="159"/>
      <c r="X14" s="159"/>
      <c r="Y14" s="159"/>
      <c r="Z14" s="149"/>
      <c r="AA14" s="149"/>
      <c r="AB14" s="149"/>
      <c r="AC14" s="149"/>
      <c r="AD14" s="149"/>
      <c r="AE14" s="149"/>
      <c r="AF14" s="149"/>
      <c r="AG14" s="149" t="s">
        <v>245</v>
      </c>
      <c r="AH14" s="149"/>
      <c r="AI14" s="149"/>
      <c r="AJ14" s="149"/>
      <c r="AK14" s="149"/>
      <c r="AL14" s="149"/>
      <c r="AM14" s="149"/>
      <c r="AN14" s="149"/>
      <c r="AO14" s="149"/>
      <c r="AP14" s="149"/>
      <c r="AQ14" s="149"/>
      <c r="AR14" s="149"/>
      <c r="AS14" s="149"/>
      <c r="AT14" s="149"/>
      <c r="AU14" s="149"/>
      <c r="AV14" s="149"/>
      <c r="AW14" s="149"/>
      <c r="AX14" s="149"/>
      <c r="AY14" s="149"/>
      <c r="AZ14" s="149"/>
      <c r="BA14" s="195" t="str">
        <f>C14</f>
        <v>Součástí dodávky je doprava zařízení na podvozku do místa předání, provozní zkouška, kompletní dokumentace a zaškolení obsluhy.</v>
      </c>
      <c r="BB14" s="149"/>
      <c r="BC14" s="149"/>
      <c r="BD14" s="149"/>
      <c r="BE14" s="149"/>
      <c r="BF14" s="149"/>
      <c r="BG14" s="149"/>
      <c r="BH14" s="149"/>
    </row>
    <row r="15" spans="1:60" x14ac:dyDescent="0.2">
      <c r="A15" s="3"/>
      <c r="B15" s="4"/>
      <c r="C15" s="185"/>
      <c r="D15" s="6"/>
      <c r="E15" s="3"/>
      <c r="F15" s="3"/>
      <c r="G15" s="3"/>
      <c r="H15" s="3"/>
      <c r="I15" s="3"/>
      <c r="J15" s="3"/>
      <c r="K15" s="3"/>
      <c r="L15" s="3"/>
      <c r="M15" s="3"/>
      <c r="N15" s="3"/>
      <c r="O15" s="3"/>
      <c r="P15" s="3"/>
      <c r="Q15" s="3"/>
      <c r="R15" s="3"/>
      <c r="S15" s="3"/>
      <c r="T15" s="3"/>
      <c r="U15" s="3"/>
      <c r="V15" s="3"/>
      <c r="W15" s="3"/>
      <c r="X15" s="3"/>
      <c r="Y15" s="3"/>
      <c r="AE15">
        <v>15</v>
      </c>
      <c r="AF15">
        <v>21</v>
      </c>
      <c r="AG15" t="s">
        <v>155</v>
      </c>
    </row>
    <row r="16" spans="1:60" x14ac:dyDescent="0.2">
      <c r="A16" s="152"/>
      <c r="B16" s="153" t="s">
        <v>29</v>
      </c>
      <c r="C16" s="186"/>
      <c r="D16" s="154"/>
      <c r="E16" s="155"/>
      <c r="F16" s="155"/>
      <c r="G16" s="167">
        <f>G8</f>
        <v>0</v>
      </c>
      <c r="H16" s="3"/>
      <c r="I16" s="3"/>
      <c r="J16" s="3"/>
      <c r="K16" s="3"/>
      <c r="L16" s="3"/>
      <c r="M16" s="3"/>
      <c r="N16" s="3"/>
      <c r="O16" s="3"/>
      <c r="P16" s="3"/>
      <c r="Q16" s="3"/>
      <c r="R16" s="3"/>
      <c r="S16" s="3"/>
      <c r="T16" s="3"/>
      <c r="U16" s="3"/>
      <c r="V16" s="3"/>
      <c r="W16" s="3"/>
      <c r="X16" s="3"/>
      <c r="Y16" s="3"/>
      <c r="AE16">
        <f>SUMIF(L7:L14,AE15,G7:G14)</f>
        <v>0</v>
      </c>
      <c r="AF16">
        <f>SUMIF(L7:L14,AF15,G7:G14)</f>
        <v>0</v>
      </c>
      <c r="AG16" t="s">
        <v>210</v>
      </c>
    </row>
    <row r="17" spans="3:33" x14ac:dyDescent="0.2">
      <c r="C17" s="187"/>
      <c r="D17" s="10"/>
      <c r="AG17" t="s">
        <v>211</v>
      </c>
    </row>
    <row r="18" spans="3:33" x14ac:dyDescent="0.2">
      <c r="D18" s="10"/>
    </row>
    <row r="19" spans="3:33" x14ac:dyDescent="0.2">
      <c r="D19" s="10"/>
    </row>
    <row r="20" spans="3:33" x14ac:dyDescent="0.2">
      <c r="D20" s="10"/>
    </row>
    <row r="21" spans="3:33" x14ac:dyDescent="0.2">
      <c r="D21" s="10"/>
    </row>
    <row r="22" spans="3:33" x14ac:dyDescent="0.2">
      <c r="D22" s="10"/>
    </row>
    <row r="23" spans="3:33" x14ac:dyDescent="0.2">
      <c r="D23" s="10"/>
    </row>
    <row r="24" spans="3:33" x14ac:dyDescent="0.2">
      <c r="D24" s="10"/>
    </row>
    <row r="25" spans="3:33" x14ac:dyDescent="0.2">
      <c r="D25" s="10"/>
    </row>
    <row r="26" spans="3:33" x14ac:dyDescent="0.2">
      <c r="D26" s="10"/>
    </row>
    <row r="27" spans="3:33" x14ac:dyDescent="0.2">
      <c r="D27" s="10"/>
    </row>
    <row r="28" spans="3:33" x14ac:dyDescent="0.2">
      <c r="D28" s="10"/>
    </row>
    <row r="29" spans="3:33" x14ac:dyDescent="0.2">
      <c r="D29" s="10"/>
    </row>
    <row r="30" spans="3:33" x14ac:dyDescent="0.2">
      <c r="D30" s="10"/>
    </row>
    <row r="31" spans="3:33" x14ac:dyDescent="0.2">
      <c r="D31" s="10"/>
    </row>
    <row r="32" spans="3:33"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row r="5001" spans="4:4" x14ac:dyDescent="0.2">
      <c r="D5001" s="10"/>
    </row>
  </sheetData>
  <sheetProtection algorithmName="SHA-512" hashValue="eTQ+UBrbsw8E7zslzSCkfOlmw4cbxw7JB/4bYC0nPGLFKFoldHowfTkRkgFYBKaGXzvzp+khFBteoMV6crWQOw==" saltValue="W/6qNmBeKoFTahHRsRg4aA==" spinCount="100000" sheet="1" objects="1" scenarios="1" formatRows="0"/>
  <mergeCells count="8">
    <mergeCell ref="C13:G13"/>
    <mergeCell ref="C14:G1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tabSelected="1" zoomScaleNormal="100" workbookViewId="0">
      <pane ySplit="7" topLeftCell="A8" activePane="bottomLeft" state="frozen"/>
      <selection pane="bottomLeft" activeCell="G22" sqref="G22"/>
    </sheetView>
  </sheetViews>
  <sheetFormatPr defaultRowHeight="12.75" outlineLevelRow="3" x14ac:dyDescent="0.2"/>
  <cols>
    <col min="1" max="1" width="3.42578125" customWidth="1"/>
    <col min="2" max="2" width="12.5703125" style="122" customWidth="1"/>
    <col min="3" max="3" width="63.28515625" style="122"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64" t="s">
        <v>142</v>
      </c>
      <c r="B1" s="264"/>
      <c r="C1" s="264"/>
      <c r="D1" s="264"/>
      <c r="E1" s="264"/>
      <c r="F1" s="264"/>
      <c r="G1" s="264"/>
      <c r="AG1" t="s">
        <v>143</v>
      </c>
    </row>
    <row r="2" spans="1:60" ht="24.95" customHeight="1" x14ac:dyDescent="0.2">
      <c r="A2" s="141" t="s">
        <v>7</v>
      </c>
      <c r="B2" s="49" t="s">
        <v>43</v>
      </c>
      <c r="C2" s="265" t="s">
        <v>44</v>
      </c>
      <c r="D2" s="266"/>
      <c r="E2" s="266"/>
      <c r="F2" s="266"/>
      <c r="G2" s="267"/>
      <c r="AG2" t="s">
        <v>144</v>
      </c>
    </row>
    <row r="3" spans="1:60" ht="24.95" customHeight="1" x14ac:dyDescent="0.2">
      <c r="A3" s="141" t="s">
        <v>8</v>
      </c>
      <c r="B3" s="49" t="s">
        <v>84</v>
      </c>
      <c r="C3" s="265" t="s">
        <v>85</v>
      </c>
      <c r="D3" s="266"/>
      <c r="E3" s="266"/>
      <c r="F3" s="266"/>
      <c r="G3" s="267"/>
      <c r="AC3" s="122" t="s">
        <v>144</v>
      </c>
      <c r="AG3" t="s">
        <v>145</v>
      </c>
    </row>
    <row r="4" spans="1:60" ht="24.95" customHeight="1" x14ac:dyDescent="0.2">
      <c r="A4" s="142" t="s">
        <v>9</v>
      </c>
      <c r="B4" s="143" t="s">
        <v>55</v>
      </c>
      <c r="C4" s="268" t="s">
        <v>83</v>
      </c>
      <c r="D4" s="269"/>
      <c r="E4" s="269"/>
      <c r="F4" s="269"/>
      <c r="G4" s="270"/>
      <c r="AG4" t="s">
        <v>146</v>
      </c>
    </row>
    <row r="5" spans="1:60" x14ac:dyDescent="0.2">
      <c r="D5" s="10"/>
    </row>
    <row r="6" spans="1:60" ht="38.25" x14ac:dyDescent="0.2">
      <c r="A6" s="145" t="s">
        <v>147</v>
      </c>
      <c r="B6" s="147" t="s">
        <v>148</v>
      </c>
      <c r="C6" s="147" t="s">
        <v>149</v>
      </c>
      <c r="D6" s="146" t="s">
        <v>150</v>
      </c>
      <c r="E6" s="145" t="s">
        <v>151</v>
      </c>
      <c r="F6" s="144" t="s">
        <v>152</v>
      </c>
      <c r="G6" s="145" t="s">
        <v>29</v>
      </c>
      <c r="H6" s="148" t="s">
        <v>30</v>
      </c>
      <c r="I6" s="148" t="s">
        <v>153</v>
      </c>
      <c r="J6" s="148" t="s">
        <v>31</v>
      </c>
      <c r="K6" s="148" t="s">
        <v>154</v>
      </c>
      <c r="L6" s="148" t="s">
        <v>155</v>
      </c>
      <c r="M6" s="148" t="s">
        <v>156</v>
      </c>
      <c r="N6" s="148" t="s">
        <v>157</v>
      </c>
      <c r="O6" s="148" t="s">
        <v>158</v>
      </c>
      <c r="P6" s="148" t="s">
        <v>159</v>
      </c>
      <c r="Q6" s="148" t="s">
        <v>160</v>
      </c>
      <c r="R6" s="148" t="s">
        <v>161</v>
      </c>
      <c r="S6" s="148" t="s">
        <v>162</v>
      </c>
      <c r="T6" s="148" t="s">
        <v>163</v>
      </c>
      <c r="U6" s="148" t="s">
        <v>164</v>
      </c>
      <c r="V6" s="148" t="s">
        <v>165</v>
      </c>
      <c r="W6" s="148" t="s">
        <v>166</v>
      </c>
      <c r="X6" s="148" t="s">
        <v>167</v>
      </c>
      <c r="Y6" s="148" t="s">
        <v>168</v>
      </c>
    </row>
    <row r="7" spans="1:60" hidden="1" x14ac:dyDescent="0.2">
      <c r="A7" s="3"/>
      <c r="B7" s="4"/>
      <c r="C7" s="4"/>
      <c r="D7" s="6"/>
      <c r="E7" s="150"/>
      <c r="F7" s="151"/>
      <c r="G7" s="151"/>
      <c r="H7" s="151"/>
      <c r="I7" s="151"/>
      <c r="J7" s="151"/>
      <c r="K7" s="151"/>
      <c r="L7" s="151"/>
      <c r="M7" s="151"/>
      <c r="N7" s="150"/>
      <c r="O7" s="150"/>
      <c r="P7" s="150"/>
      <c r="Q7" s="150"/>
      <c r="R7" s="151"/>
      <c r="S7" s="151"/>
      <c r="T7" s="151"/>
      <c r="U7" s="151"/>
      <c r="V7" s="151"/>
      <c r="W7" s="151"/>
      <c r="X7" s="151"/>
      <c r="Y7" s="151"/>
    </row>
    <row r="8" spans="1:60" x14ac:dyDescent="0.2">
      <c r="A8" s="161" t="s">
        <v>169</v>
      </c>
      <c r="B8" s="162" t="s">
        <v>131</v>
      </c>
      <c r="C8" s="182" t="s">
        <v>132</v>
      </c>
      <c r="D8" s="163"/>
      <c r="E8" s="164"/>
      <c r="F8" s="165"/>
      <c r="G8" s="165">
        <f>SUMIF(AG9:AG12,"&lt;&gt;NOR",G9:G12)</f>
        <v>0</v>
      </c>
      <c r="H8" s="165"/>
      <c r="I8" s="165">
        <f>SUM(I9:I12)</f>
        <v>0</v>
      </c>
      <c r="J8" s="165"/>
      <c r="K8" s="165">
        <f>SUM(K9:K12)</f>
        <v>0</v>
      </c>
      <c r="L8" s="165"/>
      <c r="M8" s="165">
        <f>SUM(M9:M12)</f>
        <v>0</v>
      </c>
      <c r="N8" s="164"/>
      <c r="O8" s="164">
        <f>SUM(O9:O12)</f>
        <v>0</v>
      </c>
      <c r="P8" s="164"/>
      <c r="Q8" s="164">
        <f>SUM(Q9:Q12)</f>
        <v>0</v>
      </c>
      <c r="R8" s="165"/>
      <c r="S8" s="165"/>
      <c r="T8" s="166"/>
      <c r="U8" s="160"/>
      <c r="V8" s="160">
        <f>SUM(V9:V12)</f>
        <v>0</v>
      </c>
      <c r="W8" s="160"/>
      <c r="X8" s="160"/>
      <c r="Y8" s="160"/>
      <c r="AG8" t="s">
        <v>170</v>
      </c>
    </row>
    <row r="9" spans="1:60" outlineLevel="1" x14ac:dyDescent="0.2">
      <c r="A9" s="168">
        <v>1</v>
      </c>
      <c r="B9" s="169" t="s">
        <v>433</v>
      </c>
      <c r="C9" s="184" t="s">
        <v>434</v>
      </c>
      <c r="D9" s="170" t="s">
        <v>321</v>
      </c>
      <c r="E9" s="171">
        <v>1</v>
      </c>
      <c r="F9" s="172"/>
      <c r="G9" s="173">
        <f>ROUND(E9*F9,2)</f>
        <v>0</v>
      </c>
      <c r="H9" s="172"/>
      <c r="I9" s="173">
        <f>ROUND(E9*H9,2)</f>
        <v>0</v>
      </c>
      <c r="J9" s="172"/>
      <c r="K9" s="173">
        <f>ROUND(E9*J9,2)</f>
        <v>0</v>
      </c>
      <c r="L9" s="173">
        <v>21</v>
      </c>
      <c r="M9" s="173">
        <f>G9*(1+L9/100)</f>
        <v>0</v>
      </c>
      <c r="N9" s="171">
        <v>0</v>
      </c>
      <c r="O9" s="171">
        <f>ROUND(E9*N9,2)</f>
        <v>0</v>
      </c>
      <c r="P9" s="171">
        <v>0</v>
      </c>
      <c r="Q9" s="171">
        <f>ROUND(E9*P9,2)</f>
        <v>0</v>
      </c>
      <c r="R9" s="173"/>
      <c r="S9" s="173" t="s">
        <v>172</v>
      </c>
      <c r="T9" s="174" t="s">
        <v>173</v>
      </c>
      <c r="U9" s="159">
        <v>0</v>
      </c>
      <c r="V9" s="159">
        <f>ROUND(E9*U9,2)</f>
        <v>0</v>
      </c>
      <c r="W9" s="159"/>
      <c r="X9" s="159" t="s">
        <v>174</v>
      </c>
      <c r="Y9" s="159" t="s">
        <v>175</v>
      </c>
      <c r="Z9" s="149"/>
      <c r="AA9" s="149"/>
      <c r="AB9" s="149"/>
      <c r="AC9" s="149"/>
      <c r="AD9" s="149"/>
      <c r="AE9" s="149"/>
      <c r="AF9" s="149"/>
      <c r="AG9" s="149" t="s">
        <v>202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ht="146.25" customHeight="1" outlineLevel="2" x14ac:dyDescent="0.2">
      <c r="A10" s="156"/>
      <c r="B10" s="157"/>
      <c r="C10" s="275" t="s">
        <v>459</v>
      </c>
      <c r="D10" s="276"/>
      <c r="E10" s="276"/>
      <c r="F10" s="276"/>
      <c r="G10" s="276"/>
      <c r="H10" s="159"/>
      <c r="I10" s="159"/>
      <c r="J10" s="159"/>
      <c r="K10" s="159"/>
      <c r="L10" s="159"/>
      <c r="M10" s="159"/>
      <c r="N10" s="158"/>
      <c r="O10" s="158"/>
      <c r="P10" s="158"/>
      <c r="Q10" s="158"/>
      <c r="R10" s="159"/>
      <c r="S10" s="159"/>
      <c r="T10" s="159"/>
      <c r="U10" s="159"/>
      <c r="V10" s="159"/>
      <c r="W10" s="159"/>
      <c r="X10" s="159"/>
      <c r="Y10" s="159"/>
      <c r="Z10" s="149"/>
      <c r="AA10" s="149"/>
      <c r="AB10" s="149"/>
      <c r="AC10" s="149"/>
      <c r="AD10" s="149"/>
      <c r="AE10" s="149"/>
      <c r="AF10" s="149"/>
      <c r="AG10" s="149" t="s">
        <v>245</v>
      </c>
      <c r="AH10" s="149"/>
      <c r="AI10" s="149"/>
      <c r="AJ10" s="149"/>
      <c r="AK10" s="149"/>
      <c r="AL10" s="149"/>
      <c r="AM10" s="149"/>
      <c r="AN10" s="149"/>
      <c r="AO10" s="149"/>
      <c r="AP10" s="149"/>
      <c r="AQ10" s="149"/>
      <c r="AR10" s="149"/>
      <c r="AS10" s="149"/>
      <c r="AT10" s="149"/>
      <c r="AU10" s="149"/>
      <c r="AV10" s="149"/>
      <c r="AW10" s="149"/>
      <c r="AX10" s="149"/>
      <c r="AY10" s="149"/>
      <c r="AZ10" s="149"/>
      <c r="BA10" s="195" t="str">
        <f>C10</f>
        <v>Dodávka stacionárního záložního zdroje - dieselového motorgenerátoru o výkonu min. 43 kVA (min. trvalý výkon 32 kW), třída provedení G3, s jističem a rozvaděčem vlastní spotřeby, interní palivovou nádrží na min. 12 hodin provozu, chladič motoru dimenzovaný na venkovní teplotu 40°C, kulisové tlumiče v sací a výdechové části kapotáže, kapotáž vyplněná tlumící hmotou, hlučnost záložního zdroje v 7 m max. 64 dB, integrovaný tlumič spalin - 29dB(A), zámky kapotáže s krytím IP65. Automatický předehřev motoru a dobíječ akumulátorů. Zařízení bude opatřeno ekologickou vanou v rámu stroje zabraňující úniku provozních kapalin. Zařízení bude vybaveno ochranou proti doteku horkých částí. Součástí dodávky bude rozvaděč ATS (přepínač silového napětí SÍŤ/DA), silnoproudá/komunikační kabeláž mezi dieselagregátem a skříní ATS umístěné v místnosti technologie. V rámci objektů ZZS, kde je zdrojem vytápění tepelné čerpadlo je provedeno dvojí měření budovy. Je nutné, aby záložní zdroj zajistil provoz veškerého zařízení budovy. Dále bude součástí dodávky realizační dodavatelská dokumentace, doprava, montáž, instalace, uvedení do provozu, provozní zkouška automatického spínání a odpínání, kompletní dokumentace v českém jazyce a zaškolení obsluhy pro provoz a běžnou údržbu. Dodávka kabeláže bude provedena včetně výkopu kabelové trasy, použití chrániček a položení kabelu označených červenou fólií, zpětné úpravy výkopu – cca 25 m v zeleném terénu a 10 m ve zpevněné ploše ze zámkové dlažby. V prostorách budovy bude kabelové vedení řešeno pod stropem ve výšce cca 2,5 m, včetně nosného systému pro kabeláž (drátěné žlaby) a jeho kotvení – cca 10 m.</v>
      </c>
      <c r="BB10" s="149"/>
      <c r="BC10" s="149"/>
      <c r="BD10" s="149"/>
      <c r="BE10" s="149"/>
      <c r="BF10" s="149"/>
      <c r="BG10" s="149"/>
      <c r="BH10" s="149"/>
    </row>
    <row r="11" spans="1:60" outlineLevel="3" x14ac:dyDescent="0.2">
      <c r="A11" s="156"/>
      <c r="B11" s="157"/>
      <c r="C11" s="198" t="s">
        <v>395</v>
      </c>
      <c r="D11" s="188"/>
      <c r="E11" s="189"/>
      <c r="F11" s="190"/>
      <c r="G11" s="190"/>
      <c r="H11" s="159"/>
      <c r="I11" s="159"/>
      <c r="J11" s="159"/>
      <c r="K11" s="159"/>
      <c r="L11" s="159"/>
      <c r="M11" s="159"/>
      <c r="N11" s="158"/>
      <c r="O11" s="158"/>
      <c r="P11" s="158"/>
      <c r="Q11" s="158"/>
      <c r="R11" s="159"/>
      <c r="S11" s="159"/>
      <c r="T11" s="159"/>
      <c r="U11" s="159"/>
      <c r="V11" s="159"/>
      <c r="W11" s="159"/>
      <c r="X11" s="159"/>
      <c r="Y11" s="159"/>
      <c r="Z11" s="149"/>
      <c r="AA11" s="149"/>
      <c r="AB11" s="149"/>
      <c r="AC11" s="149"/>
      <c r="AD11" s="149"/>
      <c r="AE11" s="149"/>
      <c r="AF11" s="149"/>
      <c r="AG11" s="149" t="s">
        <v>245</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outlineLevel="3" x14ac:dyDescent="0.2">
      <c r="A12" s="156"/>
      <c r="B12" s="157"/>
      <c r="C12" s="271" t="s">
        <v>436</v>
      </c>
      <c r="D12" s="272"/>
      <c r="E12" s="272"/>
      <c r="F12" s="272"/>
      <c r="G12" s="272"/>
      <c r="H12" s="159"/>
      <c r="I12" s="159"/>
      <c r="J12" s="159"/>
      <c r="K12" s="159"/>
      <c r="L12" s="159"/>
      <c r="M12" s="159"/>
      <c r="N12" s="158"/>
      <c r="O12" s="158"/>
      <c r="P12" s="158"/>
      <c r="Q12" s="158"/>
      <c r="R12" s="159"/>
      <c r="S12" s="159"/>
      <c r="T12" s="159"/>
      <c r="U12" s="159"/>
      <c r="V12" s="159"/>
      <c r="W12" s="159"/>
      <c r="X12" s="159"/>
      <c r="Y12" s="159"/>
      <c r="Z12" s="149"/>
      <c r="AA12" s="149"/>
      <c r="AB12" s="149"/>
      <c r="AC12" s="149"/>
      <c r="AD12" s="149"/>
      <c r="AE12" s="149"/>
      <c r="AF12" s="149"/>
      <c r="AG12" s="149" t="s">
        <v>245</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
      <c r="A13" s="3"/>
      <c r="B13" s="4"/>
      <c r="C13" s="185"/>
      <c r="D13" s="6"/>
      <c r="E13" s="3"/>
      <c r="F13" s="3"/>
      <c r="G13" s="3"/>
      <c r="H13" s="3"/>
      <c r="I13" s="3"/>
      <c r="J13" s="3"/>
      <c r="K13" s="3"/>
      <c r="L13" s="3"/>
      <c r="M13" s="3"/>
      <c r="N13" s="3"/>
      <c r="O13" s="3"/>
      <c r="P13" s="3"/>
      <c r="Q13" s="3"/>
      <c r="R13" s="3"/>
      <c r="S13" s="3"/>
      <c r="T13" s="3"/>
      <c r="U13" s="3"/>
      <c r="V13" s="3"/>
      <c r="W13" s="3"/>
      <c r="X13" s="3"/>
      <c r="Y13" s="3"/>
      <c r="AE13">
        <v>15</v>
      </c>
      <c r="AF13">
        <v>21</v>
      </c>
      <c r="AG13" t="s">
        <v>155</v>
      </c>
    </row>
    <row r="14" spans="1:60" x14ac:dyDescent="0.2">
      <c r="A14" s="152"/>
      <c r="B14" s="153" t="s">
        <v>29</v>
      </c>
      <c r="C14" s="186"/>
      <c r="D14" s="154"/>
      <c r="E14" s="155"/>
      <c r="F14" s="155"/>
      <c r="G14" s="167">
        <f>G8</f>
        <v>0</v>
      </c>
      <c r="H14" s="3"/>
      <c r="I14" s="3"/>
      <c r="J14" s="3"/>
      <c r="K14" s="3"/>
      <c r="L14" s="3"/>
      <c r="M14" s="3"/>
      <c r="N14" s="3"/>
      <c r="O14" s="3"/>
      <c r="P14" s="3"/>
      <c r="Q14" s="3"/>
      <c r="R14" s="3"/>
      <c r="S14" s="3"/>
      <c r="T14" s="3"/>
      <c r="U14" s="3"/>
      <c r="V14" s="3"/>
      <c r="W14" s="3"/>
      <c r="X14" s="3"/>
      <c r="Y14" s="3"/>
      <c r="AE14">
        <f>SUMIF(L7:L12,AE13,G7:G12)</f>
        <v>0</v>
      </c>
      <c r="AF14">
        <f>SUMIF(L7:L12,AF13,G7:G12)</f>
        <v>0</v>
      </c>
      <c r="AG14" t="s">
        <v>210</v>
      </c>
    </row>
    <row r="15" spans="1:60" x14ac:dyDescent="0.2">
      <c r="C15" s="187"/>
      <c r="D15" s="10"/>
      <c r="AG15" t="s">
        <v>211</v>
      </c>
    </row>
    <row r="16" spans="1:60" x14ac:dyDescent="0.2">
      <c r="D16" s="10"/>
    </row>
    <row r="17" spans="4:4" x14ac:dyDescent="0.2">
      <c r="D17" s="10"/>
    </row>
    <row r="18" spans="4:4" x14ac:dyDescent="0.2">
      <c r="D18" s="10"/>
    </row>
    <row r="19" spans="4:4" x14ac:dyDescent="0.2">
      <c r="D19" s="10"/>
    </row>
    <row r="20" spans="4:4" x14ac:dyDescent="0.2">
      <c r="D20" s="10"/>
    </row>
    <row r="21" spans="4:4" x14ac:dyDescent="0.2">
      <c r="D21" s="10"/>
    </row>
    <row r="22" spans="4:4" x14ac:dyDescent="0.2">
      <c r="D22" s="10"/>
    </row>
    <row r="23" spans="4:4" x14ac:dyDescent="0.2">
      <c r="D23" s="10"/>
    </row>
    <row r="24" spans="4:4" x14ac:dyDescent="0.2">
      <c r="D24" s="10"/>
    </row>
    <row r="25" spans="4:4" x14ac:dyDescent="0.2">
      <c r="D25" s="10"/>
    </row>
    <row r="26" spans="4:4" x14ac:dyDescent="0.2">
      <c r="D26" s="10"/>
    </row>
    <row r="27" spans="4:4" x14ac:dyDescent="0.2">
      <c r="D27" s="10"/>
    </row>
    <row r="28" spans="4:4" x14ac:dyDescent="0.2">
      <c r="D28" s="10"/>
    </row>
    <row r="29" spans="4:4" x14ac:dyDescent="0.2">
      <c r="D29" s="10"/>
    </row>
    <row r="30" spans="4:4" x14ac:dyDescent="0.2">
      <c r="D30" s="10"/>
    </row>
    <row r="31" spans="4:4" x14ac:dyDescent="0.2">
      <c r="D31" s="10"/>
    </row>
    <row r="32" spans="4:4"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qwCqoYoGIIN6jh+XW3lVRU+SHAJD+RJ7QmiBeILhrkCAdfaoijW4cIwJ0bj9NPIybdbdps0cLqkqHOYRmcnbXA==" saltValue="S6cOJVd3oH/6m+5NnVJEcQ==" spinCount="100000" sheet="1" objects="1" scenarios="1" formatRows="0"/>
  <mergeCells count="6">
    <mergeCell ref="C12:G12"/>
    <mergeCell ref="A1:G1"/>
    <mergeCell ref="C2:G2"/>
    <mergeCell ref="C3:G3"/>
    <mergeCell ref="C4:G4"/>
    <mergeCell ref="C10:G1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70</vt:i4>
      </vt:variant>
    </vt:vector>
  </HeadingPairs>
  <TitlesOfParts>
    <vt:vector size="85" baseType="lpstr">
      <vt:lpstr>Pokyny pro vyplnění</vt:lpstr>
      <vt:lpstr>Stavba</vt:lpstr>
      <vt:lpstr>VzorPolozky</vt:lpstr>
      <vt:lpstr>SO-01 01 Pol</vt:lpstr>
      <vt:lpstr>SO-02 01 Pol</vt:lpstr>
      <vt:lpstr>SO-03 01 Pol</vt:lpstr>
      <vt:lpstr>SO-04 01 Pol</vt:lpstr>
      <vt:lpstr>SO-05 01 Pol</vt:lpstr>
      <vt:lpstr>SO-06 01 Pol</vt:lpstr>
      <vt:lpstr>SO-07 01 Pol</vt:lpstr>
      <vt:lpstr>SO-08 01 Pol</vt:lpstr>
      <vt:lpstr>SO-09 01 Pol</vt:lpstr>
      <vt:lpstr>SO-10 01 Pol</vt:lpstr>
      <vt:lpstr>SO-11 01 Pol</vt:lpstr>
      <vt:lpstr>SO-12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'SO-01 01 Pol'!Názvy_tisku</vt:lpstr>
      <vt:lpstr>'SO-02 01 Pol'!Názvy_tisku</vt:lpstr>
      <vt:lpstr>'SO-03 01 Pol'!Názvy_tisku</vt:lpstr>
      <vt:lpstr>'SO-04 01 Pol'!Názvy_tisku</vt:lpstr>
      <vt:lpstr>'SO-05 01 Pol'!Názvy_tisku</vt:lpstr>
      <vt:lpstr>'SO-06 01 Pol'!Názvy_tisku</vt:lpstr>
      <vt:lpstr>'SO-07 01 Pol'!Názvy_tisku</vt:lpstr>
      <vt:lpstr>'SO-08 01 Pol'!Názvy_tisku</vt:lpstr>
      <vt:lpstr>'SO-09 01 Pol'!Názvy_tisku</vt:lpstr>
      <vt:lpstr>'SO-10 01 Pol'!Názvy_tisku</vt:lpstr>
      <vt:lpstr>'SO-11 01 Pol'!Názvy_tisku</vt:lpstr>
      <vt:lpstr>'SO-12 01 Pol'!Názvy_tisku</vt:lpstr>
      <vt:lpstr>oadresa</vt:lpstr>
      <vt:lpstr>Stavba!Objednatel</vt:lpstr>
      <vt:lpstr>Stavba!Objekt</vt:lpstr>
      <vt:lpstr>'SO-01 01 Pol'!Oblast_tisku</vt:lpstr>
      <vt:lpstr>'SO-02 01 Pol'!Oblast_tisku</vt:lpstr>
      <vt:lpstr>'SO-03 01 Pol'!Oblast_tisku</vt:lpstr>
      <vt:lpstr>'SO-04 01 Pol'!Oblast_tisku</vt:lpstr>
      <vt:lpstr>'SO-05 01 Pol'!Oblast_tisku</vt:lpstr>
      <vt:lpstr>'SO-06 01 Pol'!Oblast_tisku</vt:lpstr>
      <vt:lpstr>'SO-07 01 Pol'!Oblast_tisku</vt:lpstr>
      <vt:lpstr>'SO-08 01 Pol'!Oblast_tisku</vt:lpstr>
      <vt:lpstr>'SO-09 01 Pol'!Oblast_tisku</vt:lpstr>
      <vt:lpstr>'SO-10 01 Pol'!Oblast_tisku</vt:lpstr>
      <vt:lpstr>'SO-11 01 Pol'!Oblast_tisku</vt:lpstr>
      <vt:lpstr>'SO-12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Ledvina Petr</dc:creator>
  <cp:lastModifiedBy>Ledvina Petr</cp:lastModifiedBy>
  <cp:lastPrinted>2019-03-19T12:27:02Z</cp:lastPrinted>
  <dcterms:created xsi:type="dcterms:W3CDTF">2009-04-08T07:15:50Z</dcterms:created>
  <dcterms:modified xsi:type="dcterms:W3CDTF">2024-01-17T10:52:48Z</dcterms:modified>
</cp:coreProperties>
</file>