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va\Documents\Projekty\AG atelier\G030 Jízdárna SŠCHKJ Kladruby\"/>
    </mc:Choice>
  </mc:AlternateContent>
  <xr:revisionPtr revIDLastSave="0" documentId="13_ncr:1_{F4667ACC-1E8B-4310-8D6B-EC2D546FFA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itulace stavby" sheetId="1" r:id="rId1"/>
    <sheet name="0 - Odstranění skladovací..." sheetId="2" r:id="rId2"/>
    <sheet name="1a - Jízdárna - stavební ..." sheetId="3" r:id="rId3"/>
    <sheet name="1b - Zdravotně technické ..." sheetId="4" r:id="rId4"/>
    <sheet name="1c - Vytápění a vzduchote..." sheetId="5" r:id="rId5"/>
    <sheet name="1d - Silnoproudá elektroi..." sheetId="6" r:id="rId6"/>
    <sheet name="2 - SO 02 Vnitroareálové ..." sheetId="7" r:id="rId7"/>
    <sheet name="3 - SO 03 Venkovní kanali..." sheetId="8" r:id="rId8"/>
    <sheet name="4 - SO 04 Požární nádrž" sheetId="9" r:id="rId9"/>
    <sheet name="5 - SO05 Dešťová kanalizace" sheetId="10" r:id="rId10"/>
    <sheet name="6a - Vnitroareálové rozvo..." sheetId="11" r:id="rId11"/>
    <sheet name="6b - Osvětlení areálu" sheetId="12" r:id="rId12"/>
    <sheet name="7 - SO 07 Přeložka kanali..." sheetId="13" r:id="rId13"/>
    <sheet name="8 - SO 99 Vedlejší a osta..." sheetId="14" r:id="rId14"/>
  </sheets>
  <definedNames>
    <definedName name="_xlnm._FilterDatabase" localSheetId="1" hidden="1">'0 - Odstranění skladovací...'!$C$124:$K$199</definedName>
    <definedName name="_xlnm._FilterDatabase" localSheetId="2" hidden="1">'1a - Jízdárna - stavební ...'!$C$145:$K$1037</definedName>
    <definedName name="_xlnm._FilterDatabase" localSheetId="3" hidden="1">'1b - Zdravotně technické ...'!$C$137:$K$343</definedName>
    <definedName name="_xlnm._FilterDatabase" localSheetId="4" hidden="1">'1c - Vytápění a vzduchote...'!$C$123:$K$140</definedName>
    <definedName name="_xlnm._FilterDatabase" localSheetId="5" hidden="1">'1d - Silnoproudá elektroi...'!$C$127:$K$282</definedName>
    <definedName name="_xlnm._FilterDatabase" localSheetId="6" hidden="1">'2 - SO 02 Vnitroareálové ...'!$C$125:$K$410</definedName>
    <definedName name="_xlnm._FilterDatabase" localSheetId="7" hidden="1">'3 - SO 03 Venkovní kanali...'!$C$120:$K$170</definedName>
    <definedName name="_xlnm._FilterDatabase" localSheetId="8" hidden="1">'4 - SO 04 Požární nádrž'!$C$119:$K$163</definedName>
    <definedName name="_xlnm._FilterDatabase" localSheetId="9" hidden="1">'5 - SO05 Dešťová kanalizace'!$C$124:$K$275</definedName>
    <definedName name="_xlnm._FilterDatabase" localSheetId="10" hidden="1">'6a - Vnitroareálové rozvo...'!$C$123:$K$155</definedName>
    <definedName name="_xlnm._FilterDatabase" localSheetId="11" hidden="1">'6b - Osvětlení areálu'!$C$124:$K$195</definedName>
    <definedName name="_xlnm._FilterDatabase" localSheetId="12" hidden="1">'7 - SO 07 Přeložka kanali...'!$C$119:$K$180</definedName>
    <definedName name="_xlnm._FilterDatabase" localSheetId="13" hidden="1">'8 - SO 99 Vedlejší a osta...'!$C$117:$K$154</definedName>
    <definedName name="_xlnm.Print_Titles" localSheetId="1">'0 - Odstranění skladovací...'!$124:$124</definedName>
    <definedName name="_xlnm.Print_Titles" localSheetId="2">'1a - Jízdárna - stavební ...'!$145:$145</definedName>
    <definedName name="_xlnm.Print_Titles" localSheetId="3">'1b - Zdravotně technické ...'!$137:$137</definedName>
    <definedName name="_xlnm.Print_Titles" localSheetId="4">'1c - Vytápění a vzduchote...'!$123:$123</definedName>
    <definedName name="_xlnm.Print_Titles" localSheetId="5">'1d - Silnoproudá elektroi...'!$127:$127</definedName>
    <definedName name="_xlnm.Print_Titles" localSheetId="6">'2 - SO 02 Vnitroareálové ...'!$125:$125</definedName>
    <definedName name="_xlnm.Print_Titles" localSheetId="7">'3 - SO 03 Venkovní kanali...'!$120:$120</definedName>
    <definedName name="_xlnm.Print_Titles" localSheetId="8">'4 - SO 04 Požární nádrž'!$119:$119</definedName>
    <definedName name="_xlnm.Print_Titles" localSheetId="9">'5 - SO05 Dešťová kanalizace'!$124:$124</definedName>
    <definedName name="_xlnm.Print_Titles" localSheetId="10">'6a - Vnitroareálové rozvo...'!$123:$123</definedName>
    <definedName name="_xlnm.Print_Titles" localSheetId="11">'6b - Osvětlení areálu'!$124:$124</definedName>
    <definedName name="_xlnm.Print_Titles" localSheetId="12">'7 - SO 07 Přeložka kanali...'!$119:$119</definedName>
    <definedName name="_xlnm.Print_Titles" localSheetId="13">'8 - SO 99 Vedlejší a osta...'!$117:$117</definedName>
    <definedName name="_xlnm.Print_Titles" localSheetId="0">'Rekapitulace stavby'!$92:$92</definedName>
    <definedName name="_xlnm.Print_Area" localSheetId="1">'0 - Odstranění skladovací...'!$C$4:$J$76,'0 - Odstranění skladovací...'!$C$82:$J$106,'0 - Odstranění skladovací...'!$C$112:$J$199</definedName>
    <definedName name="_xlnm.Print_Area" localSheetId="2">'1a - Jízdárna - stavební ...'!$C$4:$J$76,'1a - Jízdárna - stavební ...'!$C$82:$J$125,'1a - Jízdárna - stavební ...'!$C$131:$J$1037</definedName>
    <definedName name="_xlnm.Print_Area" localSheetId="3">'1b - Zdravotně technické ...'!$C$4:$J$76,'1b - Zdravotně technické ...'!$C$82:$J$117,'1b - Zdravotně technické ...'!$C$123:$J$343</definedName>
    <definedName name="_xlnm.Print_Area" localSheetId="4">'1c - Vytápění a vzduchote...'!$C$4:$J$76,'1c - Vytápění a vzduchote...'!$C$82:$J$103,'1c - Vytápění a vzduchote...'!$C$109:$J$140</definedName>
    <definedName name="_xlnm.Print_Area" localSheetId="5">'1d - Silnoproudá elektroi...'!$C$4:$J$76,'1d - Silnoproudá elektroi...'!$C$82:$J$107,'1d - Silnoproudá elektroi...'!$C$113:$J$282</definedName>
    <definedName name="_xlnm.Print_Area" localSheetId="6">'2 - SO 02 Vnitroareálové ...'!$C$4:$J$76,'2 - SO 02 Vnitroareálové ...'!$C$82:$J$107,'2 - SO 02 Vnitroareálové ...'!$C$113:$J$410</definedName>
    <definedName name="_xlnm.Print_Area" localSheetId="7">'3 - SO 03 Venkovní kanali...'!$C$4:$J$76,'3 - SO 03 Venkovní kanali...'!$C$82:$J$102,'3 - SO 03 Venkovní kanali...'!$C$108:$J$170</definedName>
    <definedName name="_xlnm.Print_Area" localSheetId="8">'4 - SO 04 Požární nádrž'!$C$4:$J$76,'4 - SO 04 Požární nádrž'!$C$82:$J$101,'4 - SO 04 Požární nádrž'!$C$107:$J$163</definedName>
    <definedName name="_xlnm.Print_Area" localSheetId="9">'5 - SO05 Dešťová kanalizace'!$C$4:$J$76,'5 - SO05 Dešťová kanalizace'!$C$82:$J$106,'5 - SO05 Dešťová kanalizace'!$C$112:$J$275</definedName>
    <definedName name="_xlnm.Print_Area" localSheetId="10">'6a - Vnitroareálové rozvo...'!$C$4:$J$76,'6a - Vnitroareálové rozvo...'!$C$82:$J$103,'6a - Vnitroareálové rozvo...'!$C$109:$J$155</definedName>
    <definedName name="_xlnm.Print_Area" localSheetId="11">'6b - Osvětlení areálu'!$C$4:$J$76,'6b - Osvětlení areálu'!$C$82:$J$104,'6b - Osvětlení areálu'!$C$110:$J$195</definedName>
    <definedName name="_xlnm.Print_Area" localSheetId="12">'7 - SO 07 Přeložka kanali...'!$C$4:$J$76,'7 - SO 07 Přeložka kanali...'!$C$82:$J$101,'7 - SO 07 Přeložka kanali...'!$C$107:$J$180</definedName>
    <definedName name="_xlnm.Print_Area" localSheetId="13">'8 - SO 99 Vedlejší a osta...'!$C$4:$J$76,'8 - SO 99 Vedlejší a osta...'!$C$82:$J$99,'8 - SO 99 Vedlejší a osta...'!$C$105:$J$154</definedName>
    <definedName name="_xlnm.Print_Area" localSheetId="0">'Rekapitulace stavby'!$D$4:$AO$76,'Rekapitulace stavby'!$C$82:$AQ$110</definedName>
  </definedNames>
  <calcPr calcId="181029"/>
</workbook>
</file>

<file path=xl/calcChain.xml><?xml version="1.0" encoding="utf-8"?>
<calcChain xmlns="http://schemas.openxmlformats.org/spreadsheetml/2006/main">
  <c r="J37" i="14" l="1"/>
  <c r="J36" i="14"/>
  <c r="AY109" i="1"/>
  <c r="J35" i="14"/>
  <c r="AX109" i="1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J114" i="14"/>
  <c r="F114" i="14"/>
  <c r="F112" i="14"/>
  <c r="E110" i="14"/>
  <c r="J91" i="14"/>
  <c r="F91" i="14"/>
  <c r="F89" i="14"/>
  <c r="E87" i="14"/>
  <c r="J24" i="14"/>
  <c r="E24" i="14"/>
  <c r="J92" i="14"/>
  <c r="J23" i="14"/>
  <c r="J18" i="14"/>
  <c r="E18" i="14"/>
  <c r="F115" i="14"/>
  <c r="J17" i="14"/>
  <c r="J12" i="14"/>
  <c r="J112" i="14"/>
  <c r="E7" i="14"/>
  <c r="E108" i="14" s="1"/>
  <c r="J37" i="13"/>
  <c r="J36" i="13"/>
  <c r="AY108" i="1"/>
  <c r="J35" i="13"/>
  <c r="AX108" i="1"/>
  <c r="BI179" i="13"/>
  <c r="BH179" i="13"/>
  <c r="BG179" i="13"/>
  <c r="BF179" i="13"/>
  <c r="T179" i="13"/>
  <c r="T178" i="13"/>
  <c r="R179" i="13"/>
  <c r="R178" i="13"/>
  <c r="P179" i="13"/>
  <c r="P178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J116" i="13"/>
  <c r="F116" i="13"/>
  <c r="F114" i="13"/>
  <c r="E112" i="13"/>
  <c r="J91" i="13"/>
  <c r="F91" i="13"/>
  <c r="F89" i="13"/>
  <c r="E87" i="13"/>
  <c r="J24" i="13"/>
  <c r="E24" i="13"/>
  <c r="J117" i="13" s="1"/>
  <c r="J23" i="13"/>
  <c r="J18" i="13"/>
  <c r="E18" i="13"/>
  <c r="F92" i="13" s="1"/>
  <c r="J17" i="13"/>
  <c r="J12" i="13"/>
  <c r="J114" i="13" s="1"/>
  <c r="E7" i="13"/>
  <c r="E85" i="13"/>
  <c r="J39" i="12"/>
  <c r="J38" i="12"/>
  <c r="AY107" i="1" s="1"/>
  <c r="J37" i="12"/>
  <c r="AX107" i="1" s="1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J121" i="12"/>
  <c r="F121" i="12"/>
  <c r="F119" i="12"/>
  <c r="E117" i="12"/>
  <c r="J93" i="12"/>
  <c r="F93" i="12"/>
  <c r="F91" i="12"/>
  <c r="E89" i="12"/>
  <c r="J26" i="12"/>
  <c r="E26" i="12"/>
  <c r="J94" i="12" s="1"/>
  <c r="J25" i="12"/>
  <c r="J20" i="12"/>
  <c r="E20" i="12"/>
  <c r="F122" i="12" s="1"/>
  <c r="J19" i="12"/>
  <c r="J14" i="12"/>
  <c r="J119" i="12" s="1"/>
  <c r="E7" i="12"/>
  <c r="E113" i="12"/>
  <c r="J39" i="11"/>
  <c r="J38" i="11"/>
  <c r="AY106" i="1" s="1"/>
  <c r="J37" i="11"/>
  <c r="AX106" i="1" s="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J120" i="11"/>
  <c r="F120" i="11"/>
  <c r="F118" i="11"/>
  <c r="E116" i="11"/>
  <c r="J93" i="11"/>
  <c r="F93" i="11"/>
  <c r="F91" i="11"/>
  <c r="E89" i="11"/>
  <c r="J26" i="11"/>
  <c r="E26" i="11"/>
  <c r="J94" i="11" s="1"/>
  <c r="J25" i="11"/>
  <c r="J20" i="11"/>
  <c r="E20" i="11"/>
  <c r="F94" i="11" s="1"/>
  <c r="J19" i="11"/>
  <c r="J14" i="11"/>
  <c r="J118" i="11"/>
  <c r="E7" i="11"/>
  <c r="E112" i="11" s="1"/>
  <c r="J37" i="10"/>
  <c r="J36" i="10"/>
  <c r="AY104" i="1" s="1"/>
  <c r="J35" i="10"/>
  <c r="AX104" i="1" s="1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T270" i="10" s="1"/>
  <c r="R271" i="10"/>
  <c r="R270" i="10" s="1"/>
  <c r="P271" i="10"/>
  <c r="P270" i="10" s="1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6" i="10"/>
  <c r="BH246" i="10"/>
  <c r="BG246" i="10"/>
  <c r="BF246" i="10"/>
  <c r="T246" i="10"/>
  <c r="R246" i="10"/>
  <c r="P246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5" i="10"/>
  <c r="BH195" i="10"/>
  <c r="BG195" i="10"/>
  <c r="BF195" i="10"/>
  <c r="T195" i="10"/>
  <c r="R195" i="10"/>
  <c r="P195" i="10"/>
  <c r="BI189" i="10"/>
  <c r="BH189" i="10"/>
  <c r="BG189" i="10"/>
  <c r="BF189" i="10"/>
  <c r="T189" i="10"/>
  <c r="R189" i="10"/>
  <c r="P189" i="10"/>
  <c r="BI186" i="10"/>
  <c r="BH186" i="10"/>
  <c r="BG186" i="10"/>
  <c r="BF186" i="10"/>
  <c r="T186" i="10"/>
  <c r="T185" i="10" s="1"/>
  <c r="R186" i="10"/>
  <c r="R185" i="10" s="1"/>
  <c r="P186" i="10"/>
  <c r="P185" i="10" s="1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41" i="10"/>
  <c r="BH141" i="10"/>
  <c r="BG141" i="10"/>
  <c r="BF141" i="10"/>
  <c r="T141" i="10"/>
  <c r="R141" i="10"/>
  <c r="P141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92" i="10" s="1"/>
  <c r="J23" i="10"/>
  <c r="J18" i="10"/>
  <c r="E18" i="10"/>
  <c r="F92" i="10"/>
  <c r="J17" i="10"/>
  <c r="J12" i="10"/>
  <c r="J119" i="10" s="1"/>
  <c r="E7" i="10"/>
  <c r="E85" i="10" s="1"/>
  <c r="J37" i="9"/>
  <c r="J36" i="9"/>
  <c r="AY103" i="1"/>
  <c r="J35" i="9"/>
  <c r="AX103" i="1"/>
  <c r="BI152" i="9"/>
  <c r="BH152" i="9"/>
  <c r="BG152" i="9"/>
  <c r="BF152" i="9"/>
  <c r="T152" i="9"/>
  <c r="T151" i="9"/>
  <c r="R152" i="9"/>
  <c r="R151" i="9"/>
  <c r="P152" i="9"/>
  <c r="P151" i="9" s="1"/>
  <c r="BI149" i="9"/>
  <c r="BH149" i="9"/>
  <c r="BG149" i="9"/>
  <c r="BF149" i="9"/>
  <c r="T149" i="9"/>
  <c r="T148" i="9"/>
  <c r="R149" i="9"/>
  <c r="R148" i="9" s="1"/>
  <c r="P149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J116" i="9"/>
  <c r="F116" i="9"/>
  <c r="F114" i="9"/>
  <c r="E112" i="9"/>
  <c r="J91" i="9"/>
  <c r="F91" i="9"/>
  <c r="F89" i="9"/>
  <c r="E87" i="9"/>
  <c r="J24" i="9"/>
  <c r="E24" i="9"/>
  <c r="J92" i="9" s="1"/>
  <c r="J23" i="9"/>
  <c r="J18" i="9"/>
  <c r="E18" i="9"/>
  <c r="F117" i="9" s="1"/>
  <c r="J17" i="9"/>
  <c r="J12" i="9"/>
  <c r="J114" i="9"/>
  <c r="E7" i="9"/>
  <c r="E110" i="9"/>
  <c r="J37" i="8"/>
  <c r="J36" i="8"/>
  <c r="AY102" i="1" s="1"/>
  <c r="J35" i="8"/>
  <c r="AX102" i="1" s="1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T137" i="8"/>
  <c r="R138" i="8"/>
  <c r="R137" i="8"/>
  <c r="P138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J117" i="8"/>
  <c r="F117" i="8"/>
  <c r="F115" i="8"/>
  <c r="E113" i="8"/>
  <c r="J91" i="8"/>
  <c r="F91" i="8"/>
  <c r="F89" i="8"/>
  <c r="E87" i="8"/>
  <c r="J24" i="8"/>
  <c r="E24" i="8"/>
  <c r="J92" i="8" s="1"/>
  <c r="J23" i="8"/>
  <c r="J18" i="8"/>
  <c r="E18" i="8"/>
  <c r="F118" i="8" s="1"/>
  <c r="J17" i="8"/>
  <c r="J12" i="8"/>
  <c r="J115" i="8"/>
  <c r="E7" i="8"/>
  <c r="E85" i="8"/>
  <c r="J37" i="7"/>
  <c r="J36" i="7"/>
  <c r="AY101" i="1" s="1"/>
  <c r="J35" i="7"/>
  <c r="AX101" i="1" s="1"/>
  <c r="BI410" i="7"/>
  <c r="BH410" i="7"/>
  <c r="BG410" i="7"/>
  <c r="BF410" i="7"/>
  <c r="T410" i="7"/>
  <c r="R410" i="7"/>
  <c r="P410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T396" i="7" s="1"/>
  <c r="R397" i="7"/>
  <c r="R396" i="7" s="1"/>
  <c r="P397" i="7"/>
  <c r="P396" i="7" s="1"/>
  <c r="BI392" i="7"/>
  <c r="BH392" i="7"/>
  <c r="BG392" i="7"/>
  <c r="BF392" i="7"/>
  <c r="T392" i="7"/>
  <c r="T391" i="7" s="1"/>
  <c r="R392" i="7"/>
  <c r="R391" i="7" s="1"/>
  <c r="P392" i="7"/>
  <c r="P391" i="7" s="1"/>
  <c r="BI390" i="7"/>
  <c r="BH390" i="7"/>
  <c r="BG390" i="7"/>
  <c r="BF390" i="7"/>
  <c r="T390" i="7"/>
  <c r="R390" i="7"/>
  <c r="P390" i="7"/>
  <c r="BI389" i="7"/>
  <c r="BH389" i="7"/>
  <c r="BG389" i="7"/>
  <c r="BF389" i="7"/>
  <c r="T389" i="7"/>
  <c r="R389" i="7"/>
  <c r="P389" i="7"/>
  <c r="BI387" i="7"/>
  <c r="BH387" i="7"/>
  <c r="BG387" i="7"/>
  <c r="BF387" i="7"/>
  <c r="T387" i="7"/>
  <c r="R387" i="7"/>
  <c r="P387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7" i="7"/>
  <c r="BH377" i="7"/>
  <c r="BG377" i="7"/>
  <c r="BF377" i="7"/>
  <c r="T377" i="7"/>
  <c r="R377" i="7"/>
  <c r="P377" i="7"/>
  <c r="BI375" i="7"/>
  <c r="BH375" i="7"/>
  <c r="BG375" i="7"/>
  <c r="BF375" i="7"/>
  <c r="T375" i="7"/>
  <c r="R375" i="7"/>
  <c r="P375" i="7"/>
  <c r="BI373" i="7"/>
  <c r="BH373" i="7"/>
  <c r="BG373" i="7"/>
  <c r="BF373" i="7"/>
  <c r="T373" i="7"/>
  <c r="R373" i="7"/>
  <c r="P373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0" i="7"/>
  <c r="BH350" i="7"/>
  <c r="BG350" i="7"/>
  <c r="BF350" i="7"/>
  <c r="T350" i="7"/>
  <c r="R350" i="7"/>
  <c r="P350" i="7"/>
  <c r="BI347" i="7"/>
  <c r="BH347" i="7"/>
  <c r="BG347" i="7"/>
  <c r="BF347" i="7"/>
  <c r="T347" i="7"/>
  <c r="R347" i="7"/>
  <c r="P347" i="7"/>
  <c r="BI343" i="7"/>
  <c r="BH343" i="7"/>
  <c r="BG343" i="7"/>
  <c r="BF343" i="7"/>
  <c r="T343" i="7"/>
  <c r="R343" i="7"/>
  <c r="P343" i="7"/>
  <c r="BI339" i="7"/>
  <c r="BH339" i="7"/>
  <c r="BG339" i="7"/>
  <c r="BF339" i="7"/>
  <c r="T339" i="7"/>
  <c r="R339" i="7"/>
  <c r="P339" i="7"/>
  <c r="BI335" i="7"/>
  <c r="BH335" i="7"/>
  <c r="BG335" i="7"/>
  <c r="BF335" i="7"/>
  <c r="T335" i="7"/>
  <c r="R335" i="7"/>
  <c r="P335" i="7"/>
  <c r="BI331" i="7"/>
  <c r="BH331" i="7"/>
  <c r="BG331" i="7"/>
  <c r="BF331" i="7"/>
  <c r="T331" i="7"/>
  <c r="R331" i="7"/>
  <c r="P331" i="7"/>
  <c r="BI326" i="7"/>
  <c r="BH326" i="7"/>
  <c r="BG326" i="7"/>
  <c r="BF326" i="7"/>
  <c r="T326" i="7"/>
  <c r="R326" i="7"/>
  <c r="P326" i="7"/>
  <c r="BI321" i="7"/>
  <c r="BH321" i="7"/>
  <c r="BG321" i="7"/>
  <c r="BF321" i="7"/>
  <c r="T321" i="7"/>
  <c r="R321" i="7"/>
  <c r="P321" i="7"/>
  <c r="BI317" i="7"/>
  <c r="BH317" i="7"/>
  <c r="BG317" i="7"/>
  <c r="BF317" i="7"/>
  <c r="T317" i="7"/>
  <c r="R317" i="7"/>
  <c r="P317" i="7"/>
  <c r="BI313" i="7"/>
  <c r="BH313" i="7"/>
  <c r="BG313" i="7"/>
  <c r="BF313" i="7"/>
  <c r="T313" i="7"/>
  <c r="R313" i="7"/>
  <c r="P313" i="7"/>
  <c r="BI309" i="7"/>
  <c r="BH309" i="7"/>
  <c r="BG309" i="7"/>
  <c r="BF309" i="7"/>
  <c r="T309" i="7"/>
  <c r="R309" i="7"/>
  <c r="P309" i="7"/>
  <c r="BI307" i="7"/>
  <c r="BH307" i="7"/>
  <c r="BG307" i="7"/>
  <c r="BF307" i="7"/>
  <c r="T307" i="7"/>
  <c r="R307" i="7"/>
  <c r="P307" i="7"/>
  <c r="BI303" i="7"/>
  <c r="BH303" i="7"/>
  <c r="BG303" i="7"/>
  <c r="BF303" i="7"/>
  <c r="T303" i="7"/>
  <c r="R303" i="7"/>
  <c r="P303" i="7"/>
  <c r="BI301" i="7"/>
  <c r="BH301" i="7"/>
  <c r="BG301" i="7"/>
  <c r="BF301" i="7"/>
  <c r="T301" i="7"/>
  <c r="R301" i="7"/>
  <c r="P301" i="7"/>
  <c r="BI296" i="7"/>
  <c r="BH296" i="7"/>
  <c r="BG296" i="7"/>
  <c r="BF296" i="7"/>
  <c r="T296" i="7"/>
  <c r="R296" i="7"/>
  <c r="P296" i="7"/>
  <c r="BI294" i="7"/>
  <c r="BH294" i="7"/>
  <c r="BG294" i="7"/>
  <c r="BF294" i="7"/>
  <c r="T294" i="7"/>
  <c r="R294" i="7"/>
  <c r="P294" i="7"/>
  <c r="BI292" i="7"/>
  <c r="BH292" i="7"/>
  <c r="BG292" i="7"/>
  <c r="BF292" i="7"/>
  <c r="T292" i="7"/>
  <c r="R292" i="7"/>
  <c r="P292" i="7"/>
  <c r="BI287" i="7"/>
  <c r="BH287" i="7"/>
  <c r="BG287" i="7"/>
  <c r="BF287" i="7"/>
  <c r="T287" i="7"/>
  <c r="R287" i="7"/>
  <c r="P287" i="7"/>
  <c r="BI284" i="7"/>
  <c r="BH284" i="7"/>
  <c r="BG284" i="7"/>
  <c r="BF284" i="7"/>
  <c r="T284" i="7"/>
  <c r="R284" i="7"/>
  <c r="P284" i="7"/>
  <c r="BI278" i="7"/>
  <c r="BH278" i="7"/>
  <c r="BG278" i="7"/>
  <c r="BF278" i="7"/>
  <c r="T278" i="7"/>
  <c r="R278" i="7"/>
  <c r="P278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68" i="7"/>
  <c r="BH268" i="7"/>
  <c r="BG268" i="7"/>
  <c r="BF268" i="7"/>
  <c r="T268" i="7"/>
  <c r="R268" i="7"/>
  <c r="P268" i="7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9" i="7"/>
  <c r="BH259" i="7"/>
  <c r="BG259" i="7"/>
  <c r="BF259" i="7"/>
  <c r="T259" i="7"/>
  <c r="R259" i="7"/>
  <c r="P259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5" i="7"/>
  <c r="BH245" i="7"/>
  <c r="BG245" i="7"/>
  <c r="BF245" i="7"/>
  <c r="T245" i="7"/>
  <c r="R245" i="7"/>
  <c r="P245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7" i="7"/>
  <c r="BH227" i="7"/>
  <c r="BG227" i="7"/>
  <c r="BF227" i="7"/>
  <c r="T227" i="7"/>
  <c r="R227" i="7"/>
  <c r="P227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3" i="7"/>
  <c r="BH173" i="7"/>
  <c r="BG173" i="7"/>
  <c r="BF173" i="7"/>
  <c r="T173" i="7"/>
  <c r="R173" i="7"/>
  <c r="P173" i="7"/>
  <c r="BI170" i="7"/>
  <c r="BH170" i="7"/>
  <c r="BG170" i="7"/>
  <c r="BF170" i="7"/>
  <c r="T170" i="7"/>
  <c r="R170" i="7"/>
  <c r="P170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J122" i="7"/>
  <c r="F122" i="7"/>
  <c r="F120" i="7"/>
  <c r="E118" i="7"/>
  <c r="J91" i="7"/>
  <c r="F91" i="7"/>
  <c r="F89" i="7"/>
  <c r="E87" i="7"/>
  <c r="J24" i="7"/>
  <c r="E24" i="7"/>
  <c r="J92" i="7" s="1"/>
  <c r="J23" i="7"/>
  <c r="J18" i="7"/>
  <c r="E18" i="7"/>
  <c r="F123" i="7" s="1"/>
  <c r="J17" i="7"/>
  <c r="J12" i="7"/>
  <c r="J120" i="7"/>
  <c r="E7" i="7"/>
  <c r="E85" i="7"/>
  <c r="J39" i="6"/>
  <c r="J38" i="6"/>
  <c r="AY100" i="1" s="1"/>
  <c r="J37" i="6"/>
  <c r="AX100" i="1" s="1"/>
  <c r="BI282" i="6"/>
  <c r="BH282" i="6"/>
  <c r="BG282" i="6"/>
  <c r="BF282" i="6"/>
  <c r="T282" i="6"/>
  <c r="T281" i="6" s="1"/>
  <c r="R282" i="6"/>
  <c r="R281" i="6" s="1"/>
  <c r="P282" i="6"/>
  <c r="P281" i="6" s="1"/>
  <c r="BI280" i="6"/>
  <c r="BH280" i="6"/>
  <c r="BG280" i="6"/>
  <c r="BF280" i="6"/>
  <c r="T280" i="6"/>
  <c r="T279" i="6" s="1"/>
  <c r="R280" i="6"/>
  <c r="R279" i="6"/>
  <c r="R278" i="6" s="1"/>
  <c r="P280" i="6"/>
  <c r="P279" i="6" s="1"/>
  <c r="P278" i="6" s="1"/>
  <c r="BI277" i="6"/>
  <c r="BH277" i="6"/>
  <c r="BG277" i="6"/>
  <c r="BF277" i="6"/>
  <c r="T277" i="6"/>
  <c r="R277" i="6"/>
  <c r="P277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J125" i="6"/>
  <c r="J124" i="6"/>
  <c r="F124" i="6"/>
  <c r="F122" i="6"/>
  <c r="E120" i="6"/>
  <c r="J94" i="6"/>
  <c r="J93" i="6"/>
  <c r="F93" i="6"/>
  <c r="F91" i="6"/>
  <c r="E89" i="6"/>
  <c r="J20" i="6"/>
  <c r="E20" i="6"/>
  <c r="F125" i="6" s="1"/>
  <c r="J19" i="6"/>
  <c r="J14" i="6"/>
  <c r="J91" i="6"/>
  <c r="E7" i="6"/>
  <c r="E116" i="6"/>
  <c r="J39" i="5"/>
  <c r="J38" i="5"/>
  <c r="AY99" i="1" s="1"/>
  <c r="J37" i="5"/>
  <c r="AX99" i="1" s="1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T126" i="5"/>
  <c r="R127" i="5"/>
  <c r="R126" i="5"/>
  <c r="P127" i="5"/>
  <c r="P126" i="5"/>
  <c r="J121" i="5"/>
  <c r="J120" i="5"/>
  <c r="F120" i="5"/>
  <c r="F118" i="5"/>
  <c r="E116" i="5"/>
  <c r="J94" i="5"/>
  <c r="J93" i="5"/>
  <c r="F93" i="5"/>
  <c r="F91" i="5"/>
  <c r="E89" i="5"/>
  <c r="J20" i="5"/>
  <c r="E20" i="5"/>
  <c r="F121" i="5" s="1"/>
  <c r="J19" i="5"/>
  <c r="J14" i="5"/>
  <c r="J118" i="5"/>
  <c r="E7" i="5"/>
  <c r="E85" i="5"/>
  <c r="J39" i="4"/>
  <c r="J38" i="4"/>
  <c r="AY98" i="1" s="1"/>
  <c r="J37" i="4"/>
  <c r="AX98" i="1" s="1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J135" i="4"/>
  <c r="J134" i="4"/>
  <c r="F134" i="4"/>
  <c r="F132" i="4"/>
  <c r="E130" i="4"/>
  <c r="J94" i="4"/>
  <c r="J93" i="4"/>
  <c r="F93" i="4"/>
  <c r="F91" i="4"/>
  <c r="E89" i="4"/>
  <c r="J20" i="4"/>
  <c r="E20" i="4"/>
  <c r="F135" i="4"/>
  <c r="J19" i="4"/>
  <c r="J14" i="4"/>
  <c r="J132" i="4" s="1"/>
  <c r="E7" i="4"/>
  <c r="E85" i="4" s="1"/>
  <c r="J39" i="3"/>
  <c r="J38" i="3"/>
  <c r="AY97" i="1"/>
  <c r="J37" i="3"/>
  <c r="AX97" i="1"/>
  <c r="BI1026" i="3"/>
  <c r="BH1026" i="3"/>
  <c r="BG1026" i="3"/>
  <c r="BF1026" i="3"/>
  <c r="T1026" i="3"/>
  <c r="T1025" i="3"/>
  <c r="T1024" i="3" s="1"/>
  <c r="R1026" i="3"/>
  <c r="R1025" i="3" s="1"/>
  <c r="R1024" i="3" s="1"/>
  <c r="P1026" i="3"/>
  <c r="P1025" i="3"/>
  <c r="P1024" i="3" s="1"/>
  <c r="BI1017" i="3"/>
  <c r="BH1017" i="3"/>
  <c r="BG1017" i="3"/>
  <c r="BF1017" i="3"/>
  <c r="T1017" i="3"/>
  <c r="R1017" i="3"/>
  <c r="P1017" i="3"/>
  <c r="BI1016" i="3"/>
  <c r="BH1016" i="3"/>
  <c r="BG1016" i="3"/>
  <c r="BF1016" i="3"/>
  <c r="T1016" i="3"/>
  <c r="R1016" i="3"/>
  <c r="P1016" i="3"/>
  <c r="BI1013" i="3"/>
  <c r="BH1013" i="3"/>
  <c r="BG1013" i="3"/>
  <c r="BF1013" i="3"/>
  <c r="T1013" i="3"/>
  <c r="R1013" i="3"/>
  <c r="P1013" i="3"/>
  <c r="BI1011" i="3"/>
  <c r="BH1011" i="3"/>
  <c r="BG1011" i="3"/>
  <c r="BF1011" i="3"/>
  <c r="T1011" i="3"/>
  <c r="R1011" i="3"/>
  <c r="P1011" i="3"/>
  <c r="BI1010" i="3"/>
  <c r="BH1010" i="3"/>
  <c r="BG1010" i="3"/>
  <c r="BF1010" i="3"/>
  <c r="T1010" i="3"/>
  <c r="R1010" i="3"/>
  <c r="P1010" i="3"/>
  <c r="BI1008" i="3"/>
  <c r="BH1008" i="3"/>
  <c r="BG1008" i="3"/>
  <c r="BF1008" i="3"/>
  <c r="T1008" i="3"/>
  <c r="R1008" i="3"/>
  <c r="P1008" i="3"/>
  <c r="BI1007" i="3"/>
  <c r="BH1007" i="3"/>
  <c r="BG1007" i="3"/>
  <c r="BF1007" i="3"/>
  <c r="T1007" i="3"/>
  <c r="R1007" i="3"/>
  <c r="P1007" i="3"/>
  <c r="BI997" i="3"/>
  <c r="BH997" i="3"/>
  <c r="BG997" i="3"/>
  <c r="BF997" i="3"/>
  <c r="T997" i="3"/>
  <c r="R997" i="3"/>
  <c r="P997" i="3"/>
  <c r="BI996" i="3"/>
  <c r="BH996" i="3"/>
  <c r="BG996" i="3"/>
  <c r="BF996" i="3"/>
  <c r="T996" i="3"/>
  <c r="R996" i="3"/>
  <c r="P996" i="3"/>
  <c r="BI975" i="3"/>
  <c r="BH975" i="3"/>
  <c r="BG975" i="3"/>
  <c r="BF975" i="3"/>
  <c r="T975" i="3"/>
  <c r="R975" i="3"/>
  <c r="P975" i="3"/>
  <c r="BI971" i="3"/>
  <c r="BH971" i="3"/>
  <c r="BG971" i="3"/>
  <c r="BF971" i="3"/>
  <c r="T971" i="3"/>
  <c r="R971" i="3"/>
  <c r="P971" i="3"/>
  <c r="BI969" i="3"/>
  <c r="BH969" i="3"/>
  <c r="BG969" i="3"/>
  <c r="BF969" i="3"/>
  <c r="T969" i="3"/>
  <c r="R969" i="3"/>
  <c r="P969" i="3"/>
  <c r="BI965" i="3"/>
  <c r="BH965" i="3"/>
  <c r="BG965" i="3"/>
  <c r="BF965" i="3"/>
  <c r="T965" i="3"/>
  <c r="R965" i="3"/>
  <c r="P965" i="3"/>
  <c r="BI963" i="3"/>
  <c r="BH963" i="3"/>
  <c r="BG963" i="3"/>
  <c r="BF963" i="3"/>
  <c r="T963" i="3"/>
  <c r="R963" i="3"/>
  <c r="P963" i="3"/>
  <c r="BI953" i="3"/>
  <c r="BH953" i="3"/>
  <c r="BG953" i="3"/>
  <c r="BF953" i="3"/>
  <c r="T953" i="3"/>
  <c r="R953" i="3"/>
  <c r="P953" i="3"/>
  <c r="BI951" i="3"/>
  <c r="BH951" i="3"/>
  <c r="BG951" i="3"/>
  <c r="BF951" i="3"/>
  <c r="T951" i="3"/>
  <c r="R951" i="3"/>
  <c r="P951" i="3"/>
  <c r="BI950" i="3"/>
  <c r="BH950" i="3"/>
  <c r="BG950" i="3"/>
  <c r="BF950" i="3"/>
  <c r="T950" i="3"/>
  <c r="R950" i="3"/>
  <c r="P950" i="3"/>
  <c r="BI949" i="3"/>
  <c r="BH949" i="3"/>
  <c r="BG949" i="3"/>
  <c r="BF949" i="3"/>
  <c r="T949" i="3"/>
  <c r="R949" i="3"/>
  <c r="P949" i="3"/>
  <c r="BI940" i="3"/>
  <c r="BH940" i="3"/>
  <c r="BG940" i="3"/>
  <c r="BF940" i="3"/>
  <c r="T940" i="3"/>
  <c r="R940" i="3"/>
  <c r="P940" i="3"/>
  <c r="BI939" i="3"/>
  <c r="BH939" i="3"/>
  <c r="BG939" i="3"/>
  <c r="BF939" i="3"/>
  <c r="T939" i="3"/>
  <c r="R939" i="3"/>
  <c r="P939" i="3"/>
  <c r="BI937" i="3"/>
  <c r="BH937" i="3"/>
  <c r="BG937" i="3"/>
  <c r="BF937" i="3"/>
  <c r="T937" i="3"/>
  <c r="R937" i="3"/>
  <c r="P937" i="3"/>
  <c r="BI927" i="3"/>
  <c r="BH927" i="3"/>
  <c r="BG927" i="3"/>
  <c r="BF927" i="3"/>
  <c r="T927" i="3"/>
  <c r="R927" i="3"/>
  <c r="P927" i="3"/>
  <c r="BI925" i="3"/>
  <c r="BH925" i="3"/>
  <c r="BG925" i="3"/>
  <c r="BF925" i="3"/>
  <c r="T925" i="3"/>
  <c r="R925" i="3"/>
  <c r="P925" i="3"/>
  <c r="BI923" i="3"/>
  <c r="BH923" i="3"/>
  <c r="BG923" i="3"/>
  <c r="BF923" i="3"/>
  <c r="T923" i="3"/>
  <c r="R923" i="3"/>
  <c r="P923" i="3"/>
  <c r="BI920" i="3"/>
  <c r="BH920" i="3"/>
  <c r="BG920" i="3"/>
  <c r="BF920" i="3"/>
  <c r="T920" i="3"/>
  <c r="R920" i="3"/>
  <c r="P920" i="3"/>
  <c r="BI918" i="3"/>
  <c r="BH918" i="3"/>
  <c r="BG918" i="3"/>
  <c r="BF918" i="3"/>
  <c r="T918" i="3"/>
  <c r="R918" i="3"/>
  <c r="P918" i="3"/>
  <c r="BI913" i="3"/>
  <c r="BH913" i="3"/>
  <c r="BG913" i="3"/>
  <c r="BF913" i="3"/>
  <c r="T913" i="3"/>
  <c r="R913" i="3"/>
  <c r="P913" i="3"/>
  <c r="BI904" i="3"/>
  <c r="BH904" i="3"/>
  <c r="BG904" i="3"/>
  <c r="BF904" i="3"/>
  <c r="T904" i="3"/>
  <c r="R904" i="3"/>
  <c r="P904" i="3"/>
  <c r="BI903" i="3"/>
  <c r="BH903" i="3"/>
  <c r="BG903" i="3"/>
  <c r="BF903" i="3"/>
  <c r="T903" i="3"/>
  <c r="R903" i="3"/>
  <c r="P903" i="3"/>
  <c r="BI902" i="3"/>
  <c r="BH902" i="3"/>
  <c r="BG902" i="3"/>
  <c r="BF902" i="3"/>
  <c r="T902" i="3"/>
  <c r="R902" i="3"/>
  <c r="P902" i="3"/>
  <c r="BI901" i="3"/>
  <c r="BH901" i="3"/>
  <c r="BG901" i="3"/>
  <c r="BF901" i="3"/>
  <c r="T901" i="3"/>
  <c r="R901" i="3"/>
  <c r="P901" i="3"/>
  <c r="BI900" i="3"/>
  <c r="BH900" i="3"/>
  <c r="BG900" i="3"/>
  <c r="BF900" i="3"/>
  <c r="T900" i="3"/>
  <c r="R900" i="3"/>
  <c r="P900" i="3"/>
  <c r="BI899" i="3"/>
  <c r="BH899" i="3"/>
  <c r="BG899" i="3"/>
  <c r="BF899" i="3"/>
  <c r="T899" i="3"/>
  <c r="R899" i="3"/>
  <c r="P899" i="3"/>
  <c r="BI898" i="3"/>
  <c r="BH898" i="3"/>
  <c r="BG898" i="3"/>
  <c r="BF898" i="3"/>
  <c r="T898" i="3"/>
  <c r="R898" i="3"/>
  <c r="P898" i="3"/>
  <c r="BI897" i="3"/>
  <c r="BH897" i="3"/>
  <c r="BG897" i="3"/>
  <c r="BF897" i="3"/>
  <c r="T897" i="3"/>
  <c r="R897" i="3"/>
  <c r="P897" i="3"/>
  <c r="BI896" i="3"/>
  <c r="BH896" i="3"/>
  <c r="BG896" i="3"/>
  <c r="BF896" i="3"/>
  <c r="T896" i="3"/>
  <c r="R896" i="3"/>
  <c r="P896" i="3"/>
  <c r="BI895" i="3"/>
  <c r="BH895" i="3"/>
  <c r="BG895" i="3"/>
  <c r="BF895" i="3"/>
  <c r="T895" i="3"/>
  <c r="R895" i="3"/>
  <c r="P895" i="3"/>
  <c r="BI894" i="3"/>
  <c r="BH894" i="3"/>
  <c r="BG894" i="3"/>
  <c r="BF894" i="3"/>
  <c r="T894" i="3"/>
  <c r="R894" i="3"/>
  <c r="P894" i="3"/>
  <c r="BI893" i="3"/>
  <c r="BH893" i="3"/>
  <c r="BG893" i="3"/>
  <c r="BF893" i="3"/>
  <c r="T893" i="3"/>
  <c r="R893" i="3"/>
  <c r="P893" i="3"/>
  <c r="BI892" i="3"/>
  <c r="BH892" i="3"/>
  <c r="BG892" i="3"/>
  <c r="BF892" i="3"/>
  <c r="T892" i="3"/>
  <c r="R892" i="3"/>
  <c r="P892" i="3"/>
  <c r="BI891" i="3"/>
  <c r="BH891" i="3"/>
  <c r="BG891" i="3"/>
  <c r="BF891" i="3"/>
  <c r="T891" i="3"/>
  <c r="R891" i="3"/>
  <c r="P891" i="3"/>
  <c r="BI890" i="3"/>
  <c r="BH890" i="3"/>
  <c r="BG890" i="3"/>
  <c r="BF890" i="3"/>
  <c r="T890" i="3"/>
  <c r="R890" i="3"/>
  <c r="P890" i="3"/>
  <c r="BI889" i="3"/>
  <c r="BH889" i="3"/>
  <c r="BG889" i="3"/>
  <c r="BF889" i="3"/>
  <c r="T889" i="3"/>
  <c r="R889" i="3"/>
  <c r="P889" i="3"/>
  <c r="BI887" i="3"/>
  <c r="BH887" i="3"/>
  <c r="BG887" i="3"/>
  <c r="BF887" i="3"/>
  <c r="T887" i="3"/>
  <c r="R887" i="3"/>
  <c r="P887" i="3"/>
  <c r="BI886" i="3"/>
  <c r="BH886" i="3"/>
  <c r="BG886" i="3"/>
  <c r="BF886" i="3"/>
  <c r="T886" i="3"/>
  <c r="R886" i="3"/>
  <c r="P886" i="3"/>
  <c r="BI885" i="3"/>
  <c r="BH885" i="3"/>
  <c r="BG885" i="3"/>
  <c r="BF885" i="3"/>
  <c r="T885" i="3"/>
  <c r="R885" i="3"/>
  <c r="P885" i="3"/>
  <c r="BI884" i="3"/>
  <c r="BH884" i="3"/>
  <c r="BG884" i="3"/>
  <c r="BF884" i="3"/>
  <c r="T884" i="3"/>
  <c r="R884" i="3"/>
  <c r="P884" i="3"/>
  <c r="BI883" i="3"/>
  <c r="BH883" i="3"/>
  <c r="BG883" i="3"/>
  <c r="BF883" i="3"/>
  <c r="T883" i="3"/>
  <c r="R883" i="3"/>
  <c r="P883" i="3"/>
  <c r="BI881" i="3"/>
  <c r="BH881" i="3"/>
  <c r="BG881" i="3"/>
  <c r="BF881" i="3"/>
  <c r="T881" i="3"/>
  <c r="R881" i="3"/>
  <c r="P881" i="3"/>
  <c r="BI880" i="3"/>
  <c r="BH880" i="3"/>
  <c r="BG880" i="3"/>
  <c r="BF880" i="3"/>
  <c r="T880" i="3"/>
  <c r="R880" i="3"/>
  <c r="P880" i="3"/>
  <c r="BI879" i="3"/>
  <c r="BH879" i="3"/>
  <c r="BG879" i="3"/>
  <c r="BF879" i="3"/>
  <c r="T879" i="3"/>
  <c r="R879" i="3"/>
  <c r="P879" i="3"/>
  <c r="BI878" i="3"/>
  <c r="BH878" i="3"/>
  <c r="BG878" i="3"/>
  <c r="BF878" i="3"/>
  <c r="T878" i="3"/>
  <c r="R878" i="3"/>
  <c r="P878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4" i="3"/>
  <c r="BH874" i="3"/>
  <c r="BG874" i="3"/>
  <c r="BF874" i="3"/>
  <c r="T874" i="3"/>
  <c r="R874" i="3"/>
  <c r="P874" i="3"/>
  <c r="BI869" i="3"/>
  <c r="BH869" i="3"/>
  <c r="BG869" i="3"/>
  <c r="BF869" i="3"/>
  <c r="T869" i="3"/>
  <c r="R869" i="3"/>
  <c r="P869" i="3"/>
  <c r="BI862" i="3"/>
  <c r="BH862" i="3"/>
  <c r="BG862" i="3"/>
  <c r="BF862" i="3"/>
  <c r="T862" i="3"/>
  <c r="R862" i="3"/>
  <c r="P862" i="3"/>
  <c r="BI856" i="3"/>
  <c r="BH856" i="3"/>
  <c r="BG856" i="3"/>
  <c r="BF856" i="3"/>
  <c r="T856" i="3"/>
  <c r="R856" i="3"/>
  <c r="P856" i="3"/>
  <c r="BI844" i="3"/>
  <c r="BH844" i="3"/>
  <c r="BG844" i="3"/>
  <c r="BF844" i="3"/>
  <c r="T844" i="3"/>
  <c r="R844" i="3"/>
  <c r="P844" i="3"/>
  <c r="BI842" i="3"/>
  <c r="BH842" i="3"/>
  <c r="BG842" i="3"/>
  <c r="BF842" i="3"/>
  <c r="T842" i="3"/>
  <c r="R842" i="3"/>
  <c r="P842" i="3"/>
  <c r="BI830" i="3"/>
  <c r="BH830" i="3"/>
  <c r="BG830" i="3"/>
  <c r="BF830" i="3"/>
  <c r="T830" i="3"/>
  <c r="R830" i="3"/>
  <c r="P830" i="3"/>
  <c r="BI828" i="3"/>
  <c r="BH828" i="3"/>
  <c r="BG828" i="3"/>
  <c r="BF828" i="3"/>
  <c r="T828" i="3"/>
  <c r="R828" i="3"/>
  <c r="P828" i="3"/>
  <c r="BI824" i="3"/>
  <c r="BH824" i="3"/>
  <c r="BG824" i="3"/>
  <c r="BF824" i="3"/>
  <c r="T824" i="3"/>
  <c r="R824" i="3"/>
  <c r="P824" i="3"/>
  <c r="BI821" i="3"/>
  <c r="BH821" i="3"/>
  <c r="BG821" i="3"/>
  <c r="BF821" i="3"/>
  <c r="T821" i="3"/>
  <c r="R821" i="3"/>
  <c r="P821" i="3"/>
  <c r="BI820" i="3"/>
  <c r="BH820" i="3"/>
  <c r="BG820" i="3"/>
  <c r="BF820" i="3"/>
  <c r="T820" i="3"/>
  <c r="R820" i="3"/>
  <c r="P820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4" i="3"/>
  <c r="BH814" i="3"/>
  <c r="BG814" i="3"/>
  <c r="BF814" i="3"/>
  <c r="T814" i="3"/>
  <c r="R814" i="3"/>
  <c r="P814" i="3"/>
  <c r="BI813" i="3"/>
  <c r="BH813" i="3"/>
  <c r="BG813" i="3"/>
  <c r="BF813" i="3"/>
  <c r="T813" i="3"/>
  <c r="R813" i="3"/>
  <c r="P813" i="3"/>
  <c r="BI812" i="3"/>
  <c r="BH812" i="3"/>
  <c r="BG812" i="3"/>
  <c r="BF812" i="3"/>
  <c r="T812" i="3"/>
  <c r="R812" i="3"/>
  <c r="P812" i="3"/>
  <c r="BI811" i="3"/>
  <c r="BH811" i="3"/>
  <c r="BG811" i="3"/>
  <c r="BF811" i="3"/>
  <c r="T811" i="3"/>
  <c r="R811" i="3"/>
  <c r="P811" i="3"/>
  <c r="BI810" i="3"/>
  <c r="BH810" i="3"/>
  <c r="BG810" i="3"/>
  <c r="BF810" i="3"/>
  <c r="T810" i="3"/>
  <c r="R810" i="3"/>
  <c r="P810" i="3"/>
  <c r="BI809" i="3"/>
  <c r="BH809" i="3"/>
  <c r="BG809" i="3"/>
  <c r="BF809" i="3"/>
  <c r="T809" i="3"/>
  <c r="R809" i="3"/>
  <c r="P809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7" i="3"/>
  <c r="BH797" i="3"/>
  <c r="BG797" i="3"/>
  <c r="BF797" i="3"/>
  <c r="T797" i="3"/>
  <c r="R797" i="3"/>
  <c r="P797" i="3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90" i="3"/>
  <c r="BH790" i="3"/>
  <c r="BG790" i="3"/>
  <c r="BF790" i="3"/>
  <c r="T790" i="3"/>
  <c r="R790" i="3"/>
  <c r="P790" i="3"/>
  <c r="BI787" i="3"/>
  <c r="BH787" i="3"/>
  <c r="BG787" i="3"/>
  <c r="BF787" i="3"/>
  <c r="T787" i="3"/>
  <c r="R787" i="3"/>
  <c r="P787" i="3"/>
  <c r="BI786" i="3"/>
  <c r="BH786" i="3"/>
  <c r="BG786" i="3"/>
  <c r="BF786" i="3"/>
  <c r="T786" i="3"/>
  <c r="R786" i="3"/>
  <c r="P786" i="3"/>
  <c r="BI783" i="3"/>
  <c r="BH783" i="3"/>
  <c r="BG783" i="3"/>
  <c r="BF783" i="3"/>
  <c r="T783" i="3"/>
  <c r="R783" i="3"/>
  <c r="P783" i="3"/>
  <c r="BI780" i="3"/>
  <c r="BH780" i="3"/>
  <c r="BG780" i="3"/>
  <c r="BF780" i="3"/>
  <c r="T780" i="3"/>
  <c r="R780" i="3"/>
  <c r="P780" i="3"/>
  <c r="BI778" i="3"/>
  <c r="BH778" i="3"/>
  <c r="BG778" i="3"/>
  <c r="BF778" i="3"/>
  <c r="T778" i="3"/>
  <c r="R778" i="3"/>
  <c r="P778" i="3"/>
  <c r="BI776" i="3"/>
  <c r="BH776" i="3"/>
  <c r="BG776" i="3"/>
  <c r="BF776" i="3"/>
  <c r="T776" i="3"/>
  <c r="R776" i="3"/>
  <c r="P776" i="3"/>
  <c r="BI774" i="3"/>
  <c r="BH774" i="3"/>
  <c r="BG774" i="3"/>
  <c r="BF774" i="3"/>
  <c r="T774" i="3"/>
  <c r="R774" i="3"/>
  <c r="P774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6" i="3"/>
  <c r="BH766" i="3"/>
  <c r="BG766" i="3"/>
  <c r="BF766" i="3"/>
  <c r="T766" i="3"/>
  <c r="R766" i="3"/>
  <c r="P766" i="3"/>
  <c r="BI764" i="3"/>
  <c r="BH764" i="3"/>
  <c r="BG764" i="3"/>
  <c r="BF764" i="3"/>
  <c r="T764" i="3"/>
  <c r="R764" i="3"/>
  <c r="P764" i="3"/>
  <c r="BI757" i="3"/>
  <c r="BH757" i="3"/>
  <c r="BG757" i="3"/>
  <c r="BF757" i="3"/>
  <c r="T757" i="3"/>
  <c r="R757" i="3"/>
  <c r="P757" i="3"/>
  <c r="BI750" i="3"/>
  <c r="BH750" i="3"/>
  <c r="BG750" i="3"/>
  <c r="BF750" i="3"/>
  <c r="T750" i="3"/>
  <c r="R750" i="3"/>
  <c r="P750" i="3"/>
  <c r="BI746" i="3"/>
  <c r="BH746" i="3"/>
  <c r="BG746" i="3"/>
  <c r="BF746" i="3"/>
  <c r="T746" i="3"/>
  <c r="R746" i="3"/>
  <c r="P746" i="3"/>
  <c r="BI738" i="3"/>
  <c r="BH738" i="3"/>
  <c r="BG738" i="3"/>
  <c r="BF738" i="3"/>
  <c r="T738" i="3"/>
  <c r="R738" i="3"/>
  <c r="P738" i="3"/>
  <c r="BI734" i="3"/>
  <c r="BH734" i="3"/>
  <c r="BG734" i="3"/>
  <c r="BF734" i="3"/>
  <c r="T734" i="3"/>
  <c r="R734" i="3"/>
  <c r="P734" i="3"/>
  <c r="BI733" i="3"/>
  <c r="BH733" i="3"/>
  <c r="BG733" i="3"/>
  <c r="BF733" i="3"/>
  <c r="T733" i="3"/>
  <c r="R733" i="3"/>
  <c r="P733" i="3"/>
  <c r="BI732" i="3"/>
  <c r="BH732" i="3"/>
  <c r="BG732" i="3"/>
  <c r="BF732" i="3"/>
  <c r="T732" i="3"/>
  <c r="R732" i="3"/>
  <c r="P732" i="3"/>
  <c r="BI726" i="3"/>
  <c r="BH726" i="3"/>
  <c r="BG726" i="3"/>
  <c r="BF726" i="3"/>
  <c r="T726" i="3"/>
  <c r="R726" i="3"/>
  <c r="P726" i="3"/>
  <c r="BI725" i="3"/>
  <c r="BH725" i="3"/>
  <c r="BG725" i="3"/>
  <c r="BF725" i="3"/>
  <c r="T725" i="3"/>
  <c r="R725" i="3"/>
  <c r="P725" i="3"/>
  <c r="BI724" i="3"/>
  <c r="BH724" i="3"/>
  <c r="BG724" i="3"/>
  <c r="BF724" i="3"/>
  <c r="T724" i="3"/>
  <c r="R724" i="3"/>
  <c r="P724" i="3"/>
  <c r="BI723" i="3"/>
  <c r="BH723" i="3"/>
  <c r="BG723" i="3"/>
  <c r="BF723" i="3"/>
  <c r="T723" i="3"/>
  <c r="R723" i="3"/>
  <c r="P723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01" i="3"/>
  <c r="BH701" i="3"/>
  <c r="BG701" i="3"/>
  <c r="BF701" i="3"/>
  <c r="T701" i="3"/>
  <c r="R701" i="3"/>
  <c r="P701" i="3"/>
  <c r="BI688" i="3"/>
  <c r="BH688" i="3"/>
  <c r="BG688" i="3"/>
  <c r="BF688" i="3"/>
  <c r="T688" i="3"/>
  <c r="R688" i="3"/>
  <c r="P688" i="3"/>
  <c r="BI678" i="3"/>
  <c r="BH678" i="3"/>
  <c r="BG678" i="3"/>
  <c r="BF678" i="3"/>
  <c r="T678" i="3"/>
  <c r="R678" i="3"/>
  <c r="P678" i="3"/>
  <c r="BI677" i="3"/>
  <c r="BH677" i="3"/>
  <c r="BG677" i="3"/>
  <c r="BF677" i="3"/>
  <c r="T677" i="3"/>
  <c r="R677" i="3"/>
  <c r="P677" i="3"/>
  <c r="BI671" i="3"/>
  <c r="BH671" i="3"/>
  <c r="BG671" i="3"/>
  <c r="BF671" i="3"/>
  <c r="T671" i="3"/>
  <c r="R671" i="3"/>
  <c r="P671" i="3"/>
  <c r="BI669" i="3"/>
  <c r="BH669" i="3"/>
  <c r="BG669" i="3"/>
  <c r="BF669" i="3"/>
  <c r="T669" i="3"/>
  <c r="R669" i="3"/>
  <c r="P669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52" i="3"/>
  <c r="BH652" i="3"/>
  <c r="BG652" i="3"/>
  <c r="BF652" i="3"/>
  <c r="T652" i="3"/>
  <c r="R652" i="3"/>
  <c r="P652" i="3"/>
  <c r="BI649" i="3"/>
  <c r="BH649" i="3"/>
  <c r="BG649" i="3"/>
  <c r="BF649" i="3"/>
  <c r="T649" i="3"/>
  <c r="R649" i="3"/>
  <c r="P649" i="3"/>
  <c r="BI647" i="3"/>
  <c r="BH647" i="3"/>
  <c r="BG647" i="3"/>
  <c r="BF647" i="3"/>
  <c r="T647" i="3"/>
  <c r="R647" i="3"/>
  <c r="P647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2" i="3"/>
  <c r="BH632" i="3"/>
  <c r="BG632" i="3"/>
  <c r="BF632" i="3"/>
  <c r="T632" i="3"/>
  <c r="R632" i="3"/>
  <c r="P632" i="3"/>
  <c r="BI628" i="3"/>
  <c r="BH628" i="3"/>
  <c r="BG628" i="3"/>
  <c r="BF628" i="3"/>
  <c r="T628" i="3"/>
  <c r="R628" i="3"/>
  <c r="P628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2" i="3"/>
  <c r="BH622" i="3"/>
  <c r="BG622" i="3"/>
  <c r="BF622" i="3"/>
  <c r="T622" i="3"/>
  <c r="R622" i="3"/>
  <c r="P622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T604" i="3" s="1"/>
  <c r="R605" i="3"/>
  <c r="R604" i="3" s="1"/>
  <c r="P605" i="3"/>
  <c r="P604" i="3" s="1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95" i="3"/>
  <c r="BH595" i="3"/>
  <c r="BG595" i="3"/>
  <c r="BF595" i="3"/>
  <c r="T595" i="3"/>
  <c r="R595" i="3"/>
  <c r="P595" i="3"/>
  <c r="BI594" i="3"/>
  <c r="BH594" i="3"/>
  <c r="BG594" i="3"/>
  <c r="BF594" i="3"/>
  <c r="T594" i="3"/>
  <c r="R594" i="3"/>
  <c r="P594" i="3"/>
  <c r="BI593" i="3"/>
  <c r="BH593" i="3"/>
  <c r="BG593" i="3"/>
  <c r="BF593" i="3"/>
  <c r="T593" i="3"/>
  <c r="R593" i="3"/>
  <c r="P593" i="3"/>
  <c r="BI592" i="3"/>
  <c r="BH592" i="3"/>
  <c r="BG592" i="3"/>
  <c r="BF592" i="3"/>
  <c r="T592" i="3"/>
  <c r="R592" i="3"/>
  <c r="P592" i="3"/>
  <c r="BI589" i="3"/>
  <c r="BH589" i="3"/>
  <c r="BG589" i="3"/>
  <c r="BF589" i="3"/>
  <c r="T589" i="3"/>
  <c r="R589" i="3"/>
  <c r="P589" i="3"/>
  <c r="BI588" i="3"/>
  <c r="BH588" i="3"/>
  <c r="BG588" i="3"/>
  <c r="BF588" i="3"/>
  <c r="T588" i="3"/>
  <c r="R588" i="3"/>
  <c r="P588" i="3"/>
  <c r="BI584" i="3"/>
  <c r="BH584" i="3"/>
  <c r="BG584" i="3"/>
  <c r="BF584" i="3"/>
  <c r="T584" i="3"/>
  <c r="R584" i="3"/>
  <c r="P584" i="3"/>
  <c r="BI583" i="3"/>
  <c r="BH583" i="3"/>
  <c r="BG583" i="3"/>
  <c r="BF583" i="3"/>
  <c r="T583" i="3"/>
  <c r="R583" i="3"/>
  <c r="P583" i="3"/>
  <c r="BI581" i="3"/>
  <c r="BH581" i="3"/>
  <c r="BG581" i="3"/>
  <c r="BF581" i="3"/>
  <c r="T581" i="3"/>
  <c r="R581" i="3"/>
  <c r="P581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3" i="3"/>
  <c r="BH543" i="3"/>
  <c r="BG543" i="3"/>
  <c r="BF543" i="3"/>
  <c r="T543" i="3"/>
  <c r="R543" i="3"/>
  <c r="P543" i="3"/>
  <c r="BI539" i="3"/>
  <c r="BH539" i="3"/>
  <c r="BG539" i="3"/>
  <c r="BF539" i="3"/>
  <c r="T539" i="3"/>
  <c r="R539" i="3"/>
  <c r="P539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25" i="3"/>
  <c r="BH525" i="3"/>
  <c r="BG525" i="3"/>
  <c r="BF525" i="3"/>
  <c r="T525" i="3"/>
  <c r="R525" i="3"/>
  <c r="P525" i="3"/>
  <c r="BI511" i="3"/>
  <c r="BH511" i="3"/>
  <c r="BG511" i="3"/>
  <c r="BF511" i="3"/>
  <c r="T511" i="3"/>
  <c r="R511" i="3"/>
  <c r="P511" i="3"/>
  <c r="BI508" i="3"/>
  <c r="BH508" i="3"/>
  <c r="BG508" i="3"/>
  <c r="BF508" i="3"/>
  <c r="T508" i="3"/>
  <c r="R508" i="3"/>
  <c r="P508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1" i="3"/>
  <c r="BH461" i="3"/>
  <c r="BG461" i="3"/>
  <c r="BF461" i="3"/>
  <c r="T461" i="3"/>
  <c r="R461" i="3"/>
  <c r="P461" i="3"/>
  <c r="BI454" i="3"/>
  <c r="BH454" i="3"/>
  <c r="BG454" i="3"/>
  <c r="BF454" i="3"/>
  <c r="T454" i="3"/>
  <c r="R454" i="3"/>
  <c r="P454" i="3"/>
  <c r="BI449" i="3"/>
  <c r="BH449" i="3"/>
  <c r="BG449" i="3"/>
  <c r="BF449" i="3"/>
  <c r="T449" i="3"/>
  <c r="R449" i="3"/>
  <c r="P449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399" i="3"/>
  <c r="BH399" i="3"/>
  <c r="BG399" i="3"/>
  <c r="BF399" i="3"/>
  <c r="T399" i="3"/>
  <c r="R399" i="3"/>
  <c r="P399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3" i="3"/>
  <c r="BH363" i="3"/>
  <c r="BG363" i="3"/>
  <c r="BF363" i="3"/>
  <c r="T363" i="3"/>
  <c r="R363" i="3"/>
  <c r="P363" i="3"/>
  <c r="BI359" i="3"/>
  <c r="BH359" i="3"/>
  <c r="BG359" i="3"/>
  <c r="BF359" i="3"/>
  <c r="T359" i="3"/>
  <c r="R359" i="3"/>
  <c r="P359" i="3"/>
  <c r="BI352" i="3"/>
  <c r="BH352" i="3"/>
  <c r="BG352" i="3"/>
  <c r="BF352" i="3"/>
  <c r="T352" i="3"/>
  <c r="R352" i="3"/>
  <c r="P352" i="3"/>
  <c r="BI345" i="3"/>
  <c r="BH345" i="3"/>
  <c r="BG345" i="3"/>
  <c r="BF345" i="3"/>
  <c r="T345" i="3"/>
  <c r="R345" i="3"/>
  <c r="P345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24" i="3"/>
  <c r="BH324" i="3"/>
  <c r="BG324" i="3"/>
  <c r="BF324" i="3"/>
  <c r="T324" i="3"/>
  <c r="R324" i="3"/>
  <c r="P324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5" i="3"/>
  <c r="BH255" i="3"/>
  <c r="BG255" i="3"/>
  <c r="BF255" i="3"/>
  <c r="T255" i="3"/>
  <c r="R255" i="3"/>
  <c r="P255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4" i="3"/>
  <c r="BH174" i="3"/>
  <c r="BG174" i="3"/>
  <c r="BF174" i="3"/>
  <c r="T174" i="3"/>
  <c r="R174" i="3"/>
  <c r="P174" i="3"/>
  <c r="BI163" i="3"/>
  <c r="BH163" i="3"/>
  <c r="BG163" i="3"/>
  <c r="BF163" i="3"/>
  <c r="T163" i="3"/>
  <c r="R163" i="3"/>
  <c r="P163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J142" i="3"/>
  <c r="F142" i="3"/>
  <c r="F140" i="3"/>
  <c r="E138" i="3"/>
  <c r="J93" i="3"/>
  <c r="F93" i="3"/>
  <c r="F91" i="3"/>
  <c r="E89" i="3"/>
  <c r="J26" i="3"/>
  <c r="E26" i="3"/>
  <c r="J94" i="3"/>
  <c r="J25" i="3"/>
  <c r="J20" i="3"/>
  <c r="E20" i="3"/>
  <c r="F143" i="3"/>
  <c r="J19" i="3"/>
  <c r="J14" i="3"/>
  <c r="J140" i="3" s="1"/>
  <c r="E7" i="3"/>
  <c r="E134" i="3" s="1"/>
  <c r="J37" i="2"/>
  <c r="J36" i="2"/>
  <c r="AY95" i="1"/>
  <c r="J35" i="2"/>
  <c r="AX95" i="1"/>
  <c r="BI199" i="2"/>
  <c r="BH199" i="2"/>
  <c r="BG199" i="2"/>
  <c r="BF199" i="2"/>
  <c r="T199" i="2"/>
  <c r="T198" i="2"/>
  <c r="R199" i="2"/>
  <c r="R198" i="2"/>
  <c r="P199" i="2"/>
  <c r="P198" i="2"/>
  <c r="BI197" i="2"/>
  <c r="BH197" i="2"/>
  <c r="BG197" i="2"/>
  <c r="BF197" i="2"/>
  <c r="T197" i="2"/>
  <c r="T196" i="2"/>
  <c r="R197" i="2"/>
  <c r="R196" i="2"/>
  <c r="P197" i="2"/>
  <c r="P196" i="2" s="1"/>
  <c r="BI195" i="2"/>
  <c r="BH195" i="2"/>
  <c r="BG195" i="2"/>
  <c r="BF195" i="2"/>
  <c r="T195" i="2"/>
  <c r="T194" i="2"/>
  <c r="R195" i="2"/>
  <c r="R194" i="2" s="1"/>
  <c r="P195" i="2"/>
  <c r="P194" i="2"/>
  <c r="BI193" i="2"/>
  <c r="BH193" i="2"/>
  <c r="BG193" i="2"/>
  <c r="BF193" i="2"/>
  <c r="T193" i="2"/>
  <c r="T192" i="2" s="1"/>
  <c r="T191" i="2" s="1"/>
  <c r="R193" i="2"/>
  <c r="R192" i="2" s="1"/>
  <c r="R191" i="2" s="1"/>
  <c r="P193" i="2"/>
  <c r="P192" i="2"/>
  <c r="P191" i="2" s="1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/>
  <c r="J23" i="2"/>
  <c r="J18" i="2"/>
  <c r="E18" i="2"/>
  <c r="F122" i="2"/>
  <c r="J17" i="2"/>
  <c r="J12" i="2"/>
  <c r="J119" i="2" s="1"/>
  <c r="E7" i="2"/>
  <c r="E85" i="2" s="1"/>
  <c r="L90" i="1"/>
  <c r="AM90" i="1"/>
  <c r="AM89" i="1"/>
  <c r="L89" i="1"/>
  <c r="AM87" i="1"/>
  <c r="L87" i="1"/>
  <c r="L85" i="1"/>
  <c r="L84" i="1"/>
  <c r="BK131" i="2"/>
  <c r="BK140" i="2"/>
  <c r="J138" i="2"/>
  <c r="BK197" i="2"/>
  <c r="J193" i="2"/>
  <c r="J183" i="2"/>
  <c r="J171" i="2"/>
  <c r="J168" i="2"/>
  <c r="J161" i="2"/>
  <c r="J128" i="2"/>
  <c r="J920" i="3"/>
  <c r="BK894" i="3"/>
  <c r="J874" i="3"/>
  <c r="BK787" i="3"/>
  <c r="BK723" i="3"/>
  <c r="J636" i="3"/>
  <c r="J594" i="3"/>
  <c r="J563" i="3"/>
  <c r="BK969" i="3"/>
  <c r="BK898" i="3"/>
  <c r="J875" i="3"/>
  <c r="J812" i="3"/>
  <c r="J688" i="3"/>
  <c r="BK563" i="3"/>
  <c r="BK536" i="3"/>
  <c r="BK468" i="3"/>
  <c r="BK387" i="3"/>
  <c r="J289" i="3"/>
  <c r="J1026" i="3"/>
  <c r="J1008" i="3"/>
  <c r="J940" i="3"/>
  <c r="J892" i="3"/>
  <c r="BK874" i="3"/>
  <c r="BK809" i="3"/>
  <c r="BK780" i="3"/>
  <c r="J677" i="3"/>
  <c r="BK594" i="3"/>
  <c r="J547" i="3"/>
  <c r="BK473" i="3"/>
  <c r="J375" i="3"/>
  <c r="J309" i="3"/>
  <c r="J156" i="3"/>
  <c r="J951" i="3"/>
  <c r="J897" i="3"/>
  <c r="J862" i="3"/>
  <c r="BK804" i="3"/>
  <c r="J776" i="3"/>
  <c r="BK725" i="3"/>
  <c r="BK583" i="3"/>
  <c r="J416" i="3"/>
  <c r="BK318" i="3"/>
  <c r="BK217" i="3"/>
  <c r="J185" i="3"/>
  <c r="BK1013" i="3"/>
  <c r="J950" i="3"/>
  <c r="J898" i="3"/>
  <c r="BK810" i="3"/>
  <c r="J734" i="3"/>
  <c r="BK633" i="3"/>
  <c r="J536" i="3"/>
  <c r="J449" i="3"/>
  <c r="BK221" i="3"/>
  <c r="J1007" i="3"/>
  <c r="J816" i="3"/>
  <c r="BK774" i="3"/>
  <c r="BK732" i="3"/>
  <c r="J556" i="3"/>
  <c r="BK425" i="3"/>
  <c r="J378" i="3"/>
  <c r="BK203" i="3"/>
  <c r="J925" i="3"/>
  <c r="J624" i="3"/>
  <c r="J577" i="3"/>
  <c r="J501" i="3"/>
  <c r="J454" i="3"/>
  <c r="J345" i="3"/>
  <c r="J221" i="3"/>
  <c r="BK802" i="3"/>
  <c r="J725" i="3"/>
  <c r="BK597" i="3"/>
  <c r="BK497" i="3"/>
  <c r="J425" i="3"/>
  <c r="BK359" i="3"/>
  <c r="BK313" i="4"/>
  <c r="J264" i="4"/>
  <c r="J234" i="4"/>
  <c r="J231" i="4"/>
  <c r="J217" i="4"/>
  <c r="J187" i="4"/>
  <c r="BK175" i="4"/>
  <c r="BK149" i="4"/>
  <c r="J335" i="4"/>
  <c r="J327" i="4"/>
  <c r="BK309" i="4"/>
  <c r="J289" i="4"/>
  <c r="J258" i="4"/>
  <c r="BK245" i="4"/>
  <c r="J214" i="4"/>
  <c r="BK197" i="4"/>
  <c r="J175" i="4"/>
  <c r="J155" i="4"/>
  <c r="J319" i="4"/>
  <c r="BK300" i="4"/>
  <c r="J263" i="4"/>
  <c r="BK231" i="4"/>
  <c r="BK216" i="4"/>
  <c r="BK183" i="4"/>
  <c r="J166" i="4"/>
  <c r="J142" i="4"/>
  <c r="BK337" i="4"/>
  <c r="J326" i="4"/>
  <c r="BK307" i="4"/>
  <c r="J288" i="4"/>
  <c r="BK259" i="4"/>
  <c r="BK226" i="4"/>
  <c r="J196" i="4"/>
  <c r="J172" i="4"/>
  <c r="BK153" i="4"/>
  <c r="BK338" i="4"/>
  <c r="J316" i="4"/>
  <c r="BK282" i="4"/>
  <c r="J254" i="4"/>
  <c r="J218" i="4"/>
  <c r="J154" i="4"/>
  <c r="BK141" i="4"/>
  <c r="J323" i="4"/>
  <c r="J286" i="4"/>
  <c r="BK263" i="4"/>
  <c r="BK214" i="4"/>
  <c r="J199" i="4"/>
  <c r="BK162" i="4"/>
  <c r="BK140" i="4"/>
  <c r="BK260" i="4"/>
  <c r="J224" i="4"/>
  <c r="J181" i="4"/>
  <c r="J219" i="4"/>
  <c r="BK179" i="4"/>
  <c r="BK159" i="4"/>
  <c r="BK132" i="5"/>
  <c r="BK131" i="5"/>
  <c r="J138" i="5"/>
  <c r="BK140" i="5"/>
  <c r="BK213" i="6"/>
  <c r="BK178" i="6"/>
  <c r="J269" i="6"/>
  <c r="J256" i="6"/>
  <c r="BK239" i="6"/>
  <c r="BK207" i="6"/>
  <c r="BK191" i="6"/>
  <c r="BK176" i="6"/>
  <c r="J151" i="6"/>
  <c r="BK266" i="6"/>
  <c r="BK241" i="6"/>
  <c r="BK230" i="6"/>
  <c r="J212" i="6"/>
  <c r="BK193" i="6"/>
  <c r="J172" i="6"/>
  <c r="BK158" i="6"/>
  <c r="J141" i="6"/>
  <c r="BK277" i="6"/>
  <c r="J248" i="6"/>
  <c r="J217" i="6"/>
  <c r="J198" i="6"/>
  <c r="BK180" i="6"/>
  <c r="J159" i="6"/>
  <c r="BK272" i="6"/>
  <c r="BK256" i="6"/>
  <c r="J247" i="6"/>
  <c r="J166" i="6"/>
  <c r="J132" i="6"/>
  <c r="J209" i="6"/>
  <c r="BK147" i="6"/>
  <c r="J236" i="6"/>
  <c r="BK201" i="6"/>
  <c r="BK179" i="6"/>
  <c r="BK157" i="6"/>
  <c r="BK245" i="6"/>
  <c r="BK206" i="6"/>
  <c r="J197" i="6"/>
  <c r="BK169" i="6"/>
  <c r="J157" i="6"/>
  <c r="BK389" i="7"/>
  <c r="J408" i="7"/>
  <c r="J389" i="7"/>
  <c r="BK317" i="7"/>
  <c r="J268" i="7"/>
  <c r="J183" i="7"/>
  <c r="BK369" i="7"/>
  <c r="J242" i="7"/>
  <c r="J188" i="7"/>
  <c r="BK407" i="7"/>
  <c r="BK377" i="7"/>
  <c r="BK303" i="7"/>
  <c r="BK251" i="7"/>
  <c r="BK203" i="7"/>
  <c r="J156" i="7"/>
  <c r="BK405" i="7"/>
  <c r="J382" i="7"/>
  <c r="BK301" i="7"/>
  <c r="J251" i="7"/>
  <c r="J239" i="7"/>
  <c r="BK221" i="7"/>
  <c r="BK170" i="7"/>
  <c r="BK364" i="7"/>
  <c r="J296" i="7"/>
  <c r="J236" i="7"/>
  <c r="BK206" i="7"/>
  <c r="BK191" i="7"/>
  <c r="BK159" i="7"/>
  <c r="J133" i="7"/>
  <c r="J317" i="7"/>
  <c r="J313" i="7"/>
  <c r="J262" i="7"/>
  <c r="BK236" i="7"/>
  <c r="BK227" i="7"/>
  <c r="J173" i="7"/>
  <c r="BK153" i="7"/>
  <c r="BK353" i="7"/>
  <c r="BK326" i="7"/>
  <c r="BK307" i="7"/>
  <c r="BK273" i="7"/>
  <c r="J225" i="7"/>
  <c r="J141" i="7"/>
  <c r="BK170" i="8"/>
  <c r="BK165" i="8"/>
  <c r="BK155" i="8"/>
  <c r="BK154" i="8"/>
  <c r="J144" i="8"/>
  <c r="BK131" i="8"/>
  <c r="J129" i="8"/>
  <c r="J167" i="8"/>
  <c r="BK159" i="8"/>
  <c r="BK151" i="8"/>
  <c r="BK141" i="8"/>
  <c r="J133" i="8"/>
  <c r="BK124" i="8"/>
  <c r="BK162" i="8"/>
  <c r="BK152" i="8"/>
  <c r="BK143" i="8"/>
  <c r="J134" i="8"/>
  <c r="J127" i="8"/>
  <c r="BK167" i="8"/>
  <c r="J161" i="8"/>
  <c r="J151" i="8"/>
  <c r="J132" i="8"/>
  <c r="BK126" i="8"/>
  <c r="BK127" i="8"/>
  <c r="BK146" i="8"/>
  <c r="J128" i="8"/>
  <c r="J126" i="9"/>
  <c r="BK144" i="9"/>
  <c r="J138" i="9"/>
  <c r="J130" i="9"/>
  <c r="J132" i="9"/>
  <c r="BK142" i="9"/>
  <c r="J134" i="9"/>
  <c r="BK149" i="9"/>
  <c r="BK271" i="10"/>
  <c r="J264" i="10"/>
  <c r="J250" i="10"/>
  <c r="J230" i="10"/>
  <c r="BK189" i="10"/>
  <c r="J152" i="10"/>
  <c r="BK132" i="10"/>
  <c r="BK241" i="10"/>
  <c r="J228" i="10"/>
  <c r="BK275" i="10"/>
  <c r="J269" i="10"/>
  <c r="BK252" i="10"/>
  <c r="BK246" i="10"/>
  <c r="J232" i="10"/>
  <c r="BK227" i="10"/>
  <c r="BK218" i="10"/>
  <c r="J189" i="10"/>
  <c r="BK128" i="10"/>
  <c r="BK256" i="10"/>
  <c r="BK243" i="10"/>
  <c r="BK216" i="10"/>
  <c r="J160" i="10"/>
  <c r="BK269" i="10"/>
  <c r="J227" i="10"/>
  <c r="BK165" i="10"/>
  <c r="J244" i="10"/>
  <c r="J183" i="10"/>
  <c r="BK239" i="10"/>
  <c r="BK137" i="11"/>
  <c r="BK145" i="11"/>
  <c r="BK149" i="11"/>
  <c r="J141" i="11"/>
  <c r="BK152" i="11"/>
  <c r="J137" i="11"/>
  <c r="J148" i="11"/>
  <c r="J142" i="11"/>
  <c r="J192" i="12"/>
  <c r="BK173" i="12"/>
  <c r="J163" i="12"/>
  <c r="J143" i="12"/>
  <c r="J195" i="12"/>
  <c r="BK179" i="12"/>
  <c r="BK165" i="12"/>
  <c r="BK132" i="12"/>
  <c r="J186" i="12"/>
  <c r="J178" i="12"/>
  <c r="J138" i="12"/>
  <c r="J194" i="12"/>
  <c r="BK175" i="12"/>
  <c r="BK149" i="12"/>
  <c r="BK136" i="12"/>
  <c r="BK155" i="12"/>
  <c r="BK180" i="12"/>
  <c r="J166" i="12"/>
  <c r="J146" i="12"/>
  <c r="BK156" i="12"/>
  <c r="BK179" i="13"/>
  <c r="BK129" i="13"/>
  <c r="BK161" i="13"/>
  <c r="J173" i="13"/>
  <c r="BK151" i="13"/>
  <c r="BK125" i="13"/>
  <c r="BK157" i="13"/>
  <c r="J151" i="13"/>
  <c r="BK151" i="14"/>
  <c r="J128" i="14"/>
  <c r="BK149" i="14"/>
  <c r="BK124" i="14"/>
  <c r="BK120" i="14"/>
  <c r="BK188" i="7"/>
  <c r="BK309" i="7"/>
  <c r="BK225" i="7"/>
  <c r="BK183" i="7"/>
  <c r="J128" i="7"/>
  <c r="BK278" i="7"/>
  <c r="J234" i="7"/>
  <c r="BK223" i="7"/>
  <c r="J131" i="7"/>
  <c r="BK321" i="7"/>
  <c r="J292" i="7"/>
  <c r="BK234" i="7"/>
  <c r="BK128" i="7"/>
  <c r="BK161" i="8"/>
  <c r="J145" i="8"/>
  <c r="J136" i="8"/>
  <c r="J123" i="8"/>
  <c r="J156" i="8"/>
  <c r="BK140" i="8"/>
  <c r="BK168" i="8"/>
  <c r="BK157" i="8"/>
  <c r="J141" i="8"/>
  <c r="J169" i="8"/>
  <c r="BK156" i="8"/>
  <c r="BK142" i="8"/>
  <c r="J135" i="8"/>
  <c r="J122" i="9"/>
  <c r="J136" i="9"/>
  <c r="J142" i="9"/>
  <c r="BK126" i="9"/>
  <c r="J266" i="10"/>
  <c r="J231" i="10"/>
  <c r="BK183" i="10"/>
  <c r="BK134" i="10"/>
  <c r="BK245" i="10"/>
  <c r="BK205" i="10"/>
  <c r="BK232" i="10"/>
  <c r="J181" i="10"/>
  <c r="J271" i="10"/>
  <c r="J249" i="10"/>
  <c r="BK228" i="10"/>
  <c r="J129" i="10"/>
  <c r="BK233" i="10"/>
  <c r="BK152" i="10"/>
  <c r="J144" i="11"/>
  <c r="BK126" i="11"/>
  <c r="BK140" i="11"/>
  <c r="BK147" i="11"/>
  <c r="BK129" i="11"/>
  <c r="J147" i="11"/>
  <c r="BK127" i="11"/>
  <c r="J128" i="11"/>
  <c r="BK148" i="11"/>
  <c r="BK133" i="11"/>
  <c r="J184" i="12"/>
  <c r="J167" i="12"/>
  <c r="J151" i="12"/>
  <c r="J134" i="12"/>
  <c r="BK187" i="12"/>
  <c r="J168" i="12"/>
  <c r="J152" i="12"/>
  <c r="J191" i="12"/>
  <c r="BK181" i="12"/>
  <c r="J148" i="12"/>
  <c r="BK191" i="12"/>
  <c r="J165" i="12"/>
  <c r="BK140" i="12"/>
  <c r="BK163" i="12"/>
  <c r="J141" i="12"/>
  <c r="J131" i="12"/>
  <c r="BK172" i="12"/>
  <c r="BK135" i="12"/>
  <c r="J155" i="12"/>
  <c r="J133" i="13"/>
  <c r="BK137" i="13"/>
  <c r="J171" i="13"/>
  <c r="BK142" i="13"/>
  <c r="BK167" i="13"/>
  <c r="BK131" i="13"/>
  <c r="J142" i="13"/>
  <c r="BK141" i="14"/>
  <c r="BK122" i="14"/>
  <c r="BK126" i="14"/>
  <c r="J151" i="14"/>
  <c r="BK147" i="14"/>
  <c r="AS105" i="1"/>
  <c r="BK128" i="2"/>
  <c r="BK195" i="2"/>
  <c r="BK189" i="2"/>
  <c r="BK180" i="2"/>
  <c r="BK169" i="2"/>
  <c r="BK165" i="2"/>
  <c r="J158" i="2"/>
  <c r="J969" i="3"/>
  <c r="J923" i="3"/>
  <c r="BK896" i="3"/>
  <c r="J876" i="3"/>
  <c r="BK795" i="3"/>
  <c r="J757" i="3"/>
  <c r="BK656" i="3"/>
  <c r="J622" i="3"/>
  <c r="BK573" i="3"/>
  <c r="BK504" i="3"/>
  <c r="J903" i="3"/>
  <c r="J889" i="3"/>
  <c r="BK824" i="3"/>
  <c r="BK724" i="3"/>
  <c r="BK622" i="3"/>
  <c r="BK548" i="3"/>
  <c r="BK424" i="3"/>
  <c r="J363" i="3"/>
  <c r="J296" i="3"/>
  <c r="BK1026" i="3"/>
  <c r="J997" i="3"/>
  <c r="BK903" i="3"/>
  <c r="BK879" i="3"/>
  <c r="J824" i="3"/>
  <c r="BK805" i="3"/>
  <c r="BK771" i="3"/>
  <c r="J671" i="3"/>
  <c r="J583" i="3"/>
  <c r="BK511" i="3"/>
  <c r="J461" i="3"/>
  <c r="J368" i="3"/>
  <c r="BK234" i="3"/>
  <c r="BK152" i="3"/>
  <c r="J939" i="3"/>
  <c r="J902" i="3"/>
  <c r="J884" i="3"/>
  <c r="BK844" i="3"/>
  <c r="BK811" i="3"/>
  <c r="J733" i="3"/>
  <c r="J656" i="3"/>
  <c r="J548" i="3"/>
  <c r="J414" i="3"/>
  <c r="J290" i="3"/>
  <c r="J192" i="3"/>
  <c r="J149" i="3"/>
  <c r="BK963" i="3"/>
  <c r="J900" i="3"/>
  <c r="J856" i="3"/>
  <c r="BK778" i="3"/>
  <c r="BK669" i="3"/>
  <c r="J584" i="3"/>
  <c r="BK461" i="3"/>
  <c r="J263" i="3"/>
  <c r="BK940" i="3"/>
  <c r="BK820" i="3"/>
  <c r="BK792" i="3"/>
  <c r="BK733" i="3"/>
  <c r="BK574" i="3"/>
  <c r="BK483" i="3"/>
  <c r="BK384" i="3"/>
  <c r="J267" i="3"/>
  <c r="BK913" i="3"/>
  <c r="BK618" i="3"/>
  <c r="J573" i="3"/>
  <c r="BK495" i="3"/>
  <c r="BK375" i="3"/>
  <c r="BK289" i="3"/>
  <c r="BK163" i="3"/>
  <c r="BK790" i="3"/>
  <c r="BK647" i="3"/>
  <c r="BK550" i="3"/>
  <c r="J485" i="3"/>
  <c r="BK378" i="3"/>
  <c r="BK308" i="4"/>
  <c r="BK261" i="4"/>
  <c r="BK235" i="4"/>
  <c r="J227" i="4"/>
  <c r="J210" i="4"/>
  <c r="J182" i="4"/>
  <c r="BK158" i="4"/>
  <c r="BK341" i="4"/>
  <c r="J331" i="4"/>
  <c r="BK314" i="4"/>
  <c r="BK291" i="4"/>
  <c r="J283" i="4"/>
  <c r="BK254" i="4"/>
  <c r="J233" i="4"/>
  <c r="BK225" i="4"/>
  <c r="BK203" i="4"/>
  <c r="BK187" i="4"/>
  <c r="J156" i="4"/>
  <c r="BK321" i="4"/>
  <c r="BK288" i="4"/>
  <c r="J261" i="4"/>
  <c r="J241" i="4"/>
  <c r="BK227" i="4"/>
  <c r="J202" i="4"/>
  <c r="BK169" i="4"/>
  <c r="BK150" i="4"/>
  <c r="J334" i="4"/>
  <c r="BK323" i="4"/>
  <c r="J302" i="4"/>
  <c r="BK284" i="4"/>
  <c r="BK250" i="4"/>
  <c r="J194" i="4"/>
  <c r="BK170" i="4"/>
  <c r="BK157" i="4"/>
  <c r="J143" i="4"/>
  <c r="BK322" i="4"/>
  <c r="BK298" i="4"/>
  <c r="BK264" i="4"/>
  <c r="J229" i="4"/>
  <c r="BK198" i="4"/>
  <c r="J148" i="4"/>
  <c r="J343" i="4"/>
  <c r="J320" i="4"/>
  <c r="J300" i="4"/>
  <c r="BK283" i="4"/>
  <c r="BK243" i="4"/>
  <c r="J203" i="4"/>
  <c r="J184" i="4"/>
  <c r="BK161" i="4"/>
  <c r="BK258" i="4"/>
  <c r="BK210" i="4"/>
  <c r="J185" i="4"/>
  <c r="BK164" i="4"/>
  <c r="BK220" i="4"/>
  <c r="J191" i="4"/>
  <c r="BK135" i="5"/>
  <c r="J130" i="5"/>
  <c r="BK133" i="5"/>
  <c r="BK221" i="6"/>
  <c r="J193" i="6"/>
  <c r="J142" i="6"/>
  <c r="J268" i="6"/>
  <c r="BK247" i="6"/>
  <c r="BK228" i="6"/>
  <c r="BK208" i="6"/>
  <c r="J185" i="6"/>
  <c r="J174" i="6"/>
  <c r="BK146" i="6"/>
  <c r="BK270" i="6"/>
  <c r="BK252" i="6"/>
  <c r="BK229" i="6"/>
  <c r="BK203" i="6"/>
  <c r="J180" i="6"/>
  <c r="J161" i="6"/>
  <c r="J153" i="6"/>
  <c r="J138" i="6"/>
  <c r="J257" i="6"/>
  <c r="J222" i="6"/>
  <c r="J201" i="6"/>
  <c r="J183" i="6"/>
  <c r="BK161" i="6"/>
  <c r="BK131" i="6"/>
  <c r="J260" i="6"/>
  <c r="J252" i="6"/>
  <c r="J171" i="6"/>
  <c r="J145" i="6"/>
  <c r="J228" i="6"/>
  <c r="BK212" i="6"/>
  <c r="BK160" i="6"/>
  <c r="BK139" i="6"/>
  <c r="J226" i="6"/>
  <c r="BK198" i="6"/>
  <c r="BK168" i="6"/>
  <c r="J147" i="6"/>
  <c r="J237" i="6"/>
  <c r="BK200" i="6"/>
  <c r="J173" i="6"/>
  <c r="BK153" i="6"/>
  <c r="BK132" i="6"/>
  <c r="BK131" i="7"/>
  <c r="J406" i="7"/>
  <c r="J364" i="7"/>
  <c r="BK296" i="7"/>
  <c r="BK242" i="7"/>
  <c r="BK173" i="7"/>
  <c r="J363" i="7"/>
  <c r="J221" i="7"/>
  <c r="J139" i="7"/>
  <c r="J400" i="7"/>
  <c r="J371" i="7"/>
  <c r="J301" i="7"/>
  <c r="J227" i="7"/>
  <c r="J159" i="7"/>
  <c r="J392" i="7"/>
  <c r="BK366" i="7"/>
  <c r="J321" i="7"/>
  <c r="J275" i="7"/>
  <c r="J158" i="8"/>
  <c r="BK128" i="8"/>
  <c r="J159" i="8"/>
  <c r="BK145" i="8"/>
  <c r="BK160" i="8"/>
  <c r="BK144" i="8"/>
  <c r="BK130" i="9"/>
  <c r="BK132" i="9"/>
  <c r="J146" i="9"/>
  <c r="J152" i="9"/>
  <c r="J262" i="10"/>
  <c r="J218" i="10"/>
  <c r="BK170" i="10"/>
  <c r="BK250" i="10"/>
  <c r="BK213" i="10"/>
  <c r="BK229" i="10"/>
  <c r="BK199" i="10"/>
  <c r="BK136" i="10"/>
  <c r="J259" i="10"/>
  <c r="BK230" i="10"/>
  <c r="BK195" i="10"/>
  <c r="J248" i="10"/>
  <c r="J221" i="10"/>
  <c r="J131" i="10"/>
  <c r="BK143" i="11"/>
  <c r="BK150" i="11"/>
  <c r="BK130" i="11"/>
  <c r="J146" i="11"/>
  <c r="J150" i="11"/>
  <c r="J136" i="11"/>
  <c r="BK134" i="11"/>
  <c r="J130" i="11"/>
  <c r="BK174" i="12"/>
  <c r="J164" i="12"/>
  <c r="BK150" i="12"/>
  <c r="J132" i="12"/>
  <c r="BK188" i="12"/>
  <c r="BK166" i="12"/>
  <c r="BK151" i="12"/>
  <c r="J189" i="12"/>
  <c r="J173" i="12"/>
  <c r="J135" i="12"/>
  <c r="J183" i="12"/>
  <c r="BK164" i="12"/>
  <c r="J137" i="12"/>
  <c r="J157" i="12"/>
  <c r="J139" i="12"/>
  <c r="BK177" i="12"/>
  <c r="BK147" i="12"/>
  <c r="J136" i="12"/>
  <c r="BK171" i="13"/>
  <c r="BK174" i="13"/>
  <c r="BK133" i="13"/>
  <c r="J169" i="13"/>
  <c r="J131" i="13"/>
  <c r="BK163" i="13"/>
  <c r="J122" i="13"/>
  <c r="J125" i="13"/>
  <c r="BK139" i="14"/>
  <c r="BK153" i="14"/>
  <c r="BK143" i="14"/>
  <c r="BK145" i="14"/>
  <c r="J145" i="14"/>
  <c r="J131" i="2"/>
  <c r="J135" i="2"/>
  <c r="BK199" i="2"/>
  <c r="J195" i="2"/>
  <c r="J186" i="2"/>
  <c r="J178" i="2"/>
  <c r="J169" i="2"/>
  <c r="BK161" i="2"/>
  <c r="J971" i="3"/>
  <c r="BK951" i="3"/>
  <c r="BK899" i="3"/>
  <c r="J880" i="3"/>
  <c r="J821" i="3"/>
  <c r="J771" i="3"/>
  <c r="BK671" i="3"/>
  <c r="BK626" i="3"/>
  <c r="J593" i="3"/>
  <c r="J562" i="3"/>
  <c r="BK950" i="3"/>
  <c r="J896" i="3"/>
  <c r="BK842" i="3"/>
  <c r="BK750" i="3"/>
  <c r="BK677" i="3"/>
  <c r="J574" i="3"/>
  <c r="BK477" i="3"/>
  <c r="BK422" i="3"/>
  <c r="BK336" i="3"/>
  <c r="J255" i="3"/>
  <c r="J1017" i="3"/>
  <c r="BK1007" i="3"/>
  <c r="BK937" i="3"/>
  <c r="BK901" i="3"/>
  <c r="J881" i="3"/>
  <c r="J815" i="3"/>
  <c r="J786" i="3"/>
  <c r="J678" i="3"/>
  <c r="J597" i="3"/>
  <c r="BK562" i="3"/>
  <c r="J492" i="3"/>
  <c r="BK414" i="3"/>
  <c r="J352" i="3"/>
  <c r="BK206" i="3"/>
  <c r="BK949" i="3"/>
  <c r="J890" i="3"/>
  <c r="BK880" i="3"/>
  <c r="BK813" i="3"/>
  <c r="BK783" i="3"/>
  <c r="BK688" i="3"/>
  <c r="BK624" i="3"/>
  <c r="BK492" i="3"/>
  <c r="J409" i="3"/>
  <c r="BK293" i="3"/>
  <c r="J193" i="3"/>
  <c r="BK156" i="3"/>
  <c r="BK996" i="3"/>
  <c r="J913" i="3"/>
  <c r="BK892" i="3"/>
  <c r="J809" i="3"/>
  <c r="J723" i="3"/>
  <c r="J611" i="3"/>
  <c r="J511" i="3"/>
  <c r="J319" i="3"/>
  <c r="J203" i="3"/>
  <c r="BK875" i="3"/>
  <c r="J795" i="3"/>
  <c r="BK632" i="3"/>
  <c r="BK547" i="3"/>
  <c r="J423" i="3"/>
  <c r="J308" i="3"/>
  <c r="J189" i="3"/>
  <c r="J764" i="3"/>
  <c r="J608" i="3"/>
  <c r="J508" i="3"/>
  <c r="BK415" i="3"/>
  <c r="BK332" i="3"/>
  <c r="J224" i="3"/>
  <c r="BK885" i="3"/>
  <c r="J750" i="3"/>
  <c r="J555" i="3"/>
  <c r="J483" i="3"/>
  <c r="BK368" i="3"/>
  <c r="BK174" i="3"/>
  <c r="J278" i="4"/>
  <c r="BK240" i="4"/>
  <c r="BK233" i="4"/>
  <c r="BK215" i="4"/>
  <c r="J189" i="4"/>
  <c r="BK180" i="4"/>
  <c r="BK155" i="4"/>
  <c r="J338" i="4"/>
  <c r="J328" i="4"/>
  <c r="J324" i="4"/>
  <c r="J296" i="4"/>
  <c r="J284" i="4"/>
  <c r="J250" i="4"/>
  <c r="J235" i="4"/>
  <c r="BK212" i="4"/>
  <c r="BK191" i="4"/>
  <c r="J164" i="4"/>
  <c r="J329" i="4"/>
  <c r="BK302" i="4"/>
  <c r="J271" i="4"/>
  <c r="J255" i="4"/>
  <c r="BK230" i="4"/>
  <c r="J213" i="4"/>
  <c r="J180" i="4"/>
  <c r="BK167" i="4"/>
  <c r="J146" i="4"/>
  <c r="J336" i="4"/>
  <c r="BK328" i="4"/>
  <c r="J305" i="4"/>
  <c r="J287" i="4"/>
  <c r="BK255" i="4"/>
  <c r="J198" i="4"/>
  <c r="BK181" i="4"/>
  <c r="J158" i="4"/>
  <c r="BK145" i="4"/>
  <c r="BK329" i="4"/>
  <c r="J309" i="4"/>
  <c r="BK269" i="4"/>
  <c r="J232" i="4"/>
  <c r="BK202" i="4"/>
  <c r="J147" i="4"/>
  <c r="BK336" i="4"/>
  <c r="J304" i="4"/>
  <c r="J291" i="4"/>
  <c r="BK273" i="4"/>
  <c r="J237" i="4"/>
  <c r="J200" i="4"/>
  <c r="J171" i="4"/>
  <c r="J152" i="4"/>
  <c r="BK275" i="4"/>
  <c r="BK237" i="4"/>
  <c r="J192" i="4"/>
  <c r="J144" i="4"/>
  <c r="BK218" i="4"/>
  <c r="BK174" i="4"/>
  <c r="BK156" i="4"/>
  <c r="BK134" i="5"/>
  <c r="J134" i="5"/>
  <c r="J129" i="5"/>
  <c r="J131" i="5"/>
  <c r="J215" i="6"/>
  <c r="BK188" i="6"/>
  <c r="J277" i="6"/>
  <c r="J251" i="6"/>
  <c r="J230" i="6"/>
  <c r="BK209" i="6"/>
  <c r="BK194" i="6"/>
  <c r="BK175" i="6"/>
  <c r="BK136" i="6"/>
  <c r="BK261" i="6"/>
  <c r="J240" i="6"/>
  <c r="BK222" i="6"/>
  <c r="J205" i="6"/>
  <c r="J188" i="6"/>
  <c r="J169" i="6"/>
  <c r="BK149" i="6"/>
  <c r="J270" i="6"/>
  <c r="BK250" i="6"/>
  <c r="J221" i="6"/>
  <c r="J202" i="6"/>
  <c r="J187" i="6"/>
  <c r="J175" i="6"/>
  <c r="BK152" i="6"/>
  <c r="BK268" i="6"/>
  <c r="J253" i="6"/>
  <c r="J243" i="6"/>
  <c r="BK155" i="6"/>
  <c r="BK138" i="6"/>
  <c r="BK227" i="6"/>
  <c r="J190" i="6"/>
  <c r="J154" i="6"/>
  <c r="BK233" i="6"/>
  <c r="BK204" i="6"/>
  <c r="BK183" i="6"/>
  <c r="J152" i="6"/>
  <c r="BK243" i="6"/>
  <c r="J213" i="6"/>
  <c r="BK195" i="6"/>
  <c r="BK163" i="6"/>
  <c r="BK143" i="6"/>
  <c r="J347" i="7"/>
  <c r="BK402" i="7"/>
  <c r="BK347" i="7"/>
  <c r="BK292" i="7"/>
  <c r="BK229" i="7"/>
  <c r="J170" i="7"/>
  <c r="BK358" i="7"/>
  <c r="J229" i="7"/>
  <c r="J148" i="7"/>
  <c r="J401" i="7"/>
  <c r="J355" i="7"/>
  <c r="BK265" i="7"/>
  <c r="BK218" i="7"/>
  <c r="J153" i="7"/>
  <c r="BK401" i="7"/>
  <c r="J377" i="7"/>
  <c r="J259" i="7"/>
  <c r="BK232" i="7"/>
  <c r="J206" i="7"/>
  <c r="BK193" i="7"/>
  <c r="BK397" i="7"/>
  <c r="BK373" i="7"/>
  <c r="J331" i="7"/>
  <c r="J287" i="7"/>
  <c r="J218" i="7"/>
  <c r="J177" i="7"/>
  <c r="BK148" i="7"/>
  <c r="BK400" i="7"/>
  <c r="J309" i="7"/>
  <c r="J265" i="7"/>
  <c r="BK239" i="7"/>
  <c r="BK231" i="7"/>
  <c r="J193" i="7"/>
  <c r="J162" i="7"/>
  <c r="BK363" i="7"/>
  <c r="J339" i="7"/>
  <c r="BK313" i="7"/>
  <c r="J303" i="7"/>
  <c r="BK268" i="7"/>
  <c r="J253" i="7"/>
  <c r="BK156" i="7"/>
  <c r="J138" i="8"/>
  <c r="BK130" i="8"/>
  <c r="J168" i="8"/>
  <c r="J162" i="8"/>
  <c r="BK153" i="8"/>
  <c r="BK147" i="8"/>
  <c r="BK136" i="8"/>
  <c r="BK123" i="8"/>
  <c r="J160" i="8"/>
  <c r="J153" i="8"/>
  <c r="BK148" i="8"/>
  <c r="BK132" i="8"/>
  <c r="BK125" i="8"/>
  <c r="J164" i="8"/>
  <c r="J157" i="8"/>
  <c r="BK149" i="8"/>
  <c r="J140" i="8"/>
  <c r="J124" i="8"/>
  <c r="BK164" i="8"/>
  <c r="BK135" i="8"/>
  <c r="BK128" i="9"/>
  <c r="BK146" i="9"/>
  <c r="BK139" i="9"/>
  <c r="BK122" i="9"/>
  <c r="BK152" i="9"/>
  <c r="J144" i="9"/>
  <c r="BK138" i="9"/>
  <c r="BK124" i="9"/>
  <c r="J274" i="10"/>
  <c r="J265" i="10"/>
  <c r="J252" i="10"/>
  <c r="BK222" i="10"/>
  <c r="J208" i="10"/>
  <c r="J168" i="10"/>
  <c r="J136" i="10"/>
  <c r="J254" i="10"/>
  <c r="BK237" i="10"/>
  <c r="BK223" i="10"/>
  <c r="J204" i="10"/>
  <c r="J261" i="10"/>
  <c r="BK249" i="10"/>
  <c r="BK247" i="10"/>
  <c r="BK234" i="10"/>
  <c r="J226" i="10"/>
  <c r="BK208" i="10"/>
  <c r="J186" i="10"/>
  <c r="J132" i="10"/>
  <c r="BK261" i="10"/>
  <c r="BK238" i="10"/>
  <c r="BK212" i="10"/>
  <c r="BK166" i="10"/>
  <c r="J275" i="10"/>
  <c r="BK264" i="10"/>
  <c r="J243" i="10"/>
  <c r="BK215" i="10"/>
  <c r="BK160" i="10"/>
  <c r="J242" i="10"/>
  <c r="BK161" i="10"/>
  <c r="J205" i="10"/>
  <c r="J139" i="11"/>
  <c r="J143" i="11"/>
  <c r="BK128" i="11"/>
  <c r="J153" i="11"/>
  <c r="J145" i="11"/>
  <c r="J129" i="11"/>
  <c r="BK136" i="11"/>
  <c r="BK153" i="11"/>
  <c r="BK135" i="11"/>
  <c r="J188" i="12"/>
  <c r="BK170" i="12"/>
  <c r="J154" i="12"/>
  <c r="BK141" i="12"/>
  <c r="BK193" i="12"/>
  <c r="BK184" i="12"/>
  <c r="J170" i="12"/>
  <c r="J145" i="12"/>
  <c r="BK192" i="12"/>
  <c r="J177" i="12"/>
  <c r="BK146" i="12"/>
  <c r="BK127" i="12"/>
  <c r="J182" i="12"/>
  <c r="J147" i="12"/>
  <c r="J181" i="12"/>
  <c r="J150" i="12"/>
  <c r="BK137" i="12"/>
  <c r="BK176" i="12"/>
  <c r="J156" i="12"/>
  <c r="J128" i="12"/>
  <c r="BK152" i="12"/>
  <c r="BK169" i="13"/>
  <c r="J179" i="13"/>
  <c r="J141" i="13"/>
  <c r="J175" i="13"/>
  <c r="J152" i="13"/>
  <c r="BK127" i="13"/>
  <c r="J147" i="13"/>
  <c r="BK154" i="13"/>
  <c r="BK135" i="14"/>
  <c r="J141" i="14"/>
  <c r="BK128" i="14"/>
  <c r="J137" i="14"/>
  <c r="J139" i="14"/>
  <c r="BK152" i="2"/>
  <c r="J34" i="2"/>
  <c r="BK862" i="3"/>
  <c r="J804" i="3"/>
  <c r="BK738" i="3"/>
  <c r="BK652" i="3"/>
  <c r="J596" i="3"/>
  <c r="BK556" i="3"/>
  <c r="BK939" i="3"/>
  <c r="J879" i="3"/>
  <c r="BK821" i="3"/>
  <c r="BK716" i="3"/>
  <c r="BK596" i="3"/>
  <c r="J504" i="3"/>
  <c r="J415" i="3"/>
  <c r="BK308" i="3"/>
  <c r="J206" i="3"/>
  <c r="J1010" i="3"/>
  <c r="BK920" i="3"/>
  <c r="BK883" i="3"/>
  <c r="J814" i="3"/>
  <c r="BK757" i="3"/>
  <c r="J626" i="3"/>
  <c r="J550" i="3"/>
  <c r="J481" i="3"/>
  <c r="J390" i="3"/>
  <c r="J336" i="3"/>
  <c r="BK192" i="3"/>
  <c r="BK927" i="3"/>
  <c r="BK887" i="3"/>
  <c r="J820" i="3"/>
  <c r="J778" i="3"/>
  <c r="BK678" i="3"/>
  <c r="BK581" i="3"/>
  <c r="J424" i="3"/>
  <c r="BK267" i="3"/>
  <c r="BK189" i="3"/>
  <c r="J1011" i="3"/>
  <c r="J904" i="3"/>
  <c r="J830" i="3"/>
  <c r="J769" i="3"/>
  <c r="J615" i="3"/>
  <c r="J525" i="3"/>
  <c r="BK428" i="3"/>
  <c r="J210" i="3"/>
  <c r="J885" i="3"/>
  <c r="J738" i="3"/>
  <c r="J605" i="3"/>
  <c r="BK498" i="3"/>
  <c r="BK405" i="3"/>
  <c r="BK193" i="3"/>
  <c r="BK895" i="3"/>
  <c r="BK615" i="3"/>
  <c r="J533" i="3"/>
  <c r="J399" i="3"/>
  <c r="BK296" i="3"/>
  <c r="J187" i="3"/>
  <c r="J792" i="3"/>
  <c r="J632" i="3"/>
  <c r="J498" i="3"/>
  <c r="J422" i="3"/>
  <c r="BK185" i="3"/>
  <c r="BK272" i="4"/>
  <c r="J251" i="4"/>
  <c r="J230" i="4"/>
  <c r="J212" i="4"/>
  <c r="BK184" i="4"/>
  <c r="J169" i="4"/>
  <c r="BK343" i="4"/>
  <c r="BK332" i="4"/>
  <c r="BK319" i="4"/>
  <c r="BK292" i="4"/>
  <c r="J272" i="4"/>
  <c r="J244" i="4"/>
  <c r="BK222" i="4"/>
  <c r="J177" i="4"/>
  <c r="J153" i="4"/>
  <c r="BK317" i="4"/>
  <c r="BK276" i="4"/>
  <c r="BK239" i="4"/>
  <c r="BK221" i="4"/>
  <c r="J197" i="4"/>
  <c r="BK165" i="4"/>
  <c r="BK335" i="4"/>
  <c r="BK324" i="4"/>
  <c r="J294" i="4"/>
  <c r="J256" i="4"/>
  <c r="J221" i="4"/>
  <c r="BK186" i="4"/>
  <c r="J165" i="4"/>
  <c r="J337" i="4"/>
  <c r="J307" i="4"/>
  <c r="BK270" i="4"/>
  <c r="J226" i="4"/>
  <c r="J186" i="4"/>
  <c r="BK340" i="4"/>
  <c r="J308" i="4"/>
  <c r="J285" i="4"/>
  <c r="J245" i="4"/>
  <c r="BK213" i="4"/>
  <c r="BK185" i="4"/>
  <c r="J141" i="4"/>
  <c r="BK244" i="4"/>
  <c r="J188" i="4"/>
  <c r="J162" i="4"/>
  <c r="J209" i="4"/>
  <c r="BK142" i="4"/>
  <c r="BK139" i="5"/>
  <c r="BK127" i="5"/>
  <c r="BK129" i="5"/>
  <c r="J191" i="6"/>
  <c r="BK141" i="6"/>
  <c r="BK260" i="6"/>
  <c r="BK236" i="6"/>
  <c r="BK218" i="6"/>
  <c r="J200" i="6"/>
  <c r="BK171" i="6"/>
  <c r="BK133" i="6"/>
  <c r="J259" i="6"/>
  <c r="BK231" i="6"/>
  <c r="BK217" i="6"/>
  <c r="J178" i="6"/>
  <c r="BK162" i="6"/>
  <c r="BK150" i="6"/>
  <c r="J136" i="6"/>
  <c r="J255" i="6"/>
  <c r="BK215" i="6"/>
  <c r="J196" i="6"/>
  <c r="BK172" i="6"/>
  <c r="J280" i="6"/>
  <c r="BK257" i="6"/>
  <c r="BK249" i="6"/>
  <c r="BK167" i="6"/>
  <c r="J135" i="6"/>
  <c r="BK226" i="6"/>
  <c r="J181" i="6"/>
  <c r="BK259" i="6"/>
  <c r="BK211" i="6"/>
  <c r="BK181" i="6"/>
  <c r="J246" i="6"/>
  <c r="BK219" i="6"/>
  <c r="J192" i="6"/>
  <c r="J160" i="6"/>
  <c r="BK355" i="7"/>
  <c r="J407" i="7"/>
  <c r="J366" i="7"/>
  <c r="BK284" i="7"/>
  <c r="J203" i="7"/>
  <c r="BK139" i="7"/>
  <c r="BK335" i="7"/>
  <c r="BK196" i="7"/>
  <c r="J402" i="7"/>
  <c r="J373" i="7"/>
  <c r="BK262" i="7"/>
  <c r="J223" i="7"/>
  <c r="BK410" i="7"/>
  <c r="J390" i="7"/>
  <c r="J350" i="7"/>
  <c r="J284" i="7"/>
  <c r="J139" i="2"/>
  <c r="BK138" i="2"/>
  <c r="J197" i="2"/>
  <c r="J189" i="2"/>
  <c r="BK171" i="2"/>
  <c r="J166" i="2"/>
  <c r="BK146" i="2"/>
  <c r="J937" i="3"/>
  <c r="BK891" i="3"/>
  <c r="BK878" i="3"/>
  <c r="J807" i="3"/>
  <c r="BK764" i="3"/>
  <c r="J654" i="3"/>
  <c r="BK605" i="3"/>
  <c r="BK549" i="3"/>
  <c r="J899" i="3"/>
  <c r="J869" i="3"/>
  <c r="J797" i="3"/>
  <c r="BK657" i="3"/>
  <c r="BK555" i="3"/>
  <c r="BK469" i="3"/>
  <c r="BK367" i="3"/>
  <c r="BK228" i="3"/>
  <c r="J1016" i="3"/>
  <c r="J975" i="3"/>
  <c r="BK890" i="3"/>
  <c r="BK812" i="3"/>
  <c r="BK769" i="3"/>
  <c r="BK649" i="3"/>
  <c r="J592" i="3"/>
  <c r="BK488" i="3"/>
  <c r="J384" i="3"/>
  <c r="BK302" i="3"/>
  <c r="BK953" i="3"/>
  <c r="J893" i="3"/>
  <c r="BK876" i="3"/>
  <c r="J802" i="3"/>
  <c r="J746" i="3"/>
  <c r="BK660" i="3"/>
  <c r="BK575" i="3"/>
  <c r="J473" i="3"/>
  <c r="J324" i="3"/>
  <c r="J190" i="3"/>
  <c r="BK1017" i="3"/>
  <c r="BK975" i="3"/>
  <c r="BK902" i="3"/>
  <c r="BK869" i="3"/>
  <c r="BK766" i="3"/>
  <c r="J652" i="3"/>
  <c r="J549" i="3"/>
  <c r="BK429" i="3"/>
  <c r="BK255" i="3"/>
  <c r="J949" i="3"/>
  <c r="J810" i="3"/>
  <c r="BK746" i="3"/>
  <c r="J595" i="3"/>
  <c r="BK485" i="3"/>
  <c r="BK290" i="3"/>
  <c r="BK187" i="3"/>
  <c r="J633" i="3"/>
  <c r="J581" i="3"/>
  <c r="J497" i="3"/>
  <c r="J387" i="3"/>
  <c r="J228" i="3"/>
  <c r="BK149" i="3"/>
  <c r="J787" i="3"/>
  <c r="J543" i="3"/>
  <c r="J429" i="3"/>
  <c r="BK309" i="3"/>
  <c r="BK305" i="4"/>
  <c r="BK248" i="4"/>
  <c r="BK228" i="4"/>
  <c r="J206" i="4"/>
  <c r="J174" i="4"/>
  <c r="BK144" i="4"/>
  <c r="J333" i="4"/>
  <c r="BK326" i="4"/>
  <c r="BK304" i="4"/>
  <c r="J279" i="4"/>
  <c r="BK247" i="4"/>
  <c r="BK232" i="4"/>
  <c r="J207" i="4"/>
  <c r="BK176" i="4"/>
  <c r="J322" i="4"/>
  <c r="J293" i="4"/>
  <c r="J259" i="4"/>
  <c r="J236" i="4"/>
  <c r="BK211" i="4"/>
  <c r="J173" i="4"/>
  <c r="BK154" i="4"/>
  <c r="J332" i="4"/>
  <c r="J314" i="4"/>
  <c r="BK303" i="4"/>
  <c r="BK281" i="4"/>
  <c r="BK204" i="4"/>
  <c r="BK192" i="4"/>
  <c r="J159" i="4"/>
  <c r="J341" i="4"/>
  <c r="BK320" i="4"/>
  <c r="BK289" i="4"/>
  <c r="J247" i="4"/>
  <c r="J205" i="4"/>
  <c r="BK160" i="4"/>
  <c r="J342" i="4"/>
  <c r="J317" i="4"/>
  <c r="BK294" i="4"/>
  <c r="J275" i="4"/>
  <c r="J225" i="4"/>
  <c r="J195" i="4"/>
  <c r="J167" i="4"/>
  <c r="J281" i="4"/>
  <c r="BK256" i="4"/>
  <c r="BK189" i="4"/>
  <c r="J150" i="4"/>
  <c r="BK190" i="4"/>
  <c r="BK138" i="5"/>
  <c r="J133" i="5"/>
  <c r="J139" i="5"/>
  <c r="J127" i="5"/>
  <c r="BK210" i="6"/>
  <c r="J143" i="6"/>
  <c r="J261" i="6"/>
  <c r="BK244" i="6"/>
  <c r="BK223" i="6"/>
  <c r="J204" i="6"/>
  <c r="J184" i="6"/>
  <c r="J164" i="6"/>
  <c r="BK280" i="6"/>
  <c r="BK254" i="6"/>
  <c r="BK238" i="6"/>
  <c r="J206" i="6"/>
  <c r="J186" i="6"/>
  <c r="BK166" i="6"/>
  <c r="J146" i="6"/>
  <c r="BK135" i="6"/>
  <c r="J258" i="6"/>
  <c r="BK240" i="6"/>
  <c r="BK205" i="6"/>
  <c r="BK186" i="6"/>
  <c r="BK154" i="6"/>
  <c r="J267" i="6"/>
  <c r="J254" i="6"/>
  <c r="J168" i="6"/>
  <c r="BK137" i="6"/>
  <c r="J223" i="6"/>
  <c r="BK177" i="6"/>
  <c r="J249" i="6"/>
  <c r="J208" i="6"/>
  <c r="BK189" i="6"/>
  <c r="J162" i="6"/>
  <c r="J131" i="6"/>
  <c r="BK216" i="6"/>
  <c r="BK185" i="6"/>
  <c r="BK151" i="6"/>
  <c r="BK387" i="7"/>
  <c r="J409" i="7"/>
  <c r="BK392" i="7"/>
  <c r="J343" i="7"/>
  <c r="BK275" i="7"/>
  <c r="J196" i="7"/>
  <c r="J405" i="7"/>
  <c r="BK245" i="7"/>
  <c r="BK177" i="7"/>
  <c r="BK403" i="7"/>
  <c r="BK375" i="7"/>
  <c r="J326" i="7"/>
  <c r="J245" i="7"/>
  <c r="BK162" i="7"/>
  <c r="J403" i="7"/>
  <c r="J353" i="7"/>
  <c r="BK287" i="7"/>
  <c r="J199" i="10"/>
  <c r="J174" i="10"/>
  <c r="J165" i="10"/>
  <c r="BK154" i="10"/>
  <c r="J267" i="10"/>
  <c r="J256" i="10"/>
  <c r="J247" i="10"/>
  <c r="BK244" i="10"/>
  <c r="J239" i="10"/>
  <c r="BK235" i="10"/>
  <c r="J233" i="10"/>
  <c r="J213" i="10"/>
  <c r="BK209" i="10"/>
  <c r="BK174" i="10"/>
  <c r="J166" i="10"/>
  <c r="J154" i="10"/>
  <c r="J128" i="10"/>
  <c r="BK266" i="10"/>
  <c r="BK257" i="10"/>
  <c r="BK236" i="10"/>
  <c r="J229" i="10"/>
  <c r="J216" i="10"/>
  <c r="J170" i="10"/>
  <c r="BK265" i="10"/>
  <c r="BK248" i="10"/>
  <c r="BK221" i="10"/>
  <c r="J163" i="10"/>
  <c r="J251" i="10"/>
  <c r="J223" i="10"/>
  <c r="J141" i="10"/>
  <c r="J238" i="10"/>
  <c r="J253" i="10"/>
  <c r="BK141" i="11"/>
  <c r="BK154" i="11"/>
  <c r="J134" i="11"/>
  <c r="J131" i="11"/>
  <c r="J149" i="11"/>
  <c r="J126" i="11"/>
  <c r="J154" i="11"/>
  <c r="J193" i="12"/>
  <c r="J180" i="12"/>
  <c r="J159" i="12"/>
  <c r="BK139" i="12"/>
  <c r="BK194" i="12"/>
  <c r="J174" i="12"/>
  <c r="BK134" i="12"/>
  <c r="J187" i="12"/>
  <c r="BK167" i="12"/>
  <c r="J133" i="12"/>
  <c r="BK189" i="12"/>
  <c r="BK157" i="12"/>
  <c r="BK133" i="12"/>
  <c r="J149" i="12"/>
  <c r="BK138" i="12"/>
  <c r="J175" i="12"/>
  <c r="BK148" i="12"/>
  <c r="BK143" i="12"/>
  <c r="BK124" i="13"/>
  <c r="J139" i="13"/>
  <c r="J154" i="13"/>
  <c r="BK139" i="13"/>
  <c r="J161" i="13"/>
  <c r="J157" i="13"/>
  <c r="BK137" i="14"/>
  <c r="J135" i="14"/>
  <c r="J120" i="14"/>
  <c r="J147" i="14"/>
  <c r="J152" i="2"/>
  <c r="J146" i="2"/>
  <c r="J199" i="2"/>
  <c r="BK193" i="2"/>
  <c r="BK183" i="2"/>
  <c r="BK178" i="2"/>
  <c r="BK166" i="2"/>
  <c r="J165" i="2"/>
  <c r="BK135" i="2"/>
  <c r="J965" i="3"/>
  <c r="J901" i="3"/>
  <c r="BK886" i="3"/>
  <c r="J842" i="3"/>
  <c r="BK786" i="3"/>
  <c r="BK701" i="3"/>
  <c r="J647" i="3"/>
  <c r="BK584" i="3"/>
  <c r="BK539" i="3"/>
  <c r="BK904" i="3"/>
  <c r="BK893" i="3"/>
  <c r="BK856" i="3"/>
  <c r="J732" i="3"/>
  <c r="J715" i="3"/>
  <c r="BK588" i="3"/>
  <c r="BK501" i="3"/>
  <c r="J405" i="3"/>
  <c r="J332" i="3"/>
  <c r="J217" i="3"/>
  <c r="BK1011" i="3"/>
  <c r="J996" i="3"/>
  <c r="BK918" i="3"/>
  <c r="J886" i="3"/>
  <c r="J844" i="3"/>
  <c r="BK797" i="3"/>
  <c r="BK715" i="3"/>
  <c r="J628" i="3"/>
  <c r="BK577" i="3"/>
  <c r="J495" i="3"/>
  <c r="BK416" i="3"/>
  <c r="BK345" i="3"/>
  <c r="BK210" i="3"/>
  <c r="BK965" i="3"/>
  <c r="BK925" i="3"/>
  <c r="J894" i="3"/>
  <c r="BK881" i="3"/>
  <c r="J828" i="3"/>
  <c r="J800" i="3"/>
  <c r="J766" i="3"/>
  <c r="J724" i="3"/>
  <c r="J649" i="3"/>
  <c r="BK533" i="3"/>
  <c r="J428" i="3"/>
  <c r="J367" i="3"/>
  <c r="BK263" i="3"/>
  <c r="J174" i="3"/>
  <c r="BK1010" i="3"/>
  <c r="J953" i="3"/>
  <c r="BK897" i="3"/>
  <c r="BK816" i="3"/>
  <c r="BK776" i="3"/>
  <c r="J657" i="3"/>
  <c r="BK608" i="3"/>
  <c r="J488" i="3"/>
  <c r="J318" i="3"/>
  <c r="BK1016" i="3"/>
  <c r="J878" i="3"/>
  <c r="J805" i="3"/>
  <c r="BK726" i="3"/>
  <c r="J575" i="3"/>
  <c r="BK409" i="3"/>
  <c r="BK363" i="3"/>
  <c r="J234" i="3"/>
  <c r="J163" i="3"/>
  <c r="BK628" i="3"/>
  <c r="BK592" i="3"/>
  <c r="J469" i="3"/>
  <c r="J359" i="3"/>
  <c r="J293" i="3"/>
  <c r="J182" i="3"/>
  <c r="BK800" i="3"/>
  <c r="J716" i="3"/>
  <c r="BK508" i="3"/>
  <c r="BK481" i="3"/>
  <c r="BK324" i="3"/>
  <c r="BK267" i="4"/>
  <c r="BK236" i="4"/>
  <c r="BK219" i="4"/>
  <c r="J201" i="4"/>
  <c r="J170" i="4"/>
  <c r="BK152" i="4"/>
  <c r="BK334" i="4"/>
  <c r="BK325" i="4"/>
  <c r="BK306" i="4"/>
  <c r="BK287" i="4"/>
  <c r="J257" i="4"/>
  <c r="J246" i="4"/>
  <c r="BK229" i="4"/>
  <c r="BK201" i="4"/>
  <c r="BK172" i="4"/>
  <c r="BK151" i="4"/>
  <c r="J311" i="4"/>
  <c r="BK285" i="4"/>
  <c r="BK257" i="4"/>
  <c r="BK234" i="4"/>
  <c r="BK224" i="4"/>
  <c r="BK207" i="4"/>
  <c r="J179" i="4"/>
  <c r="J151" i="4"/>
  <c r="J140" i="4"/>
  <c r="J330" i="4"/>
  <c r="J306" i="4"/>
  <c r="J292" i="4"/>
  <c r="BK271" i="4"/>
  <c r="BK241" i="4"/>
  <c r="BK200" i="4"/>
  <c r="J176" i="4"/>
  <c r="J149" i="4"/>
  <c r="J340" i="4"/>
  <c r="J321" i="4"/>
  <c r="J303" i="4"/>
  <c r="BK278" i="4"/>
  <c r="J242" i="4"/>
  <c r="J216" i="4"/>
  <c r="BK173" i="4"/>
  <c r="BK146" i="4"/>
  <c r="BK327" i="4"/>
  <c r="BK310" i="4"/>
  <c r="BK293" i="4"/>
  <c r="J282" i="4"/>
  <c r="J248" i="4"/>
  <c r="J211" i="4"/>
  <c r="BK194" i="4"/>
  <c r="BK168" i="4"/>
  <c r="BK279" i="4"/>
  <c r="BK251" i="4"/>
  <c r="BK209" i="4"/>
  <c r="BK182" i="4"/>
  <c r="J243" i="4"/>
  <c r="BK206" i="4"/>
  <c r="J160" i="4"/>
  <c r="BK130" i="5"/>
  <c r="J132" i="5"/>
  <c r="BK137" i="5"/>
  <c r="J238" i="6"/>
  <c r="J189" i="6"/>
  <c r="J272" i="6"/>
  <c r="BK253" i="6"/>
  <c r="BK234" i="6"/>
  <c r="J216" i="6"/>
  <c r="J203" i="6"/>
  <c r="BK182" i="6"/>
  <c r="J149" i="6"/>
  <c r="BK264" i="6"/>
  <c r="BK246" i="6"/>
  <c r="J234" i="6"/>
  <c r="J219" i="6"/>
  <c r="BK196" i="6"/>
  <c r="BK174" i="6"/>
  <c r="J155" i="6"/>
  <c r="J139" i="6"/>
  <c r="J266" i="6"/>
  <c r="J244" i="6"/>
  <c r="J210" i="6"/>
  <c r="BK197" i="6"/>
  <c r="J179" i="6"/>
  <c r="BK148" i="6"/>
  <c r="BK269" i="6"/>
  <c r="BK255" i="6"/>
  <c r="J250" i="6"/>
  <c r="BK173" i="6"/>
  <c r="BK142" i="6"/>
  <c r="J229" i="6"/>
  <c r="BK187" i="6"/>
  <c r="J148" i="6"/>
  <c r="J241" i="6"/>
  <c r="J225" i="6"/>
  <c r="BK190" i="6"/>
  <c r="J165" i="6"/>
  <c r="J140" i="6"/>
  <c r="J233" i="6"/>
  <c r="J199" i="6"/>
  <c r="J182" i="6"/>
  <c r="BK156" i="6"/>
  <c r="J137" i="6"/>
  <c r="J410" i="7"/>
  <c r="J397" i="7"/>
  <c r="J358" i="7"/>
  <c r="J294" i="7"/>
  <c r="BK259" i="7"/>
  <c r="BK180" i="7"/>
  <c r="J387" i="7"/>
  <c r="J273" i="7"/>
  <c r="J198" i="7"/>
  <c r="BK133" i="7"/>
  <c r="BK382" i="7"/>
  <c r="BK350" i="7"/>
  <c r="BK294" i="7"/>
  <c r="BK198" i="7"/>
  <c r="BK408" i="7"/>
  <c r="BK386" i="7"/>
  <c r="BK371" i="7"/>
  <c r="J307" i="7"/>
  <c r="J126" i="8"/>
  <c r="BK163" i="8"/>
  <c r="BK140" i="9"/>
  <c r="J195" i="10"/>
  <c r="BK186" i="10"/>
  <c r="BK181" i="10"/>
  <c r="BK168" i="10"/>
  <c r="BK163" i="10"/>
  <c r="J134" i="10"/>
  <c r="J257" i="10"/>
  <c r="BK251" i="10"/>
  <c r="J245" i="10"/>
  <c r="J241" i="10"/>
  <c r="J236" i="10"/>
  <c r="J234" i="10"/>
  <c r="BK226" i="10"/>
  <c r="J212" i="10"/>
  <c r="BK204" i="10"/>
  <c r="J172" i="10"/>
  <c r="J161" i="10"/>
  <c r="BK131" i="10"/>
  <c r="BK274" i="10"/>
  <c r="BK253" i="10"/>
  <c r="BK242" i="10"/>
  <c r="BK231" i="10"/>
  <c r="J222" i="10"/>
  <c r="J197" i="10"/>
  <c r="BK141" i="10"/>
  <c r="BK254" i="10"/>
  <c r="J237" i="10"/>
  <c r="J209" i="10"/>
  <c r="BK129" i="10"/>
  <c r="J246" i="10"/>
  <c r="BK197" i="10"/>
  <c r="BK262" i="10"/>
  <c r="BK172" i="10"/>
  <c r="J152" i="11"/>
  <c r="BK131" i="11"/>
  <c r="J135" i="11"/>
  <c r="J133" i="11"/>
  <c r="BK144" i="11"/>
  <c r="BK142" i="11"/>
  <c r="BK146" i="11"/>
  <c r="BK185" i="12"/>
  <c r="J169" i="12"/>
  <c r="J144" i="12"/>
  <c r="J129" i="12"/>
  <c r="BK186" i="12"/>
  <c r="J160" i="12"/>
  <c r="BK129" i="12"/>
  <c r="J185" i="12"/>
  <c r="BK162" i="12"/>
  <c r="J130" i="12"/>
  <c r="BK169" i="12"/>
  <c r="BK145" i="12"/>
  <c r="J127" i="12"/>
  <c r="BK142" i="12"/>
  <c r="J179" i="12"/>
  <c r="J162" i="12"/>
  <c r="BK159" i="12"/>
  <c r="BK128" i="12"/>
  <c r="J167" i="13"/>
  <c r="BK173" i="13"/>
  <c r="BK122" i="13"/>
  <c r="BK141" i="13"/>
  <c r="BK152" i="13"/>
  <c r="BK175" i="13"/>
  <c r="J153" i="14"/>
  <c r="BK130" i="14"/>
  <c r="J149" i="14"/>
  <c r="J124" i="14"/>
  <c r="J122" i="14"/>
  <c r="J140" i="2"/>
  <c r="BK158" i="2"/>
  <c r="AS96" i="1"/>
  <c r="BK186" i="2"/>
  <c r="J180" i="2"/>
  <c r="BK168" i="2"/>
  <c r="BK139" i="2"/>
  <c r="J963" i="3"/>
  <c r="BK900" i="3"/>
  <c r="BK884" i="3"/>
  <c r="BK828" i="3"/>
  <c r="J780" i="3"/>
  <c r="J660" i="3"/>
  <c r="BK611" i="3"/>
  <c r="BK525" i="3"/>
  <c r="J918" i="3"/>
  <c r="J891" i="3"/>
  <c r="BK814" i="3"/>
  <c r="J669" i="3"/>
  <c r="BK593" i="3"/>
  <c r="J539" i="3"/>
  <c r="BK390" i="3"/>
  <c r="J302" i="3"/>
  <c r="J1013" i="3"/>
  <c r="BK971" i="3"/>
  <c r="J895" i="3"/>
  <c r="J811" i="3"/>
  <c r="J774" i="3"/>
  <c r="BK636" i="3"/>
  <c r="J588" i="3"/>
  <c r="BK543" i="3"/>
  <c r="BK449" i="3"/>
  <c r="J381" i="3"/>
  <c r="BK182" i="3"/>
  <c r="BK923" i="3"/>
  <c r="BK889" i="3"/>
  <c r="BK830" i="3"/>
  <c r="J790" i="3"/>
  <c r="J726" i="3"/>
  <c r="BK654" i="3"/>
  <c r="BK491" i="3"/>
  <c r="BK381" i="3"/>
  <c r="BK225" i="3"/>
  <c r="J152" i="3"/>
  <c r="BK997" i="3"/>
  <c r="J927" i="3"/>
  <c r="J887" i="3"/>
  <c r="BK807" i="3"/>
  <c r="J701" i="3"/>
  <c r="BK595" i="3"/>
  <c r="J468" i="3"/>
  <c r="BK423" i="3"/>
  <c r="BK1008" i="3"/>
  <c r="J813" i="3"/>
  <c r="BK734" i="3"/>
  <c r="BK589" i="3"/>
  <c r="BK454" i="3"/>
  <c r="BK319" i="3"/>
  <c r="BK190" i="3"/>
  <c r="J883" i="3"/>
  <c r="J589" i="3"/>
  <c r="J477" i="3"/>
  <c r="BK352" i="3"/>
  <c r="J225" i="3"/>
  <c r="BK815" i="3"/>
  <c r="J783" i="3"/>
  <c r="J618" i="3"/>
  <c r="J491" i="3"/>
  <c r="BK399" i="3"/>
  <c r="BK224" i="3"/>
  <c r="J270" i="4"/>
  <c r="BK242" i="4"/>
  <c r="J222" i="4"/>
  <c r="BK196" i="4"/>
  <c r="J183" i="4"/>
  <c r="J161" i="4"/>
  <c r="BK342" i="4"/>
  <c r="BK330" i="4"/>
  <c r="J313" i="4"/>
  <c r="BK286" i="4"/>
  <c r="J260" i="4"/>
  <c r="J239" i="4"/>
  <c r="J215" i="4"/>
  <c r="BK199" i="4"/>
  <c r="BK166" i="4"/>
  <c r="BK143" i="4"/>
  <c r="BK316" i="4"/>
  <c r="J273" i="4"/>
  <c r="BK246" i="4"/>
  <c r="J228" i="4"/>
  <c r="BK205" i="4"/>
  <c r="BK171" i="4"/>
  <c r="J145" i="4"/>
  <c r="BK333" i="4"/>
  <c r="J310" i="4"/>
  <c r="J298" i="4"/>
  <c r="J269" i="4"/>
  <c r="BK217" i="4"/>
  <c r="J190" i="4"/>
  <c r="BK148" i="4"/>
  <c r="BK331" i="4"/>
  <c r="BK311" i="4"/>
  <c r="BK280" i="4"/>
  <c r="J240" i="4"/>
  <c r="J204" i="4"/>
  <c r="J157" i="4"/>
  <c r="J325" i="4"/>
  <c r="BK296" i="4"/>
  <c r="J280" i="4"/>
  <c r="J220" i="4"/>
  <c r="BK188" i="4"/>
  <c r="BK147" i="4"/>
  <c r="J267" i="4"/>
  <c r="BK195" i="4"/>
  <c r="BK177" i="4"/>
  <c r="J276" i="4"/>
  <c r="J168" i="4"/>
  <c r="J137" i="5"/>
  <c r="J135" i="5"/>
  <c r="J140" i="5"/>
  <c r="J218" i="6"/>
  <c r="BK184" i="6"/>
  <c r="J282" i="6"/>
  <c r="BK248" i="6"/>
  <c r="J231" i="6"/>
  <c r="J211" i="6"/>
  <c r="BK192" i="6"/>
  <c r="J167" i="6"/>
  <c r="BK282" i="6"/>
  <c r="BK258" i="6"/>
  <c r="BK237" i="6"/>
  <c r="BK199" i="6"/>
  <c r="J177" i="6"/>
  <c r="BK159" i="6"/>
  <c r="BK145" i="6"/>
  <c r="BK267" i="6"/>
  <c r="J245" i="6"/>
  <c r="J207" i="6"/>
  <c r="J194" i="6"/>
  <c r="J163" i="6"/>
  <c r="J133" i="6"/>
  <c r="J264" i="6"/>
  <c r="BK251" i="6"/>
  <c r="BK164" i="6"/>
  <c r="BK140" i="6"/>
  <c r="BK225" i="6"/>
  <c r="J158" i="6"/>
  <c r="J239" i="6"/>
  <c r="J195" i="6"/>
  <c r="J176" i="6"/>
  <c r="J156" i="6"/>
  <c r="J227" i="6"/>
  <c r="BK202" i="6"/>
  <c r="BK165" i="6"/>
  <c r="J150" i="6"/>
  <c r="BK343" i="7"/>
  <c r="J386" i="7"/>
  <c r="BK331" i="7"/>
  <c r="BK253" i="7"/>
  <c r="BK141" i="7"/>
  <c r="BK339" i="7"/>
  <c r="J231" i="7"/>
  <c r="BK409" i="7"/>
  <c r="BK390" i="7"/>
  <c r="J369" i="7"/>
  <c r="J232" i="7"/>
  <c r="J191" i="7"/>
  <c r="BK406" i="7"/>
  <c r="J375" i="7"/>
  <c r="J335" i="7"/>
  <c r="J278" i="7"/>
  <c r="J180" i="7"/>
  <c r="BK169" i="8"/>
  <c r="BK158" i="8"/>
  <c r="J146" i="8"/>
  <c r="J143" i="8"/>
  <c r="BK133" i="8"/>
  <c r="J125" i="8"/>
  <c r="J165" i="8"/>
  <c r="J155" i="8"/>
  <c r="J148" i="8"/>
  <c r="BK138" i="8"/>
  <c r="BK129" i="8"/>
  <c r="J154" i="8"/>
  <c r="J142" i="8"/>
  <c r="J131" i="8"/>
  <c r="J170" i="8"/>
  <c r="J163" i="8"/>
  <c r="J152" i="8"/>
  <c r="J147" i="8"/>
  <c r="J130" i="8"/>
  <c r="BK134" i="8"/>
  <c r="J149" i="8"/>
  <c r="BK136" i="9"/>
  <c r="J128" i="9"/>
  <c r="J140" i="9"/>
  <c r="BK134" i="9"/>
  <c r="J149" i="9"/>
  <c r="J139" i="9"/>
  <c r="J124" i="9"/>
  <c r="BK267" i="10"/>
  <c r="BK259" i="10"/>
  <c r="J235" i="10"/>
  <c r="J215" i="10"/>
  <c r="BK155" i="11"/>
  <c r="J127" i="11"/>
  <c r="J140" i="11"/>
  <c r="J155" i="11"/>
  <c r="BK139" i="11"/>
  <c r="BK183" i="12"/>
  <c r="BK158" i="12"/>
  <c r="BK130" i="12"/>
  <c r="J176" i="12"/>
  <c r="J158" i="12"/>
  <c r="BK195" i="12"/>
  <c r="BK182" i="12"/>
  <c r="BK154" i="12"/>
  <c r="BK131" i="12"/>
  <c r="BK168" i="12"/>
  <c r="BK144" i="12"/>
  <c r="J172" i="12"/>
  <c r="J140" i="12"/>
  <c r="BK178" i="12"/>
  <c r="BK160" i="12"/>
  <c r="J142" i="12"/>
  <c r="J163" i="13"/>
  <c r="J137" i="13"/>
  <c r="J174" i="13"/>
  <c r="BK147" i="13"/>
  <c r="J124" i="13"/>
  <c r="J127" i="13"/>
  <c r="J129" i="13"/>
  <c r="J143" i="14"/>
  <c r="BK132" i="14"/>
  <c r="J132" i="14"/>
  <c r="J126" i="14"/>
  <c r="J130" i="14"/>
  <c r="T278" i="6" l="1"/>
  <c r="R127" i="2"/>
  <c r="P137" i="2"/>
  <c r="R148" i="3"/>
  <c r="R331" i="3"/>
  <c r="R472" i="3"/>
  <c r="T576" i="3"/>
  <c r="R607" i="3"/>
  <c r="R648" i="3"/>
  <c r="P655" i="3"/>
  <c r="P808" i="3"/>
  <c r="P888" i="3"/>
  <c r="BK938" i="3"/>
  <c r="J938" i="3" s="1"/>
  <c r="J119" i="3" s="1"/>
  <c r="R952" i="3"/>
  <c r="BK1009" i="3"/>
  <c r="J1009" i="3"/>
  <c r="J122" i="3"/>
  <c r="T139" i="4"/>
  <c r="R178" i="4"/>
  <c r="P208" i="4"/>
  <c r="BK238" i="4"/>
  <c r="J238" i="4" s="1"/>
  <c r="J105" i="4" s="1"/>
  <c r="T249" i="4"/>
  <c r="P262" i="4"/>
  <c r="T266" i="4"/>
  <c r="R295" i="4"/>
  <c r="R315" i="4"/>
  <c r="R339" i="4"/>
  <c r="T128" i="5"/>
  <c r="T125" i="5" s="1"/>
  <c r="T124" i="5" s="1"/>
  <c r="BK130" i="6"/>
  <c r="J130" i="6" s="1"/>
  <c r="J100" i="6" s="1"/>
  <c r="T263" i="6"/>
  <c r="T262" i="6"/>
  <c r="T127" i="7"/>
  <c r="T235" i="7"/>
  <c r="BK346" i="7"/>
  <c r="J346" i="7"/>
  <c r="J100" i="7" s="1"/>
  <c r="T346" i="7"/>
  <c r="P352" i="7"/>
  <c r="P399" i="7"/>
  <c r="R122" i="8"/>
  <c r="R139" i="8"/>
  <c r="R166" i="8"/>
  <c r="P143" i="9"/>
  <c r="R203" i="10"/>
  <c r="T273" i="10"/>
  <c r="T272" i="10" s="1"/>
  <c r="BK132" i="11"/>
  <c r="J132" i="11" s="1"/>
  <c r="J100" i="11" s="1"/>
  <c r="T138" i="11"/>
  <c r="R126" i="12"/>
  <c r="P161" i="12"/>
  <c r="BK190" i="12"/>
  <c r="J190" i="12" s="1"/>
  <c r="J103" i="12" s="1"/>
  <c r="T121" i="13"/>
  <c r="BK127" i="2"/>
  <c r="P164" i="2"/>
  <c r="T205" i="3"/>
  <c r="T408" i="3"/>
  <c r="T510" i="3"/>
  <c r="BK659" i="3"/>
  <c r="J659" i="3"/>
  <c r="J112" i="3" s="1"/>
  <c r="T808" i="3"/>
  <c r="P877" i="3"/>
  <c r="P919" i="3"/>
  <c r="R938" i="3"/>
  <c r="P970" i="3"/>
  <c r="P163" i="4"/>
  <c r="T193" i="4"/>
  <c r="T223" i="4"/>
  <c r="R249" i="4"/>
  <c r="R262" i="4"/>
  <c r="R277" i="4"/>
  <c r="P318" i="4"/>
  <c r="BK128" i="5"/>
  <c r="J128" i="5" s="1"/>
  <c r="J101" i="5" s="1"/>
  <c r="R136" i="5"/>
  <c r="P130" i="6"/>
  <c r="P129" i="6" s="1"/>
  <c r="P271" i="6"/>
  <c r="T244" i="7"/>
  <c r="R346" i="7"/>
  <c r="T352" i="7"/>
  <c r="T399" i="7"/>
  <c r="P139" i="8"/>
  <c r="T166" i="8"/>
  <c r="R121" i="9"/>
  <c r="P203" i="10"/>
  <c r="R171" i="12"/>
  <c r="P166" i="13"/>
  <c r="BK164" i="2"/>
  <c r="J164" i="2" s="1"/>
  <c r="J100" i="2" s="1"/>
  <c r="P205" i="3"/>
  <c r="BK408" i="3"/>
  <c r="J408" i="3" s="1"/>
  <c r="J103" i="3" s="1"/>
  <c r="P472" i="3"/>
  <c r="BK576" i="3"/>
  <c r="J576" i="3" s="1"/>
  <c r="J106" i="3" s="1"/>
  <c r="T659" i="3"/>
  <c r="T779" i="3"/>
  <c r="BK888" i="3"/>
  <c r="J888" i="3" s="1"/>
  <c r="J117" i="3" s="1"/>
  <c r="T919" i="3"/>
  <c r="P952" i="3"/>
  <c r="P1009" i="3"/>
  <c r="BK139" i="4"/>
  <c r="R163" i="4"/>
  <c r="BK193" i="4"/>
  <c r="J193" i="4" s="1"/>
  <c r="J102" i="4" s="1"/>
  <c r="T208" i="4"/>
  <c r="T238" i="4"/>
  <c r="P253" i="4"/>
  <c r="P252" i="4"/>
  <c r="T262" i="4"/>
  <c r="T277" i="4"/>
  <c r="R318" i="4"/>
  <c r="BK136" i="5"/>
  <c r="J136" i="5" s="1"/>
  <c r="J102" i="5" s="1"/>
  <c r="R130" i="6"/>
  <c r="R129" i="6"/>
  <c r="P263" i="6"/>
  <c r="P262" i="6" s="1"/>
  <c r="P244" i="7"/>
  <c r="R357" i="7"/>
  <c r="R399" i="7"/>
  <c r="BK122" i="8"/>
  <c r="J122" i="8" s="1"/>
  <c r="J97" i="8" s="1"/>
  <c r="BK150" i="8"/>
  <c r="J150" i="8" s="1"/>
  <c r="J100" i="8" s="1"/>
  <c r="BK166" i="8"/>
  <c r="J166" i="8" s="1"/>
  <c r="J101" i="8" s="1"/>
  <c r="P127" i="10"/>
  <c r="BK203" i="10"/>
  <c r="J203" i="10" s="1"/>
  <c r="J101" i="10" s="1"/>
  <c r="T260" i="10"/>
  <c r="T125" i="11"/>
  <c r="R132" i="11"/>
  <c r="R138" i="11"/>
  <c r="P151" i="11"/>
  <c r="BK161" i="12"/>
  <c r="J161" i="12" s="1"/>
  <c r="J101" i="12" s="1"/>
  <c r="R160" i="13"/>
  <c r="R164" i="2"/>
  <c r="R205" i="3"/>
  <c r="R408" i="3"/>
  <c r="R510" i="3"/>
  <c r="R659" i="3"/>
  <c r="P779" i="3"/>
  <c r="P801" i="3"/>
  <c r="T801" i="3"/>
  <c r="R888" i="3"/>
  <c r="R970" i="3"/>
  <c r="R139" i="4"/>
  <c r="P178" i="4"/>
  <c r="BK208" i="4"/>
  <c r="J208" i="4" s="1"/>
  <c r="J103" i="4" s="1"/>
  <c r="R223" i="4"/>
  <c r="P249" i="4"/>
  <c r="BK262" i="4"/>
  <c r="J262" i="4" s="1"/>
  <c r="J109" i="4" s="1"/>
  <c r="BK277" i="4"/>
  <c r="J277" i="4" s="1"/>
  <c r="J112" i="4" s="1"/>
  <c r="P295" i="4"/>
  <c r="BK315" i="4"/>
  <c r="J315" i="4" s="1"/>
  <c r="J114" i="4" s="1"/>
  <c r="T315" i="4"/>
  <c r="BK339" i="4"/>
  <c r="J339" i="4" s="1"/>
  <c r="J116" i="4" s="1"/>
  <c r="R128" i="5"/>
  <c r="R125" i="5"/>
  <c r="R124" i="5" s="1"/>
  <c r="T130" i="6"/>
  <c r="T129" i="6" s="1"/>
  <c r="R263" i="6"/>
  <c r="R262" i="6" s="1"/>
  <c r="R244" i="7"/>
  <c r="P346" i="7"/>
  <c r="BK352" i="7"/>
  <c r="J352" i="7" s="1"/>
  <c r="J101" i="7" s="1"/>
  <c r="R352" i="7"/>
  <c r="BK399" i="7"/>
  <c r="J399" i="7" s="1"/>
  <c r="J105" i="7" s="1"/>
  <c r="R404" i="7"/>
  <c r="BK139" i="8"/>
  <c r="BK121" i="8" s="1"/>
  <c r="J121" i="8" s="1"/>
  <c r="J30" i="8" s="1"/>
  <c r="R150" i="8"/>
  <c r="T121" i="9"/>
  <c r="T203" i="10"/>
  <c r="BK273" i="10"/>
  <c r="J273" i="10"/>
  <c r="J105" i="10"/>
  <c r="P125" i="11"/>
  <c r="BK138" i="11"/>
  <c r="J138" i="11" s="1"/>
  <c r="J101" i="11" s="1"/>
  <c r="T151" i="11"/>
  <c r="P126" i="12"/>
  <c r="R153" i="12"/>
  <c r="P171" i="12"/>
  <c r="T190" i="12"/>
  <c r="BK121" i="13"/>
  <c r="J121" i="13" s="1"/>
  <c r="J97" i="13" s="1"/>
  <c r="BK160" i="13"/>
  <c r="J160" i="13" s="1"/>
  <c r="J98" i="13" s="1"/>
  <c r="T166" i="13"/>
  <c r="BK119" i="14"/>
  <c r="P127" i="2"/>
  <c r="P126" i="2" s="1"/>
  <c r="P125" i="2" s="1"/>
  <c r="AU95" i="1" s="1"/>
  <c r="T164" i="2"/>
  <c r="BK148" i="3"/>
  <c r="T148" i="3"/>
  <c r="P331" i="3"/>
  <c r="BK472" i="3"/>
  <c r="J472" i="3" s="1"/>
  <c r="J104" i="3" s="1"/>
  <c r="P510" i="3"/>
  <c r="BK607" i="3"/>
  <c r="J607" i="3"/>
  <c r="J109" i="3"/>
  <c r="T607" i="3"/>
  <c r="P648" i="3"/>
  <c r="BK655" i="3"/>
  <c r="J655" i="3"/>
  <c r="J111" i="3" s="1"/>
  <c r="T655" i="3"/>
  <c r="R808" i="3"/>
  <c r="T888" i="3"/>
  <c r="T938" i="3"/>
  <c r="T970" i="3"/>
  <c r="T163" i="4"/>
  <c r="R193" i="4"/>
  <c r="P223" i="4"/>
  <c r="BK249" i="4"/>
  <c r="J249" i="4"/>
  <c r="J106" i="4"/>
  <c r="T253" i="4"/>
  <c r="T252" i="4" s="1"/>
  <c r="R266" i="4"/>
  <c r="R265" i="4"/>
  <c r="T295" i="4"/>
  <c r="P315" i="4"/>
  <c r="P339" i="4"/>
  <c r="T136" i="5"/>
  <c r="T271" i="6"/>
  <c r="R127" i="7"/>
  <c r="P235" i="7"/>
  <c r="BK357" i="7"/>
  <c r="J357" i="7" s="1"/>
  <c r="J102" i="7" s="1"/>
  <c r="P404" i="7"/>
  <c r="P150" i="8"/>
  <c r="P121" i="8" s="1"/>
  <c r="AU102" i="1" s="1"/>
  <c r="BK143" i="9"/>
  <c r="J143" i="9" s="1"/>
  <c r="J98" i="9" s="1"/>
  <c r="BK127" i="10"/>
  <c r="P188" i="10"/>
  <c r="R260" i="10"/>
  <c r="P273" i="10"/>
  <c r="P272" i="10"/>
  <c r="T126" i="12"/>
  <c r="T153" i="12"/>
  <c r="T161" i="12"/>
  <c r="R190" i="12"/>
  <c r="R121" i="13"/>
  <c r="T160" i="13"/>
  <c r="BK137" i="2"/>
  <c r="J137" i="2"/>
  <c r="J99" i="2" s="1"/>
  <c r="T137" i="2"/>
  <c r="BK205" i="3"/>
  <c r="J205" i="3"/>
  <c r="J101" i="3" s="1"/>
  <c r="T331" i="3"/>
  <c r="BK510" i="3"/>
  <c r="J510" i="3"/>
  <c r="J105" i="3" s="1"/>
  <c r="R576" i="3"/>
  <c r="P607" i="3"/>
  <c r="BK648" i="3"/>
  <c r="J648" i="3" s="1"/>
  <c r="J110" i="3" s="1"/>
  <c r="T648" i="3"/>
  <c r="R655" i="3"/>
  <c r="BK779" i="3"/>
  <c r="J779" i="3" s="1"/>
  <c r="J113" i="3" s="1"/>
  <c r="R779" i="3"/>
  <c r="BK801" i="3"/>
  <c r="J801" i="3" s="1"/>
  <c r="J114" i="3" s="1"/>
  <c r="R801" i="3"/>
  <c r="BK877" i="3"/>
  <c r="J877" i="3" s="1"/>
  <c r="J116" i="3" s="1"/>
  <c r="R877" i="3"/>
  <c r="BK919" i="3"/>
  <c r="J919" i="3" s="1"/>
  <c r="J118" i="3" s="1"/>
  <c r="P938" i="3"/>
  <c r="BK970" i="3"/>
  <c r="J970" i="3" s="1"/>
  <c r="J121" i="3" s="1"/>
  <c r="T1009" i="3"/>
  <c r="P119" i="14"/>
  <c r="T119" i="14"/>
  <c r="BK163" i="4"/>
  <c r="J163" i="4"/>
  <c r="J100" i="4" s="1"/>
  <c r="T178" i="4"/>
  <c r="R208" i="4"/>
  <c r="P238" i="4"/>
  <c r="BK253" i="4"/>
  <c r="J253" i="4" s="1"/>
  <c r="J108" i="4" s="1"/>
  <c r="BK266" i="4"/>
  <c r="J266" i="4" s="1"/>
  <c r="J111" i="4" s="1"/>
  <c r="P277" i="4"/>
  <c r="T318" i="4"/>
  <c r="P128" i="5"/>
  <c r="P125" i="5"/>
  <c r="P124" i="5" s="1"/>
  <c r="AU99" i="1" s="1"/>
  <c r="R271" i="6"/>
  <c r="P127" i="7"/>
  <c r="BK235" i="7"/>
  <c r="J235" i="7"/>
  <c r="J98" i="7" s="1"/>
  <c r="R235" i="7"/>
  <c r="T357" i="7"/>
  <c r="BK404" i="7"/>
  <c r="J404" i="7" s="1"/>
  <c r="J106" i="7" s="1"/>
  <c r="P122" i="8"/>
  <c r="T139" i="8"/>
  <c r="P166" i="8"/>
  <c r="P121" i="9"/>
  <c r="P120" i="9" s="1"/>
  <c r="AU103" i="1" s="1"/>
  <c r="T143" i="9"/>
  <c r="T127" i="10"/>
  <c r="R188" i="10"/>
  <c r="BK260" i="10"/>
  <c r="J260" i="10" s="1"/>
  <c r="J102" i="10" s="1"/>
  <c r="BK125" i="11"/>
  <c r="J125" i="11"/>
  <c r="J99" i="11" s="1"/>
  <c r="P132" i="11"/>
  <c r="BK151" i="11"/>
  <c r="J151" i="11"/>
  <c r="J102" i="11" s="1"/>
  <c r="BK153" i="12"/>
  <c r="BK125" i="12" s="1"/>
  <c r="J125" i="12" s="1"/>
  <c r="J98" i="12" s="1"/>
  <c r="T171" i="12"/>
  <c r="BK166" i="13"/>
  <c r="J166" i="13" s="1"/>
  <c r="J99" i="13" s="1"/>
  <c r="BK134" i="14"/>
  <c r="J134" i="14"/>
  <c r="J98" i="14" s="1"/>
  <c r="R134" i="14"/>
  <c r="T127" i="2"/>
  <c r="T126" i="2"/>
  <c r="T125" i="2" s="1"/>
  <c r="R137" i="2"/>
  <c r="P148" i="3"/>
  <c r="BK331" i="3"/>
  <c r="J331" i="3" s="1"/>
  <c r="J102" i="3" s="1"/>
  <c r="P408" i="3"/>
  <c r="T472" i="3"/>
  <c r="P576" i="3"/>
  <c r="P659" i="3"/>
  <c r="P606" i="3" s="1"/>
  <c r="BK808" i="3"/>
  <c r="J808" i="3" s="1"/>
  <c r="J115" i="3" s="1"/>
  <c r="T877" i="3"/>
  <c r="R919" i="3"/>
  <c r="BK952" i="3"/>
  <c r="J952" i="3"/>
  <c r="J120" i="3" s="1"/>
  <c r="T952" i="3"/>
  <c r="R1009" i="3"/>
  <c r="P139" i="4"/>
  <c r="BK178" i="4"/>
  <c r="J178" i="4"/>
  <c r="J101" i="4" s="1"/>
  <c r="P193" i="4"/>
  <c r="BK223" i="4"/>
  <c r="J223" i="4"/>
  <c r="J104" i="4" s="1"/>
  <c r="R238" i="4"/>
  <c r="R253" i="4"/>
  <c r="R252" i="4"/>
  <c r="P266" i="4"/>
  <c r="BK295" i="4"/>
  <c r="J295" i="4" s="1"/>
  <c r="J113" i="4" s="1"/>
  <c r="BK318" i="4"/>
  <c r="J318" i="4"/>
  <c r="J115" i="4" s="1"/>
  <c r="T339" i="4"/>
  <c r="P136" i="5"/>
  <c r="BK263" i="6"/>
  <c r="BK262" i="6" s="1"/>
  <c r="J262" i="6" s="1"/>
  <c r="J101" i="6" s="1"/>
  <c r="BK271" i="6"/>
  <c r="J271" i="6" s="1"/>
  <c r="J103" i="6" s="1"/>
  <c r="BK127" i="7"/>
  <c r="BK244" i="7"/>
  <c r="J244" i="7" s="1"/>
  <c r="J99" i="7" s="1"/>
  <c r="P357" i="7"/>
  <c r="T404" i="7"/>
  <c r="T122" i="8"/>
  <c r="T150" i="8"/>
  <c r="BK121" i="9"/>
  <c r="J121" i="9"/>
  <c r="J97" i="9" s="1"/>
  <c r="R143" i="9"/>
  <c r="R127" i="10"/>
  <c r="R126" i="10" s="1"/>
  <c r="R125" i="10" s="1"/>
  <c r="BK188" i="10"/>
  <c r="J188" i="10" s="1"/>
  <c r="J100" i="10" s="1"/>
  <c r="T188" i="10"/>
  <c r="P260" i="10"/>
  <c r="R273" i="10"/>
  <c r="R272" i="10" s="1"/>
  <c r="R125" i="11"/>
  <c r="T132" i="11"/>
  <c r="P138" i="11"/>
  <c r="P124" i="11"/>
  <c r="AU106" i="1" s="1"/>
  <c r="R151" i="11"/>
  <c r="BK126" i="12"/>
  <c r="J126" i="12" s="1"/>
  <c r="J99" i="12" s="1"/>
  <c r="P153" i="12"/>
  <c r="R161" i="12"/>
  <c r="BK171" i="12"/>
  <c r="J171" i="12" s="1"/>
  <c r="J102" i="12" s="1"/>
  <c r="P190" i="12"/>
  <c r="P121" i="13"/>
  <c r="P120" i="13" s="1"/>
  <c r="AU108" i="1" s="1"/>
  <c r="P160" i="13"/>
  <c r="R166" i="13"/>
  <c r="R119" i="14"/>
  <c r="R118" i="14"/>
  <c r="P134" i="14"/>
  <c r="T134" i="14"/>
  <c r="BK270" i="10"/>
  <c r="J270" i="10"/>
  <c r="J103" i="10" s="1"/>
  <c r="BK194" i="2"/>
  <c r="J194" i="2" s="1"/>
  <c r="J103" i="2" s="1"/>
  <c r="BK198" i="2"/>
  <c r="J198" i="2" s="1"/>
  <c r="J105" i="2" s="1"/>
  <c r="BK279" i="6"/>
  <c r="J279" i="6" s="1"/>
  <c r="J105" i="6" s="1"/>
  <c r="BK396" i="7"/>
  <c r="J396" i="7"/>
  <c r="J104" i="7" s="1"/>
  <c r="BK137" i="8"/>
  <c r="J137" i="8" s="1"/>
  <c r="J98" i="8" s="1"/>
  <c r="BK151" i="9"/>
  <c r="J151" i="9"/>
  <c r="J100" i="9" s="1"/>
  <c r="BK281" i="6"/>
  <c r="J281" i="6" s="1"/>
  <c r="J106" i="6" s="1"/>
  <c r="BK391" i="7"/>
  <c r="J391" i="7"/>
  <c r="J103" i="7" s="1"/>
  <c r="BK148" i="9"/>
  <c r="BK120" i="9" s="1"/>
  <c r="J120" i="9" s="1"/>
  <c r="J96" i="9" s="1"/>
  <c r="BK192" i="2"/>
  <c r="J192" i="2" s="1"/>
  <c r="J102" i="2" s="1"/>
  <c r="BK1025" i="3"/>
  <c r="J1025" i="3" s="1"/>
  <c r="J124" i="3" s="1"/>
  <c r="BK126" i="5"/>
  <c r="J126" i="5"/>
  <c r="J100" i="5" s="1"/>
  <c r="BK185" i="10"/>
  <c r="J185" i="10" s="1"/>
  <c r="J99" i="10" s="1"/>
  <c r="BK178" i="13"/>
  <c r="J178" i="13"/>
  <c r="J100" i="13" s="1"/>
  <c r="BK196" i="2"/>
  <c r="J196" i="2" s="1"/>
  <c r="J104" i="2" s="1"/>
  <c r="BK604" i="3"/>
  <c r="J604" i="3"/>
  <c r="J107" i="3" s="1"/>
  <c r="J115" i="14"/>
  <c r="BE132" i="14"/>
  <c r="BE137" i="14"/>
  <c r="BE153" i="14"/>
  <c r="BE145" i="14"/>
  <c r="E85" i="14"/>
  <c r="BE151" i="14"/>
  <c r="F92" i="14"/>
  <c r="BE141" i="14"/>
  <c r="J89" i="14"/>
  <c r="BE124" i="14"/>
  <c r="BE139" i="14"/>
  <c r="BE143" i="14"/>
  <c r="BE147" i="14"/>
  <c r="BE120" i="14"/>
  <c r="BE126" i="14"/>
  <c r="BE128" i="14"/>
  <c r="BE130" i="14"/>
  <c r="BE122" i="14"/>
  <c r="BE135" i="14"/>
  <c r="BE149" i="14"/>
  <c r="E110" i="13"/>
  <c r="F117" i="13"/>
  <c r="BE139" i="13"/>
  <c r="BE147" i="13"/>
  <c r="BE125" i="13"/>
  <c r="BE137" i="13"/>
  <c r="BE142" i="13"/>
  <c r="BE154" i="13"/>
  <c r="BE169" i="13"/>
  <c r="J89" i="13"/>
  <c r="J92" i="13"/>
  <c r="BE122" i="13"/>
  <c r="BE129" i="13"/>
  <c r="BE133" i="13"/>
  <c r="BE161" i="13"/>
  <c r="BE179" i="13"/>
  <c r="BE124" i="13"/>
  <c r="BE163" i="13"/>
  <c r="BE171" i="13"/>
  <c r="BE174" i="13"/>
  <c r="BE127" i="13"/>
  <c r="BE141" i="13"/>
  <c r="BE152" i="13"/>
  <c r="BE175" i="13"/>
  <c r="BE131" i="13"/>
  <c r="BE151" i="13"/>
  <c r="BE157" i="13"/>
  <c r="BE167" i="13"/>
  <c r="BE173" i="13"/>
  <c r="J91" i="12"/>
  <c r="BE136" i="12"/>
  <c r="BE162" i="12"/>
  <c r="BE195" i="12"/>
  <c r="BE134" i="12"/>
  <c r="BE137" i="12"/>
  <c r="BE139" i="12"/>
  <c r="BE146" i="12"/>
  <c r="BE151" i="12"/>
  <c r="BE149" i="12"/>
  <c r="BE150" i="12"/>
  <c r="BE158" i="12"/>
  <c r="BE170" i="12"/>
  <c r="BE189" i="12"/>
  <c r="E85" i="12"/>
  <c r="J122" i="12"/>
  <c r="BE135" i="12"/>
  <c r="BE143" i="12"/>
  <c r="BE144" i="12"/>
  <c r="BE152" i="12"/>
  <c r="BE167" i="12"/>
  <c r="BK124" i="11"/>
  <c r="J124" i="11" s="1"/>
  <c r="J98" i="11" s="1"/>
  <c r="BE129" i="12"/>
  <c r="BE130" i="12"/>
  <c r="BE131" i="12"/>
  <c r="BE132" i="12"/>
  <c r="BE163" i="12"/>
  <c r="BE174" i="12"/>
  <c r="BE178" i="12"/>
  <c r="BE181" i="12"/>
  <c r="BE183" i="12"/>
  <c r="F94" i="12"/>
  <c r="BE160" i="12"/>
  <c r="BE168" i="12"/>
  <c r="BE172" i="12"/>
  <c r="BE175" i="12"/>
  <c r="BE176" i="12"/>
  <c r="BE180" i="12"/>
  <c r="BE184" i="12"/>
  <c r="BE193" i="12"/>
  <c r="BE194" i="12"/>
  <c r="BE127" i="12"/>
  <c r="BE128" i="12"/>
  <c r="BE133" i="12"/>
  <c r="BE141" i="12"/>
  <c r="BE142" i="12"/>
  <c r="BE154" i="12"/>
  <c r="BE159" i="12"/>
  <c r="BE164" i="12"/>
  <c r="BE169" i="12"/>
  <c r="BE173" i="12"/>
  <c r="BE185" i="12"/>
  <c r="BE191" i="12"/>
  <c r="BE138" i="12"/>
  <c r="BE140" i="12"/>
  <c r="BE145" i="12"/>
  <c r="BE147" i="12"/>
  <c r="BE148" i="12"/>
  <c r="BE155" i="12"/>
  <c r="BE156" i="12"/>
  <c r="BE157" i="12"/>
  <c r="BE165" i="12"/>
  <c r="BE166" i="12"/>
  <c r="BE177" i="12"/>
  <c r="BE179" i="12"/>
  <c r="BE182" i="12"/>
  <c r="BE186" i="12"/>
  <c r="BE187" i="12"/>
  <c r="BE188" i="12"/>
  <c r="BE192" i="12"/>
  <c r="F121" i="11"/>
  <c r="BE136" i="11"/>
  <c r="BE137" i="11"/>
  <c r="BE147" i="11"/>
  <c r="J127" i="10"/>
  <c r="J98" i="10"/>
  <c r="J121" i="11"/>
  <c r="BE130" i="11"/>
  <c r="BE131" i="11"/>
  <c r="BE133" i="11"/>
  <c r="BE141" i="11"/>
  <c r="J91" i="11"/>
  <c r="BE135" i="11"/>
  <c r="BE146" i="11"/>
  <c r="BE153" i="11"/>
  <c r="E85" i="11"/>
  <c r="BE126" i="11"/>
  <c r="BE128" i="11"/>
  <c r="BE134" i="11"/>
  <c r="BE140" i="11"/>
  <c r="BE143" i="11"/>
  <c r="BE145" i="11"/>
  <c r="BE148" i="11"/>
  <c r="BE127" i="11"/>
  <c r="BE129" i="11"/>
  <c r="BE139" i="11"/>
  <c r="BE144" i="11"/>
  <c r="BE149" i="11"/>
  <c r="BE152" i="11"/>
  <c r="BE154" i="11"/>
  <c r="BE155" i="11"/>
  <c r="BE142" i="11"/>
  <c r="BE150" i="11"/>
  <c r="E115" i="10"/>
  <c r="BE152" i="10"/>
  <c r="BE172" i="10"/>
  <c r="BE197" i="10"/>
  <c r="BE208" i="10"/>
  <c r="BE227" i="10"/>
  <c r="BE229" i="10"/>
  <c r="BE242" i="10"/>
  <c r="BE244" i="10"/>
  <c r="BE262" i="10"/>
  <c r="BE168" i="10"/>
  <c r="BE189" i="10"/>
  <c r="BE239" i="10"/>
  <c r="BE245" i="10"/>
  <c r="BE249" i="10"/>
  <c r="BE251" i="10"/>
  <c r="J122" i="10"/>
  <c r="BE132" i="10"/>
  <c r="BE170" i="10"/>
  <c r="BE212" i="10"/>
  <c r="BE233" i="10"/>
  <c r="BE234" i="10"/>
  <c r="BE241" i="10"/>
  <c r="BE250" i="10"/>
  <c r="BE252" i="10"/>
  <c r="BE253" i="10"/>
  <c r="BE265" i="10"/>
  <c r="BE275" i="10"/>
  <c r="BE183" i="10"/>
  <c r="BE195" i="10"/>
  <c r="BE204" i="10"/>
  <c r="BE205" i="10"/>
  <c r="BE226" i="10"/>
  <c r="BE264" i="10"/>
  <c r="F122" i="10"/>
  <c r="BE154" i="10"/>
  <c r="BE163" i="10"/>
  <c r="BE165" i="10"/>
  <c r="BE215" i="10"/>
  <c r="BE223" i="10"/>
  <c r="BE228" i="10"/>
  <c r="BE235" i="10"/>
  <c r="BE237" i="10"/>
  <c r="BE248" i="10"/>
  <c r="BE254" i="10"/>
  <c r="BE269" i="10"/>
  <c r="BE271" i="10"/>
  <c r="J89" i="10"/>
  <c r="BE134" i="10"/>
  <c r="BE141" i="10"/>
  <c r="BE186" i="10"/>
  <c r="BE199" i="10"/>
  <c r="BE218" i="10"/>
  <c r="BE232" i="10"/>
  <c r="BE259" i="10"/>
  <c r="BE128" i="10"/>
  <c r="BE129" i="10"/>
  <c r="BE160" i="10"/>
  <c r="BE161" i="10"/>
  <c r="BE221" i="10"/>
  <c r="BE222" i="10"/>
  <c r="BE230" i="10"/>
  <c r="BE231" i="10"/>
  <c r="BE238" i="10"/>
  <c r="BE243" i="10"/>
  <c r="BE256" i="10"/>
  <c r="BE261" i="10"/>
  <c r="BE131" i="10"/>
  <c r="BE136" i="10"/>
  <c r="BE166" i="10"/>
  <c r="BE174" i="10"/>
  <c r="BE181" i="10"/>
  <c r="BE209" i="10"/>
  <c r="BE213" i="10"/>
  <c r="BE216" i="10"/>
  <c r="BE236" i="10"/>
  <c r="BE246" i="10"/>
  <c r="BE247" i="10"/>
  <c r="BE257" i="10"/>
  <c r="BE266" i="10"/>
  <c r="BE267" i="10"/>
  <c r="BE274" i="10"/>
  <c r="J89" i="9"/>
  <c r="F92" i="9"/>
  <c r="BE122" i="9"/>
  <c r="BE130" i="9"/>
  <c r="E85" i="9"/>
  <c r="J117" i="9"/>
  <c r="BE136" i="9"/>
  <c r="BE139" i="9"/>
  <c r="BE149" i="9"/>
  <c r="BE126" i="9"/>
  <c r="BE146" i="9"/>
  <c r="BE140" i="9"/>
  <c r="BE144" i="9"/>
  <c r="BE124" i="9"/>
  <c r="BE128" i="9"/>
  <c r="BE132" i="9"/>
  <c r="BE134" i="9"/>
  <c r="BE138" i="9"/>
  <c r="BE142" i="9"/>
  <c r="BE152" i="9"/>
  <c r="BE141" i="8"/>
  <c r="E111" i="8"/>
  <c r="BE127" i="8"/>
  <c r="BE129" i="8"/>
  <c r="BE142" i="8"/>
  <c r="BE161" i="8"/>
  <c r="J89" i="8"/>
  <c r="J118" i="8"/>
  <c r="BE123" i="8"/>
  <c r="BE124" i="8"/>
  <c r="BE128" i="8"/>
  <c r="BE131" i="8"/>
  <c r="BE136" i="8"/>
  <c r="BE138" i="8"/>
  <c r="BE140" i="8"/>
  <c r="BE143" i="8"/>
  <c r="BE144" i="8"/>
  <c r="BE146" i="8"/>
  <c r="BE152" i="8"/>
  <c r="BE155" i="8"/>
  <c r="BE158" i="8"/>
  <c r="BE159" i="8"/>
  <c r="BE168" i="8"/>
  <c r="BE170" i="8"/>
  <c r="F92" i="8"/>
  <c r="BE130" i="8"/>
  <c r="BE133" i="8"/>
  <c r="BE151" i="8"/>
  <c r="BE156" i="8"/>
  <c r="BE163" i="8"/>
  <c r="J127" i="7"/>
  <c r="J97" i="7"/>
  <c r="BE125" i="8"/>
  <c r="BE132" i="8"/>
  <c r="BE135" i="8"/>
  <c r="BE149" i="8"/>
  <c r="BE154" i="8"/>
  <c r="BE160" i="8"/>
  <c r="BE164" i="8"/>
  <c r="BE165" i="8"/>
  <c r="BE169" i="8"/>
  <c r="BE126" i="8"/>
  <c r="BE134" i="8"/>
  <c r="BE145" i="8"/>
  <c r="BE147" i="8"/>
  <c r="BE148" i="8"/>
  <c r="BE153" i="8"/>
  <c r="BE157" i="8"/>
  <c r="BE162" i="8"/>
  <c r="BE167" i="8"/>
  <c r="F92" i="7"/>
  <c r="BE188" i="7"/>
  <c r="BE191" i="7"/>
  <c r="BE193" i="7"/>
  <c r="BE196" i="7"/>
  <c r="BE198" i="7"/>
  <c r="BE203" i="7"/>
  <c r="BE206" i="7"/>
  <c r="BE221" i="7"/>
  <c r="BE229" i="7"/>
  <c r="BE231" i="7"/>
  <c r="BE242" i="7"/>
  <c r="BE265" i="7"/>
  <c r="BE309" i="7"/>
  <c r="BE343" i="7"/>
  <c r="BE373" i="7"/>
  <c r="J263" i="6"/>
  <c r="J102" i="6" s="1"/>
  <c r="BE133" i="7"/>
  <c r="BE148" i="7"/>
  <c r="BE156" i="7"/>
  <c r="BE159" i="7"/>
  <c r="BE268" i="7"/>
  <c r="BE284" i="7"/>
  <c r="BE294" i="7"/>
  <c r="BE301" i="7"/>
  <c r="BE386" i="7"/>
  <c r="BE392" i="7"/>
  <c r="J89" i="7"/>
  <c r="BE139" i="7"/>
  <c r="BE141" i="7"/>
  <c r="BE245" i="7"/>
  <c r="BE251" i="7"/>
  <c r="BE253" i="7"/>
  <c r="BE262" i="7"/>
  <c r="BE335" i="7"/>
  <c r="BE366" i="7"/>
  <c r="BE375" i="7"/>
  <c r="BK129" i="6"/>
  <c r="J129" i="6"/>
  <c r="J99" i="6" s="1"/>
  <c r="BE162" i="7"/>
  <c r="BE183" i="7"/>
  <c r="BE218" i="7"/>
  <c r="BE234" i="7"/>
  <c r="BE236" i="7"/>
  <c r="BE303" i="7"/>
  <c r="BE317" i="7"/>
  <c r="BE321" i="7"/>
  <c r="BE331" i="7"/>
  <c r="BE347" i="7"/>
  <c r="BE353" i="7"/>
  <c r="BE364" i="7"/>
  <c r="BE369" i="7"/>
  <c r="BE389" i="7"/>
  <c r="BE390" i="7"/>
  <c r="BE400" i="7"/>
  <c r="BE402" i="7"/>
  <c r="BE407" i="7"/>
  <c r="BE410" i="7"/>
  <c r="E116" i="7"/>
  <c r="BE177" i="7"/>
  <c r="BE180" i="7"/>
  <c r="BE259" i="7"/>
  <c r="BE292" i="7"/>
  <c r="BE358" i="7"/>
  <c r="BE387" i="7"/>
  <c r="BE397" i="7"/>
  <c r="BE406" i="7"/>
  <c r="BE170" i="7"/>
  <c r="BE173" i="7"/>
  <c r="BE239" i="7"/>
  <c r="BE275" i="7"/>
  <c r="BE296" i="7"/>
  <c r="BE307" i="7"/>
  <c r="BE371" i="7"/>
  <c r="J123" i="7"/>
  <c r="BE128" i="7"/>
  <c r="BE131" i="7"/>
  <c r="BE153" i="7"/>
  <c r="BE223" i="7"/>
  <c r="BE225" i="7"/>
  <c r="BE227" i="7"/>
  <c r="BE232" i="7"/>
  <c r="BE273" i="7"/>
  <c r="BE278" i="7"/>
  <c r="BE287" i="7"/>
  <c r="BE313" i="7"/>
  <c r="BE326" i="7"/>
  <c r="BE339" i="7"/>
  <c r="BE355" i="7"/>
  <c r="BE377" i="7"/>
  <c r="BE382" i="7"/>
  <c r="BE401" i="7"/>
  <c r="BE405" i="7"/>
  <c r="BE408" i="7"/>
  <c r="BE409" i="7"/>
  <c r="BE350" i="7"/>
  <c r="BE363" i="7"/>
  <c r="BE403" i="7"/>
  <c r="J122" i="6"/>
  <c r="BE141" i="6"/>
  <c r="BE147" i="6"/>
  <c r="BE148" i="6"/>
  <c r="BE178" i="6"/>
  <c r="BE179" i="6"/>
  <c r="BE189" i="6"/>
  <c r="BE211" i="6"/>
  <c r="BE215" i="6"/>
  <c r="BE222" i="6"/>
  <c r="BE228" i="6"/>
  <c r="BE234" i="6"/>
  <c r="F94" i="6"/>
  <c r="BE149" i="6"/>
  <c r="BE150" i="6"/>
  <c r="BE159" i="6"/>
  <c r="BE171" i="6"/>
  <c r="BE172" i="6"/>
  <c r="BE188" i="6"/>
  <c r="BE191" i="6"/>
  <c r="BE196" i="6"/>
  <c r="BE200" i="6"/>
  <c r="BE217" i="6"/>
  <c r="BE218" i="6"/>
  <c r="BE270" i="6"/>
  <c r="BE133" i="6"/>
  <c r="BE135" i="6"/>
  <c r="BE140" i="6"/>
  <c r="BE145" i="6"/>
  <c r="BE151" i="6"/>
  <c r="BE162" i="6"/>
  <c r="BE164" i="6"/>
  <c r="BE167" i="6"/>
  <c r="BE173" i="6"/>
  <c r="BE186" i="6"/>
  <c r="BE194" i="6"/>
  <c r="BE197" i="6"/>
  <c r="BE201" i="6"/>
  <c r="BE207" i="6"/>
  <c r="BE216" i="6"/>
  <c r="E85" i="6"/>
  <c r="BE136" i="6"/>
  <c r="BE152" i="6"/>
  <c r="BE153" i="6"/>
  <c r="BE158" i="6"/>
  <c r="BE248" i="6"/>
  <c r="BE258" i="6"/>
  <c r="BE139" i="6"/>
  <c r="BE165" i="6"/>
  <c r="BE166" i="6"/>
  <c r="BE169" i="6"/>
  <c r="BE176" i="6"/>
  <c r="BE177" i="6"/>
  <c r="BE182" i="6"/>
  <c r="BE184" i="6"/>
  <c r="BE185" i="6"/>
  <c r="BE190" i="6"/>
  <c r="BE195" i="6"/>
  <c r="BE213" i="6"/>
  <c r="BE219" i="6"/>
  <c r="BE226" i="6"/>
  <c r="BE237" i="6"/>
  <c r="BE238" i="6"/>
  <c r="BE243" i="6"/>
  <c r="BE246" i="6"/>
  <c r="BE247" i="6"/>
  <c r="BE251" i="6"/>
  <c r="BE252" i="6"/>
  <c r="BE259" i="6"/>
  <c r="BE260" i="6"/>
  <c r="BK125" i="5"/>
  <c r="J125" i="5"/>
  <c r="J99" i="5" s="1"/>
  <c r="BE143" i="6"/>
  <c r="BE157" i="6"/>
  <c r="BE163" i="6"/>
  <c r="BE187" i="6"/>
  <c r="BE202" i="6"/>
  <c r="BE208" i="6"/>
  <c r="BE209" i="6"/>
  <c r="BE223" i="6"/>
  <c r="BE239" i="6"/>
  <c r="BE240" i="6"/>
  <c r="BE244" i="6"/>
  <c r="BE245" i="6"/>
  <c r="BE249" i="6"/>
  <c r="BE253" i="6"/>
  <c r="BE256" i="6"/>
  <c r="BE267" i="6"/>
  <c r="BE272" i="6"/>
  <c r="BE131" i="6"/>
  <c r="BE132" i="6"/>
  <c r="BE137" i="6"/>
  <c r="BE138" i="6"/>
  <c r="BE142" i="6"/>
  <c r="BE154" i="6"/>
  <c r="BE155" i="6"/>
  <c r="BE156" i="6"/>
  <c r="BE160" i="6"/>
  <c r="BE168" i="6"/>
  <c r="BE180" i="6"/>
  <c r="BE181" i="6"/>
  <c r="BE183" i="6"/>
  <c r="BE192" i="6"/>
  <c r="BE193" i="6"/>
  <c r="BE198" i="6"/>
  <c r="BE199" i="6"/>
  <c r="BE203" i="6"/>
  <c r="BE210" i="6"/>
  <c r="BE212" i="6"/>
  <c r="BE221" i="6"/>
  <c r="BE227" i="6"/>
  <c r="BE231" i="6"/>
  <c r="BE233" i="6"/>
  <c r="BE250" i="6"/>
  <c r="BE254" i="6"/>
  <c r="BE255" i="6"/>
  <c r="BE257" i="6"/>
  <c r="BE261" i="6"/>
  <c r="BE264" i="6"/>
  <c r="BE266" i="6"/>
  <c r="BE268" i="6"/>
  <c r="BE269" i="6"/>
  <c r="BE277" i="6"/>
  <c r="BE280" i="6"/>
  <c r="BE282" i="6"/>
  <c r="BE146" i="6"/>
  <c r="BE161" i="6"/>
  <c r="BE174" i="6"/>
  <c r="BE175" i="6"/>
  <c r="BE204" i="6"/>
  <c r="BE205" i="6"/>
  <c r="BE206" i="6"/>
  <c r="BE225" i="6"/>
  <c r="BE229" i="6"/>
  <c r="BE230" i="6"/>
  <c r="BE236" i="6"/>
  <c r="BE241" i="6"/>
  <c r="BE140" i="5"/>
  <c r="J139" i="4"/>
  <c r="J99" i="4" s="1"/>
  <c r="E112" i="5"/>
  <c r="BE130" i="5"/>
  <c r="BE132" i="5"/>
  <c r="BE135" i="5"/>
  <c r="BE137" i="5"/>
  <c r="J91" i="5"/>
  <c r="F94" i="5"/>
  <c r="BE127" i="5"/>
  <c r="BE129" i="5"/>
  <c r="BE134" i="5"/>
  <c r="BE131" i="5"/>
  <c r="BE133" i="5"/>
  <c r="BE138" i="5"/>
  <c r="BE139" i="5"/>
  <c r="J148" i="3"/>
  <c r="J100" i="3" s="1"/>
  <c r="J91" i="4"/>
  <c r="BE151" i="4"/>
  <c r="BE166" i="4"/>
  <c r="BE181" i="4"/>
  <c r="BE195" i="4"/>
  <c r="BE196" i="4"/>
  <c r="BE198" i="4"/>
  <c r="BE199" i="4"/>
  <c r="BE202" i="4"/>
  <c r="BE204" i="4"/>
  <c r="BE212" i="4"/>
  <c r="BE213" i="4"/>
  <c r="BE224" i="4"/>
  <c r="BE225" i="4"/>
  <c r="BE231" i="4"/>
  <c r="BE254" i="4"/>
  <c r="BE279" i="4"/>
  <c r="BE281" i="4"/>
  <c r="BE146" i="4"/>
  <c r="BE148" i="4"/>
  <c r="BE165" i="4"/>
  <c r="BE169" i="4"/>
  <c r="BE174" i="4"/>
  <c r="BE183" i="4"/>
  <c r="BE201" i="4"/>
  <c r="BE205" i="4"/>
  <c r="BE216" i="4"/>
  <c r="BE226" i="4"/>
  <c r="BE228" i="4"/>
  <c r="BE233" i="4"/>
  <c r="BE240" i="4"/>
  <c r="BE245" i="4"/>
  <c r="BE264" i="4"/>
  <c r="E126" i="4"/>
  <c r="BE145" i="4"/>
  <c r="BE149" i="4"/>
  <c r="BE164" i="4"/>
  <c r="BE182" i="4"/>
  <c r="BE197" i="4"/>
  <c r="BE217" i="4"/>
  <c r="BE229" i="4"/>
  <c r="BE241" i="4"/>
  <c r="BE255" i="4"/>
  <c r="BE257" i="4"/>
  <c r="BE258" i="4"/>
  <c r="BE259" i="4"/>
  <c r="BE284" i="4"/>
  <c r="BE292" i="4"/>
  <c r="BE306" i="4"/>
  <c r="BE307" i="4"/>
  <c r="BE316" i="4"/>
  <c r="BE322" i="4"/>
  <c r="BE326" i="4"/>
  <c r="BE328" i="4"/>
  <c r="BE330" i="4"/>
  <c r="BE331" i="4"/>
  <c r="BE333" i="4"/>
  <c r="BE337" i="4"/>
  <c r="BE338" i="4"/>
  <c r="BE142" i="4"/>
  <c r="BE143" i="4"/>
  <c r="BE150" i="4"/>
  <c r="BE172" i="4"/>
  <c r="BE188" i="4"/>
  <c r="BE191" i="4"/>
  <c r="BE200" i="4"/>
  <c r="BE221" i="4"/>
  <c r="BE227" i="4"/>
  <c r="BE234" i="4"/>
  <c r="BE248" i="4"/>
  <c r="BE263" i="4"/>
  <c r="BE267" i="4"/>
  <c r="BE271" i="4"/>
  <c r="BE272" i="4"/>
  <c r="BE286" i="4"/>
  <c r="BE288" i="4"/>
  <c r="BE294" i="4"/>
  <c r="BE300" i="4"/>
  <c r="BE302" i="4"/>
  <c r="BE310" i="4"/>
  <c r="BE314" i="4"/>
  <c r="BE319" i="4"/>
  <c r="BE332" i="4"/>
  <c r="BE342" i="4"/>
  <c r="F94" i="4"/>
  <c r="BE147" i="4"/>
  <c r="BE152" i="4"/>
  <c r="BE155" i="4"/>
  <c r="BE156" i="4"/>
  <c r="BE168" i="4"/>
  <c r="BE177" i="4"/>
  <c r="BE206" i="4"/>
  <c r="BE207" i="4"/>
  <c r="BE211" i="4"/>
  <c r="BE214" i="4"/>
  <c r="BE215" i="4"/>
  <c r="BE218" i="4"/>
  <c r="BE219" i="4"/>
  <c r="BE222" i="4"/>
  <c r="BE230" i="4"/>
  <c r="BE232" i="4"/>
  <c r="BE235" i="4"/>
  <c r="BE236" i="4"/>
  <c r="BE237" i="4"/>
  <c r="BE261" i="4"/>
  <c r="BE273" i="4"/>
  <c r="BE275" i="4"/>
  <c r="BE276" i="4"/>
  <c r="BE278" i="4"/>
  <c r="BE291" i="4"/>
  <c r="BE304" i="4"/>
  <c r="BE309" i="4"/>
  <c r="BE313" i="4"/>
  <c r="BE320" i="4"/>
  <c r="BE325" i="4"/>
  <c r="BE327" i="4"/>
  <c r="BK606" i="3"/>
  <c r="J606" i="3" s="1"/>
  <c r="J108" i="3" s="1"/>
  <c r="BE153" i="4"/>
  <c r="BE157" i="4"/>
  <c r="BE158" i="4"/>
  <c r="BE159" i="4"/>
  <c r="BE161" i="4"/>
  <c r="BE175" i="4"/>
  <c r="BE176" i="4"/>
  <c r="BE184" i="4"/>
  <c r="BE185" i="4"/>
  <c r="BE186" i="4"/>
  <c r="BE187" i="4"/>
  <c r="BE192" i="4"/>
  <c r="BE194" i="4"/>
  <c r="BE203" i="4"/>
  <c r="BE220" i="4"/>
  <c r="BE244" i="4"/>
  <c r="BE250" i="4"/>
  <c r="BE256" i="4"/>
  <c r="BE269" i="4"/>
  <c r="BE270" i="4"/>
  <c r="BE296" i="4"/>
  <c r="BE298" i="4"/>
  <c r="BE324" i="4"/>
  <c r="BE334" i="4"/>
  <c r="BK1024" i="3"/>
  <c r="J1024" i="3"/>
  <c r="J123" i="3" s="1"/>
  <c r="BE140" i="4"/>
  <c r="BE144" i="4"/>
  <c r="BE160" i="4"/>
  <c r="BE162" i="4"/>
  <c r="BE167" i="4"/>
  <c r="BE170" i="4"/>
  <c r="BE171" i="4"/>
  <c r="BE180" i="4"/>
  <c r="BE189" i="4"/>
  <c r="BE190" i="4"/>
  <c r="BE209" i="4"/>
  <c r="BE210" i="4"/>
  <c r="BE242" i="4"/>
  <c r="BE251" i="4"/>
  <c r="BE282" i="4"/>
  <c r="BE285" i="4"/>
  <c r="BE293" i="4"/>
  <c r="BE303" i="4"/>
  <c r="BE305" i="4"/>
  <c r="BE308" i="4"/>
  <c r="BE311" i="4"/>
  <c r="BE317" i="4"/>
  <c r="BE321" i="4"/>
  <c r="BE323" i="4"/>
  <c r="BE329" i="4"/>
  <c r="BE335" i="4"/>
  <c r="BE336" i="4"/>
  <c r="BE340" i="4"/>
  <c r="BE341" i="4"/>
  <c r="BE343" i="4"/>
  <c r="BE141" i="4"/>
  <c r="BE154" i="4"/>
  <c r="BE173" i="4"/>
  <c r="BE179" i="4"/>
  <c r="BE239" i="4"/>
  <c r="BE243" i="4"/>
  <c r="BE246" i="4"/>
  <c r="BE247" i="4"/>
  <c r="BE260" i="4"/>
  <c r="BE280" i="4"/>
  <c r="BE283" i="4"/>
  <c r="BE287" i="4"/>
  <c r="BE289" i="4"/>
  <c r="J127" i="2"/>
  <c r="J98" i="2"/>
  <c r="J143" i="3"/>
  <c r="BE217" i="3"/>
  <c r="BE234" i="3"/>
  <c r="BE255" i="3"/>
  <c r="BE263" i="3"/>
  <c r="BE267" i="3"/>
  <c r="BE319" i="3"/>
  <c r="BE414" i="3"/>
  <c r="BE415" i="3"/>
  <c r="BE461" i="3"/>
  <c r="BE468" i="3"/>
  <c r="BE473" i="3"/>
  <c r="BE536" i="3"/>
  <c r="BE547" i="3"/>
  <c r="BE563" i="3"/>
  <c r="BE588" i="3"/>
  <c r="BE592" i="3"/>
  <c r="BE595" i="3"/>
  <c r="BE660" i="3"/>
  <c r="BE671" i="3"/>
  <c r="BE677" i="3"/>
  <c r="BE701" i="3"/>
  <c r="BE797" i="3"/>
  <c r="BE810" i="3"/>
  <c r="BE812" i="3"/>
  <c r="BE824" i="3"/>
  <c r="BE192" i="3"/>
  <c r="BE193" i="3"/>
  <c r="BE210" i="3"/>
  <c r="BE345" i="3"/>
  <c r="BE352" i="3"/>
  <c r="BE363" i="3"/>
  <c r="BE367" i="3"/>
  <c r="BE368" i="3"/>
  <c r="BE424" i="3"/>
  <c r="BE425" i="3"/>
  <c r="BE543" i="3"/>
  <c r="BE548" i="3"/>
  <c r="BE636" i="3"/>
  <c r="BE652" i="3"/>
  <c r="BE738" i="3"/>
  <c r="BE750" i="3"/>
  <c r="BE802" i="3"/>
  <c r="BE830" i="3"/>
  <c r="BE887" i="3"/>
  <c r="BE896" i="3"/>
  <c r="BE903" i="3"/>
  <c r="BE918" i="3"/>
  <c r="F94" i="3"/>
  <c r="BE182" i="3"/>
  <c r="BE225" i="3"/>
  <c r="BE318" i="3"/>
  <c r="BE359" i="3"/>
  <c r="BE381" i="3"/>
  <c r="BE416" i="3"/>
  <c r="BE449" i="3"/>
  <c r="BE491" i="3"/>
  <c r="BE584" i="3"/>
  <c r="BE596" i="3"/>
  <c r="BE611" i="3"/>
  <c r="BE715" i="3"/>
  <c r="BE769" i="3"/>
  <c r="BE780" i="3"/>
  <c r="BE807" i="3"/>
  <c r="BE814" i="3"/>
  <c r="BE842" i="3"/>
  <c r="BE862" i="3"/>
  <c r="BE879" i="3"/>
  <c r="BE881" i="3"/>
  <c r="BE893" i="3"/>
  <c r="BE902" i="3"/>
  <c r="BE904" i="3"/>
  <c r="BE923" i="3"/>
  <c r="BE937" i="3"/>
  <c r="BE996" i="3"/>
  <c r="BE997" i="3"/>
  <c r="BE1013" i="3"/>
  <c r="J91" i="3"/>
  <c r="BE149" i="3"/>
  <c r="BE174" i="3"/>
  <c r="BE185" i="3"/>
  <c r="BE189" i="3"/>
  <c r="BE190" i="3"/>
  <c r="BE384" i="3"/>
  <c r="BE387" i="3"/>
  <c r="BE454" i="3"/>
  <c r="BE477" i="3"/>
  <c r="BE481" i="3"/>
  <c r="BE495" i="3"/>
  <c r="BE504" i="3"/>
  <c r="BE562" i="3"/>
  <c r="BE573" i="3"/>
  <c r="BE594" i="3"/>
  <c r="BE597" i="3"/>
  <c r="BE624" i="3"/>
  <c r="BE628" i="3"/>
  <c r="BE804" i="3"/>
  <c r="BE805" i="3"/>
  <c r="BE809" i="3"/>
  <c r="BE813" i="3"/>
  <c r="BE820" i="3"/>
  <c r="BE884" i="3"/>
  <c r="BE889" i="3"/>
  <c r="BE951" i="3"/>
  <c r="BE975" i="3"/>
  <c r="BE1008" i="3"/>
  <c r="BE1011" i="3"/>
  <c r="BE1016" i="3"/>
  <c r="E85" i="3"/>
  <c r="BE187" i="3"/>
  <c r="BE206" i="3"/>
  <c r="BE221" i="3"/>
  <c r="BE224" i="3"/>
  <c r="BE289" i="3"/>
  <c r="BE302" i="3"/>
  <c r="BE308" i="3"/>
  <c r="BE309" i="3"/>
  <c r="BE336" i="3"/>
  <c r="BE390" i="3"/>
  <c r="BE399" i="3"/>
  <c r="BE405" i="3"/>
  <c r="BE469" i="3"/>
  <c r="BE483" i="3"/>
  <c r="BE485" i="3"/>
  <c r="BE488" i="3"/>
  <c r="BE508" i="3"/>
  <c r="BE539" i="3"/>
  <c r="BE550" i="3"/>
  <c r="BE593" i="3"/>
  <c r="BE605" i="3"/>
  <c r="BE608" i="3"/>
  <c r="BE632" i="3"/>
  <c r="BE633" i="3"/>
  <c r="BE716" i="3"/>
  <c r="BE723" i="3"/>
  <c r="BE764" i="3"/>
  <c r="BE816" i="3"/>
  <c r="BE874" i="3"/>
  <c r="BE883" i="3"/>
  <c r="BE886" i="3"/>
  <c r="BE892" i="3"/>
  <c r="BE901" i="3"/>
  <c r="BE920" i="3"/>
  <c r="BE940" i="3"/>
  <c r="BE163" i="3"/>
  <c r="BE203" i="3"/>
  <c r="BE228" i="3"/>
  <c r="BE290" i="3"/>
  <c r="BE293" i="3"/>
  <c r="BE296" i="3"/>
  <c r="BE332" i="3"/>
  <c r="BE409" i="3"/>
  <c r="BE422" i="3"/>
  <c r="BE423" i="3"/>
  <c r="BE428" i="3"/>
  <c r="BE429" i="3"/>
  <c r="BE497" i="3"/>
  <c r="BE501" i="3"/>
  <c r="BE533" i="3"/>
  <c r="BE549" i="3"/>
  <c r="BE555" i="3"/>
  <c r="BE556" i="3"/>
  <c r="BE574" i="3"/>
  <c r="BE618" i="3"/>
  <c r="BE622" i="3"/>
  <c r="BE647" i="3"/>
  <c r="BE654" i="3"/>
  <c r="BE656" i="3"/>
  <c r="BE657" i="3"/>
  <c r="BE669" i="3"/>
  <c r="BE688" i="3"/>
  <c r="BE726" i="3"/>
  <c r="BE732" i="3"/>
  <c r="BE733" i="3"/>
  <c r="BE734" i="3"/>
  <c r="BE766" i="3"/>
  <c r="BE821" i="3"/>
  <c r="BE828" i="3"/>
  <c r="BE869" i="3"/>
  <c r="BE875" i="3"/>
  <c r="BE876" i="3"/>
  <c r="BE878" i="3"/>
  <c r="BE885" i="3"/>
  <c r="BE891" i="3"/>
  <c r="BE894" i="3"/>
  <c r="BE899" i="3"/>
  <c r="BE900" i="3"/>
  <c r="BE913" i="3"/>
  <c r="BE925" i="3"/>
  <c r="BE927" i="3"/>
  <c r="BE939" i="3"/>
  <c r="BE963" i="3"/>
  <c r="BE965" i="3"/>
  <c r="BE969" i="3"/>
  <c r="BE1007" i="3"/>
  <c r="BE1010" i="3"/>
  <c r="BE1017" i="3"/>
  <c r="BE1026" i="3"/>
  <c r="BE152" i="3"/>
  <c r="BE156" i="3"/>
  <c r="BE324" i="3"/>
  <c r="BE375" i="3"/>
  <c r="BE378" i="3"/>
  <c r="BE492" i="3"/>
  <c r="BE498" i="3"/>
  <c r="BE511" i="3"/>
  <c r="BE525" i="3"/>
  <c r="BE575" i="3"/>
  <c r="BE577" i="3"/>
  <c r="BE581" i="3"/>
  <c r="BE583" i="3"/>
  <c r="BE615" i="3"/>
  <c r="BE626" i="3"/>
  <c r="BE678" i="3"/>
  <c r="BE725" i="3"/>
  <c r="BE746" i="3"/>
  <c r="BE757" i="3"/>
  <c r="BE771" i="3"/>
  <c r="BE786" i="3"/>
  <c r="BE787" i="3"/>
  <c r="BE790" i="3"/>
  <c r="BE792" i="3"/>
  <c r="BE795" i="3"/>
  <c r="BE844" i="3"/>
  <c r="BE880" i="3"/>
  <c r="BE897" i="3"/>
  <c r="BE949" i="3"/>
  <c r="BE971" i="3"/>
  <c r="BE589" i="3"/>
  <c r="BE649" i="3"/>
  <c r="BE724" i="3"/>
  <c r="BE774" i="3"/>
  <c r="BE776" i="3"/>
  <c r="BE778" i="3"/>
  <c r="BE783" i="3"/>
  <c r="BE800" i="3"/>
  <c r="BE811" i="3"/>
  <c r="BE815" i="3"/>
  <c r="BE856" i="3"/>
  <c r="BE890" i="3"/>
  <c r="BE895" i="3"/>
  <c r="BE898" i="3"/>
  <c r="BE950" i="3"/>
  <c r="BE953" i="3"/>
  <c r="BE131" i="2"/>
  <c r="BE152" i="2"/>
  <c r="BE158" i="2"/>
  <c r="BE161" i="2"/>
  <c r="BE165" i="2"/>
  <c r="BE166" i="2"/>
  <c r="BE168" i="2"/>
  <c r="BE169" i="2"/>
  <c r="BE171" i="2"/>
  <c r="BE178" i="2"/>
  <c r="BE180" i="2"/>
  <c r="BE183" i="2"/>
  <c r="BE186" i="2"/>
  <c r="BE189" i="2"/>
  <c r="BE193" i="2"/>
  <c r="BE195" i="2"/>
  <c r="BE197" i="2"/>
  <c r="BE199" i="2"/>
  <c r="F92" i="2"/>
  <c r="J92" i="2"/>
  <c r="BE138" i="2"/>
  <c r="BE139" i="2"/>
  <c r="BE140" i="2"/>
  <c r="J89" i="2"/>
  <c r="E115" i="2"/>
  <c r="BE128" i="2"/>
  <c r="BE135" i="2"/>
  <c r="BE146" i="2"/>
  <c r="AW95" i="1"/>
  <c r="F35" i="2"/>
  <c r="BB95" i="1" s="1"/>
  <c r="F36" i="4"/>
  <c r="BA98" i="1" s="1"/>
  <c r="F37" i="4"/>
  <c r="BB98" i="1" s="1"/>
  <c r="F38" i="4"/>
  <c r="BC98" i="1" s="1"/>
  <c r="F37" i="6"/>
  <c r="BB100" i="1" s="1"/>
  <c r="F35" i="8"/>
  <c r="BB102" i="1" s="1"/>
  <c r="F37" i="8"/>
  <c r="BD102" i="1" s="1"/>
  <c r="F34" i="9"/>
  <c r="BA103" i="1" s="1"/>
  <c r="F35" i="9"/>
  <c r="BB103" i="1" s="1"/>
  <c r="F36" i="10"/>
  <c r="BC104" i="1" s="1"/>
  <c r="J34" i="13"/>
  <c r="AW108" i="1" s="1"/>
  <c r="F37" i="13"/>
  <c r="BD108" i="1" s="1"/>
  <c r="F37" i="3"/>
  <c r="BB97" i="1" s="1"/>
  <c r="J36" i="6"/>
  <c r="AW100" i="1" s="1"/>
  <c r="F35" i="7"/>
  <c r="BB101" i="1" s="1"/>
  <c r="F35" i="10"/>
  <c r="BB104" i="1" s="1"/>
  <c r="F37" i="12"/>
  <c r="BB107" i="1" s="1"/>
  <c r="F34" i="14"/>
  <c r="BA109" i="1" s="1"/>
  <c r="F36" i="2"/>
  <c r="BC95" i="1" s="1"/>
  <c r="F39" i="3"/>
  <c r="BD97" i="1" s="1"/>
  <c r="J34" i="7"/>
  <c r="AW101" i="1" s="1"/>
  <c r="J34" i="9"/>
  <c r="AW103" i="1" s="1"/>
  <c r="J34" i="10"/>
  <c r="AW104" i="1" s="1"/>
  <c r="F38" i="12"/>
  <c r="BC107" i="1" s="1"/>
  <c r="F35" i="13"/>
  <c r="BB108" i="1" s="1"/>
  <c r="F34" i="2"/>
  <c r="BA95" i="1" s="1"/>
  <c r="F38" i="3"/>
  <c r="BC97" i="1" s="1"/>
  <c r="J34" i="8"/>
  <c r="AW102" i="1" s="1"/>
  <c r="F34" i="8"/>
  <c r="BA102" i="1" s="1"/>
  <c r="F36" i="8"/>
  <c r="BC102" i="1" s="1"/>
  <c r="F36" i="9"/>
  <c r="BC103" i="1" s="1"/>
  <c r="F36" i="11"/>
  <c r="BA106" i="1" s="1"/>
  <c r="F39" i="11"/>
  <c r="BD106" i="1" s="1"/>
  <c r="F36" i="12"/>
  <c r="BA107" i="1" s="1"/>
  <c r="F37" i="14"/>
  <c r="BD109" i="1" s="1"/>
  <c r="J36" i="3"/>
  <c r="AW97" i="1" s="1"/>
  <c r="F36" i="6"/>
  <c r="BA100" i="1" s="1"/>
  <c r="F36" i="7"/>
  <c r="BC101" i="1" s="1"/>
  <c r="F37" i="11"/>
  <c r="BB106" i="1" s="1"/>
  <c r="J36" i="11"/>
  <c r="AW106" i="1" s="1"/>
  <c r="F38" i="11"/>
  <c r="BC106" i="1" s="1"/>
  <c r="J36" i="12"/>
  <c r="AW107" i="1" s="1"/>
  <c r="F36" i="14"/>
  <c r="BC109" i="1" s="1"/>
  <c r="AS94" i="1"/>
  <c r="F36" i="3"/>
  <c r="BA97" i="1"/>
  <c r="F37" i="5"/>
  <c r="BB99" i="1"/>
  <c r="F39" i="6"/>
  <c r="BD100" i="1"/>
  <c r="F34" i="7"/>
  <c r="BA101" i="1"/>
  <c r="F37" i="9"/>
  <c r="BD103" i="1"/>
  <c r="F37" i="10"/>
  <c r="BD104" i="1" s="1"/>
  <c r="F34" i="13"/>
  <c r="BA108" i="1"/>
  <c r="F36" i="13"/>
  <c r="BC108" i="1"/>
  <c r="J34" i="14"/>
  <c r="AW109" i="1"/>
  <c r="F37" i="2"/>
  <c r="BD95" i="1"/>
  <c r="J36" i="4"/>
  <c r="AW98" i="1"/>
  <c r="F39" i="4"/>
  <c r="BD98" i="1"/>
  <c r="J36" i="5"/>
  <c r="AW99" i="1"/>
  <c r="F36" i="5"/>
  <c r="BA99" i="1"/>
  <c r="F38" i="5"/>
  <c r="BC99" i="1"/>
  <c r="F39" i="5"/>
  <c r="BD99" i="1"/>
  <c r="F38" i="6"/>
  <c r="BC100" i="1"/>
  <c r="F37" i="7"/>
  <c r="BD101" i="1" s="1"/>
  <c r="F34" i="10"/>
  <c r="BA104" i="1" s="1"/>
  <c r="F39" i="12"/>
  <c r="BD107" i="1" s="1"/>
  <c r="F35" i="14"/>
  <c r="BB109" i="1"/>
  <c r="P128" i="6" l="1"/>
  <c r="AU100" i="1" s="1"/>
  <c r="J153" i="12"/>
  <c r="J100" i="12" s="1"/>
  <c r="J139" i="8"/>
  <c r="J99" i="8" s="1"/>
  <c r="J148" i="9"/>
  <c r="J99" i="9" s="1"/>
  <c r="P126" i="7"/>
  <c r="AU101" i="1"/>
  <c r="T125" i="12"/>
  <c r="T128" i="6"/>
  <c r="T124" i="11"/>
  <c r="T147" i="3"/>
  <c r="T126" i="10"/>
  <c r="T125" i="10"/>
  <c r="BK147" i="3"/>
  <c r="J147" i="3" s="1"/>
  <c r="J99" i="3" s="1"/>
  <c r="P125" i="12"/>
  <c r="AU107" i="1" s="1"/>
  <c r="AU105" i="1" s="1"/>
  <c r="T120" i="9"/>
  <c r="R128" i="6"/>
  <c r="BK126" i="2"/>
  <c r="R121" i="8"/>
  <c r="R120" i="13"/>
  <c r="P265" i="4"/>
  <c r="P138" i="4" s="1"/>
  <c r="AU98" i="1" s="1"/>
  <c r="BK118" i="14"/>
  <c r="J118" i="14" s="1"/>
  <c r="J96" i="14" s="1"/>
  <c r="R138" i="4"/>
  <c r="T120" i="13"/>
  <c r="T121" i="8"/>
  <c r="BK126" i="10"/>
  <c r="J126" i="10" s="1"/>
  <c r="J97" i="10" s="1"/>
  <c r="R606" i="3"/>
  <c r="P126" i="10"/>
  <c r="P125" i="10"/>
  <c r="AU104" i="1" s="1"/>
  <c r="P147" i="3"/>
  <c r="P146" i="3" s="1"/>
  <c r="AU97" i="1" s="1"/>
  <c r="R120" i="9"/>
  <c r="T126" i="7"/>
  <c r="R124" i="11"/>
  <c r="T118" i="14"/>
  <c r="R147" i="3"/>
  <c r="R146" i="3"/>
  <c r="R125" i="12"/>
  <c r="T265" i="4"/>
  <c r="T138" i="4" s="1"/>
  <c r="BK126" i="7"/>
  <c r="J126" i="7" s="1"/>
  <c r="J30" i="7" s="1"/>
  <c r="AG101" i="1" s="1"/>
  <c r="AN101" i="1" s="1"/>
  <c r="P118" i="14"/>
  <c r="AU109" i="1" s="1"/>
  <c r="R126" i="7"/>
  <c r="T606" i="3"/>
  <c r="R126" i="2"/>
  <c r="R125" i="2" s="1"/>
  <c r="BK120" i="13"/>
  <c r="J120" i="13" s="1"/>
  <c r="BK191" i="2"/>
  <c r="J191" i="2" s="1"/>
  <c r="J101" i="2" s="1"/>
  <c r="BK265" i="4"/>
  <c r="J265" i="4" s="1"/>
  <c r="J110" i="4" s="1"/>
  <c r="BK272" i="10"/>
  <c r="J272" i="10" s="1"/>
  <c r="J104" i="10" s="1"/>
  <c r="BK252" i="4"/>
  <c r="J252" i="4"/>
  <c r="J107" i="4" s="1"/>
  <c r="BK278" i="6"/>
  <c r="J278" i="6" s="1"/>
  <c r="J104" i="6" s="1"/>
  <c r="J119" i="14"/>
  <c r="J97" i="14"/>
  <c r="AG102" i="1"/>
  <c r="AN102" i="1" s="1"/>
  <c r="J96" i="8"/>
  <c r="BK128" i="6"/>
  <c r="J128" i="6" s="1"/>
  <c r="J98" i="6" s="1"/>
  <c r="BK124" i="5"/>
  <c r="J124" i="5"/>
  <c r="J35" i="5"/>
  <c r="AV99" i="1"/>
  <c r="AT99" i="1" s="1"/>
  <c r="J35" i="6"/>
  <c r="AV100" i="1" s="1"/>
  <c r="AT100" i="1" s="1"/>
  <c r="F33" i="8"/>
  <c r="AZ102" i="1" s="1"/>
  <c r="J35" i="11"/>
  <c r="AV106" i="1"/>
  <c r="AT106" i="1" s="1"/>
  <c r="F35" i="12"/>
  <c r="AZ107" i="1" s="1"/>
  <c r="J33" i="2"/>
  <c r="AV95" i="1" s="1"/>
  <c r="AT95" i="1" s="1"/>
  <c r="BA96" i="1"/>
  <c r="AW96" i="1" s="1"/>
  <c r="BD96" i="1"/>
  <c r="J33" i="7"/>
  <c r="AV101" i="1" s="1"/>
  <c r="AT101" i="1" s="1"/>
  <c r="BD105" i="1"/>
  <c r="BA105" i="1"/>
  <c r="AW105" i="1" s="1"/>
  <c r="J32" i="11"/>
  <c r="AG106" i="1"/>
  <c r="F33" i="13"/>
  <c r="AZ108" i="1"/>
  <c r="F35" i="4"/>
  <c r="AZ98" i="1"/>
  <c r="J33" i="9"/>
  <c r="AV103" i="1" s="1"/>
  <c r="AT103" i="1" s="1"/>
  <c r="J30" i="9"/>
  <c r="AG103" i="1" s="1"/>
  <c r="F33" i="10"/>
  <c r="AZ104" i="1"/>
  <c r="F33" i="14"/>
  <c r="AZ109" i="1" s="1"/>
  <c r="F33" i="2"/>
  <c r="AZ95" i="1"/>
  <c r="BB96" i="1"/>
  <c r="AX96" i="1"/>
  <c r="BC96" i="1"/>
  <c r="AY96" i="1"/>
  <c r="F33" i="7"/>
  <c r="AZ101" i="1" s="1"/>
  <c r="J32" i="12"/>
  <c r="AG107" i="1"/>
  <c r="J33" i="13"/>
  <c r="AV108" i="1"/>
  <c r="AT108" i="1"/>
  <c r="J35" i="4"/>
  <c r="AV98" i="1" s="1"/>
  <c r="AT98" i="1" s="1"/>
  <c r="F33" i="9"/>
  <c r="AZ103" i="1" s="1"/>
  <c r="J33" i="10"/>
  <c r="AV104" i="1"/>
  <c r="AT104" i="1"/>
  <c r="J33" i="14"/>
  <c r="AV109" i="1" s="1"/>
  <c r="AT109" i="1" s="1"/>
  <c r="F35" i="5"/>
  <c r="AZ99" i="1" s="1"/>
  <c r="J32" i="5"/>
  <c r="AG99" i="1"/>
  <c r="F35" i="6"/>
  <c r="AZ100" i="1"/>
  <c r="J33" i="8"/>
  <c r="AV102" i="1"/>
  <c r="AT102" i="1"/>
  <c r="F35" i="11"/>
  <c r="AZ106" i="1"/>
  <c r="BB105" i="1"/>
  <c r="AX105" i="1"/>
  <c r="BC105" i="1"/>
  <c r="AY105" i="1"/>
  <c r="J35" i="12"/>
  <c r="AV107" i="1" s="1"/>
  <c r="AT107" i="1" s="1"/>
  <c r="J35" i="3"/>
  <c r="AV97" i="1" s="1"/>
  <c r="AT97" i="1" s="1"/>
  <c r="F35" i="3"/>
  <c r="AZ97" i="1" s="1"/>
  <c r="J30" i="13" l="1"/>
  <c r="J96" i="13"/>
  <c r="BK125" i="2"/>
  <c r="J125" i="2" s="1"/>
  <c r="J30" i="2" s="1"/>
  <c r="AG95" i="1" s="1"/>
  <c r="T146" i="3"/>
  <c r="BK138" i="4"/>
  <c r="J138" i="4"/>
  <c r="J98" i="4" s="1"/>
  <c r="AG108" i="1"/>
  <c r="J126" i="2"/>
  <c r="J97" i="2"/>
  <c r="BK146" i="3"/>
  <c r="J146" i="3"/>
  <c r="J98" i="3"/>
  <c r="J96" i="7"/>
  <c r="BK125" i="10"/>
  <c r="J125" i="10" s="1"/>
  <c r="J96" i="10" s="1"/>
  <c r="AN107" i="1"/>
  <c r="J39" i="13"/>
  <c r="AN106" i="1"/>
  <c r="J41" i="12"/>
  <c r="J41" i="11"/>
  <c r="AN103" i="1"/>
  <c r="J39" i="9"/>
  <c r="J39" i="8"/>
  <c r="J39" i="7"/>
  <c r="AN99" i="1"/>
  <c r="J98" i="5"/>
  <c r="J41" i="5"/>
  <c r="AN108" i="1"/>
  <c r="AZ105" i="1"/>
  <c r="AV105" i="1"/>
  <c r="AT105" i="1" s="1"/>
  <c r="BA94" i="1"/>
  <c r="W30" i="1"/>
  <c r="AU96" i="1"/>
  <c r="AU94" i="1" s="1"/>
  <c r="AZ96" i="1"/>
  <c r="AV96" i="1" s="1"/>
  <c r="AT96" i="1" s="1"/>
  <c r="BD94" i="1"/>
  <c r="W33" i="1"/>
  <c r="J30" i="14"/>
  <c r="AG109" i="1"/>
  <c r="J32" i="6"/>
  <c r="AG100" i="1" s="1"/>
  <c r="AN100" i="1" s="1"/>
  <c r="BB94" i="1"/>
  <c r="W31" i="1"/>
  <c r="AG105" i="1"/>
  <c r="BC94" i="1"/>
  <c r="W32" i="1" s="1"/>
  <c r="J39" i="2" l="1"/>
  <c r="J39" i="14"/>
  <c r="J96" i="2"/>
  <c r="AN105" i="1"/>
  <c r="J41" i="6"/>
  <c r="AN95" i="1"/>
  <c r="AN109" i="1"/>
  <c r="J32" i="4"/>
  <c r="AG98" i="1" s="1"/>
  <c r="J32" i="3"/>
  <c r="AG97" i="1" s="1"/>
  <c r="AN97" i="1" s="1"/>
  <c r="AX94" i="1"/>
  <c r="J30" i="10"/>
  <c r="AG104" i="1"/>
  <c r="AN104" i="1"/>
  <c r="AW94" i="1"/>
  <c r="AK30" i="1"/>
  <c r="AZ94" i="1"/>
  <c r="W29" i="1"/>
  <c r="AY94" i="1"/>
  <c r="J41" i="4" l="1"/>
  <c r="J41" i="3"/>
  <c r="J39" i="10"/>
  <c r="AN98" i="1"/>
  <c r="AG96" i="1"/>
  <c r="AG94" i="1" s="1"/>
  <c r="AK26" i="1" s="1"/>
  <c r="AK35" i="1" s="1"/>
  <c r="AV94" i="1"/>
  <c r="AK29" i="1" s="1"/>
  <c r="AN96" i="1" l="1"/>
  <c r="AT94" i="1"/>
  <c r="AN94" i="1" l="1"/>
</calcChain>
</file>

<file path=xl/sharedStrings.xml><?xml version="1.0" encoding="utf-8"?>
<sst xmlns="http://schemas.openxmlformats.org/spreadsheetml/2006/main" count="24623" uniqueCount="3705">
  <si>
    <t>Export Komplet</t>
  </si>
  <si>
    <t/>
  </si>
  <si>
    <t>2.0</t>
  </si>
  <si>
    <t>False</t>
  </si>
  <si>
    <t>{37785c07-d912-41ff-be5d-85287184bcbd}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</si>
  <si>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</si>
  <si>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</si>
  <si>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</si>
  <si>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</si>
  <si>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</si>
  <si>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</si>
  <si>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</si>
  <si>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</si>
  <si>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</si>
  <si>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</si>
  <si>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</si>
  <si>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SŠ chovu koní a jezdectví Kladruby nad Labem - výstavba jízdárny</t>
  </si>
  <si>
    <t>KSO:</t>
  </si>
  <si>
    <t>CC-CZ:</t>
  </si>
  <si>
    <t>Místo:</t>
  </si>
  <si>
    <t>Kladruby nad Labem</t>
  </si>
  <si>
    <t>Datum:</t>
  </si>
  <si>
    <t>8. 1. 2023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</si>
  <si>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</si>
  <si>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</si>
  <si>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</si>
  <si>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</si>
  <si>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</si>
  <si>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</si>
  <si>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</si>
  <si>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AG atelier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</si>
  <si>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</si>
  <si>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</si>
  <si>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</si>
  <si>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</si>
  <si>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</si>
  <si>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</si>
  <si>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</si>
  <si>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</si>
  <si>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</si>
  <si>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</si>
  <si>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</si>
  <si>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</si>
  <si>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</si>
  <si>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</si>
  <si>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</si>
  <si>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</si>
  <si>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</si>
  <si>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</si>
  <si>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</si>
  <si>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</si>
  <si>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</si>
  <si>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</si>
  <si>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</si>
  <si>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</si>
  <si>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</si>
  <si>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</si>
  <si>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</si>
  <si>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</si>
  <si>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</si>
  <si>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</si>
  <si>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</si>
  <si>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</si>
  <si>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</si>
  <si>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</si>
  <si>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</si>
  <si>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</si>
  <si>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</si>
  <si>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</si>
  <si>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</si>
  <si>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</si>
  <si>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</si>
  <si>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</si>
  <si>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</si>
  <si>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</si>
  <si>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</si>
  <si>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</si>
  <si>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</si>
  <si>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</si>
  <si>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</si>
  <si>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Odstranění skladovacího a vodárenského objektu v areálu SŠCHKJ</t>
  </si>
  <si>
    <t>STA</t>
  </si>
  <si>
    <t>1</t>
  </si>
  <si>
    <t>{6f5174ac-c715-4c06-bc4e-6902f3627264}</t>
  </si>
  <si>
    <t>2</t>
  </si>
  <si>
    <t>SO 01 Jízdárna</t>
  </si>
  <si>
    <t>{ed24617a-2351-458d-ac9a-cf78b87d9870}</t>
  </si>
  <si>
    <t>1a</t>
  </si>
  <si>
    <t>Jízdárna - stavební část</t>
  </si>
  <si>
    <t>Soupis</t>
  </si>
  <si>
    <t>{faa61816-5939-48e2-a1da-b6c4255ad8a4}</t>
  </si>
  <si>
    <t>1b</t>
  </si>
  <si>
    <t>Zdravotně technické instalace, závlaha</t>
  </si>
  <si>
    <t>{482ba691-7db9-4dd9-ae87-b893f4f7638a}</t>
  </si>
  <si>
    <t>1c</t>
  </si>
  <si>
    <t>Vytápění a vzduchotechnika</t>
  </si>
  <si>
    <t>{3bffa811-47de-43b7-83be-6ed08932c94c}</t>
  </si>
  <si>
    <t>1d</t>
  </si>
  <si>
    <t>Silnoproudá elektroinstalace</t>
  </si>
  <si>
    <t>{2195f249-4c9e-41aa-abc5-e595f5c85fff}</t>
  </si>
  <si>
    <t>SO 02 Vnitroareálové zpevněné plochy</t>
  </si>
  <si>
    <t>{a33fd516-a156-4b5f-9331-953494f6672d}</t>
  </si>
  <si>
    <t>3</t>
  </si>
  <si>
    <t>SO 03 Venkovní kanalizace a vodovod</t>
  </si>
  <si>
    <t>{b9c3f59a-ae6e-4631-a13e-efe98c2aa716}</t>
  </si>
  <si>
    <t>4</t>
  </si>
  <si>
    <t>SO 04 Požární nádrž</t>
  </si>
  <si>
    <t>{5053031f-39a6-4a01-a8dc-7b1d76a665d4}</t>
  </si>
  <si>
    <t>5</t>
  </si>
  <si>
    <t>SO05 Dešťová kanalizace</t>
  </si>
  <si>
    <t>{accf86c7-c1a0-4475-9cae-3cefa808e3dc}</t>
  </si>
  <si>
    <t>6</t>
  </si>
  <si>
    <t>SO 06 Venkovní rozvody NN a VO</t>
  </si>
  <si>
    <t>{fdb6c2e6-fcb0-4db9-ab35-9ecfb1ddfa64}</t>
  </si>
  <si>
    <t>6a</t>
  </si>
  <si>
    <t>Vnitroareálové rozvody NN</t>
  </si>
  <si>
    <t>{cb03323e-e77f-4786-ad1e-519fcd1688de}</t>
  </si>
  <si>
    <t>6b</t>
  </si>
  <si>
    <t>Osvětlení areálu</t>
  </si>
  <si>
    <t>{07e763c9-525e-4c01-9dd0-b015d66b3af8}</t>
  </si>
  <si>
    <t>7</t>
  </si>
  <si>
    <t>SO 07 Přeložka kanalizačního řadu</t>
  </si>
  <si>
    <t>{e1b11126-2000-4593-84be-03795ac18826}</t>
  </si>
  <si>
    <t>8</t>
  </si>
  <si>
    <t>SO 99 Vedlejší a ostatní náklady</t>
  </si>
  <si>
    <t>{8c11463b-cece-4a23-be57-619ec773c66c}</t>
  </si>
  <si>
    <t>KRYCÍ LIST SOUPISU PRACÍ</t>
  </si>
  <si>
    <t>Objekt:</t>
  </si>
  <si>
    <t>0 - Odstranění skladovacího a vodárenského objektu v areálu SŠCHKJ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</si>
  <si>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</si>
  <si>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</si>
  <si>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</si>
  <si>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</si>
  <si>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</si>
  <si>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</si>
  <si>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</si>
  <si>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</si>
  <si>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</si>
  <si>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</si>
  <si>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</si>
  <si>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</si>
  <si>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VRN6 - Další náklady na pracovníky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</si>
  <si>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</si>
  <si>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</si>
  <si>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</si>
  <si>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</si>
  <si>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</si>
  <si>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</si>
  <si>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</si>
  <si>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</si>
  <si>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</si>
  <si>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</si>
  <si>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</si>
  <si>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</si>
  <si>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</si>
  <si>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</si>
  <si>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</si>
  <si>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</si>
  <si>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</si>
  <si>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</si>
  <si>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</si>
  <si>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</si>
  <si>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</si>
  <si>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</si>
  <si>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-303756539</t>
  </si>
  <si>
    <t>VV</t>
  </si>
  <si>
    <t>"objekt SO01 - založen na panelech"</t>
  </si>
  <si>
    <t>12,7*19+0,5*20,7+4,4*1,7</t>
  </si>
  <si>
    <t>122151101</t>
  </si>
  <si>
    <t>Odkopávky a prokopávky nezapažené v hornině třídy těžitelnosti I, skupiny 1 a 2 objem do 20 m3 strojně</t>
  </si>
  <si>
    <t>m3</t>
  </si>
  <si>
    <t>-1012058407</t>
  </si>
  <si>
    <t>"SO02"</t>
  </si>
  <si>
    <t>"odkop zeminy kolem nádrže vodojemu"</t>
  </si>
  <si>
    <t>2*15*2*2</t>
  </si>
  <si>
    <t>174151101</t>
  </si>
  <si>
    <t>Zásyp jam, šachet rýh nebo kolem objektů sypaninou se zhutněním</t>
  </si>
  <si>
    <t>-1210693918</t>
  </si>
  <si>
    <t>"zásyp po vybourané nádrži vodojemu" 120</t>
  </si>
  <si>
    <t>9</t>
  </si>
  <si>
    <t>Ostatní konstrukce a práce, bourání</t>
  </si>
  <si>
    <t>901</t>
  </si>
  <si>
    <t>Demontáž, odvoz a likvidace (šrot) ocelového přístřešku na kola a plechového zastřešení vč. konstrukcí</t>
  </si>
  <si>
    <t>kpl</t>
  </si>
  <si>
    <t>1138219234</t>
  </si>
  <si>
    <t>902</t>
  </si>
  <si>
    <t>Demontáž, odvoz a likvidace (šrot) ocelové brány š. 3m a oplocení délky cca 6m</t>
  </si>
  <si>
    <t>1200875074</t>
  </si>
  <si>
    <t>961044111</t>
  </si>
  <si>
    <t>Bourání základů z betonu prostého</t>
  </si>
  <si>
    <t>-1486141059</t>
  </si>
  <si>
    <t>"SO02 základové pasy"</t>
  </si>
  <si>
    <t>0,5*0,8*(2*10,9+2*6,9+1,3)</t>
  </si>
  <si>
    <t>"podezdívka a základ plotu u SO01"</t>
  </si>
  <si>
    <t>0,3*0,8*6</t>
  </si>
  <si>
    <t>Součet</t>
  </si>
  <si>
    <t>965042141</t>
  </si>
  <si>
    <t>Bourání podkladů pod dlažby nebo mazanin betonových nebo z litého asfaltu tl do 100 mm pl přes 4 m2</t>
  </si>
  <si>
    <t>-1266929032</t>
  </si>
  <si>
    <t>"SO01 základová mazanina na panelech"</t>
  </si>
  <si>
    <t>0,1*12,7*19</t>
  </si>
  <si>
    <t>"SO02 základová mazanina"</t>
  </si>
  <si>
    <t>0,1*10,9*6,9</t>
  </si>
  <si>
    <t>981011112</t>
  </si>
  <si>
    <t>Demolice budov dřevěných ostatních oboustranně obitých nebo omítnutých postupným rozebíráním (s obsahem azbestu)</t>
  </si>
  <si>
    <t>1508468786</t>
  </si>
  <si>
    <t>"SO01"</t>
  </si>
  <si>
    <t>"postupné rozebrání objektu SO01"</t>
  </si>
  <si>
    <t>"veškeré práce budou prováděny podle zásad  BOZP  při práci s azbestem !"</t>
  </si>
  <si>
    <t>"obestavěný prostor vrchní stavby"</t>
  </si>
  <si>
    <t>(2,75+(4,34-2,75)/2)*12,7*19</t>
  </si>
  <si>
    <t>981011311</t>
  </si>
  <si>
    <t>Demolice budov zděných na MVC podíl konstrukcí do 10 % postupným rozebíráním</t>
  </si>
  <si>
    <t>-1120377346</t>
  </si>
  <si>
    <t>4,5*10,9*6,9</t>
  </si>
  <si>
    <t>10</t>
  </si>
  <si>
    <t>981013711</t>
  </si>
  <si>
    <t>Demolice budov ze železobetonu podíl konstrukcí do 10 % těžkou mechanizací</t>
  </si>
  <si>
    <t>-1049500990</t>
  </si>
  <si>
    <t>"SO02 nádrž vodojemu"</t>
  </si>
  <si>
    <t>6*16*5</t>
  </si>
  <si>
    <t>997</t>
  </si>
  <si>
    <t>Přesun sutě</t>
  </si>
  <si>
    <t>11</t>
  </si>
  <si>
    <t>997006002</t>
  </si>
  <si>
    <t>Třídění stavebního odpadu na jednotlivé druhy</t>
  </si>
  <si>
    <t>t</t>
  </si>
  <si>
    <t>-1049750942</t>
  </si>
  <si>
    <t>12</t>
  </si>
  <si>
    <t>997006004</t>
  </si>
  <si>
    <t>Pytlování nebezpečného odpadu s obsahem azbestu</t>
  </si>
  <si>
    <t>987835175</t>
  </si>
  <si>
    <t>"SO01 azbestové části" 12,5</t>
  </si>
  <si>
    <t>13</t>
  </si>
  <si>
    <t>997013501</t>
  </si>
  <si>
    <t>Odvoz suti a vybouraných hmot na skládku nebo meziskládku do 1 km se složením</t>
  </si>
  <si>
    <t>-827129939</t>
  </si>
  <si>
    <t>14</t>
  </si>
  <si>
    <t>997013509</t>
  </si>
  <si>
    <t>Příplatek k odvozu suti a vybouraných hmot na skládku ZKD 1 km přes 1 km</t>
  </si>
  <si>
    <t>-1088499215</t>
  </si>
  <si>
    <t>536,488*19 'Přepočtené koeficientem množství</t>
  </si>
  <si>
    <t>997013601</t>
  </si>
  <si>
    <t>Poplatek za uložení na skládce (skládkovné) stavebního odpadu betonového kód odpadu 17 01 01</t>
  </si>
  <si>
    <t>1254105591</t>
  </si>
  <si>
    <t>"betonové panely a mazanina" 91,991+53,086</t>
  </si>
  <si>
    <t>"základové pasy a mazanina" 32,4+16,546</t>
  </si>
  <si>
    <t>"nádrž" 86,4</t>
  </si>
  <si>
    <t>16</t>
  </si>
  <si>
    <t>997013603</t>
  </si>
  <si>
    <t>Poplatek za uložení na skládce (skládkovné) stavebního odpadu cihelného kód odpadu 17 01 02</t>
  </si>
  <si>
    <t>1585531471</t>
  </si>
  <si>
    <t>"SO02 zdivo" 134,5</t>
  </si>
  <si>
    <t>17</t>
  </si>
  <si>
    <t>997013631</t>
  </si>
  <si>
    <t>Poplatek za uložení na skládce (skládkovné) stavebního odpadu směsného kód odpadu 17 09 04</t>
  </si>
  <si>
    <t>725465124</t>
  </si>
  <si>
    <t>"směsný stavební odpad"</t>
  </si>
  <si>
    <t>521,091-280,423-134,5-1,2-10-12,5</t>
  </si>
  <si>
    <t>18</t>
  </si>
  <si>
    <t>997013645</t>
  </si>
  <si>
    <t>Poplatek za uložení na skládce (skládkovné) odpadu asfaltového bez dehtu kód odpadu 17 03 02</t>
  </si>
  <si>
    <t>-1286092387</t>
  </si>
  <si>
    <t>"asfaltová stešní krytina" 1,2</t>
  </si>
  <si>
    <t>19</t>
  </si>
  <si>
    <t>997013811</t>
  </si>
  <si>
    <t>Poplatek za uložení na skládce (skládkovné) stavebního odpadu dřevěného kód odpadu 17 02 01</t>
  </si>
  <si>
    <t>-728968898</t>
  </si>
  <si>
    <t>"dřevěná konstrukce střechy" 10</t>
  </si>
  <si>
    <t>20</t>
  </si>
  <si>
    <t>997013821</t>
  </si>
  <si>
    <t>Poplatek za uložení na skládce (skládkovné) stavebního odpadu s obsahem azbestu kód odpadu 17 06 05</t>
  </si>
  <si>
    <t>-642093487</t>
  </si>
  <si>
    <t>"stěny objektu s azbestem" 12,5</t>
  </si>
  <si>
    <t>VRN</t>
  </si>
  <si>
    <t>Vedlejší rozpočtové náklady</t>
  </si>
  <si>
    <t>VRN2</t>
  </si>
  <si>
    <t>Příprava staveniště</t>
  </si>
  <si>
    <t>020001000</t>
  </si>
  <si>
    <t>Odpojení objektu od sítí a jejich zaslepení</t>
  </si>
  <si>
    <t>1024</t>
  </si>
  <si>
    <t>-1255889038</t>
  </si>
  <si>
    <t>VRN3</t>
  </si>
  <si>
    <t>Zařízení staveniště</t>
  </si>
  <si>
    <t>22</t>
  </si>
  <si>
    <t>030001000</t>
  </si>
  <si>
    <t>-292621906</t>
  </si>
  <si>
    <t>VRN6</t>
  </si>
  <si>
    <t>Další náklady na pracovníky</t>
  </si>
  <si>
    <t>23</t>
  </si>
  <si>
    <t>064203000</t>
  </si>
  <si>
    <t>Práce se škodlivými materiály, OOP</t>
  </si>
  <si>
    <t>-934227948</t>
  </si>
  <si>
    <t>VRN9</t>
  </si>
  <si>
    <t>Ostatní náklady</t>
  </si>
  <si>
    <t>24</t>
  </si>
  <si>
    <t>090001000</t>
  </si>
  <si>
    <t>Ostatní náklady (BOZP při práci s azbestem, koordinace s úřady)</t>
  </si>
  <si>
    <t>-1407326555</t>
  </si>
  <si>
    <t>1 - SO 01 Jízdárna</t>
  </si>
  <si>
    <t>Soupis:</t>
  </si>
  <si>
    <t>1a - Jízdárna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</si>
  <si>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</si>
  <si>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</si>
  <si>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</si>
  <si>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</si>
  <si>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</si>
  <si>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</si>
  <si>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</si>
  <si>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</si>
  <si>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</si>
  <si>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</si>
  <si>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</si>
  <si>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</si>
  <si>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</si>
  <si>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</si>
  <si>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767_1 - Záchytný systém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</si>
  <si>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</si>
  <si>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</si>
  <si>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</si>
  <si>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</si>
  <si>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</si>
  <si>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</si>
  <si>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</si>
  <si>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43-M - Montáž ocelových konstrukcí</t>
  </si>
  <si>
    <t>121151123</t>
  </si>
  <si>
    <t>Sejmutí ornice plochy přes 500 m2 tl vrstvy do 200 mm strojně</t>
  </si>
  <si>
    <t>2133008517</t>
  </si>
  <si>
    <t>"D.1.1.b1"</t>
  </si>
  <si>
    <t>65*36*0,2</t>
  </si>
  <si>
    <t>122251106</t>
  </si>
  <si>
    <t>Odkopávky a prokopávky nezapažené v hornině třídy těžitelnosti I, skupiny 3 objem do 5000 m3 strojně</t>
  </si>
  <si>
    <t>-156620477</t>
  </si>
  <si>
    <t>"D.1.1.b1-11"</t>
  </si>
  <si>
    <t>"svažitý terén, pr. hl odkopávky 700 mm"</t>
  </si>
  <si>
    <t>65*36*0,7</t>
  </si>
  <si>
    <t>131251104</t>
  </si>
  <si>
    <t>Hloubení jam nezapažených v hornině třídy těžitelnosti I, skupiny 3 objem do 500 m3 strojně</t>
  </si>
  <si>
    <t>-1600466056</t>
  </si>
  <si>
    <t>"D.1.1.b1-11, statika"</t>
  </si>
  <si>
    <t>"pro základové patky"</t>
  </si>
  <si>
    <t>16*2,8*3,6*1,3</t>
  </si>
  <si>
    <t>6*2,4*2,6*1,3</t>
  </si>
  <si>
    <t>6*2,2*2,6*1,3</t>
  </si>
  <si>
    <t>132251103</t>
  </si>
  <si>
    <t>Hloubení rýh nezapažených  š do 800 mm v hornině třídy těžitelnosti I, skupiny 3 objem do 100 m3 strojně</t>
  </si>
  <si>
    <t>1001433163</t>
  </si>
  <si>
    <t>"pro základové prahy a pasy - zázemí"</t>
  </si>
  <si>
    <t>0,7*0,5*(11,2+2,89+2*1,2+2,99+3*4,8+1,2)</t>
  </si>
  <si>
    <t>0,7*0,4*(3*4,52+12,325+1,025+3,375+0,905+0,4+0,745)</t>
  </si>
  <si>
    <t>0,7*0,5*12,325+0,7*2*1,3*0,21</t>
  </si>
  <si>
    <t>0,7*1,2*0,42</t>
  </si>
  <si>
    <t>0,7*0,3*(3*4,8+3,6+2,985+4,1)</t>
  </si>
  <si>
    <t>"část pasu lambríny"</t>
  </si>
  <si>
    <t>0,7*0,3*(45,35-(0,4+2,2+0,5+12,325+0,4+1,025+0,4+3,375+0,35))</t>
  </si>
  <si>
    <t>132251253</t>
  </si>
  <si>
    <t>Hloubení rýh nezapažených š do 2000 mm v hornině třídy těžitelnosti I, skupiny 3 objem do 100 m3 strojně</t>
  </si>
  <si>
    <t>-1799376476</t>
  </si>
  <si>
    <t>"pro základové prahy a pasy zázemí"</t>
  </si>
  <si>
    <t>0,7*1,2*(3,3+2,99+4,8+1,2+2*4,8)</t>
  </si>
  <si>
    <t>0,7*1,1*(0,4+2,2+12,325+0,4+1,025+0,4+3,375+0,35)</t>
  </si>
  <si>
    <t>"pro základové prahy a pas lambríny"</t>
  </si>
  <si>
    <t>0,7*1,2*(3*4,2+2*3,3+7*5,2+3,3+4,1+3*4,8)</t>
  </si>
  <si>
    <t>162351103</t>
  </si>
  <si>
    <t>Vodorovné přemístění do 500 m výkopku/sypaniny z horniny třídy těžitelnosti I, skupiny 1 až 3</t>
  </si>
  <si>
    <t>-955298688</t>
  </si>
  <si>
    <t>"pro zpětné násypy a obsypy"</t>
  </si>
  <si>
    <t>176,445+276,124</t>
  </si>
  <si>
    <t>162751117</t>
  </si>
  <si>
    <t>Vodorovné přemístění do 10000 m výkopku/sypaniny z horniny třídy těžitelnosti I, skupiny 1 až 3</t>
  </si>
  <si>
    <t>-769441601</t>
  </si>
  <si>
    <t>1638+302,952+36,768+99,17-452,569</t>
  </si>
  <si>
    <t>162751119</t>
  </si>
  <si>
    <t>Příplatek k vodorovnému přemístění výkopku/sypaniny z horniny třídy těžitelnosti I, skupiny 1 až 3 ZKD 1000 m přes 10000 m</t>
  </si>
  <si>
    <t>193512626</t>
  </si>
  <si>
    <t>1624,321*10</t>
  </si>
  <si>
    <t>167151111</t>
  </si>
  <si>
    <t>Nakládání výkopku z hornin třídy těžitelnosti I, skupiny 1 až 3 přes 100 m3</t>
  </si>
  <si>
    <t>-1273597089</t>
  </si>
  <si>
    <t>171201221</t>
  </si>
  <si>
    <t>Poplatek za uložení na skládce (skládkovné) zeminy a kamení kód odpadu 17 05 04</t>
  </si>
  <si>
    <t>-1462992069</t>
  </si>
  <si>
    <t>1624,321*1,8</t>
  </si>
  <si>
    <t>171251201</t>
  </si>
  <si>
    <t>Uložení sypaniny na skládky nebo meziskládky</t>
  </si>
  <si>
    <t>5841528</t>
  </si>
  <si>
    <t>-695442423</t>
  </si>
  <si>
    <t>16*(2,8*3,6-2*2,8)*1,3</t>
  </si>
  <si>
    <t>6*(2,4*2,6-1,8*2)*1,3</t>
  </si>
  <si>
    <t>6*(2,2*2,6-1,8*1,8)*1,3</t>
  </si>
  <si>
    <t>0,5*1*(2*61,65+2*32,41+4*1)</t>
  </si>
  <si>
    <t>0,3*1*(3*4,2+2*3,3+7*5,2+3,3+4,1+3*4,8)</t>
  </si>
  <si>
    <t>0,7*0,8*(3,3+2,99+4,8+1,2+2*4,8)</t>
  </si>
  <si>
    <t>0,7*0,8*(0,4+2,2+12,325+0,4+1,025+0,4+3,375+0,35)</t>
  </si>
  <si>
    <t>175151201</t>
  </si>
  <si>
    <t>Obsypání objektu nad přilehlým původním terénem sypaninou bez prohození, uloženou do 3 m strojně</t>
  </si>
  <si>
    <t>-1748591028</t>
  </si>
  <si>
    <t>0,3*3*(2*61,615+2*32,41+4*2)</t>
  </si>
  <si>
    <t>Zakládání</t>
  </si>
  <si>
    <t>271532212</t>
  </si>
  <si>
    <t>Podsyp pod základové konstrukce se zhutněním z hrubého kameniva frakce 16 až 32 mm</t>
  </si>
  <si>
    <t>-178733041</t>
  </si>
  <si>
    <t>"podsyp pod podkladní beton"</t>
  </si>
  <si>
    <t>0,18*5,47*(61,015-(11,68+4,005))</t>
  </si>
  <si>
    <t>273313510</t>
  </si>
  <si>
    <t>Základové desky z betonu tř. C 8/10</t>
  </si>
  <si>
    <t>1342815333</t>
  </si>
  <si>
    <t>"podkladní beton pod základové patky"</t>
  </si>
  <si>
    <t>16*2,4*3,2*0,1</t>
  </si>
  <si>
    <t>6*2,2*2,4*0,1</t>
  </si>
  <si>
    <t>6*2,2*1,8*0,1</t>
  </si>
  <si>
    <t>273321511</t>
  </si>
  <si>
    <t>Základové desky ze ŽB bez zvýšených nároků na prostředí tř. C 25/30</t>
  </si>
  <si>
    <t>502734033</t>
  </si>
  <si>
    <t>"podkladní beton - zázemí"</t>
  </si>
  <si>
    <t>0,15*5,47*(61,015-(11,68+4,005))</t>
  </si>
  <si>
    <t>273351121</t>
  </si>
  <si>
    <t>Zřízení bednění základových desek</t>
  </si>
  <si>
    <t>-391939911</t>
  </si>
  <si>
    <t>0,15*(61,015-11,68-4,005)</t>
  </si>
  <si>
    <t>273351122</t>
  </si>
  <si>
    <t>Odstranění bednění základových desek</t>
  </si>
  <si>
    <t>-1592565269</t>
  </si>
  <si>
    <t>273362021</t>
  </si>
  <si>
    <t>Výztuž základových desek svařovanými sítěmi Kari</t>
  </si>
  <si>
    <t>-1879350975</t>
  </si>
  <si>
    <t>"do podkladního betonu  150/150/8"</t>
  </si>
  <si>
    <t>(5,47*(61,015-11,68-4,005))*5,4*1,2/1000</t>
  </si>
  <si>
    <t>274313510</t>
  </si>
  <si>
    <t>Základové pásy z betonu tř. C 8/10</t>
  </si>
  <si>
    <t>-906704105</t>
  </si>
  <si>
    <t>"podkladní beton pod základové prahy"</t>
  </si>
  <si>
    <t>0,1*0,7*(3,39+7*5,2+3,385+4,5+3*5,2+4,5)</t>
  </si>
  <si>
    <t>0,1*0,7*(3,3985+7*5,2+3,39+3,7+3*4,6+3,7)</t>
  </si>
  <si>
    <t>274313811</t>
  </si>
  <si>
    <t>Základové pásy z betonu tř. C 25/30</t>
  </si>
  <si>
    <t>-1892392756</t>
  </si>
  <si>
    <t>"základový pas lambríny"</t>
  </si>
  <si>
    <t>0,3*(0,8+0,4)*(2*60,68+2*25,53-16*0,6-2*0,3-(0,4+2,2+0,5+12,325+0,4+1,025+0,4+3,375+0,35))</t>
  </si>
  <si>
    <t>0,3*0,45*(0,4+2,2+0,5+12,325+0,4+1,025+0,4+3,375+0,35)</t>
  </si>
  <si>
    <t>Mezisoučet</t>
  </si>
  <si>
    <t>"základové pasy zázemí"</t>
  </si>
  <si>
    <t>0,5*0,7*(11,2+2,89+2+1,9+2,99+3*4,8+1,2+0,4)</t>
  </si>
  <si>
    <t>0,3*0,28*(2,05+0,3+1,69+0,1+2,05+2,89+0,1+1,6+0,3+0,9)</t>
  </si>
  <si>
    <t>0,4*(1,45*0,9+1,1*0,5+0,75*3,12)</t>
  </si>
  <si>
    <t>0,5*(0,75*0,95+1,45*0,42+1,1*(0,5+1,2)+0,75*2,17)</t>
  </si>
  <si>
    <t>0,4*(1,45*1,4+1,1*0,5+0,75*1,54)</t>
  </si>
  <si>
    <t>0,4*(0,75*0,95+1,45*0,42+1,1*0,5+1,345)</t>
  </si>
  <si>
    <t>0,75*(0,5*12,325+2*1,3*0,21+0,4*12,325)</t>
  </si>
  <si>
    <t>0,75*(0,6*2,6+1,08*(0,5+12,325+0,4)+0,6*(1,025+0,4+3,375+0,35))</t>
  </si>
  <si>
    <t>0,75*(0,4*(1,025+0,4+3,375+0,35+0,905)+0,35*(0,745+0,905))</t>
  </si>
  <si>
    <t>"betonáž přímo do výkopu - část pasů""</t>
  </si>
  <si>
    <t>12,943*0,05</t>
  </si>
  <si>
    <t>(1,678+2,41+1,494+1,287+8,729+14,2+2,25)*0,02</t>
  </si>
  <si>
    <t>274321511</t>
  </si>
  <si>
    <t>Základové pasy ze ŽB bez zvýšených nároků na prostředí tř. C 25/30</t>
  </si>
  <si>
    <t>1916542390</t>
  </si>
  <si>
    <t>"základové prahy vč. vrchních částí patek"</t>
  </si>
  <si>
    <t>0,3*0,8*(2*61,615+2*(32,41-2*0,3))</t>
  </si>
  <si>
    <t>0,8*0,6*0,6*16</t>
  </si>
  <si>
    <t>0,8*0,5*0,6*(4+4)</t>
  </si>
  <si>
    <t>0,8*0,59*0,68*(2+2)</t>
  </si>
  <si>
    <t>274321991</t>
  </si>
  <si>
    <t>Příplatek za pohledový beton</t>
  </si>
  <si>
    <t>-1102338807</t>
  </si>
  <si>
    <t>"D.1.1.b.20"</t>
  </si>
  <si>
    <t>"pohledová část betonového soklu lambríny"</t>
  </si>
  <si>
    <t>0,2*(2*60,05+2*25,53-5-2*2,5-2*3+12,99+11,68+4)</t>
  </si>
  <si>
    <t>274351121</t>
  </si>
  <si>
    <t>Zřízení bednění základových pasů rovného</t>
  </si>
  <si>
    <t>476404184</t>
  </si>
  <si>
    <t>2*0,8*(2*61,615+2*(32,41-2*0,3))</t>
  </si>
  <si>
    <t>0,8*3*0,6*16</t>
  </si>
  <si>
    <t>0,8*(2*0,5+0,6)*(4+4)</t>
  </si>
  <si>
    <t>0,8*(2*0,59+0,68)*(2+2)</t>
  </si>
  <si>
    <t>2*(0,8+0,4)*(2*60,68+2*25,53-16*0,6-2*0,3-(0,4+2,2+0,5+12,325+0,4+1,025+0,4+3,375+0,35))</t>
  </si>
  <si>
    <t>2*0,45*(0,4+2,2+0,5+12,325+0,4+1,025+0,4+3,375+0,35)</t>
  </si>
  <si>
    <t>2*0,28*(2,05+0,3+1,69+0,1+2,05+2,89+0,1+1,6+0,3+0,9)</t>
  </si>
  <si>
    <t>2*(1,45*0,9+1,1*0,5+0,75*3,12)/2</t>
  </si>
  <si>
    <t>2*(0,75*0,95+1,45*0,42+1,1*(0,5+1,2)+0,75*2,17)/2</t>
  </si>
  <si>
    <t>2*(1,45*1,4+1,1*0,5+0,75*1,54)/2</t>
  </si>
  <si>
    <t>2*(0,75*0,95+1,45*0,42+1,1*0,5+1,345)/2</t>
  </si>
  <si>
    <t>2*0,5*(0,5*12,325+2*1,3*0,21+0,4*12,325)</t>
  </si>
  <si>
    <t>2*0,5*(0,6*2,6+1,08*(0,5+12,325+0,4)+0,6*(1,025+0,4+3,375+0,35))</t>
  </si>
  <si>
    <t>2*0,5*(0,4*(1,025+0,4+3,375+0,35+0,905)+0,35*(0,745+0,905))</t>
  </si>
  <si>
    <t>25</t>
  </si>
  <si>
    <t>274351122</t>
  </si>
  <si>
    <t>Odstranění bednění základových pasů rovného</t>
  </si>
  <si>
    <t>98748770</t>
  </si>
  <si>
    <t>26</t>
  </si>
  <si>
    <t>274353121</t>
  </si>
  <si>
    <t>Bednění kotevních otvorů v základových pásech průřezu do 0,05 m2 hl 0,5 m</t>
  </si>
  <si>
    <t>kus</t>
  </si>
  <si>
    <t>-1786161213</t>
  </si>
  <si>
    <t>"D.1.4.a.2</t>
  </si>
  <si>
    <t>27</t>
  </si>
  <si>
    <t>274361821</t>
  </si>
  <si>
    <t>Výztuž základových pásů betonářskou ocelí 10 505 (R)</t>
  </si>
  <si>
    <t>1845979899</t>
  </si>
  <si>
    <t xml:space="preserve">"statika" </t>
  </si>
  <si>
    <t>1490,7/1000*1,05</t>
  </si>
  <si>
    <t>28</t>
  </si>
  <si>
    <t>275321511</t>
  </si>
  <si>
    <t>Základové patky ze ŽB bez zvýšených nároků na prostředí tř. C 25/30</t>
  </si>
  <si>
    <t>728761446</t>
  </si>
  <si>
    <t>16*2*2,8*0,6</t>
  </si>
  <si>
    <t>6*1,8*1,4*0,6</t>
  </si>
  <si>
    <t>6*1,8*2*0,6</t>
  </si>
  <si>
    <t>29</t>
  </si>
  <si>
    <t>275351121</t>
  </si>
  <si>
    <t>Zřízení bednění základových patek</t>
  </si>
  <si>
    <t>-72658015</t>
  </si>
  <si>
    <t>16*(2*2+2*2,8)*0,6</t>
  </si>
  <si>
    <t>6*(2*1,8+2*1,4)*0,6</t>
  </si>
  <si>
    <t>6*(2*1,8+2*2)*0,6</t>
  </si>
  <si>
    <t>30</t>
  </si>
  <si>
    <t>275351122</t>
  </si>
  <si>
    <t>Odstranění bednění základových patek</t>
  </si>
  <si>
    <t>-591947290</t>
  </si>
  <si>
    <t>31</t>
  </si>
  <si>
    <t>275361821</t>
  </si>
  <si>
    <t>Výztuž základových patek betonářskou ocelí 10 505 (R)</t>
  </si>
  <si>
    <t>-882897890</t>
  </si>
  <si>
    <t>"statika"</t>
  </si>
  <si>
    <t>"16xP1" 2217,3</t>
  </si>
  <si>
    <t>"4xP2" 436,6</t>
  </si>
  <si>
    <t>"2xP3" 255,9</t>
  </si>
  <si>
    <t>"4xP4" 315,3</t>
  </si>
  <si>
    <t>"2xP5" 214,2</t>
  </si>
  <si>
    <t>3439,3/1000</t>
  </si>
  <si>
    <t>32</t>
  </si>
  <si>
    <t>2753619</t>
  </si>
  <si>
    <t>Osazení kotevních prvků ocelové haly do základových patek</t>
  </si>
  <si>
    <t>1412951182</t>
  </si>
  <si>
    <t>33</t>
  </si>
  <si>
    <t>279113155</t>
  </si>
  <si>
    <t>Základová zeď tl do 400 mm z tvárnic ztraceného bednění včetně výplně z betonu tř. C 25/30</t>
  </si>
  <si>
    <t>1966720297</t>
  </si>
  <si>
    <t>1*(2*11,2+3*2,89+0,6)</t>
  </si>
  <si>
    <t>0,75*(2,2+2*6,6)</t>
  </si>
  <si>
    <t>34</t>
  </si>
  <si>
    <t>279361821</t>
  </si>
  <si>
    <t xml:space="preserve">Výztuž základových zdí nosných betonářskou ocelí </t>
  </si>
  <si>
    <t>1634002654</t>
  </si>
  <si>
    <t>"výztuž V12, 2x vodorovně do každé řady, 2x svisle do každé tvarovky"</t>
  </si>
  <si>
    <t>43,22*12*0,89*1,1/1000</t>
  </si>
  <si>
    <t>Svislé a kompletní konstrukce</t>
  </si>
  <si>
    <t>35</t>
  </si>
  <si>
    <t>311113132</t>
  </si>
  <si>
    <t>Nosná zeď tl do 200 mm z hladkých tvárnic ztraceného bednění včetně výplně z betonu tř. C 16/20</t>
  </si>
  <si>
    <t>-1433138751</t>
  </si>
  <si>
    <t>"D.1.1.b.1, řezy"</t>
  </si>
  <si>
    <t>"na základové prahy - 2 řady ZB"</t>
  </si>
  <si>
    <t>0,5*(2*61,615+2*32,41)</t>
  </si>
  <si>
    <t>36</t>
  </si>
  <si>
    <t>311113133</t>
  </si>
  <si>
    <t>Nosná zeď tl do 250 mm z hladkých tvárnic ztraceného bednění včetně výplně z betonu tř. C 16/20</t>
  </si>
  <si>
    <t>844681955</t>
  </si>
  <si>
    <t>"D.1.1.b.14"</t>
  </si>
  <si>
    <t>0,685*(1,775+1,2+6,5+1,2+1,775)</t>
  </si>
  <si>
    <t>2*0,635*(1,775+1,2+6,5+1,2+1,775)</t>
  </si>
  <si>
    <t>0,585*(4,62+0,25+2,325)</t>
  </si>
  <si>
    <t>1,685*2*3,34</t>
  </si>
  <si>
    <t>0,635*(2*0,25+2*1,03+2*0,25+2*1,175)</t>
  </si>
  <si>
    <t>0,635*(2*3,5+0,87+1,03+2*0,25)</t>
  </si>
  <si>
    <t>37</t>
  </si>
  <si>
    <t>311113135</t>
  </si>
  <si>
    <t>Nosná zeď tl do 400 mm z hladkých tvárnic ztraceného bednění včetně výplně z betonu tř. C 16/20</t>
  </si>
  <si>
    <t>-244245862</t>
  </si>
  <si>
    <t>1,685*(2,355+0,34+6,86+0,34+6,855)</t>
  </si>
  <si>
    <t>1,685*(1,42+0,4+0,36+0,21+1,775)</t>
  </si>
  <si>
    <t>1,335*(1,775+1,2+6,5+1,2+1,775+0,4+0,55)</t>
  </si>
  <si>
    <t>0,635*(0,25+0,55+0,25+0,23+0,25)</t>
  </si>
  <si>
    <t>38</t>
  </si>
  <si>
    <t>311272241</t>
  </si>
  <si>
    <t>Zdivo z pórobetonových tvárnic na pero a drážku přes P2 do P4 přes 450 do 600 kg/m3 na tenkovrstvou maltu tl 300 mm</t>
  </si>
  <si>
    <t>1193583211</t>
  </si>
  <si>
    <t>"D.1.1.b.2"</t>
  </si>
  <si>
    <t>"porobetonové tvárnice, U = 0,362 W/m2K"</t>
  </si>
  <si>
    <t>3*(2*(10,94+0,16)+3*3,22+0,4)</t>
  </si>
  <si>
    <t>-5*0,9*0,9</t>
  </si>
  <si>
    <t>-2*0,9*1,97-2*0,7*1,97</t>
  </si>
  <si>
    <t>39</t>
  </si>
  <si>
    <t>311321311</t>
  </si>
  <si>
    <t>Nosná zeď ze ŽB tř. C 16/20 bez výztuže</t>
  </si>
  <si>
    <t>-787959503</t>
  </si>
  <si>
    <t>"betonový okraj rampy"</t>
  </si>
  <si>
    <t>0,15*(0,1+0,625)/2*(2*8,41+2*1,59)</t>
  </si>
  <si>
    <t>40</t>
  </si>
  <si>
    <t>311351121</t>
  </si>
  <si>
    <t>Zřízení oboustranného bednění nosných nadzákladových zdí</t>
  </si>
  <si>
    <t>95361829</t>
  </si>
  <si>
    <t>2*(0,1+0,625)/2*(2*8,41+2*1,59)</t>
  </si>
  <si>
    <t>41</t>
  </si>
  <si>
    <t>311351122</t>
  </si>
  <si>
    <t>Odstranění oboustranného bednění nosných nadzákladových zdí</t>
  </si>
  <si>
    <t>1022544336</t>
  </si>
  <si>
    <t>42</t>
  </si>
  <si>
    <t>311361821</t>
  </si>
  <si>
    <t>Výztuž nosných zdí betonářskou ocelí 10 505</t>
  </si>
  <si>
    <t>-509341717</t>
  </si>
  <si>
    <t>"výztuž ztraceného bednění"</t>
  </si>
  <si>
    <t>(54,103+49,209)*12*0,89*1,1/1000</t>
  </si>
  <si>
    <t>"výztuž okraje rampy"</t>
  </si>
  <si>
    <t>2*(0,1+0,625)/2*(2*8,41+2*1,59+2*0,15)*2*0,89*1,1/1000</t>
  </si>
  <si>
    <t>43</t>
  </si>
  <si>
    <t>317141442</t>
  </si>
  <si>
    <t>Překlad plochý z pórobetonu š 150 mm dl přes 1200 do 1300 mm</t>
  </si>
  <si>
    <t>-1370530698</t>
  </si>
  <si>
    <t>"D.1.1.b.13"</t>
  </si>
  <si>
    <t>44</t>
  </si>
  <si>
    <t>317142420</t>
  </si>
  <si>
    <t>Překlad nenosný pórobetonový š 100 mm v do 250 mm na tenkovrstvou maltu dl do 1000 mm</t>
  </si>
  <si>
    <t>2028351273</t>
  </si>
  <si>
    <t>45</t>
  </si>
  <si>
    <t>317143451</t>
  </si>
  <si>
    <t>Překlad nosný z pórobetonu ve zdech tl 300 mm dl do 1300 mm</t>
  </si>
  <si>
    <t>817352351</t>
  </si>
  <si>
    <t>46</t>
  </si>
  <si>
    <t>317143452</t>
  </si>
  <si>
    <t>Překlad nosný z pórobetonu ve zdech tl 300 mm dl přes 1300 do 1500 mm</t>
  </si>
  <si>
    <t>1596755071</t>
  </si>
  <si>
    <t>47</t>
  </si>
  <si>
    <t>317143453</t>
  </si>
  <si>
    <t>Překlad nosný z pórobetonu ve zdech tl 300 mm dl přes 1500 do 1800 mm</t>
  </si>
  <si>
    <t>-962360767</t>
  </si>
  <si>
    <t>48</t>
  </si>
  <si>
    <t>342272225</t>
  </si>
  <si>
    <t>Příčka z pórobetonových hladkých tvárnic na tenkovrstvou maltu tl 100 mm</t>
  </si>
  <si>
    <t>1181536840</t>
  </si>
  <si>
    <t>3*(2*3,22+2,25+3,22+2,25)</t>
  </si>
  <si>
    <t>-2*0,8*1,97-0,7*1,97</t>
  </si>
  <si>
    <t>"zazdívka geberitů"</t>
  </si>
  <si>
    <t>1,4*(1,1+0,92+1+1)</t>
  </si>
  <si>
    <t>"u věnce"</t>
  </si>
  <si>
    <t>0,4*(2*10,8+2*3,62+2*0,38+4*0,1)</t>
  </si>
  <si>
    <t>49</t>
  </si>
  <si>
    <t>342272245</t>
  </si>
  <si>
    <t>Příčka z pórobetonových hladkých tvárnic na tenkovrstvou maltu tl 150 mm</t>
  </si>
  <si>
    <t>1067582276</t>
  </si>
  <si>
    <t>1,4*(1,1+0,92+0,9)</t>
  </si>
  <si>
    <t>3*0,9</t>
  </si>
  <si>
    <t>50</t>
  </si>
  <si>
    <t>386381112</t>
  </si>
  <si>
    <t>Jímka 750x750x750 mm ze ŽB</t>
  </si>
  <si>
    <t>260734746</t>
  </si>
  <si>
    <t>"šachta voda v m.č. 1.16 - kompletní provedení, vč. poklopu Z17"</t>
  </si>
  <si>
    <t>Vodorovné konstrukce</t>
  </si>
  <si>
    <t>51</t>
  </si>
  <si>
    <t>411121221</t>
  </si>
  <si>
    <t>Montáž prefabrikovaných ŽB stropů ze stropních desek dl do 900 mm</t>
  </si>
  <si>
    <t>1330647399</t>
  </si>
  <si>
    <t>"D.1.1.b.15"</t>
  </si>
  <si>
    <t>"a" 41</t>
  </si>
  <si>
    <t>"b" 80</t>
  </si>
  <si>
    <t>52</t>
  </si>
  <si>
    <t>M</t>
  </si>
  <si>
    <t>59341744</t>
  </si>
  <si>
    <t>deska stropní plná PZD 590x290x90mm, 5kN/m2</t>
  </si>
  <si>
    <t>-1167701082</t>
  </si>
  <si>
    <t>53</t>
  </si>
  <si>
    <t>59341746</t>
  </si>
  <si>
    <t>deska stropní plná PZD 890x290x90mm, 5kN/m2</t>
  </si>
  <si>
    <t>-697279454</t>
  </si>
  <si>
    <t>54</t>
  </si>
  <si>
    <t>411121232</t>
  </si>
  <si>
    <t>Montáž prefabrikovaných ŽB stropů ze stropních desek dl do 1800 mm</t>
  </si>
  <si>
    <t>-1794424959</t>
  </si>
  <si>
    <t>"c" 8</t>
  </si>
  <si>
    <t>"d" 28</t>
  </si>
  <si>
    <t>"e" 9</t>
  </si>
  <si>
    <t>55</t>
  </si>
  <si>
    <t>59341218</t>
  </si>
  <si>
    <t>deska stropní plná PZD 1190x290x90mm</t>
  </si>
  <si>
    <t>567476799</t>
  </si>
  <si>
    <t>56</t>
  </si>
  <si>
    <t>59341120</t>
  </si>
  <si>
    <t>deska stropní plná PZD 1490x290x90mm</t>
  </si>
  <si>
    <t>-848235836</t>
  </si>
  <si>
    <t>57</t>
  </si>
  <si>
    <t>59341121</t>
  </si>
  <si>
    <t>deska stropní plná PZD 1790x290x90mm</t>
  </si>
  <si>
    <t>-1749668586</t>
  </si>
  <si>
    <t>58</t>
  </si>
  <si>
    <t>411121243</t>
  </si>
  <si>
    <t>Montáž prefabrikovaných ŽB stropů ze stropních desek dl do 2700 mm</t>
  </si>
  <si>
    <t>269897742</t>
  </si>
  <si>
    <t>"f" 51</t>
  </si>
  <si>
    <t>59</t>
  </si>
  <si>
    <t>5934112</t>
  </si>
  <si>
    <t>deska stropní plná PZD 2690x290x140mm</t>
  </si>
  <si>
    <t>-726066021</t>
  </si>
  <si>
    <t>60</t>
  </si>
  <si>
    <t>389381001</t>
  </si>
  <si>
    <t>Dobetonování prefabrikovaných konstrukcí</t>
  </si>
  <si>
    <t>1779592854</t>
  </si>
  <si>
    <t>"dobetonávka"</t>
  </si>
  <si>
    <t>0,2*0,14*5,5</t>
  </si>
  <si>
    <t>"dobetonávky kolem a pod PZD"</t>
  </si>
  <si>
    <t>0,075*0,14*(5,27+2,575)+0,3*0,1*1,8</t>
  </si>
  <si>
    <t>0,175*0,17*5,27</t>
  </si>
  <si>
    <t>0,24*0,14*(1,8+1,2+6,3+1,2+1,8+1,5)</t>
  </si>
  <si>
    <t>0,155*0,14*(1,8+1,2+6,3+1,2+1,8+1,5)</t>
  </si>
  <si>
    <t>(0,4*0,21+0,25*0,26+0,25*0,26)*(1,8+6,3+1,8)</t>
  </si>
  <si>
    <t>(0,065+0,075+0,065+0,06+0,075+0,09)*0,09*(1,8+6,3+1,8)</t>
  </si>
  <si>
    <t>(0,065+0,075+0,06+0,21)*0,09*2*1,2</t>
  </si>
  <si>
    <t>0,225*0,14*2*(3,3+0,26+1,5)</t>
  </si>
  <si>
    <t>0,23*0,14*1,5</t>
  </si>
  <si>
    <t>0,075*0,09*3,3</t>
  </si>
  <si>
    <t>(0,075+0,075)*0,09*2*(3,3+0,26)</t>
  </si>
  <si>
    <t>0,04*0,09*1,5</t>
  </si>
  <si>
    <t>0,03*90,09*(1,2+0,175+3,6)</t>
  </si>
  <si>
    <t>0,25*0,09*1,53</t>
  </si>
  <si>
    <t>61</t>
  </si>
  <si>
    <t>389361001</t>
  </si>
  <si>
    <t>Doplňující výztuž prefabrikovaných konstrukcí z betonářské oceli</t>
  </si>
  <si>
    <t>-32913492</t>
  </si>
  <si>
    <t>"výztuž dobetonávky"</t>
  </si>
  <si>
    <t>"síť 100/100/8"</t>
  </si>
  <si>
    <t>0,2*5,5*2*7,9*1,2/1000</t>
  </si>
  <si>
    <t>62</t>
  </si>
  <si>
    <t>417321515</t>
  </si>
  <si>
    <t>Ztužující pásy a věnce ze ŽB tř. C 25/30</t>
  </si>
  <si>
    <t>-381381047</t>
  </si>
  <si>
    <t>"D.1.1.b.16"</t>
  </si>
  <si>
    <t>"V1" 0,2*0,25*29,6</t>
  </si>
  <si>
    <t>"V2" 0,3*0,25*2,62</t>
  </si>
  <si>
    <t>"ukončení příček"</t>
  </si>
  <si>
    <t>0,1*0,25*(2*3,22+2,25+3,22+2,25)</t>
  </si>
  <si>
    <t>63</t>
  </si>
  <si>
    <t>417351115</t>
  </si>
  <si>
    <t>Zřízení bednění ztužujících věnců</t>
  </si>
  <si>
    <t>-1470369645</t>
  </si>
  <si>
    <t>"V1" 2*0,25*29,6</t>
  </si>
  <si>
    <t>"V2" 3*0,25*2,62</t>
  </si>
  <si>
    <t>2*0,25*(2*3,22+2,25+3,22+2,25)</t>
  </si>
  <si>
    <t>64</t>
  </si>
  <si>
    <t>417351116</t>
  </si>
  <si>
    <t>Odstranění bednění ztužujících věnců</t>
  </si>
  <si>
    <t>-455408590</t>
  </si>
  <si>
    <t>65</t>
  </si>
  <si>
    <t>417361821</t>
  </si>
  <si>
    <t>Výztuž ztužujících pásů a věnců betonářskou ocelí 10 505</t>
  </si>
  <si>
    <t>894400263</t>
  </si>
  <si>
    <t>135,99/1000*1,1</t>
  </si>
  <si>
    <t>Komunikace pozemní</t>
  </si>
  <si>
    <t>66</t>
  </si>
  <si>
    <t>182001111R00</t>
  </si>
  <si>
    <t>Plošná úprava terénu při nerovnostech terénu přes 50 do 100 mm, v rovině nebo na svahu do 1:5</t>
  </si>
  <si>
    <t>-388414604</t>
  </si>
  <si>
    <t>P</t>
  </si>
  <si>
    <t>Poznámka k položce:_x000D_
s urovnáním povrchu, bez doplnění ornice, v hornině 1 až 4,</t>
  </si>
  <si>
    <t>"jezdecká plocha - srovnání po rotavátoru"</t>
  </si>
  <si>
    <t>1533,84</t>
  </si>
  <si>
    <t>67</t>
  </si>
  <si>
    <t>182001151R00</t>
  </si>
  <si>
    <t>Plošná úprava terénu prokypření rotavátorem,</t>
  </si>
  <si>
    <t>-152896587</t>
  </si>
  <si>
    <t>"promíchání směsi geotextilie s vlákny a magnesia s křemičitým pískem"</t>
  </si>
  <si>
    <t>68</t>
  </si>
  <si>
    <t>63001</t>
  </si>
  <si>
    <t>Směs do jízdáren geotextilie a vlákna, techn. specifikace dle PD, 2,0 kg/m2</t>
  </si>
  <si>
    <t>kg</t>
  </si>
  <si>
    <t>1671938712</t>
  </si>
  <si>
    <t>1533,84*2*1,05</t>
  </si>
  <si>
    <t>69</t>
  </si>
  <si>
    <t>63002</t>
  </si>
  <si>
    <t>Magnezium proti zamrzání směsi, techn. specifikace dle PD, 900 g/m2</t>
  </si>
  <si>
    <t>-1019551720</t>
  </si>
  <si>
    <t>1533,84*0,9</t>
  </si>
  <si>
    <t>70</t>
  </si>
  <si>
    <t>630003</t>
  </si>
  <si>
    <t>Písek křemičitý pro zpevnění podkladu</t>
  </si>
  <si>
    <t>2100224137</t>
  </si>
  <si>
    <t>"křemičitý písek pro jízdarny, dodávka a složení bez rozprostření"</t>
  </si>
  <si>
    <t>1533,84*0,09</t>
  </si>
  <si>
    <t>71</t>
  </si>
  <si>
    <t>564770111</t>
  </si>
  <si>
    <t>Podklad z kameniva hrubého drceného vel. 16-32 mm tl 250 mm</t>
  </si>
  <si>
    <t>-272061089</t>
  </si>
  <si>
    <t>"jezdecká plocha"</t>
  </si>
  <si>
    <t>"1.07" 1533,84</t>
  </si>
  <si>
    <t>72</t>
  </si>
  <si>
    <t>564811111</t>
  </si>
  <si>
    <t>Podklad ze štěrkodrtě ŠD tl 50 mm</t>
  </si>
  <si>
    <t>281786020</t>
  </si>
  <si>
    <t>73</t>
  </si>
  <si>
    <t>596921214xxx</t>
  </si>
  <si>
    <t>Bandážování Kladení plast dlaždic, pl.nad 500m2</t>
  </si>
  <si>
    <t>-2066346838</t>
  </si>
  <si>
    <t>"dělící vrstva - voština do jízdáren, bez lože"</t>
  </si>
  <si>
    <t>74</t>
  </si>
  <si>
    <t>596001</t>
  </si>
  <si>
    <t>Voština do jízdáren v rastru 335x335mm, tl 40mm</t>
  </si>
  <si>
    <t>670401994</t>
  </si>
  <si>
    <t>1533,84*1,03</t>
  </si>
  <si>
    <t>75</t>
  </si>
  <si>
    <t>564201111</t>
  </si>
  <si>
    <t>Podklad nebo podsyp ze štěrkopísku ŠP tl 40 mm</t>
  </si>
  <si>
    <t>488813762</t>
  </si>
  <si>
    <t>76</t>
  </si>
  <si>
    <t>564730112</t>
  </si>
  <si>
    <t>Podklad z kameniva hrubého drceného vel. 16-32 mm tl 110 mm</t>
  </si>
  <si>
    <t>-717580085</t>
  </si>
  <si>
    <t>"celková tl. 310 mm"</t>
  </si>
  <si>
    <t>92,14</t>
  </si>
  <si>
    <t>77</t>
  </si>
  <si>
    <t>564760111</t>
  </si>
  <si>
    <t>Podklad z kameniva hrubého drceného vel. 16-32 mm tl 200 mm</t>
  </si>
  <si>
    <t>680603162</t>
  </si>
  <si>
    <t>78</t>
  </si>
  <si>
    <t>596811220</t>
  </si>
  <si>
    <t>Kladení betonové dlažby komunikací pro pěší do lože z kameniva vel do 0,25 m2 plochy do 50 m2</t>
  </si>
  <si>
    <t>502447956</t>
  </si>
  <si>
    <t>"D.1.1.b.2,6"</t>
  </si>
  <si>
    <t>"1.06,06,17"</t>
  </si>
  <si>
    <t>62,94+21,54+7,66</t>
  </si>
  <si>
    <t>79</t>
  </si>
  <si>
    <t>59246018</t>
  </si>
  <si>
    <t>dlažba betonová 500/500 mm tl 80mm přírodní</t>
  </si>
  <si>
    <t>-1001788791</t>
  </si>
  <si>
    <t>92,14*1,05 'Přepočtené koeficientem množství</t>
  </si>
  <si>
    <t>Úpravy povrchů, podlahy a osazování výplní</t>
  </si>
  <si>
    <t>80</t>
  </si>
  <si>
    <t>612142001</t>
  </si>
  <si>
    <t>Potažení vnitřních stěn sklovláknitým pletivem vtlačeným do tenkovrstvé hmoty</t>
  </si>
  <si>
    <t>-1157518601</t>
  </si>
  <si>
    <t>3,4*(10,94+0,1+3,22+0,3+0,3)</t>
  </si>
  <si>
    <t>-2*0,9*2+2*0,2*(0,9+2*2)</t>
  </si>
  <si>
    <t>-0,7*2+2*0,2*(0,7+2*2)</t>
  </si>
  <si>
    <t>3*(2*2,7+2*3,22)-0,9*1,97-0,8*1,97-0,7*1,97</t>
  </si>
  <si>
    <t>3*(2*2,25+2*2,02)-0,8*1,97</t>
  </si>
  <si>
    <t>3*(2*1,55+2*1,1)-0,7*1,97</t>
  </si>
  <si>
    <t>3*(2*2,25+2*0,92)-0,7*1,97</t>
  </si>
  <si>
    <t>3*(2*2,25+2*2,2)-0,8*1,97</t>
  </si>
  <si>
    <t>3*(2*3,4+2*3,22)-0,9*1,97-0,8*1,97</t>
  </si>
  <si>
    <t>3*(2*1,8+2*1,1)-0,7*1,97</t>
  </si>
  <si>
    <t>-5*0,9*0,9+5*0,2*3*0,9</t>
  </si>
  <si>
    <t>81</t>
  </si>
  <si>
    <t>612311131</t>
  </si>
  <si>
    <t>Potažení vnitřních stěn vápenným štukem tloušťky do 3 mm</t>
  </si>
  <si>
    <t>-1804247843</t>
  </si>
  <si>
    <t>1*(2*2,25+2*0,92)-0,7*1,97</t>
  </si>
  <si>
    <t>1*(2*1,8+2*1,1)-0,7*1,97</t>
  </si>
  <si>
    <t>82</t>
  </si>
  <si>
    <t>619991011</t>
  </si>
  <si>
    <t>Obalení konstrukcí a prvků fólií přilepenou lepící páskou</t>
  </si>
  <si>
    <t>-1954761558</t>
  </si>
  <si>
    <t>5*0,9*0,9</t>
  </si>
  <si>
    <t>83</t>
  </si>
  <si>
    <t>631311114</t>
  </si>
  <si>
    <t>Mazanina tl do 80 mm z betonu prostého bez zvýšených nároků na prostředí tř. C 16/20</t>
  </si>
  <si>
    <t>968695814</t>
  </si>
  <si>
    <t>"D.1.1.b.2,8"</t>
  </si>
  <si>
    <t>0,06*(7,21+4,41+1,54+1,92+4,57+3,84+4,83+1,98)</t>
  </si>
  <si>
    <t>84</t>
  </si>
  <si>
    <t>631311224</t>
  </si>
  <si>
    <t>Mazanina tl do 120 mm z betonu prostého se zvýšenými nároky na prostředí tř. C 25/30</t>
  </si>
  <si>
    <t>-839489066</t>
  </si>
  <si>
    <t>"D.1.1.b.2,6-11"</t>
  </si>
  <si>
    <t>"1.02-04,1.17"</t>
  </si>
  <si>
    <t>0,1*(14,28+92,36+4,04+7,66)</t>
  </si>
  <si>
    <t>85</t>
  </si>
  <si>
    <t>631311234</t>
  </si>
  <si>
    <t>Mazanina tl do 240 mm z betonu prostého se zvýšenými nároky na prostředí tř. C 25/30</t>
  </si>
  <si>
    <t>-1715809439</t>
  </si>
  <si>
    <t>"1.01, 1.08"</t>
  </si>
  <si>
    <t>0,2*(52,92+16,53)</t>
  </si>
  <si>
    <t>86</t>
  </si>
  <si>
    <t>631319171</t>
  </si>
  <si>
    <t>Příplatek k mazanině tl do 80 mm za stržení povrchu spodní vrstvy před vložením výztuže</t>
  </si>
  <si>
    <t>287664227</t>
  </si>
  <si>
    <t>87</t>
  </si>
  <si>
    <t>631319173</t>
  </si>
  <si>
    <t>Příplatek k mazanině tl do 120 mm za stržení povrchu spodní vrstvy před vložením výztuže</t>
  </si>
  <si>
    <t>-186294717</t>
  </si>
  <si>
    <t>88</t>
  </si>
  <si>
    <t>631319175</t>
  </si>
  <si>
    <t>Příplatek k mazanině tl do 240 mm za stržení povrchu spodní vrstvy před vložením výztuže</t>
  </si>
  <si>
    <t>1603118334</t>
  </si>
  <si>
    <t>89</t>
  </si>
  <si>
    <t>631351101</t>
  </si>
  <si>
    <t>Zřízení bednění rýh a hran v podlahách</t>
  </si>
  <si>
    <t>-1837440368</t>
  </si>
  <si>
    <t>"hrany betonové mazaniny podlah"</t>
  </si>
  <si>
    <t>0,1*(2*8,41+5,27+1,7+2*(2,525+7,2+7,2+0,175)+2*3,75+1,5+3,7+2*-1,5)</t>
  </si>
  <si>
    <t>0,1*(7*1,3+7*1,7+3*12,45+2*3*1,2+2*2,5)</t>
  </si>
  <si>
    <t>90</t>
  </si>
  <si>
    <t>631351102</t>
  </si>
  <si>
    <t>Odstranění bednění rýh a hran v podlahách</t>
  </si>
  <si>
    <t>430168255</t>
  </si>
  <si>
    <t>91</t>
  </si>
  <si>
    <t>631362021</t>
  </si>
  <si>
    <t>Výztuž mazanin svařovanými sítěmi Kari</t>
  </si>
  <si>
    <t>1486720811</t>
  </si>
  <si>
    <t>"D.1.1.b.2-11"</t>
  </si>
  <si>
    <t>30,3*4,44*1,2/1000</t>
  </si>
  <si>
    <t>(92,36+4,04+7,66)*4,44*1,2/1000</t>
  </si>
  <si>
    <t>(52,92+14,28+16,53)*3,1*1,2/1000</t>
  </si>
  <si>
    <t>92</t>
  </si>
  <si>
    <t>632481213</t>
  </si>
  <si>
    <t>Separační vrstva z PE fólie</t>
  </si>
  <si>
    <t>-2002785754</t>
  </si>
  <si>
    <t>93</t>
  </si>
  <si>
    <t>634112123</t>
  </si>
  <si>
    <t>Obvodová dilatace podlahovým páskem z pěnového PE s fólií mezi stěnou a mazaninou nebo potěrem v 80 mm</t>
  </si>
  <si>
    <t>m</t>
  </si>
  <si>
    <t>552436904</t>
  </si>
  <si>
    <t>2*2,7+2*3,22</t>
  </si>
  <si>
    <t>2*2,25+2*2,02</t>
  </si>
  <si>
    <t>2*1,55+2*1,1</t>
  </si>
  <si>
    <t>2*2,25+2*0,92</t>
  </si>
  <si>
    <t>2*2,25+2*2,2</t>
  </si>
  <si>
    <t>2*3,4+2*3,22</t>
  </si>
  <si>
    <t>2*1,8+2*1,1</t>
  </si>
  <si>
    <t>94</t>
  </si>
  <si>
    <t>642942111</t>
  </si>
  <si>
    <t>Osazování zárubní nebo rámů dveřních kovových do 2,5 m2 na MC</t>
  </si>
  <si>
    <t>-392617404</t>
  </si>
  <si>
    <t>95</t>
  </si>
  <si>
    <t>55331348</t>
  </si>
  <si>
    <t>zárubeň ocelová pro běžné zdění a pórobeton 100 levá/pravá 700</t>
  </si>
  <si>
    <t>1976602316</t>
  </si>
  <si>
    <t>96</t>
  </si>
  <si>
    <t>55331350</t>
  </si>
  <si>
    <t>zárubeň ocelová pro běžné zdění a pórobeton 100 levá/pravá 800</t>
  </si>
  <si>
    <t>2037225374</t>
  </si>
  <si>
    <t>97</t>
  </si>
  <si>
    <t>941111121</t>
  </si>
  <si>
    <t>Montáž lešení řadového trubkového lehkého s podlahami zatížení do 200 kg/m2 š do 1,2 m v do 10 m</t>
  </si>
  <si>
    <t>-834161344</t>
  </si>
  <si>
    <t>"D.1.1.b.18"</t>
  </si>
  <si>
    <t>"pro fasádu"</t>
  </si>
  <si>
    <t>6,3*2*60+3*6,5</t>
  </si>
  <si>
    <t>98</t>
  </si>
  <si>
    <t>941111221</t>
  </si>
  <si>
    <t>Příplatek k lešení řadovému trubkovému lehkému s podlahami š 1,2 m v 10 m za první a ZKD den použití</t>
  </si>
  <si>
    <t>1494429377</t>
  </si>
  <si>
    <t>775,5*40</t>
  </si>
  <si>
    <t>99</t>
  </si>
  <si>
    <t>941111821</t>
  </si>
  <si>
    <t>Demontáž lešení řadového trubkového lehkého s podlahami zatížení do 200 kg/m2 š do 1,2 m v do 10 m</t>
  </si>
  <si>
    <t>816652317</t>
  </si>
  <si>
    <t>100</t>
  </si>
  <si>
    <t>949101111</t>
  </si>
  <si>
    <t>Lešení pomocné pro objekty pozemních staveb s lešeňovou podlahou v do 1,9 m zatížení do 150 kg/m2</t>
  </si>
  <si>
    <t>-1800210065</t>
  </si>
  <si>
    <t>14,28+92,36+4,04+16,53+7,21+4,41+1,54+1,92+4,57+3,84+4,83+1,98+7,66</t>
  </si>
  <si>
    <t>7*1 "stříška vstup"</t>
  </si>
  <si>
    <t>101</t>
  </si>
  <si>
    <t>949101112</t>
  </si>
  <si>
    <t>Lešení pomocné pro objekty pozemních staveb s lešeňovou podlahou v do 3,5 m zatížení do 150 kg/m2</t>
  </si>
  <si>
    <t>-1777419510</t>
  </si>
  <si>
    <t>102</t>
  </si>
  <si>
    <t>952901111</t>
  </si>
  <si>
    <t>Vyčištění budov bytové a občanské výstavby při výšce podlaží do 4 m</t>
  </si>
  <si>
    <t>150698678</t>
  </si>
  <si>
    <t>61,615*6</t>
  </si>
  <si>
    <t>103</t>
  </si>
  <si>
    <t>95391</t>
  </si>
  <si>
    <t>D+M logo školy - řezání do folie, na podkladní desce, upevněno na fasádě, kompletní provedení dle výpisu výrobků, ozn. OS2</t>
  </si>
  <si>
    <t>-2044193867</t>
  </si>
  <si>
    <t>104</t>
  </si>
  <si>
    <t>95392</t>
  </si>
  <si>
    <t>D+M značky pro označení únikových cest, provedení dle PBŘ, tabulka výrobků ozn. OS3</t>
  </si>
  <si>
    <t>169746224</t>
  </si>
  <si>
    <t>105</t>
  </si>
  <si>
    <t>953943211</t>
  </si>
  <si>
    <t>Osazování hasicího přístroje</t>
  </si>
  <si>
    <t>1282243781</t>
  </si>
  <si>
    <t>106</t>
  </si>
  <si>
    <t>44932114</t>
  </si>
  <si>
    <t>přístroj hasicí ruční s has. schopností 21A</t>
  </si>
  <si>
    <t>-468993429</t>
  </si>
  <si>
    <t>107</t>
  </si>
  <si>
    <t>44932115</t>
  </si>
  <si>
    <t>přístroj hasicí ruční s has. schopností 183B</t>
  </si>
  <si>
    <t>1298050764</t>
  </si>
  <si>
    <t>108</t>
  </si>
  <si>
    <t>953961113</t>
  </si>
  <si>
    <t>Kotvy chemickým tmelem M 12 hl 110 mm do betonu, ŽB nebo kamene s vyvrtáním otvoru</t>
  </si>
  <si>
    <t>1054359630</t>
  </si>
  <si>
    <t>"D.1.1.b.17"</t>
  </si>
  <si>
    <t>"kotvení úhelníků do věnce"</t>
  </si>
  <si>
    <t>2*13*2-2</t>
  </si>
  <si>
    <t>"pro lambrínu - kotvení do betonového základu"</t>
  </si>
  <si>
    <t>160*2</t>
  </si>
  <si>
    <t>998</t>
  </si>
  <si>
    <t>Přesun hmot</t>
  </si>
  <si>
    <t>109</t>
  </si>
  <si>
    <t>998011002</t>
  </si>
  <si>
    <t>Přesun hmot pro budovy zděné v do 12 m</t>
  </si>
  <si>
    <t>-2123000226</t>
  </si>
  <si>
    <t>PSV</t>
  </si>
  <si>
    <t>Práce a dodávky PSV</t>
  </si>
  <si>
    <t>711</t>
  </si>
  <si>
    <t>Izolace proti vodě, vlhkosti a plynům</t>
  </si>
  <si>
    <t>110</t>
  </si>
  <si>
    <t>711111001</t>
  </si>
  <si>
    <t>Provedení izolace proti zemní vlhkosti vodorovné za studena nátěrem penetračním</t>
  </si>
  <si>
    <t>980317933</t>
  </si>
  <si>
    <t>5,47*(61,015-(11,68+4,005))</t>
  </si>
  <si>
    <t>111</t>
  </si>
  <si>
    <t>711112001</t>
  </si>
  <si>
    <t>Provedení izolace proti zemní vlhkosti svislé za studena nátěrem penetračním</t>
  </si>
  <si>
    <t>-1024750250</t>
  </si>
  <si>
    <t>"vytažení na konstrukce"</t>
  </si>
  <si>
    <t>0,5*(5,47+2*(61,015-(11,68+4,005)))</t>
  </si>
  <si>
    <t>112</t>
  </si>
  <si>
    <t>11163150</t>
  </si>
  <si>
    <t>lak penetrační asfaltový</t>
  </si>
  <si>
    <t>-1978320039</t>
  </si>
  <si>
    <t>Poznámka k položce:_x000D_
Spotřeba 0,3-0,4kg/m2</t>
  </si>
  <si>
    <t>247,955*0,00035+48,065*0,0005</t>
  </si>
  <si>
    <t>113</t>
  </si>
  <si>
    <t>711131101</t>
  </si>
  <si>
    <t>Provedení izolace proti zemní vlhkosti pásy na sucho vodorovné AIP nebo tkaninou</t>
  </si>
  <si>
    <t>-2137244567</t>
  </si>
  <si>
    <t>"pod základní profil lambríny"</t>
  </si>
  <si>
    <t>156,58</t>
  </si>
  <si>
    <t>114</t>
  </si>
  <si>
    <t>62821109</t>
  </si>
  <si>
    <t>asfaltový pás separační s krycí vrstvou tl do 1 mm, typu R</t>
  </si>
  <si>
    <t>120294120</t>
  </si>
  <si>
    <t>156,58*1,15 'Přepočtené koeficientem množství</t>
  </si>
  <si>
    <t>115</t>
  </si>
  <si>
    <t>711141559</t>
  </si>
  <si>
    <t>Provedení izolace proti zemní vlhkosti pásy přitavením vodorovné NAIP</t>
  </si>
  <si>
    <t>-2046108225</t>
  </si>
  <si>
    <t>247,955*2</t>
  </si>
  <si>
    <t>116</t>
  </si>
  <si>
    <t>711142559</t>
  </si>
  <si>
    <t>Provedení izolace proti zemní vlhkosti pásy přitavením svislé NAIP</t>
  </si>
  <si>
    <t>-2081568163</t>
  </si>
  <si>
    <t>48,065*2</t>
  </si>
  <si>
    <t>117</t>
  </si>
  <si>
    <t>62853004</t>
  </si>
  <si>
    <t>pás asfaltový natavitelný modifikovaný SBS tl 4,0mm s vložkou ze skleněné tkaniny a spalitelnou PE fólií nebo jemnozrnný minerálním posypem na horním povrchu</t>
  </si>
  <si>
    <t>462993174</t>
  </si>
  <si>
    <t>247,955*1,15</t>
  </si>
  <si>
    <t>48,065*1,2</t>
  </si>
  <si>
    <t>118</t>
  </si>
  <si>
    <t>62855001</t>
  </si>
  <si>
    <t>pás asfaltový natavitelný modifikovaný SBS tl 4,0mm s vložkou z polyesterové rohože a spalitelnou PE fólií nebo jemnozrnný minerálním posypem na horním povrchu</t>
  </si>
  <si>
    <t>-402496407</t>
  </si>
  <si>
    <t>119</t>
  </si>
  <si>
    <t>711193121</t>
  </si>
  <si>
    <t>Izolace proti vlhkosti na vodorovné ploše těsnicí hmotou minerální na bázi cementu a disperze dvousložková</t>
  </si>
  <si>
    <t>-789510873</t>
  </si>
  <si>
    <t>7,21+4,41+1,54+1,92+4,57+3,84+4,83+1,98</t>
  </si>
  <si>
    <t>120</t>
  </si>
  <si>
    <t>711193131</t>
  </si>
  <si>
    <t>Izolace proti vlhkosti na svislé ploše těsnicí kaší minerální minerální na bázi cementu a disperze dvousložková</t>
  </si>
  <si>
    <t>-812779755</t>
  </si>
  <si>
    <t>"vytažení na stěny, cena vč. bandáže rohů a koutů"</t>
  </si>
  <si>
    <t>0,3*(2*2,7+2*3,22)</t>
  </si>
  <si>
    <t>0,3*(2*2,25+2*2,02)</t>
  </si>
  <si>
    <t>0,3*(2*1,55+2*1,1)</t>
  </si>
  <si>
    <t>0,3*(2*2,25+2*0,92)</t>
  </si>
  <si>
    <t>0,3*(2*2,25+2*2,2)</t>
  </si>
  <si>
    <t>0,3*(2*3,4+2*3,22)</t>
  </si>
  <si>
    <t>0,3*(2*1,8+2*1,1)</t>
  </si>
  <si>
    <t>121</t>
  </si>
  <si>
    <t>998711101</t>
  </si>
  <si>
    <t>Přesun hmot tonážní pro izolace proti vodě, vlhkosti a plynům v objektech výšky do 6 m</t>
  </si>
  <si>
    <t>-1868669349</t>
  </si>
  <si>
    <t>713</t>
  </si>
  <si>
    <t>Izolace tepelné</t>
  </si>
  <si>
    <t>122</t>
  </si>
  <si>
    <t>713121121</t>
  </si>
  <si>
    <t>Montáž izolace tepelné podlah volně kladenými rohožemi, pásy, dílci, deskami 2 vrstvy</t>
  </si>
  <si>
    <t>204389866</t>
  </si>
  <si>
    <t>123</t>
  </si>
  <si>
    <t>28375909</t>
  </si>
  <si>
    <t>deska EPS 150 do plochých střech a podlah λ=0,035 tl 50mm</t>
  </si>
  <si>
    <t>966010338</t>
  </si>
  <si>
    <t>30,3*2,04 'Přepočtené koeficientem množství</t>
  </si>
  <si>
    <t>124</t>
  </si>
  <si>
    <t>998713101</t>
  </si>
  <si>
    <t>Přesun hmot tonážní pro izolace tepelné v objektech v do 6 m</t>
  </si>
  <si>
    <t>-1302674158</t>
  </si>
  <si>
    <t>721</t>
  </si>
  <si>
    <t>Vnitřní kanalizace</t>
  </si>
  <si>
    <t>125</t>
  </si>
  <si>
    <t>721242115</t>
  </si>
  <si>
    <t>Lapač střešních splavenin z PP s kulovým kloubem na odtoku DN 110</t>
  </si>
  <si>
    <t>1147899787</t>
  </si>
  <si>
    <t>126</t>
  </si>
  <si>
    <t>998721101</t>
  </si>
  <si>
    <t>Přesun hmot pro vnitřní kanalizaci v objektech výšky do 6 m</t>
  </si>
  <si>
    <t>636565339</t>
  </si>
  <si>
    <t>Poznámka k položce:_x000D_
50 m vodorovně, měřeno od těžiště půdorysné plochy skládky do těžiště půdorysné plochy objektu</t>
  </si>
  <si>
    <t>762</t>
  </si>
  <si>
    <t>Konstrukce tesařské</t>
  </si>
  <si>
    <t>127</t>
  </si>
  <si>
    <t>762085103</t>
  </si>
  <si>
    <t>Montáž kotevních želez, příložek, patek nebo táhel</t>
  </si>
  <si>
    <t>-1287046241</t>
  </si>
  <si>
    <t>"pro strop nad hygienickým zázemím"</t>
  </si>
  <si>
    <t>"pro lambrínu"</t>
  </si>
  <si>
    <t>2060</t>
  </si>
  <si>
    <t>"pro dřevěné konstrukce obložení - hlediště, sklad"</t>
  </si>
  <si>
    <t>"Z12" 580</t>
  </si>
  <si>
    <t>"Z10" 52</t>
  </si>
  <si>
    <t>128</t>
  </si>
  <si>
    <t>130104361</t>
  </si>
  <si>
    <t>úhelník ocelový pozinkovaný 65/90/90 mm</t>
  </si>
  <si>
    <t>-2038574806</t>
  </si>
  <si>
    <t>Poznámka k položce:_x000D_
Hmotnost: 13,43 kg/m</t>
  </si>
  <si>
    <t>129</t>
  </si>
  <si>
    <t>762085112</t>
  </si>
  <si>
    <t>Montáž svorníků nebo šroubů délky do 300 mm</t>
  </si>
  <si>
    <t>1398190236</t>
  </si>
  <si>
    <t>130</t>
  </si>
  <si>
    <t>311970041</t>
  </si>
  <si>
    <t>svorník M12</t>
  </si>
  <si>
    <t>965435096</t>
  </si>
  <si>
    <t>131</t>
  </si>
  <si>
    <t>7620861111</t>
  </si>
  <si>
    <t>Montáž KDK hmotnosti prvku do 5 kg vč. dodávky a povrchové úpravy</t>
  </si>
  <si>
    <t>1751174563</t>
  </si>
  <si>
    <t>"D.1.1.b.21"</t>
  </si>
  <si>
    <t>"pomocné ocelové prvky"</t>
  </si>
  <si>
    <t>"Z12"</t>
  </si>
  <si>
    <t>"50/50/4" 9,7*4,383</t>
  </si>
  <si>
    <t>"50/3" 2,3*1,8</t>
  </si>
  <si>
    <t>"70/5" 8,7*2,75</t>
  </si>
  <si>
    <t>"100/8" 1,4*6,28</t>
  </si>
  <si>
    <t>79,372*1,1</t>
  </si>
  <si>
    <t>132</t>
  </si>
  <si>
    <t>762112220</t>
  </si>
  <si>
    <t>Montáž tesařských stěn na hladko s ocelovými spojkami z hraněného řeziva průřezové plochy do 224 cm2</t>
  </si>
  <si>
    <t>-987508591</t>
  </si>
  <si>
    <t>"nosná konstrukce dřevěných stěn hlediště, bočního vstupu a skladu sedel"</t>
  </si>
  <si>
    <t>"TR13"</t>
  </si>
  <si>
    <t>"140/140" 12,5</t>
  </si>
  <si>
    <t>"100/140" 49</t>
  </si>
  <si>
    <t>"75/100" 370,5</t>
  </si>
  <si>
    <t>"60/80" 132,5</t>
  </si>
  <si>
    <t>"50/75" 8,5</t>
  </si>
  <si>
    <t>"TR15"</t>
  </si>
  <si>
    <t>"75/100" 60,1</t>
  </si>
  <si>
    <t>"60/140" 29,5</t>
  </si>
  <si>
    <t>133</t>
  </si>
  <si>
    <t>61223264</t>
  </si>
  <si>
    <t>hranol konstrukční KVH lepený průřezu 100x100-280mm nepohledový</t>
  </si>
  <si>
    <t>-2029381307</t>
  </si>
  <si>
    <t>"140/140" 12,5*0,14*0,14</t>
  </si>
  <si>
    <t>"100/140" 49*0,1*0,14</t>
  </si>
  <si>
    <t>"75/100" 370,5*0,075*0,1</t>
  </si>
  <si>
    <t>"60/80" 132,5*0,06*0,08</t>
  </si>
  <si>
    <t>"50/75" 8,5*0,05*0,075</t>
  </si>
  <si>
    <t>"75/100" 60,1*0,075*0,1</t>
  </si>
  <si>
    <t>"60/140" 29,5*0,06*0,14</t>
  </si>
  <si>
    <t>5,077*1,1</t>
  </si>
  <si>
    <t>134</t>
  </si>
  <si>
    <t>762195000</t>
  </si>
  <si>
    <t>Spojovací prostředky pro montáž stěn, příček, bednění stěn</t>
  </si>
  <si>
    <t>-1793794363</t>
  </si>
  <si>
    <t>135</t>
  </si>
  <si>
    <t>762633110</t>
  </si>
  <si>
    <t>Osazení vrat tesařských otočných</t>
  </si>
  <si>
    <t>-573644897</t>
  </si>
  <si>
    <t>"lambrína"</t>
  </si>
  <si>
    <t>1,5*1,6</t>
  </si>
  <si>
    <t>2*3*1,6</t>
  </si>
  <si>
    <t>0,7*0,6</t>
  </si>
  <si>
    <t>136</t>
  </si>
  <si>
    <t>6101</t>
  </si>
  <si>
    <t>otevíravé dveře š. 1500 mm (vč. rámu a sloupků) - lambrína</t>
  </si>
  <si>
    <t>23444743</t>
  </si>
  <si>
    <t>137</t>
  </si>
  <si>
    <t>6102</t>
  </si>
  <si>
    <t>otevíravé dveře š. 3000 mm 2křídlé (vč. rámu a sloupků) - lambrína</t>
  </si>
  <si>
    <t>-123135532</t>
  </si>
  <si>
    <t>138</t>
  </si>
  <si>
    <t>6103</t>
  </si>
  <si>
    <t>dvířka 700/60 mm (ke kohoutu se zahradní hadicí) - lambrína</t>
  </si>
  <si>
    <t>-389322185</t>
  </si>
  <si>
    <t>139</t>
  </si>
  <si>
    <t>762633120</t>
  </si>
  <si>
    <t>Osazení vrat tesařských posuvných</t>
  </si>
  <si>
    <t>-231870504</t>
  </si>
  <si>
    <t>5*0,6</t>
  </si>
  <si>
    <t>140</t>
  </si>
  <si>
    <t>6104</t>
  </si>
  <si>
    <t>posuvné dveře š. 1500 mm (vč. rámu a kontrukce pojezdu) - lambrína</t>
  </si>
  <si>
    <t>-1696675351</t>
  </si>
  <si>
    <t>141</t>
  </si>
  <si>
    <t>6105</t>
  </si>
  <si>
    <t>posuvná vrata š. 5000 mm 2křídlá  (vč. rámu a kontrukce pojezdu) - lambrína</t>
  </si>
  <si>
    <t>-2135691781</t>
  </si>
  <si>
    <t>142</t>
  </si>
  <si>
    <t>762713210</t>
  </si>
  <si>
    <t>Montáž prostorové vázané kce s ocelovými spojkami z hraněného řeziva průřezové plochy do 120 cm2</t>
  </si>
  <si>
    <t>2030336224</t>
  </si>
  <si>
    <t>"lambrína profil 80/80 mm"</t>
  </si>
  <si>
    <t>666,08</t>
  </si>
  <si>
    <t>143</t>
  </si>
  <si>
    <t>762713220</t>
  </si>
  <si>
    <t>Montáž prostorové vázané kce s ocelovými spojkami z hraněného řeziva průřezové plochy do 224 cm2</t>
  </si>
  <si>
    <t>-1973813832</t>
  </si>
  <si>
    <t>"lambrína profil 275/80 mm"</t>
  </si>
  <si>
    <t>"D.1.1.b.19"</t>
  </si>
  <si>
    <t>"stříška vstupu"</t>
  </si>
  <si>
    <t>4*0,7+4*(2,16+0,14)+3*7</t>
  </si>
  <si>
    <t>144</t>
  </si>
  <si>
    <t>762713230</t>
  </si>
  <si>
    <t>Montáž prostorové vázané kce s ocelovými spojkami z hraněného řeziva průřezové plochy do 288 cm2</t>
  </si>
  <si>
    <t>1421794874</t>
  </si>
  <si>
    <t>"lambrína profil 140/200 mm"</t>
  </si>
  <si>
    <t>157,5</t>
  </si>
  <si>
    <t>145</t>
  </si>
  <si>
    <t>61223269</t>
  </si>
  <si>
    <t>hranol konstrukční průřezu 80x80-280mm pohledový</t>
  </si>
  <si>
    <t>1160453693</t>
  </si>
  <si>
    <t>"lambrína profil 80/80 mm" 0,08*0,08*666,08</t>
  </si>
  <si>
    <t>"lambrína profil 275/80 mm" 0,275*0,08*156,58</t>
  </si>
  <si>
    <t>"lambrína profil 140/200 mm" 0,14*0,2*157,6</t>
  </si>
  <si>
    <t>12,121*1,1 'Přepočtené koeficientem množství</t>
  </si>
  <si>
    <t>146</t>
  </si>
  <si>
    <t>60512131</t>
  </si>
  <si>
    <t>hranol stavební řezivo průřezu do 224cm2 dl 6-8m</t>
  </si>
  <si>
    <t>1104632124</t>
  </si>
  <si>
    <t>(4*0,7+4*(2,16+0,14)+2*7)*0,14*0,14</t>
  </si>
  <si>
    <t>7*0,08*0,14</t>
  </si>
  <si>
    <t>0,588*1,1 'Přepočtené koeficientem množství</t>
  </si>
  <si>
    <t>147</t>
  </si>
  <si>
    <t>762795000</t>
  </si>
  <si>
    <t>Spojovací prostředky pro montáž prostorových vázaných kcí</t>
  </si>
  <si>
    <t>1086345534</t>
  </si>
  <si>
    <t>13,333+0,647</t>
  </si>
  <si>
    <t>148</t>
  </si>
  <si>
    <t>762812140</t>
  </si>
  <si>
    <t>Montáž vrchního záklopu z hoblovaných prken na sraz spáry nekryté</t>
  </si>
  <si>
    <t>-995498971</t>
  </si>
  <si>
    <t>"D.1.1.b.17,8,16"</t>
  </si>
  <si>
    <t>10,8*3,62</t>
  </si>
  <si>
    <t>149</t>
  </si>
  <si>
    <t>60511125</t>
  </si>
  <si>
    <t>řezivo stavební fošny tl. 40 mm, š do 160mm dl 2-5m</t>
  </si>
  <si>
    <t>-375680957</t>
  </si>
  <si>
    <t>39,096*0,04*1,1</t>
  </si>
  <si>
    <t>150</t>
  </si>
  <si>
    <t>762822110</t>
  </si>
  <si>
    <t>Montáž stropního trámu z hraněného řeziva průřezové plochy do 144 cm2 s výměnami</t>
  </si>
  <si>
    <t>922771766</t>
  </si>
  <si>
    <t>13*5,38</t>
  </si>
  <si>
    <t>151</t>
  </si>
  <si>
    <t>-630515500</t>
  </si>
  <si>
    <t>13*5,38*0,1*0,14*1,1</t>
  </si>
  <si>
    <t>152</t>
  </si>
  <si>
    <t>762895000</t>
  </si>
  <si>
    <t>Spojovací prostředky pro montáž záklopu, stropnice a podbíjení</t>
  </si>
  <si>
    <t>-259873649</t>
  </si>
  <si>
    <t>1,72+1,077</t>
  </si>
  <si>
    <t>153</t>
  </si>
  <si>
    <t>998762101</t>
  </si>
  <si>
    <t>Přesun hmot tonážní pro kce tesařské v objektech v do 6 m</t>
  </si>
  <si>
    <t>1942295399</t>
  </si>
  <si>
    <t>763</t>
  </si>
  <si>
    <t>Konstrukce suché výstavby</t>
  </si>
  <si>
    <t>154</t>
  </si>
  <si>
    <t>763131412</t>
  </si>
  <si>
    <t>SDK podhled desky 1xA 12,5 s izolací dvouvrstvá spodní kce profil CD+UD</t>
  </si>
  <si>
    <t>1036743645</t>
  </si>
  <si>
    <t>"D.1.1.b.2,6,8"</t>
  </si>
  <si>
    <t>7,21+1,92+4,83+1,98</t>
  </si>
  <si>
    <t>155</t>
  </si>
  <si>
    <t>763131452</t>
  </si>
  <si>
    <t>SDK podhled deska 1xH2 12,5 s izolací dvouvrstvá spodní kce profil CD+UD</t>
  </si>
  <si>
    <t>1087455238</t>
  </si>
  <si>
    <t>4,41+1,54+4,57+3,84</t>
  </si>
  <si>
    <t>156</t>
  </si>
  <si>
    <t>763131714</t>
  </si>
  <si>
    <t>SDK podhled základní penetrační nátěr</t>
  </si>
  <si>
    <t>-242907765</t>
  </si>
  <si>
    <t>157</t>
  </si>
  <si>
    <t>763131751</t>
  </si>
  <si>
    <t>Montáž parotěsné zábrany do SDK podhledu</t>
  </si>
  <si>
    <t>-561172695</t>
  </si>
  <si>
    <t>"D.1.1.b.8"</t>
  </si>
  <si>
    <t>30,3</t>
  </si>
  <si>
    <t>158</t>
  </si>
  <si>
    <t>28329027</t>
  </si>
  <si>
    <t>fólie PE vyztužená Al vrstvou pro parotěsnou vrstvu 150g/m2</t>
  </si>
  <si>
    <t>1565301401</t>
  </si>
  <si>
    <t>30,3*1,1 'Přepočtené koeficientem množství</t>
  </si>
  <si>
    <t>159</t>
  </si>
  <si>
    <t>763131752</t>
  </si>
  <si>
    <t>Montáž jedné vrstvy tepelné izolace do SDK podhledu</t>
  </si>
  <si>
    <t>-1978828440</t>
  </si>
  <si>
    <t>"doplnění TI na tl. 160 mm (v položce podhledu započteno 100 mm)"</t>
  </si>
  <si>
    <t>160</t>
  </si>
  <si>
    <t>63148102</t>
  </si>
  <si>
    <t>deska tepelně izolační minerální univerzální λ=0,038-0,039 tl 60mm</t>
  </si>
  <si>
    <t>-421060743</t>
  </si>
  <si>
    <t>30,3*1,02 'Přepočtené koeficientem množství</t>
  </si>
  <si>
    <t>161</t>
  </si>
  <si>
    <t>763131761</t>
  </si>
  <si>
    <t>Příplatek k SDK podhledu za plochu do 3 m2 jednotlivě</t>
  </si>
  <si>
    <t>-438262825</t>
  </si>
  <si>
    <t>1,54+1,92+1,98</t>
  </si>
  <si>
    <t>162</t>
  </si>
  <si>
    <t>998763301</t>
  </si>
  <si>
    <t>Přesun hmot tonážní pro sádrokartonové konstrukce v objektech v do 6 m</t>
  </si>
  <si>
    <t>1078935709</t>
  </si>
  <si>
    <t>764</t>
  </si>
  <si>
    <t>Konstrukce klempířské</t>
  </si>
  <si>
    <t>163</t>
  </si>
  <si>
    <t>764511601</t>
  </si>
  <si>
    <t>Žlab podokapní půlkruhový z Pz s povrchovou úpravou rš 250 mm</t>
  </si>
  <si>
    <t>458269823</t>
  </si>
  <si>
    <t>"K7" 7,15</t>
  </si>
  <si>
    <t>164</t>
  </si>
  <si>
    <t>764511641</t>
  </si>
  <si>
    <t>Kotlík oválný (trychtýřový) pro podokapní žlaby z Pz s povrchovou úpravou do 250/90 mm</t>
  </si>
  <si>
    <t>-17619984</t>
  </si>
  <si>
    <t>165</t>
  </si>
  <si>
    <t>764518621</t>
  </si>
  <si>
    <t>Svody kruhové včetně objímek, kolen, odskoků z Pz s povrchovou úpravou průměru do 90 mm</t>
  </si>
  <si>
    <t>-1692837512</t>
  </si>
  <si>
    <t>"K8" 3,8</t>
  </si>
  <si>
    <t>166</t>
  </si>
  <si>
    <t>998764101</t>
  </si>
  <si>
    <t>Přesun hmot tonážní pro konstrukce klempířské v objektech v do 6 m</t>
  </si>
  <si>
    <t>-1338376579</t>
  </si>
  <si>
    <t>766</t>
  </si>
  <si>
    <t>Konstrukce truhlářské</t>
  </si>
  <si>
    <t>167</t>
  </si>
  <si>
    <t>76601</t>
  </si>
  <si>
    <t>D+M vchodové dveře dřevěné 900/1970 mm, vč. zárubně, barva šedá, Ud=1,2 W/m2K, kompletní provedení dle tabulky výrobků, ozn. TR1</t>
  </si>
  <si>
    <t>-915818050</t>
  </si>
  <si>
    <t>168</t>
  </si>
  <si>
    <t>76602</t>
  </si>
  <si>
    <t>D+M vchodové dveře dřevěné 700/1970 mm, vč. zárubně, barva šedá, Ud=1,2 W/m2K, kompletní provedení dle tabulky výrobků, ozn. TR2</t>
  </si>
  <si>
    <t>1375626439</t>
  </si>
  <si>
    <t>169</t>
  </si>
  <si>
    <t>76603</t>
  </si>
  <si>
    <t>D+M vnitřní dveře dřevěné, palubkové 800/1970 mm, vč. rámové zárubně, kompletní provedení dle tabulky výrobků, ozn. TR5</t>
  </si>
  <si>
    <t>-1565075654</t>
  </si>
  <si>
    <t>170</t>
  </si>
  <si>
    <t>76604</t>
  </si>
  <si>
    <t>D+M vnitřní dveře dřevěné, posuvné 1200/2200 mm, vč. ocel. rámu, kompletní provedení dle tabulky výrobků, ozn. TR6</t>
  </si>
  <si>
    <t>-605869306</t>
  </si>
  <si>
    <t>171</t>
  </si>
  <si>
    <t>76605</t>
  </si>
  <si>
    <t>D+M dvířka pro zakrytí skříní EL, 1500/1300 mm, vč. rámu, kompletní provedení dle tabulky výrobků, ozn. TR7</t>
  </si>
  <si>
    <t>1826786302</t>
  </si>
  <si>
    <t>172</t>
  </si>
  <si>
    <t>76606</t>
  </si>
  <si>
    <t>D+M dřevěné madlo, kompletní provedení dle tabulky výrobků, ozn. TR8</t>
  </si>
  <si>
    <t>-932675344</t>
  </si>
  <si>
    <t>173</t>
  </si>
  <si>
    <t>76607</t>
  </si>
  <si>
    <t>D+M trámky pro uchycení závěsů na sedla, kompletní provedení dle tabulky výrobků, ozn. TR9</t>
  </si>
  <si>
    <t>-1075102556</t>
  </si>
  <si>
    <t>174</t>
  </si>
  <si>
    <t>76608</t>
  </si>
  <si>
    <t>D+M ochranná prkna u obvodové stěny, kompletní provedení dle tabulky výrobků, ozn. TR9</t>
  </si>
  <si>
    <t>-1439001075</t>
  </si>
  <si>
    <t>"kompletní provedení dle výpisu výrobků"</t>
  </si>
  <si>
    <t>"cena obsahuje: prkna 200/25 mm - 67 m, sloupky 80/80 mm - 16x1,2 m, ocelové profily L65/90/9 mm - 32 ks"</t>
  </si>
  <si>
    <t>175</t>
  </si>
  <si>
    <t>76609</t>
  </si>
  <si>
    <t>D+M ozdobný prvek na fasádě - kůň v životní velikosti, provedení dle výpisu výrobků ozn. TR17 - ruční výroba uměleckým truhlářem</t>
  </si>
  <si>
    <t>-200904131</t>
  </si>
  <si>
    <t>176</t>
  </si>
  <si>
    <t>76610</t>
  </si>
  <si>
    <t>D+M sedák + čelo - překližka buková truhlářská tl. 10 mm, vč. povrchové úpravy</t>
  </si>
  <si>
    <t>-537903264</t>
  </si>
  <si>
    <t>177</t>
  </si>
  <si>
    <t>766412221</t>
  </si>
  <si>
    <t xml:space="preserve">Montáž obložení stěn plochy přes 1 m2 palubkami modřínovými </t>
  </si>
  <si>
    <t>532980895</t>
  </si>
  <si>
    <t>287</t>
  </si>
  <si>
    <t>178</t>
  </si>
  <si>
    <t>61191157</t>
  </si>
  <si>
    <t>palubky obkladové modřín profil klasický 25x100mm</t>
  </si>
  <si>
    <t>897203812</t>
  </si>
  <si>
    <t>287*1,1 'Přepočtené koeficientem množství</t>
  </si>
  <si>
    <t>179</t>
  </si>
  <si>
    <t>766412222</t>
  </si>
  <si>
    <t>Montáž obložení stěn plochy přes 1 m2 palubkami modřínovými š do 80 mm</t>
  </si>
  <si>
    <t>-408904273</t>
  </si>
  <si>
    <t>"obložení stěn, kotveno nerez zápustnými vruty"</t>
  </si>
  <si>
    <t>"obklad konstrukce hlediště, bočního vstupu a skladu sedel"</t>
  </si>
  <si>
    <t>"nosné KVH hranoly - v tesařských konstrukcích"</t>
  </si>
  <si>
    <t>"vodorovné" 151,5</t>
  </si>
  <si>
    <t>"svislé" 64,8</t>
  </si>
  <si>
    <t>"vodorovné" 46,7</t>
  </si>
  <si>
    <t>"svislé" 1,5</t>
  </si>
  <si>
    <t>180</t>
  </si>
  <si>
    <t>814843636</t>
  </si>
  <si>
    <t>264,5*1,1 'Přepočtené koeficientem množství</t>
  </si>
  <si>
    <t>181</t>
  </si>
  <si>
    <t>766416221</t>
  </si>
  <si>
    <t>Montáž obložení stěn plochy přes 5 m2 z modřínu a tvrdého dřeva do 0,60 m2</t>
  </si>
  <si>
    <t>1122890023</t>
  </si>
  <si>
    <t>"obklad fasády "na husto"</t>
  </si>
  <si>
    <t>5,9*(7+14,2+7)</t>
  </si>
  <si>
    <t>2,9*5,4</t>
  </si>
  <si>
    <t>2,49*2*1+2,16*(2*0,14+3*0,025+2*0,14+2*0,73)+(0,14+2*0,025)*7</t>
  </si>
  <si>
    <t>12*1*1*7</t>
  </si>
  <si>
    <t>182</t>
  </si>
  <si>
    <t>766416222</t>
  </si>
  <si>
    <t>Montáž obložení stěn plochy přes 5 m2 panely z modřínu a tvrdého dřeva do 1,50 m2</t>
  </si>
  <si>
    <t>523384554</t>
  </si>
  <si>
    <t>"obklad fasády "na řídko"</t>
  </si>
  <si>
    <t>5,9*(5,05+11,9+3,8+2*0,2+3,8+1,3+6,8+2*0,2)</t>
  </si>
  <si>
    <t>5,9*(1,12+0,4+2,7+1,35+2,9+4,3)</t>
  </si>
  <si>
    <t>183</t>
  </si>
  <si>
    <t>611911571</t>
  </si>
  <si>
    <t>palubky obkladové modřín 25x100 mm rovná hrana</t>
  </si>
  <si>
    <t>1260618042</t>
  </si>
  <si>
    <t>0,1*5,9*(14+45+14+48+43)</t>
  </si>
  <si>
    <t>0,1*(4,7*(4*60+2)-3*10*1,3-30*2,1)</t>
  </si>
  <si>
    <t>0,1*2,9*54</t>
  </si>
  <si>
    <t>94,835</t>
  </si>
  <si>
    <t>310,795*1,15 'Přepočtené koeficientem množství</t>
  </si>
  <si>
    <t>184</t>
  </si>
  <si>
    <t>766660001</t>
  </si>
  <si>
    <t>Montáž dveřních křídel otvíravých jednokřídlových š do 0,8 m do ocelové zárubně</t>
  </si>
  <si>
    <t>202706546</t>
  </si>
  <si>
    <t>"D.1.1.b.22"</t>
  </si>
  <si>
    <t>"TR3" 2</t>
  </si>
  <si>
    <t>"TR4" 1</t>
  </si>
  <si>
    <t>185</t>
  </si>
  <si>
    <t>61164071</t>
  </si>
  <si>
    <t>dveře jednokřídlé, plné, povrch lakovaný, kování, zámek, 700x1970mm - kompletní provedení dle výpisu výrobků ozn. TR4</t>
  </si>
  <si>
    <t>1845992769</t>
  </si>
  <si>
    <t>186</t>
  </si>
  <si>
    <t>61164005</t>
  </si>
  <si>
    <t>dveře jednokřídlé, plné, povrch lakovaný, kování, zámek, madlo, 800x1970mm - kompletní provedení dle výpisu výrobků ozn. TR3</t>
  </si>
  <si>
    <t>-1001057844</t>
  </si>
  <si>
    <t>187</t>
  </si>
  <si>
    <t>998766101</t>
  </si>
  <si>
    <t>Přesun hmot tonážní pro konstrukce truhlářské v objektech v do 6 m</t>
  </si>
  <si>
    <t>-218151740</t>
  </si>
  <si>
    <t>767_1</t>
  </si>
  <si>
    <t>Záchytný systém</t>
  </si>
  <si>
    <t>188</t>
  </si>
  <si>
    <t>766001</t>
  </si>
  <si>
    <t>Kladka kotvícího bodu</t>
  </si>
  <si>
    <t>ks</t>
  </si>
  <si>
    <t>-1783073693</t>
  </si>
  <si>
    <t>189</t>
  </si>
  <si>
    <t>766002</t>
  </si>
  <si>
    <t>Revize záchytného systému a předání do užívání</t>
  </si>
  <si>
    <t>-146336277</t>
  </si>
  <si>
    <t>190</t>
  </si>
  <si>
    <t>767841533R00</t>
  </si>
  <si>
    <t>Ochranný systém proti pádu osob nerezový kotvicí bod, plocha základny 362x200 mm, osazený do sendvičového panelu nebo trapézového plechu</t>
  </si>
  <si>
    <t>-278749989</t>
  </si>
  <si>
    <t>191</t>
  </si>
  <si>
    <t>767849116R00</t>
  </si>
  <si>
    <t>Ochranný systém proti pádu osob nerezové lano, průměr 6 mm,</t>
  </si>
  <si>
    <t>1914899761</t>
  </si>
  <si>
    <t>192</t>
  </si>
  <si>
    <t>767849121R00</t>
  </si>
  <si>
    <t>Ochranný systém proti pádu osob napínací nerezová koncovka k lanu, průměr 6 mm,</t>
  </si>
  <si>
    <t>-694392469</t>
  </si>
  <si>
    <t>193</t>
  </si>
  <si>
    <t>767849123R00</t>
  </si>
  <si>
    <t>Ochranný systém proti pádu osob pevná nerezová koncovka k lanu pr. 6 mm, délky 140 mm,</t>
  </si>
  <si>
    <t>-1808543800</t>
  </si>
  <si>
    <t>194</t>
  </si>
  <si>
    <t>767849125R00</t>
  </si>
  <si>
    <t>Ochranný systém proti pádu osob spojovací nerez oko,  ,</t>
  </si>
  <si>
    <t>-223305256</t>
  </si>
  <si>
    <t>195</t>
  </si>
  <si>
    <t>767849131R00</t>
  </si>
  <si>
    <t>Ochranný systém proti pádu osob štítek k označení jednotlivých úseků kotevního vedení,  ,</t>
  </si>
  <si>
    <t>-1191523171</t>
  </si>
  <si>
    <t>196</t>
  </si>
  <si>
    <t>767849133R00</t>
  </si>
  <si>
    <t>Ochranný systém proti pádu osob ztužující nerezová trubka o průměru 42 mm, délky 300 mm,</t>
  </si>
  <si>
    <t>224169200</t>
  </si>
  <si>
    <t>767</t>
  </si>
  <si>
    <t>Konstrukce zámečnické</t>
  </si>
  <si>
    <t>197</t>
  </si>
  <si>
    <t>76701</t>
  </si>
  <si>
    <t>D+M hliníková prosklená vstupní stěna 3000/2200 mm. kompletní provedení dle výpisu výrobků, ozn. O1</t>
  </si>
  <si>
    <t>-1185791239</t>
  </si>
  <si>
    <t>198</t>
  </si>
  <si>
    <t>76702</t>
  </si>
  <si>
    <t>D+M ocelové vstupní dveře nezateplené, vč. ocelové zárubně, kompletní provedení dle výpisu výrobků, ozn. O2</t>
  </si>
  <si>
    <t>-1561971608</t>
  </si>
  <si>
    <t>199</t>
  </si>
  <si>
    <t>76703</t>
  </si>
  <si>
    <t>D+M venkovní vrata 2křídla, posuvná, 5000/4800 mm, nosný rám, výplň dřevěná, kompletní provedení dle výpisu výrobků, ozn. O3</t>
  </si>
  <si>
    <t>1874318879</t>
  </si>
  <si>
    <t>200</t>
  </si>
  <si>
    <t>76704</t>
  </si>
  <si>
    <t>D+M hliníkové okno jednokřídlé, 900/900 mm, kompletní provedení dle výpisu výrobků, ozn. O4</t>
  </si>
  <si>
    <t>1386899435</t>
  </si>
  <si>
    <t>201</t>
  </si>
  <si>
    <t>76705</t>
  </si>
  <si>
    <t>D+M hliníkové okno čtyřkřídlé, 6000/1300 mm, kompletní provedení dle výpsiu prvků, ozn. O5</t>
  </si>
  <si>
    <t>1280186249</t>
  </si>
  <si>
    <t>202</t>
  </si>
  <si>
    <t>76706</t>
  </si>
  <si>
    <t>D+M protiprůvanová síť, kompletní provedení dle výpisu výrobků, ozn. OS1</t>
  </si>
  <si>
    <t>-545055583</t>
  </si>
  <si>
    <t>203</t>
  </si>
  <si>
    <t>76707</t>
  </si>
  <si>
    <t>D+M vybavení WC kabin a předsíní, kompletní provedení dle výpisu výrobků, ozn. Z3</t>
  </si>
  <si>
    <t>-1222922502</t>
  </si>
  <si>
    <t>204</t>
  </si>
  <si>
    <t>76708</t>
  </si>
  <si>
    <t>D+M požární žebřík se suchovodem a ochranným košem vč. povrchové úpravy, kompletní provedení dle výpisu výrobků, ozn. Z4</t>
  </si>
  <si>
    <t>-1989927915</t>
  </si>
  <si>
    <t>205</t>
  </si>
  <si>
    <t>76709</t>
  </si>
  <si>
    <t>D+M čistící rohož před vstupem 900/1500 mm, kompletní provedení dle výpisu výrobků, ozn. Z5</t>
  </si>
  <si>
    <t>185552886</t>
  </si>
  <si>
    <t>206</t>
  </si>
  <si>
    <t>76710</t>
  </si>
  <si>
    <t>D+M kovový regál 600/300/1800 mm, kompletní provedení dle výpisu výrobků, ozn. Z6</t>
  </si>
  <si>
    <t>613703821</t>
  </si>
  <si>
    <t>207</t>
  </si>
  <si>
    <t>76711</t>
  </si>
  <si>
    <t>D+M držák na sedlo a podsedlovou deku, kompletní provedení dle výpisu výrobků, ozn. Z13</t>
  </si>
  <si>
    <t>290586954</t>
  </si>
  <si>
    <t>208</t>
  </si>
  <si>
    <t>76712</t>
  </si>
  <si>
    <t>D+M věšák na podsedlové dečky, kompletní provedení dle výpisu výrobků, ozn. Z14</t>
  </si>
  <si>
    <t>-1552124553</t>
  </si>
  <si>
    <t>209</t>
  </si>
  <si>
    <t>76713</t>
  </si>
  <si>
    <t>D+M držák na uzdečky, kompletní provedení dle výpisu výrobků, ozn. Z15</t>
  </si>
  <si>
    <t>1893007816</t>
  </si>
  <si>
    <t>210</t>
  </si>
  <si>
    <t>76714</t>
  </si>
  <si>
    <t>D+M ocelové táhlo u stříšky nad vstupem, kompletní provedení dle výpisu výrobků, ozn. Z16</t>
  </si>
  <si>
    <t>543909702</t>
  </si>
  <si>
    <t>211</t>
  </si>
  <si>
    <t>76715</t>
  </si>
  <si>
    <t>D+M ocelová síť pro zakrytí skladu sedel, žár. pozink, kompletní provedení dle výpisu výrobků, ozn. Z19</t>
  </si>
  <si>
    <t>688154551</t>
  </si>
  <si>
    <t>212</t>
  </si>
  <si>
    <t>767414291</t>
  </si>
  <si>
    <t>Montáž pomocné konstrukce z tenkostěnných profilů šroubováním</t>
  </si>
  <si>
    <t>-2100327889</t>
  </si>
  <si>
    <t>"montáž ocelových profilů 80/80/3 - pro montáž obkladu fasády"</t>
  </si>
  <si>
    <t>4*(0,2+0,4+2,7+3,8+0,2+3,8+2*0,55+3,1+3,2+2*0,2+1,12+0,4+2,7+2*0,55+2,9+4,3)</t>
  </si>
  <si>
    <t>3*5,39</t>
  </si>
  <si>
    <t>5*(6+14,2+6,9+4,7)</t>
  </si>
  <si>
    <t>4*7</t>
  </si>
  <si>
    <t>2*3,61+5,33</t>
  </si>
  <si>
    <t>213</t>
  </si>
  <si>
    <t>145502661</t>
  </si>
  <si>
    <t>profil ocelový čtvercový svařovaný 80x80x3mm, žárový zinek, zavíčkování</t>
  </si>
  <si>
    <t>-1144626407</t>
  </si>
  <si>
    <t>Poznámka k položce:_x000D_
Hmotnost: 7,28 kg/m</t>
  </si>
  <si>
    <t>341,4*7,282*1,15/1000</t>
  </si>
  <si>
    <t>238*0,08*0,08*23,55*1,15/1000 "konce"</t>
  </si>
  <si>
    <t>214</t>
  </si>
  <si>
    <t>998767101</t>
  </si>
  <si>
    <t>Přesun hmot tonážní pro zámečnické konstrukce v objektech v do 6 m</t>
  </si>
  <si>
    <t>-1401331266</t>
  </si>
  <si>
    <t>771</t>
  </si>
  <si>
    <t>Podlahy z dlaždic</t>
  </si>
  <si>
    <t>215</t>
  </si>
  <si>
    <t>771574261</t>
  </si>
  <si>
    <t>Montáž podlah keramických velkoformát pro mechanické zatížení protiskluzných lepených flexibilním lepidlem do 4 ks/ m2</t>
  </si>
  <si>
    <t>1450074000</t>
  </si>
  <si>
    <t>216</t>
  </si>
  <si>
    <t>59761415</t>
  </si>
  <si>
    <t>dlažba velkoformátová keramická slinutá protiskluzná do interiéru i exteriéru pro vysoké mechanické namáhání přes 2 do 4ks/m2</t>
  </si>
  <si>
    <t>890178376</t>
  </si>
  <si>
    <t>30,3*1,15 'Přepočtené koeficientem množství</t>
  </si>
  <si>
    <t>217</t>
  </si>
  <si>
    <t>771577111</t>
  </si>
  <si>
    <t>Příplatek k montáži podlah keramických lepených flexibilním lepidlem za plochu do 5 m2</t>
  </si>
  <si>
    <t>242875031</t>
  </si>
  <si>
    <t>4,41+1,54+1,92+4,57+3,84+4,83+1,98</t>
  </si>
  <si>
    <t>218</t>
  </si>
  <si>
    <t>771591115</t>
  </si>
  <si>
    <t>Podlahy spárování silikonem</t>
  </si>
  <si>
    <t>-205345915</t>
  </si>
  <si>
    <t>2*2,7+2*3,22-0,9-0,8-0,7</t>
  </si>
  <si>
    <t>2*2,25+2*2,02-0,8</t>
  </si>
  <si>
    <t>2*1,55+2*1,1-0,7</t>
  </si>
  <si>
    <t>2*2,25+2*0,92-0,7</t>
  </si>
  <si>
    <t>2*2,25+2*2,2-0,8</t>
  </si>
  <si>
    <t>2*3,4+2*3,22-0,9-0,8</t>
  </si>
  <si>
    <t>2*1,8+2*1,1-0,7</t>
  </si>
  <si>
    <t>219</t>
  </si>
  <si>
    <t>998771101</t>
  </si>
  <si>
    <t>Přesun hmot tonážní pro podlahy z dlaždic v objektech v do 6 m</t>
  </si>
  <si>
    <t>-1675977994</t>
  </si>
  <si>
    <t>777</t>
  </si>
  <si>
    <t>Podlahy lité</t>
  </si>
  <si>
    <t>220</t>
  </si>
  <si>
    <t>777131111</t>
  </si>
  <si>
    <t>Penetrační epoxidový nátěr podlahy plněný pískem</t>
  </si>
  <si>
    <t>-846292537</t>
  </si>
  <si>
    <t>221</t>
  </si>
  <si>
    <t>777511103</t>
  </si>
  <si>
    <t>Krycí epoxidová stěrka tloušťky přes 1 do 2 mm dekorativní lité podlahy</t>
  </si>
  <si>
    <t>1986868079</t>
  </si>
  <si>
    <t>"1.01-04, 1.08"</t>
  </si>
  <si>
    <t>52,92+14,28+92,36+4,04+16,53</t>
  </si>
  <si>
    <t>"svislé části"</t>
  </si>
  <si>
    <t>1,05*(1,7+2*1,2+1,3)</t>
  </si>
  <si>
    <t>0,725*1,5</t>
  </si>
  <si>
    <t>3*0,35*12,45</t>
  </si>
  <si>
    <t>222</t>
  </si>
  <si>
    <t>777511107</t>
  </si>
  <si>
    <t>Protiskluzná úprava prosyp krycí stěrky lité podlahy pískem</t>
  </si>
  <si>
    <t>-222001921</t>
  </si>
  <si>
    <t>223</t>
  </si>
  <si>
    <t>777612103</t>
  </si>
  <si>
    <t>Uzavírací epoxidový transparentní nátěr podlahy</t>
  </si>
  <si>
    <t>-578208187</t>
  </si>
  <si>
    <t>224</t>
  </si>
  <si>
    <t>998777101</t>
  </si>
  <si>
    <t>Přesun hmot tonážní pro podlahy lité v objektech v do 6 m</t>
  </si>
  <si>
    <t>-630740480</t>
  </si>
  <si>
    <t>781</t>
  </si>
  <si>
    <t>Dokončovací práce - obklady</t>
  </si>
  <si>
    <t>225</t>
  </si>
  <si>
    <t>781474152</t>
  </si>
  <si>
    <t>Montáž obkladů vnitřních keramických velkoformátových hladkých do 2 ks/m2 lepených flexibilním lepidlem</t>
  </si>
  <si>
    <t>1933845546</t>
  </si>
  <si>
    <t>2,5*(2*2,7+2*3,22)-0,9*1,97-0,8*1,97-0,7*1,97</t>
  </si>
  <si>
    <t>2,5*(2*2,25+2*2,02)-0,8*1,97</t>
  </si>
  <si>
    <t>2,5*(2*1,55+2*1,1)-0,7*1,97</t>
  </si>
  <si>
    <t>2,05*(2*2,25+2*0,92)-0,7*1,97</t>
  </si>
  <si>
    <t>2,5*(2*2,25+2*2,2)-0,8*1,97</t>
  </si>
  <si>
    <t>2,5*(2*3,4+2*3,22)-0,9*1,97-0,8*1,97</t>
  </si>
  <si>
    <t>2,05*(2*1,8+2*1,1)-0,7*1,97</t>
  </si>
  <si>
    <t>226</t>
  </si>
  <si>
    <t>59761002</t>
  </si>
  <si>
    <t xml:space="preserve">obklad velkoformátový keramický hladký </t>
  </si>
  <si>
    <t>1520967995</t>
  </si>
  <si>
    <t>129,071*1,15 'Přepočtené koeficientem množství</t>
  </si>
  <si>
    <t>227</t>
  </si>
  <si>
    <t>781494111</t>
  </si>
  <si>
    <t>Plastové profily rohové lepené flexibilním lepidlem</t>
  </si>
  <si>
    <t>206964764</t>
  </si>
  <si>
    <t>3*2,5</t>
  </si>
  <si>
    <t>1,1+0,92+1+1</t>
  </si>
  <si>
    <t>228</t>
  </si>
  <si>
    <t>998781101</t>
  </si>
  <si>
    <t>Přesun hmot tonážní pro obklady keramické v objektech v do 6 m</t>
  </si>
  <si>
    <t>1213364096</t>
  </si>
  <si>
    <t>783</t>
  </si>
  <si>
    <t>Dokončovací práce - nátěry</t>
  </si>
  <si>
    <t>229</t>
  </si>
  <si>
    <t>596992122</t>
  </si>
  <si>
    <t>Impregnační nátěr betonové plochy beze spár hydrofobní dvojnásobný</t>
  </si>
  <si>
    <t>-1765743911</t>
  </si>
  <si>
    <t>"pohledová část betonového soklu lambríny - hydrofobní nátěr"</t>
  </si>
  <si>
    <t>230</t>
  </si>
  <si>
    <t>783268111</t>
  </si>
  <si>
    <t>Lazurovací dvojnásobný olejový nátěr tesařských konstrukcí</t>
  </si>
  <si>
    <t>1910208158</t>
  </si>
  <si>
    <t>"lambrína profil 80/80 mm" 4*0,08*666,08</t>
  </si>
  <si>
    <t>"lambrína profil 275/80 mm" (2*0,275+2*0,08)*156,58</t>
  </si>
  <si>
    <t>"lambrína profil 140/200 mm" (2*0,14+2*0,2)*157,6</t>
  </si>
  <si>
    <t>"prkna" 2*287</t>
  </si>
  <si>
    <t>"vrata, dveře lambríny" 6*1,5*1,6*1,2+2*5*1,6*1,2</t>
  </si>
  <si>
    <t>"stříška vstupu" (4*0,7+4*(2,16+0,14)+2*7)*3*0,14+7*(2*0,08+2*0,14)</t>
  </si>
  <si>
    <t>"záklop" 10,8*3,62*2*1,1</t>
  </si>
  <si>
    <t>"stropní" 13*5,38*(2*0,1+2*0,14)*1,1</t>
  </si>
  <si>
    <t>"palubky" 2*(151,5+64,8+46,7+1,5)*1,1</t>
  </si>
  <si>
    <t>"palubky" 2*357,414*1,1</t>
  </si>
  <si>
    <t>"140/140" 12,5*4*0,14</t>
  </si>
  <si>
    <t>"100/140" 49*(2*0,1+2*0,14)</t>
  </si>
  <si>
    <t>"75/100" 370,5*(2*0,075+2*0,1)</t>
  </si>
  <si>
    <t>"60/80" 132,5*(2*0,06+2*0,08)</t>
  </si>
  <si>
    <t>"50/75" 8,5*(2*0,05+2*0,075)</t>
  </si>
  <si>
    <t>"75/100" 60,1*(2*0,075+2*0,1)</t>
  </si>
  <si>
    <t>"60/140" 29,5*(2*0,06+2*0,14)</t>
  </si>
  <si>
    <t>231</t>
  </si>
  <si>
    <t>783301311</t>
  </si>
  <si>
    <t>Odmaštění zámečnických konstrukcí vodou ředitelným odmašťovačem</t>
  </si>
  <si>
    <t>-31699925</t>
  </si>
  <si>
    <t>232</t>
  </si>
  <si>
    <t>783314101</t>
  </si>
  <si>
    <t>Základní jednonásobný syntetický nátěr zámečnických konstrukcí</t>
  </si>
  <si>
    <t>-848214304</t>
  </si>
  <si>
    <t>2*3,61</t>
  </si>
  <si>
    <t>336,07*4*0,08</t>
  </si>
  <si>
    <t>233</t>
  </si>
  <si>
    <t>783315101</t>
  </si>
  <si>
    <t>Mezinátěr jednonásobný syntetický standardní zámečnických konstrukcí</t>
  </si>
  <si>
    <t>-752556209</t>
  </si>
  <si>
    <t>234</t>
  </si>
  <si>
    <t>783317101</t>
  </si>
  <si>
    <t>Krycí jednonásobný syntetický standardní nátěr zámečnických konstrukcí</t>
  </si>
  <si>
    <t>1034828572</t>
  </si>
  <si>
    <t>784</t>
  </si>
  <si>
    <t>Dokončovací práce - malby a tapety</t>
  </si>
  <si>
    <t>235</t>
  </si>
  <si>
    <t>784171101</t>
  </si>
  <si>
    <t>Zakrytí vnitřních podlah včetně pozdějšího odkrytí</t>
  </si>
  <si>
    <t>898618510</t>
  </si>
  <si>
    <t>236</t>
  </si>
  <si>
    <t>784171111</t>
  </si>
  <si>
    <t>Zakrytí vnitřních ploch stěn v místnostech výšky do 3,80 m</t>
  </si>
  <si>
    <t>-1199692234</t>
  </si>
  <si>
    <t>5*0,9*0,9+6*0,7*2+4*0,8*2+4*0,9*2</t>
  </si>
  <si>
    <t>237</t>
  </si>
  <si>
    <t>58124844</t>
  </si>
  <si>
    <t>fólie pro malířské potřeby zakrývací tl 25µ 4x5m</t>
  </si>
  <si>
    <t>1019374283</t>
  </si>
  <si>
    <t>50+26,05</t>
  </si>
  <si>
    <t>76,05*1,05 'Přepočtené koeficientem množství</t>
  </si>
  <si>
    <t>238</t>
  </si>
  <si>
    <t>784181101</t>
  </si>
  <si>
    <t>Základní akrylátová jednonásobná penetrace podkladu v místnostech výšky do 3,80m</t>
  </si>
  <si>
    <t>1514411403</t>
  </si>
  <si>
    <t>239</t>
  </si>
  <si>
    <t>784221101</t>
  </si>
  <si>
    <t>Dvojnásobné bílé malby ze směsí za sucha dobře otěruvzdorných v místnostech do 3,80 m</t>
  </si>
  <si>
    <t>-568800279</t>
  </si>
  <si>
    <t>3,2*10,94</t>
  </si>
  <si>
    <t>(2,5-2,05)*(2*2,25+2*0,92)</t>
  </si>
  <si>
    <t>(2,5-2,05)*(2*1,8+2*1,1)</t>
  </si>
  <si>
    <t>Práce a dodávky M</t>
  </si>
  <si>
    <t>43-M</t>
  </si>
  <si>
    <t>Montáž ocelových konstrukcí</t>
  </si>
  <si>
    <t>240</t>
  </si>
  <si>
    <t>4301</t>
  </si>
  <si>
    <t>Dodávka a montáž kompletní ocelové haly vč. opláštění (dle popisu v TZ)</t>
  </si>
  <si>
    <t>1740267454</t>
  </si>
  <si>
    <t>"kompletní hala zahrnuje:"</t>
  </si>
  <si>
    <t>"materiál konstrukce haly s přístřekem, včetně klempířských prvků</t>
  </si>
  <si>
    <t>"kotevní prvky nosné konstrukce</t>
  </si>
  <si>
    <t>"opláštění střechy vč. spojovacího materiálu</t>
  </si>
  <si>
    <t>"opláštění haly vč. spojovacího materiálu</t>
  </si>
  <si>
    <t>"příprava rámů a lemování pro okna</t>
  </si>
  <si>
    <t>"prosvětlovací pásy ve střeše</t>
  </si>
  <si>
    <t>"okapy a svody</t>
  </si>
  <si>
    <t>"dokumentace - prováděcí dokumentace, vč. návrhu založení</t>
  </si>
  <si>
    <t>"doprava na místo montáže</t>
  </si>
  <si>
    <t>1b - Zdravotně technické instalace, závlaha</t>
  </si>
  <si>
    <t>D1 - ČERPACÍ STANICE</t>
  </si>
  <si>
    <t>D2 - TRUBNÍ ŘÁD + ZÁVLAHOVÝ DETAIL SEKCE 1.</t>
  </si>
  <si>
    <t>D3 - TRUBNÍ ŘÁD + ZÁVLAHOVÝ DETAIL SEKCE 2.</t>
  </si>
  <si>
    <t>D4 - TRUBNÍ ŘÁD + ZÁVLAHOVÝ DETAIL SEKCE 3.</t>
  </si>
  <si>
    <t>D5 - TRUBNÍ ŘÁD + ZÁVLAHOVÝ DETAIL SEKCE 4.</t>
  </si>
  <si>
    <t>D6 - TRUBNÍ ŘÁD + ZÁVLAHOVÝ DETAIL - VODOVODNÍ ZÁSUVKY</t>
  </si>
  <si>
    <t>D7 - ŘÍZENÍ ZÁVLAHOVÉHO SYSTÉMU</t>
  </si>
  <si>
    <t>D8 - MONTÁŽNÍ MATERIÁL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</si>
  <si>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</si>
  <si>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</si>
  <si>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</si>
  <si>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</si>
  <si>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</si>
  <si>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OST - Ostatní</t>
  </si>
  <si>
    <t>D1</t>
  </si>
  <si>
    <t>ČERPACÍ STANICE</t>
  </si>
  <si>
    <t>Pol144</t>
  </si>
  <si>
    <t>TLAKOVÁ SPOJKA PŘÍMÁ S VNĚJŠÍM ZÁVITEM 63 X 2"</t>
  </si>
  <si>
    <t>1254613255</t>
  </si>
  <si>
    <t>Pol145</t>
  </si>
  <si>
    <t>KULOVY VENTIL 2"     VNITRNI/VNITRNI-ZAVIT</t>
  </si>
  <si>
    <t>1654739055</t>
  </si>
  <si>
    <t>800466937</t>
  </si>
  <si>
    <t>-793422414</t>
  </si>
  <si>
    <t>Pol146</t>
  </si>
  <si>
    <t>Trubka PE 100 RC SDR17 voda 63 x 3,8</t>
  </si>
  <si>
    <t>-495804088</t>
  </si>
  <si>
    <t>Pol147</t>
  </si>
  <si>
    <t>VODOMĚR 2" PN10</t>
  </si>
  <si>
    <t>-1339024392</t>
  </si>
  <si>
    <t>Pol147R</t>
  </si>
  <si>
    <t>VODOMĚR 6/4" PN10</t>
  </si>
  <si>
    <t>1713097579</t>
  </si>
  <si>
    <t>Pol148</t>
  </si>
  <si>
    <t>DISKOVÝ FILTR 2" PRŮTOK 35 M3/H S OCELOVOU SPONOU  A ZVÝŠENÝM PRŮTOKEM</t>
  </si>
  <si>
    <t>1420368055</t>
  </si>
  <si>
    <t>Pol149</t>
  </si>
  <si>
    <t>T-KUS PLASTOVÝ S VNITŘNÍM ZÁVITEM 2" X 2" X 2"</t>
  </si>
  <si>
    <t>1326392943</t>
  </si>
  <si>
    <t>Pol150</t>
  </si>
  <si>
    <t>REDUKCE M/F 2"M X 1/2"F</t>
  </si>
  <si>
    <t>-481471813</t>
  </si>
  <si>
    <t>Pol151</t>
  </si>
  <si>
    <t>VSUVKA 1/2" X 1/2"</t>
  </si>
  <si>
    <t>1279406978</t>
  </si>
  <si>
    <t>Pol152</t>
  </si>
  <si>
    <t>KULOVÝ VENTIL 1/2"  VNITRNI/VNITRNI-ZAVIT</t>
  </si>
  <si>
    <t>1964777119</t>
  </si>
  <si>
    <t>Pol153</t>
  </si>
  <si>
    <t>TLAKOVÁ SPOJKA PŘÍMÁ S VNĚJŠÍM ZÁVITEM 16 X 1/2"</t>
  </si>
  <si>
    <t>1623856809</t>
  </si>
  <si>
    <t>Pol156</t>
  </si>
  <si>
    <t>KULOVY VENTIL 1"     VNITRNI/VNITRNI-ZAVIT</t>
  </si>
  <si>
    <t>-2123422450</t>
  </si>
  <si>
    <t>Pol157</t>
  </si>
  <si>
    <t>Redukční ventil 1" výstup nastavitelný v rozmezí 1,2 - 5,8 bar</t>
  </si>
  <si>
    <t>-1049295377</t>
  </si>
  <si>
    <t>Pol158</t>
  </si>
  <si>
    <t>TLAKOVÁ SPOJKA PŘÍMÁ S VNITŘNÍM ZÁVITEM 32 X 1"</t>
  </si>
  <si>
    <t>1763209368</t>
  </si>
  <si>
    <t>Pol159</t>
  </si>
  <si>
    <t>TLAKOVÉ KOLENO 90° S VNĚJŠÍM ZÁVITEM 63 x 2"</t>
  </si>
  <si>
    <t>-1766424109</t>
  </si>
  <si>
    <t>Pol161</t>
  </si>
  <si>
    <t>TLAKOVÉ KOLENO 90° 63 x 63</t>
  </si>
  <si>
    <t>2105383582</t>
  </si>
  <si>
    <t>Pol162</t>
  </si>
  <si>
    <t>VSUVKA 2 " X 2"</t>
  </si>
  <si>
    <t>-1550643916</t>
  </si>
  <si>
    <t>Pol163</t>
  </si>
  <si>
    <t>KOLENO PLASTOVÉ S VNITŘNÍM ZÁVITEM 2" X 2"</t>
  </si>
  <si>
    <t>-714479569</t>
  </si>
  <si>
    <t>Pol164</t>
  </si>
  <si>
    <t>El. ventil  závit 2" (50 mm) s regulací průtoku prac. tlak 15 Bar</t>
  </si>
  <si>
    <t>1927281979</t>
  </si>
  <si>
    <t>Pol165</t>
  </si>
  <si>
    <t>Regulátor tlaku pro ventily P220 a P150</t>
  </si>
  <si>
    <t>-155986748</t>
  </si>
  <si>
    <t>Pol168</t>
  </si>
  <si>
    <t>Montáž elektro</t>
  </si>
  <si>
    <t>hod</t>
  </si>
  <si>
    <t>-1913460627</t>
  </si>
  <si>
    <t>D2</t>
  </si>
  <si>
    <t>TRUBNÍ ŘÁD + ZÁVLAHOVÝ DETAIL SEKCE 1.</t>
  </si>
  <si>
    <t>-890938021</t>
  </si>
  <si>
    <t>-976078316</t>
  </si>
  <si>
    <t>1112008189</t>
  </si>
  <si>
    <t>Pol169</t>
  </si>
  <si>
    <t>TLAKOVÁ SPOJKA PŘÍMÁ S VNĚJŠÍM ZÁVITEM 63 X 11/2"</t>
  </si>
  <si>
    <t>-1055489140</t>
  </si>
  <si>
    <t>Pol170</t>
  </si>
  <si>
    <t>T-KUS TLAKOVÝ S VNITŘNÍM ZÁVITEM 40 x 1 1/2" x 40</t>
  </si>
  <si>
    <t>1709223789</t>
  </si>
  <si>
    <t>Pol171</t>
  </si>
  <si>
    <t>Trubka PE 100 RC SDR 11 voda 40 x 3,7</t>
  </si>
  <si>
    <t>-1767447770</t>
  </si>
  <si>
    <t>Pol172</t>
  </si>
  <si>
    <t>TLAKOVÉ KOLENO 90° 40 x 40</t>
  </si>
  <si>
    <t>1017996957</t>
  </si>
  <si>
    <t>Pol173</t>
  </si>
  <si>
    <t>Trubka HDPE PE 100 voda 40 x 2,4  - Tyčový materiál</t>
  </si>
  <si>
    <t>96016642</t>
  </si>
  <si>
    <t>Pol174</t>
  </si>
  <si>
    <t>TLAKOVÁ SPOJKA PŘÍMÁ S VNĚJŠÍM ZÁVITEM 40 X 1"</t>
  </si>
  <si>
    <t>-1526765759</t>
  </si>
  <si>
    <t>Pol175</t>
  </si>
  <si>
    <t>Výsuvný postřikovač 10 cm kruhový/výsečový</t>
  </si>
  <si>
    <t>-1798688631</t>
  </si>
  <si>
    <t>Pol176</t>
  </si>
  <si>
    <t>Plastová příchytka s třmenem z plastu na průměr 40 mm</t>
  </si>
  <si>
    <t>17698546</t>
  </si>
  <si>
    <t>Pol177</t>
  </si>
  <si>
    <t>STROJNÍ VÝKOP 0,4 - 0,6 X 0,2 M</t>
  </si>
  <si>
    <t>-322078424</t>
  </si>
  <si>
    <t>Pol178</t>
  </si>
  <si>
    <t>ZASYPÁNÍ A HUTNĚNÍ</t>
  </si>
  <si>
    <t>890119779</t>
  </si>
  <si>
    <t>Pol179</t>
  </si>
  <si>
    <t>Montáž závlahového detailu</t>
  </si>
  <si>
    <t>-2137434895</t>
  </si>
  <si>
    <t>D3</t>
  </si>
  <si>
    <t>TRUBNÍ ŘÁD + ZÁVLAHOVÝ DETAIL SEKCE 2.</t>
  </si>
  <si>
    <t>-219416966</t>
  </si>
  <si>
    <t>369684357</t>
  </si>
  <si>
    <t>-523209674</t>
  </si>
  <si>
    <t>-569255954</t>
  </si>
  <si>
    <t>838911321</t>
  </si>
  <si>
    <t>-345530348</t>
  </si>
  <si>
    <t>1214887904</t>
  </si>
  <si>
    <t>225551188</t>
  </si>
  <si>
    <t>-1380632873</t>
  </si>
  <si>
    <t>2091619540</t>
  </si>
  <si>
    <t>-1324363145</t>
  </si>
  <si>
    <t>341819007</t>
  </si>
  <si>
    <t>1797244166</t>
  </si>
  <si>
    <t>636795413</t>
  </si>
  <si>
    <t>D4</t>
  </si>
  <si>
    <t>TRUBNÍ ŘÁD + ZÁVLAHOVÝ DETAIL SEKCE 3.</t>
  </si>
  <si>
    <t>-839840074</t>
  </si>
  <si>
    <t>1964474093</t>
  </si>
  <si>
    <t>1802977153</t>
  </si>
  <si>
    <t>1107294095</t>
  </si>
  <si>
    <t>-2014322717</t>
  </si>
  <si>
    <t>639564791</t>
  </si>
  <si>
    <t>990935739</t>
  </si>
  <si>
    <t>967784613</t>
  </si>
  <si>
    <t>1076869962</t>
  </si>
  <si>
    <t>-1451177672</t>
  </si>
  <si>
    <t>-976377068</t>
  </si>
  <si>
    <t>-1417287528</t>
  </si>
  <si>
    <t>1580520763</t>
  </si>
  <si>
    <t>568181914</t>
  </si>
  <si>
    <t>D5</t>
  </si>
  <si>
    <t>TRUBNÍ ŘÁD + ZÁVLAHOVÝ DETAIL SEKCE 4.</t>
  </si>
  <si>
    <t>1711538461</t>
  </si>
  <si>
    <t>1430925038</t>
  </si>
  <si>
    <t>-1530930193</t>
  </si>
  <si>
    <t>1196599993</t>
  </si>
  <si>
    <t>-1311935371</t>
  </si>
  <si>
    <t>666517829</t>
  </si>
  <si>
    <t>1649919948</t>
  </si>
  <si>
    <t>-1382035445</t>
  </si>
  <si>
    <t>880285962</t>
  </si>
  <si>
    <t>332172691</t>
  </si>
  <si>
    <t>-1074635907</t>
  </si>
  <si>
    <t>601868633</t>
  </si>
  <si>
    <t>Pol180</t>
  </si>
  <si>
    <t>s</t>
  </si>
  <si>
    <t>611206001</t>
  </si>
  <si>
    <t>Pol181</t>
  </si>
  <si>
    <t>464034607</t>
  </si>
  <si>
    <t>D6</t>
  </si>
  <si>
    <t>TRUBNÍ ŘÁD + ZÁVLAHOVÝ DETAIL - VODOVODNÍ ZÁSUVKY</t>
  </si>
  <si>
    <t>-2057292996</t>
  </si>
  <si>
    <t>1789740309</t>
  </si>
  <si>
    <t>1355938636</t>
  </si>
  <si>
    <t>Pol182</t>
  </si>
  <si>
    <t>TLAKOVÁ SPOJKA PŘÍMÁ S VNĚJŠÍM ZÁVITEM 32 X 1"</t>
  </si>
  <si>
    <t>1447799006</t>
  </si>
  <si>
    <t>Pol183</t>
  </si>
  <si>
    <t>Trubka PE 100 RC voda 32 x 1,9</t>
  </si>
  <si>
    <t>-920088964</t>
  </si>
  <si>
    <t>Pol184</t>
  </si>
  <si>
    <t>TLAKOVÉ KOLENO 90° 32 x 32</t>
  </si>
  <si>
    <t>-1039871399</t>
  </si>
  <si>
    <t>Pol185</t>
  </si>
  <si>
    <t>T-KUS TLAKOVÝ  90° 32 x 32 x 32</t>
  </si>
  <si>
    <t>-66005494</t>
  </si>
  <si>
    <t>Pol186</t>
  </si>
  <si>
    <t>TLAKOVÁ SPOJKA PŘÍMÁ S VNĚJŠÍM ZÁVITEM 32 X 3/4"</t>
  </si>
  <si>
    <t>-1475117617</t>
  </si>
  <si>
    <t>Pol187</t>
  </si>
  <si>
    <t>Kruhová šachtice 15" 3/4" pro zahrad. Hadici</t>
  </si>
  <si>
    <t>415977142</t>
  </si>
  <si>
    <t>Pol188</t>
  </si>
  <si>
    <t>Mosazný přechod s vnějším závitem 3/4"</t>
  </si>
  <si>
    <t>1970320603</t>
  </si>
  <si>
    <t>Pol189</t>
  </si>
  <si>
    <t>Mosazný přechod na hadici ID 19 mm 3/4"</t>
  </si>
  <si>
    <t>341935286</t>
  </si>
  <si>
    <t>Pol190</t>
  </si>
  <si>
    <t>Nerezová spona hadicová stahovací pro průměr 25 - 40 mm</t>
  </si>
  <si>
    <t>653802763</t>
  </si>
  <si>
    <t>Pol191</t>
  </si>
  <si>
    <t>Žlutá profi PVC hadice 3/4" ID19 mm</t>
  </si>
  <si>
    <t>1764408658</t>
  </si>
  <si>
    <t>Pol192</t>
  </si>
  <si>
    <t>Stříkací pistole profi 416</t>
  </si>
  <si>
    <t>-62036126</t>
  </si>
  <si>
    <t>D7</t>
  </si>
  <si>
    <t>ŘÍZENÍ ZÁVLAHOVÉHO SYSTÉMU</t>
  </si>
  <si>
    <t>Pol193</t>
  </si>
  <si>
    <t>Elektrická ovládací skříňka pro čer. Stanici</t>
  </si>
  <si>
    <t>-2056630045</t>
  </si>
  <si>
    <t>Pol194</t>
  </si>
  <si>
    <t>Ovládací jednotka 6 x sekce  vestavěné trafo</t>
  </si>
  <si>
    <t>191056768</t>
  </si>
  <si>
    <t>Pol195</t>
  </si>
  <si>
    <t>CYKY 3x1,5</t>
  </si>
  <si>
    <t>-1549851549</t>
  </si>
  <si>
    <t>Pol196</t>
  </si>
  <si>
    <t>CYKY 4x1,5</t>
  </si>
  <si>
    <t>-1221142707</t>
  </si>
  <si>
    <t>Pol197</t>
  </si>
  <si>
    <t>CYKY 5x1,5</t>
  </si>
  <si>
    <t>550629360</t>
  </si>
  <si>
    <t>Pol198</t>
  </si>
  <si>
    <t>CYKY 7x1,5</t>
  </si>
  <si>
    <t>-584752727</t>
  </si>
  <si>
    <t>Pol199</t>
  </si>
  <si>
    <t>ACIDUR KRABICE MALÁ</t>
  </si>
  <si>
    <t>513466933</t>
  </si>
  <si>
    <t>Pol200</t>
  </si>
  <si>
    <t>Montáž řízení závlahového systému</t>
  </si>
  <si>
    <t>-1233234916</t>
  </si>
  <si>
    <t>Pol201</t>
  </si>
  <si>
    <t>Nastavení a seřízení frekvenčního měniče čerpací stanice</t>
  </si>
  <si>
    <t>1499249779</t>
  </si>
  <si>
    <t>Pol202</t>
  </si>
  <si>
    <t>Zaškolení obsluhy</t>
  </si>
  <si>
    <t>-452071007</t>
  </si>
  <si>
    <t>D8</t>
  </si>
  <si>
    <t>MONTÁŽNÍ MATERIÁL</t>
  </si>
  <si>
    <t>Pol203</t>
  </si>
  <si>
    <t>TEFLON PÁSKA 12mm * 0,1</t>
  </si>
  <si>
    <t>1390493058</t>
  </si>
  <si>
    <t>Pol204</t>
  </si>
  <si>
    <t>Lepidlo</t>
  </si>
  <si>
    <t>346395887</t>
  </si>
  <si>
    <t>132301101</t>
  </si>
  <si>
    <t>Hloubení rýh š do 600 mm v hornině tř. 4 objemu</t>
  </si>
  <si>
    <t>619753421</t>
  </si>
  <si>
    <t>132301109</t>
  </si>
  <si>
    <t>Příplatek za lepivost k hloubení rýh š do 600 mm v hornině tř. 4</t>
  </si>
  <si>
    <t>1577443957</t>
  </si>
  <si>
    <t>161101101</t>
  </si>
  <si>
    <t>Svislé přemístění výkopku z horniny tř. 1 až 4 hl výkopu do 2,5 m</t>
  </si>
  <si>
    <t>-1806093698</t>
  </si>
  <si>
    <t>174101101</t>
  </si>
  <si>
    <t>-182544261</t>
  </si>
  <si>
    <t>72150456125699</t>
  </si>
  <si>
    <t>Napojení na stávající přípojky vody</t>
  </si>
  <si>
    <t>252655199</t>
  </si>
  <si>
    <t>721504562</t>
  </si>
  <si>
    <t>NAPOJENÍ NOVÉ KANALIZACE NA AREÁLOVÉ PŘÍPOJKY KANALIZACE</t>
  </si>
  <si>
    <t>-1474580573</t>
  </si>
  <si>
    <t>899623161</t>
  </si>
  <si>
    <t>Obetonování potrubí nebo zdiva stok betonem prostým tř. C 20/25 v otevřeném výkopu</t>
  </si>
  <si>
    <t>-1767154518</t>
  </si>
  <si>
    <t>998276101</t>
  </si>
  <si>
    <t>Přesun hmot pro trubní vedení z trub z plastických hmot otevřený výkop</t>
  </si>
  <si>
    <t>1956525371</t>
  </si>
  <si>
    <t>Trubní vedení</t>
  </si>
  <si>
    <t>871161141</t>
  </si>
  <si>
    <t>Montáž potrubí z PE100 SDR 11 otevřený výkop svařovaných na tupo D 32 x 3,0 mm</t>
  </si>
  <si>
    <t>-146061037</t>
  </si>
  <si>
    <t>28613595</t>
  </si>
  <si>
    <t>Potrubí PE 100 RC 32 x 3,0</t>
  </si>
  <si>
    <t>968547730</t>
  </si>
  <si>
    <t>713463121</t>
  </si>
  <si>
    <t>Montáž izolace tepelné potrubí potrubními pouzdry bez úpravy uchycenými sponami 1x</t>
  </si>
  <si>
    <t>2047554007</t>
  </si>
  <si>
    <t>22,3+2,5+9,5+14,8</t>
  </si>
  <si>
    <t>28377104</t>
  </si>
  <si>
    <t>izolace tepelná potrubí z pěnového polyetylenu 22 x 13 mm</t>
  </si>
  <si>
    <t>1252138365</t>
  </si>
  <si>
    <t>28377048</t>
  </si>
  <si>
    <t>izolace tepelná potrubí z pěnového polyetylenu 28 x 20 mm</t>
  </si>
  <si>
    <t>51348165</t>
  </si>
  <si>
    <t>28377053</t>
  </si>
  <si>
    <t>izolace tepelná potrubí z pěnového polyetylenu 32 x 20 mm</t>
  </si>
  <si>
    <t>-543923680</t>
  </si>
  <si>
    <t>28377046</t>
  </si>
  <si>
    <t>izolace tepelná potrubí z pěnového polyetylenu 22 x 25 mm</t>
  </si>
  <si>
    <t>-328226223</t>
  </si>
  <si>
    <t>713463211</t>
  </si>
  <si>
    <t>Montáž izolace tepelné potrubí potrubními pouzdry s Al fólií staženými Al páskou 1x D do 50 mm</t>
  </si>
  <si>
    <t>-459997348</t>
  </si>
  <si>
    <t>4,8+2,5</t>
  </si>
  <si>
    <t>63154531</t>
  </si>
  <si>
    <t>pouzdro izolační potrubní s jednostrannou Al fólií max. 250/100 °C 28/30 mm</t>
  </si>
  <si>
    <t>1093055604</t>
  </si>
  <si>
    <t>63154572</t>
  </si>
  <si>
    <t>pouzdro izolační potrubní s jednostrannou Al fólií max. 250/100 °C 35/40 mm</t>
  </si>
  <si>
    <t>2103128107</t>
  </si>
  <si>
    <t>Zdravotechnika - vnitřní kanalizace</t>
  </si>
  <si>
    <t>721173401</t>
  </si>
  <si>
    <t>Potrubí kanalizační z PVC SN 4 svodné DN 110</t>
  </si>
  <si>
    <t>530781952</t>
  </si>
  <si>
    <t>721173402</t>
  </si>
  <si>
    <t>Potrubí kanalizační z PVC SN 4 svodné DN 125</t>
  </si>
  <si>
    <t>623786628</t>
  </si>
  <si>
    <t>721173403</t>
  </si>
  <si>
    <t>Potrubí kanalizační z PVC SN 4 svodné DN 160</t>
  </si>
  <si>
    <t>2069456523</t>
  </si>
  <si>
    <t>721174043</t>
  </si>
  <si>
    <t>Potrubí kanalizační z PP připojovací DN 50</t>
  </si>
  <si>
    <t>-1892036429</t>
  </si>
  <si>
    <t>721174045</t>
  </si>
  <si>
    <t>Potrubí kanalizační z PP připojovací DN 110</t>
  </si>
  <si>
    <t>1684707473</t>
  </si>
  <si>
    <t>721194104</t>
  </si>
  <si>
    <t>Vyvedení a upevnění odpadních výpustek DN 40</t>
  </si>
  <si>
    <t>-109637973</t>
  </si>
  <si>
    <t>721194105</t>
  </si>
  <si>
    <t>Vyvedení a upevnění odpadních výpustek DN 50</t>
  </si>
  <si>
    <t>-1404040002</t>
  </si>
  <si>
    <t>721194109</t>
  </si>
  <si>
    <t>Vyvedení a upevnění odpadních výpustek DN 100</t>
  </si>
  <si>
    <t>-1013913290</t>
  </si>
  <si>
    <t>721211422</t>
  </si>
  <si>
    <t>Vpusť podlahová se svislým odtokem DN 110 mřížka nerez 138x138</t>
  </si>
  <si>
    <t>-1569353689</t>
  </si>
  <si>
    <t>721273153</t>
  </si>
  <si>
    <t>Hlavice ventilační polypropylen PP DN 110</t>
  </si>
  <si>
    <t>-1821519293</t>
  </si>
  <si>
    <t>721274103</t>
  </si>
  <si>
    <t>Přivzdušňovací ventil venkovní odpadních potrubí DN50</t>
  </si>
  <si>
    <t>-2108288139</t>
  </si>
  <si>
    <t>721290111</t>
  </si>
  <si>
    <t>Zkouška těsnosti potrubí kanalizace vodou do DN 125</t>
  </si>
  <si>
    <t>-274946199</t>
  </si>
  <si>
    <t>11,7+7,9+8,7+0,5</t>
  </si>
  <si>
    <t>721290112</t>
  </si>
  <si>
    <t>Zkouška těsnosti potrubí kanalizace vodou do DN 200</t>
  </si>
  <si>
    <t>717063869</t>
  </si>
  <si>
    <t>721300922</t>
  </si>
  <si>
    <t>Pročištění svodů ležatých do DN 300</t>
  </si>
  <si>
    <t>656902233</t>
  </si>
  <si>
    <t>Přesun hmot tonážní pro vnitřní kanalizace v objektech v do 6 m</t>
  </si>
  <si>
    <t>88315066</t>
  </si>
  <si>
    <t>998721181</t>
  </si>
  <si>
    <t>Příplatek k přesunu hmot tonážní 721 prováděný bez použití mechanizace</t>
  </si>
  <si>
    <t>1206988962</t>
  </si>
  <si>
    <t>722</t>
  </si>
  <si>
    <t>Zdravotechnika - vnitřní vodovod</t>
  </si>
  <si>
    <t>722174002</t>
  </si>
  <si>
    <t>Potrubí vodovodní plastové PPR svar polyfuze PN 16 D 20 x 2,8 mm</t>
  </si>
  <si>
    <t>1229560084</t>
  </si>
  <si>
    <t>22,3+14,8</t>
  </si>
  <si>
    <t>722174003</t>
  </si>
  <si>
    <t>Potrubí vodovodní plastové PPR svar polyfuze PN 16 D 25 x 3,5 mm</t>
  </si>
  <si>
    <t>-1872293049</t>
  </si>
  <si>
    <t>2,5+4,8</t>
  </si>
  <si>
    <t>722174004</t>
  </si>
  <si>
    <t>Potrubí vodovodní plastové PPR svar polyfuze PN 16 D 32 x 4,4 mm</t>
  </si>
  <si>
    <t>-572298376</t>
  </si>
  <si>
    <t>9,5+2,5</t>
  </si>
  <si>
    <t>722220111</t>
  </si>
  <si>
    <t>Nástěnka pro výtokový ventil G 1/2 s jedním závitem</t>
  </si>
  <si>
    <t>-675863040</t>
  </si>
  <si>
    <t>722234268</t>
  </si>
  <si>
    <t>Filtr mosazný G 2 PN 16 do 120°C s 2x vnitřním závitem</t>
  </si>
  <si>
    <t>193685796</t>
  </si>
  <si>
    <t>722224115</t>
  </si>
  <si>
    <t>Kohout plnicí nebo vypouštěcí G 1/2 PN 10 s jedním závitem</t>
  </si>
  <si>
    <t>-1698887657</t>
  </si>
  <si>
    <t>722231072</t>
  </si>
  <si>
    <t>Ventil zpětný G 1/2 PN 10 do 110°C se dvěma závity</t>
  </si>
  <si>
    <t>-963864054</t>
  </si>
  <si>
    <t>722231252</t>
  </si>
  <si>
    <t>Ventil pojistný mosazný s vnitřním x vnějším závitem PN 6, T 100°C G 1/2" k bojleru</t>
  </si>
  <si>
    <t>-1035185959</t>
  </si>
  <si>
    <t>722232043</t>
  </si>
  <si>
    <t>Kohout kulový přímý G 1/2 PN 42 do 185°C vnitřní závit</t>
  </si>
  <si>
    <t>836057111</t>
  </si>
  <si>
    <t>722232044</t>
  </si>
  <si>
    <t>Kohout kulový přímý G 3/4 PN 42 do 185°C vnitřní závit</t>
  </si>
  <si>
    <t>155471104</t>
  </si>
  <si>
    <t>722232066</t>
  </si>
  <si>
    <t>Kohout kulový přímý G 2 PN 42 do 185°C vnitřní závit s vypouštěním</t>
  </si>
  <si>
    <t>1826954788</t>
  </si>
  <si>
    <t>722250133</t>
  </si>
  <si>
    <t>Hydrantový systém s tvarově stálou hadicí D 25 x 30 m celoplechový</t>
  </si>
  <si>
    <t>soubor</t>
  </si>
  <si>
    <t>-1436338004</t>
  </si>
  <si>
    <t>722290234</t>
  </si>
  <si>
    <t>Proplach a dezinfekce vodovodního potrubí do DN 80</t>
  </si>
  <si>
    <t>414976989</t>
  </si>
  <si>
    <t>22,3+2,5+9,5+14,8+4,8+2,5+637</t>
  </si>
  <si>
    <t>7230003</t>
  </si>
  <si>
    <t>Montáž potrubí PE</t>
  </si>
  <si>
    <t>814476992</t>
  </si>
  <si>
    <t>723100128</t>
  </si>
  <si>
    <t>Nezámrzný ventil DN20 s vývodem na hadici + montáž</t>
  </si>
  <si>
    <t>-2139625052</t>
  </si>
  <si>
    <t>724</t>
  </si>
  <si>
    <t>Zdravotechnika - strojní vybavení</t>
  </si>
  <si>
    <t>724231127</t>
  </si>
  <si>
    <t>Příslušenství domovních vodáren měřící manometr s membránou</t>
  </si>
  <si>
    <t>-758264685</t>
  </si>
  <si>
    <t>724234108</t>
  </si>
  <si>
    <t>Domovní vodárna nádoba tlaková objemu 24 l s pryžovým vakem vertikálním</t>
  </si>
  <si>
    <t>933062285</t>
  </si>
  <si>
    <t>725</t>
  </si>
  <si>
    <t>Zdravotechnika - zařizovací předměty</t>
  </si>
  <si>
    <t>7250001</t>
  </si>
  <si>
    <t>WC závěsné + sedátko, bílé (přesná specifikace dle D.1. SPECIFIKACE KONCOVÝCH PRVKŮ TZB)</t>
  </si>
  <si>
    <t>-1772607503</t>
  </si>
  <si>
    <t>7250002</t>
  </si>
  <si>
    <t>Montáž předstěnového systému</t>
  </si>
  <si>
    <t>-1014714785</t>
  </si>
  <si>
    <t>7250003</t>
  </si>
  <si>
    <t>Předstěnový systém WC + ovl. tlačítko bílá (přesná specifikace dle D.1. SPECIFIKACE KONCOVÝCH PRVKŮ, TZB)</t>
  </si>
  <si>
    <t>soub</t>
  </si>
  <si>
    <t>-641458813</t>
  </si>
  <si>
    <t>725000315</t>
  </si>
  <si>
    <t>Oddálené ovládání WC invalidní Typ 01 pneumatické podomítkové  (přesná specifikace dle D.1., SPECIFIKACE KONCOVÝCH PRVKŮ TZB)</t>
  </si>
  <si>
    <t>1128959114</t>
  </si>
  <si>
    <t>7251001</t>
  </si>
  <si>
    <t>Ventil rohový 1/2"  + připojovací thadičky</t>
  </si>
  <si>
    <t>346024656</t>
  </si>
  <si>
    <t>7251002</t>
  </si>
  <si>
    <t>Baterie umyvadlová stoj. páková (přesná specifikace dle D.1. SPECIFIKACE KONCOVÝCH PRVKŮ TZB)</t>
  </si>
  <si>
    <t>1865104976</t>
  </si>
  <si>
    <t>7251002253</t>
  </si>
  <si>
    <t>Baterie umyvadlová invalidní (přesná specifikace dle D.1. SPECIFIKACE KONCOVÝCH PRVKŮ TZB)</t>
  </si>
  <si>
    <t>-252670560</t>
  </si>
  <si>
    <t>7251003</t>
  </si>
  <si>
    <t>Baterie výlevková páková (přesná specifikace dle D.1. SPECIFIKACE KONCOVÝCH PRVKŮ TZB)</t>
  </si>
  <si>
    <t>-1681100679</t>
  </si>
  <si>
    <t>7251010</t>
  </si>
  <si>
    <t>WC závěsné invalidní + sedátko, (přesná specifikace dle D.1. SPECIFIKACE KONCOVÝCH PRVKŮ TZB)</t>
  </si>
  <si>
    <t>757739184</t>
  </si>
  <si>
    <t>7251012</t>
  </si>
  <si>
    <t>Umyvadlo ker. 55cm, bílé (přesná specifikace dle D.1. SPECIFIKACE KONCOVÝCH PRVKŮ TZB)</t>
  </si>
  <si>
    <t>1741092295</t>
  </si>
  <si>
    <t>72510121</t>
  </si>
  <si>
    <t>Umyvadlo invalidní  (přesná specifikace dle D.1. SPECIFIKACE KONCOVÝCH PRVKŮ TZB)</t>
  </si>
  <si>
    <t>1090734631</t>
  </si>
  <si>
    <t>725113123</t>
  </si>
  <si>
    <t>Montáž klozetových mís</t>
  </si>
  <si>
    <t>1340663834</t>
  </si>
  <si>
    <t>725121527</t>
  </si>
  <si>
    <t>Pisoárový záchodek automatický s integrovaným napájecím zdrojem</t>
  </si>
  <si>
    <t>455599941</t>
  </si>
  <si>
    <t>725215102</t>
  </si>
  <si>
    <t>Montáž umyvadla připevněného na šrouby do zdiva</t>
  </si>
  <si>
    <t>-1417519745</t>
  </si>
  <si>
    <t>725331111</t>
  </si>
  <si>
    <t>Výlevka bez výtokových armatur keramická se sklopnou plastovou mřížkou odtok DN50</t>
  </si>
  <si>
    <t>450758515</t>
  </si>
  <si>
    <t>725539203</t>
  </si>
  <si>
    <t>Montáž ohřívačů zásobníkových závěsných tlakových do 80 litrů</t>
  </si>
  <si>
    <t>-1723880020</t>
  </si>
  <si>
    <t>48438690</t>
  </si>
  <si>
    <t>ohřívač vody elektrický zásobníkový závěsný svislý objem 80L</t>
  </si>
  <si>
    <t>-1787870732</t>
  </si>
  <si>
    <t>725819401</t>
  </si>
  <si>
    <t>Montáž ventilů rohových G 1/2 s připojovací trubičkou</t>
  </si>
  <si>
    <t>-1373672987</t>
  </si>
  <si>
    <t>725822721</t>
  </si>
  <si>
    <t>Montáž baterie umyvadlové stojánkové G 1/2</t>
  </si>
  <si>
    <t>1926913750</t>
  </si>
  <si>
    <t>725831411</t>
  </si>
  <si>
    <t>Montáž baterie výlevkové</t>
  </si>
  <si>
    <t>1663461444</t>
  </si>
  <si>
    <t>OST</t>
  </si>
  <si>
    <t>Ostatní</t>
  </si>
  <si>
    <t>0011</t>
  </si>
  <si>
    <t>Stavební výpomoc</t>
  </si>
  <si>
    <t>-384636361</t>
  </si>
  <si>
    <t>0012</t>
  </si>
  <si>
    <t>Nepředvídané náklady</t>
  </si>
  <si>
    <t>2045568539</t>
  </si>
  <si>
    <t>0013</t>
  </si>
  <si>
    <t>Konstrukce pro uchycení rozvodů</t>
  </si>
  <si>
    <t>954435911</t>
  </si>
  <si>
    <t>0020</t>
  </si>
  <si>
    <t>Požární ucpávky</t>
  </si>
  <si>
    <t>244253869</t>
  </si>
  <si>
    <t>1c - Vytápění a vzduchotechnika</t>
  </si>
  <si>
    <t xml:space="preserve">    735 - Ústřední vytápění - otopná tělesa</t>
  </si>
  <si>
    <t xml:space="preserve">    751 - Vzduchotechnika</t>
  </si>
  <si>
    <t>735</t>
  </si>
  <si>
    <t>Ústřední vytápění - otopná tělesa</t>
  </si>
  <si>
    <t>Přímotopy jsou součástí rozpočtu elektroinstalace</t>
  </si>
  <si>
    <t>1126547429</t>
  </si>
  <si>
    <t>751</t>
  </si>
  <si>
    <t>Vzduchotechnika</t>
  </si>
  <si>
    <t>751111011</t>
  </si>
  <si>
    <t>Mtž vent ax ntl nástěnného základního D do 100 mm</t>
  </si>
  <si>
    <t>-1911915796</t>
  </si>
  <si>
    <t>VZT1</t>
  </si>
  <si>
    <t>Axiální ventilátor, V = min. 50 m3/h, Osazen do potrubí ∅ = 100 mm</t>
  </si>
  <si>
    <t>-1149863466</t>
  </si>
  <si>
    <t>751398041</t>
  </si>
  <si>
    <t>Mtž protidešťové žaluzie potrubí D do 300 mm</t>
  </si>
  <si>
    <t>1357452269</t>
  </si>
  <si>
    <t>VZT3</t>
  </si>
  <si>
    <t>Exteriérová protidešťová žaluzie, na potrubí pr. 100 mm</t>
  </si>
  <si>
    <t>-335556929</t>
  </si>
  <si>
    <t>751510041</t>
  </si>
  <si>
    <t>Vzduchotechnické potrubí pozink kruhové spirálně vinuté D do 100 mm</t>
  </si>
  <si>
    <t>79812947</t>
  </si>
  <si>
    <t>751514678R</t>
  </si>
  <si>
    <t>Mtž zpětné klapky do plech potrubí kruhové bez příruby D do 100 mm</t>
  </si>
  <si>
    <t>2079930011</t>
  </si>
  <si>
    <t>VZT2</t>
  </si>
  <si>
    <t>Vzduchotechnická klapka do potrubí ∅ = 100 mm</t>
  </si>
  <si>
    <t>1739845088</t>
  </si>
  <si>
    <t>-1791937547</t>
  </si>
  <si>
    <t>-1644401581</t>
  </si>
  <si>
    <t>Pol20</t>
  </si>
  <si>
    <t>Doprava a přesun hmot</t>
  </si>
  <si>
    <t>-1214378486</t>
  </si>
  <si>
    <t>Pol24</t>
  </si>
  <si>
    <t>Zprovoznění a zregulování, funkční zkoušky, revize, měření hluku, protokoly</t>
  </si>
  <si>
    <t>-76990712</t>
  </si>
  <si>
    <t>1d - Silnoproudá elektroinstalace</t>
  </si>
  <si>
    <t>Ing. František Velínský</t>
  </si>
  <si>
    <t xml:space="preserve">    741 - Elektroinstalace - silnoproud</t>
  </si>
  <si>
    <t xml:space="preserve">    46-M - Zemní práce při extr.mont.pracích</t>
  </si>
  <si>
    <t>HZS - Hodinové zúčtovací sazby</t>
  </si>
  <si>
    <t xml:space="preserve">    VRN4 - Inženýrská činnost</t>
  </si>
  <si>
    <t xml:space="preserve">    VRN8 - Přesun stavebních kapacit</t>
  </si>
  <si>
    <t>741</t>
  </si>
  <si>
    <t>Elektroinstalace - silnoproud</t>
  </si>
  <si>
    <t>741110001</t>
  </si>
  <si>
    <t>Montáž trubka plastová tuhá D přes 16 do 23 mm uložená pevně</t>
  </si>
  <si>
    <t>-1447728529</t>
  </si>
  <si>
    <t>34571093</t>
  </si>
  <si>
    <t>trubka elektroinstalační tuhá z PVC D 22,1/25 mm, délka 3m</t>
  </si>
  <si>
    <t>646753277</t>
  </si>
  <si>
    <t>741110523</t>
  </si>
  <si>
    <t>Montáž lišta a kanálek vkládací šířky přes 120 do 180 mm bez víčka</t>
  </si>
  <si>
    <t>138413629</t>
  </si>
  <si>
    <t>33+33+60+20+24</t>
  </si>
  <si>
    <t>34575493R</t>
  </si>
  <si>
    <t>žlab kabelový drátěný 300x100, povrchová úprava žárovým zinkováním, vč. podpěr a spojovacích prvků</t>
  </si>
  <si>
    <t>1656855556</t>
  </si>
  <si>
    <t>34575494R</t>
  </si>
  <si>
    <t xml:space="preserve">žlab kabelový drátěný - držák odbočné krabice, povrchová úprava žárovým zinkováním </t>
  </si>
  <si>
    <t>-864010485</t>
  </si>
  <si>
    <t>741112061</t>
  </si>
  <si>
    <t>Montáž krabice přístrojová zapuštěná plastová kruhová</t>
  </si>
  <si>
    <t>993225761</t>
  </si>
  <si>
    <t>34571512R</t>
  </si>
  <si>
    <t>krabice přístrojová instalační 500 V, 71x71x42mm</t>
  </si>
  <si>
    <t>-271936138</t>
  </si>
  <si>
    <t>741112101</t>
  </si>
  <si>
    <t>Montáž rozvodka zapuštěná plastová kruhová</t>
  </si>
  <si>
    <t>-1935773711</t>
  </si>
  <si>
    <t>34571563R</t>
  </si>
  <si>
    <t>rozvodka krabicová z PH s víčkem a svorkovnicí krabicovou šroubovací s vodiči 20x4 mm2, D 103 mm x 50 mm</t>
  </si>
  <si>
    <t>1002271282</t>
  </si>
  <si>
    <t>741112111</t>
  </si>
  <si>
    <t>Montáž rozvodka nástěnná plastová čtyřhranná vodič D do 4mm2</t>
  </si>
  <si>
    <t>1625593685</t>
  </si>
  <si>
    <t>34571534R</t>
  </si>
  <si>
    <t>krabice odbočná z polystyrénu D 9025/CR 88x88x53mm 4xEST 13,5 5 pólová svorkovnice 2,5mm2</t>
  </si>
  <si>
    <t>159734904</t>
  </si>
  <si>
    <t>741122611</t>
  </si>
  <si>
    <t>Montáž kabel Cu plný kulatý žíla 3x1,5 až 6 mm2 uložený pevně (CYKY)</t>
  </si>
  <si>
    <t>-1669768077</t>
  </si>
  <si>
    <t>235+560+220+650</t>
  </si>
  <si>
    <t>34111030</t>
  </si>
  <si>
    <t>kabel silový s Cu jádrem 1kV 3x1,5mm2</t>
  </si>
  <si>
    <t>1559578548</t>
  </si>
  <si>
    <t>34111035</t>
  </si>
  <si>
    <t>kabel silový s Cu jádrem 1kV 1-CXKE 3x1,5mm2</t>
  </si>
  <si>
    <t>-1265785616</t>
  </si>
  <si>
    <t>34111036</t>
  </si>
  <si>
    <t>kabel silový s Cu jádrem 1kV 3x2,5mm2</t>
  </si>
  <si>
    <t>1673793837</t>
  </si>
  <si>
    <t>34111038</t>
  </si>
  <si>
    <t>kabel silový s Cu jádrem 1kV1-CXKE 3x2,5mm2</t>
  </si>
  <si>
    <t>1207392605</t>
  </si>
  <si>
    <t>741122642</t>
  </si>
  <si>
    <t>Montáž kabel Cu plný kulatý žíla 5x4 až 6 mm2 uložený pevně (CYKY)</t>
  </si>
  <si>
    <t>1838489184</t>
  </si>
  <si>
    <t>34111098</t>
  </si>
  <si>
    <t>kabel silový s Cu jádrem 1kV 5x4mm2</t>
  </si>
  <si>
    <t>1575158331</t>
  </si>
  <si>
    <t>741122652</t>
  </si>
  <si>
    <t>Montáž kabel Cu plný kulatý žíla 12x2,5 až 4 mm2 uložený pevně (CYKY)</t>
  </si>
  <si>
    <t>1580740398</t>
  </si>
  <si>
    <t>34111130</t>
  </si>
  <si>
    <t>kabel silový s Cu jádrem 1kV 12x1,5mm2</t>
  </si>
  <si>
    <t>2126075101</t>
  </si>
  <si>
    <t>741210003</t>
  </si>
  <si>
    <t>Montáž rozvodnice oceloplechová nebo plastová běžná do 100 kg</t>
  </si>
  <si>
    <t>479990376</t>
  </si>
  <si>
    <t>35713117</t>
  </si>
  <si>
    <t>rozvodnice nástěnná, oceloplechová 800x1200x300 + modulární systém  IP66/20</t>
  </si>
  <si>
    <t>-218855239</t>
  </si>
  <si>
    <t>741210102</t>
  </si>
  <si>
    <t>Montáž rozváděčů litinových, hliníkových nebo plastových sestava do 100 kg</t>
  </si>
  <si>
    <t>-1962979261</t>
  </si>
  <si>
    <t>35718100R</t>
  </si>
  <si>
    <t>rozvaděč pro čerpadlo v akumulační nádrži, plastový pilíř, řídící jednotka + silové vybavení</t>
  </si>
  <si>
    <t>-1453187613</t>
  </si>
  <si>
    <t>741210541R</t>
  </si>
  <si>
    <t>Montáž rozvaděče CBS pro napojení nouzového a bezpečnostního osvětlení</t>
  </si>
  <si>
    <t>-1462457056</t>
  </si>
  <si>
    <t>35713850R</t>
  </si>
  <si>
    <t>rozvaděč CBS pro napojení nouzového a bezpečnostního osvětlení</t>
  </si>
  <si>
    <t>-368779850</t>
  </si>
  <si>
    <t>741231002</t>
  </si>
  <si>
    <t>Montáž svorkovnice do rozvaděčů - řadová vodič do 6 mm2 se zapojením vodičů</t>
  </si>
  <si>
    <t>402612320</t>
  </si>
  <si>
    <t>34562174</t>
  </si>
  <si>
    <t>svornice řadová šroubovací nízkého napětí a průřezem vodiče 6mm2</t>
  </si>
  <si>
    <t>-807375636</t>
  </si>
  <si>
    <t>741310001</t>
  </si>
  <si>
    <t>Montáž vypínač nástěnný 1-jednopólový prostředí normální</t>
  </si>
  <si>
    <t>-1056863046</t>
  </si>
  <si>
    <t>34535515</t>
  </si>
  <si>
    <t>spínač jednopólový 10A bílý, slonová kost</t>
  </si>
  <si>
    <t>992596951</t>
  </si>
  <si>
    <t>741310042</t>
  </si>
  <si>
    <t>Montáž přepínač nástěnný 6-střídavý prostředí venkovní/mokré</t>
  </si>
  <si>
    <t>710079951</t>
  </si>
  <si>
    <t>34535710R</t>
  </si>
  <si>
    <t>spínač nástěnný řazení 6 10A IP44</t>
  </si>
  <si>
    <t>996725570</t>
  </si>
  <si>
    <t>741311012R</t>
  </si>
  <si>
    <t>Montáž spínač dvoukontaktní v krabici se sklem - se zapojením vodičů</t>
  </si>
  <si>
    <t>-1637433490</t>
  </si>
  <si>
    <t>35820020R</t>
  </si>
  <si>
    <t>tlačítkový požární hlásič na omítku, prosklená krabice, s kladívkem 676.35100 SCAME</t>
  </si>
  <si>
    <t>1673068423</t>
  </si>
  <si>
    <t>741311021</t>
  </si>
  <si>
    <t>Montáž přípojka sporáková s doutnavkou se zapojením vodičů</t>
  </si>
  <si>
    <t>-1057844865</t>
  </si>
  <si>
    <t>34536398</t>
  </si>
  <si>
    <t>spínač páčkový 25A zapuštěná montáž se signální doutnavkou 39563-23C</t>
  </si>
  <si>
    <t>-448622703</t>
  </si>
  <si>
    <t>741311061R</t>
  </si>
  <si>
    <t>Montáž přímotopného konvektoru se zapojení vodičů</t>
  </si>
  <si>
    <t>-1216140245</t>
  </si>
  <si>
    <t>6+1</t>
  </si>
  <si>
    <t>484557200R</t>
  </si>
  <si>
    <t>elektrický přímotopný konvektor 1,0 kW  IP24</t>
  </si>
  <si>
    <t>1121923473</t>
  </si>
  <si>
    <t>484557205R</t>
  </si>
  <si>
    <t>elektrický přímotopný konvektor 0,5 kW  IP24</t>
  </si>
  <si>
    <t>168615218</t>
  </si>
  <si>
    <t>741313042</t>
  </si>
  <si>
    <t>Montáž zásuvka (polo)zapuštěná šroubové připojení 2P+PE dvojí zapojení - průběžná</t>
  </si>
  <si>
    <t>1459190530</t>
  </si>
  <si>
    <t>34555100R</t>
  </si>
  <si>
    <t>zásuvka 1násobná 16A 3553-01289 bílá</t>
  </si>
  <si>
    <t>-93097222</t>
  </si>
  <si>
    <t>741313082</t>
  </si>
  <si>
    <t>Montáž zásuvka chráněná v krabici šroubové připojení 2P+PE prostředí venkovní, mokré</t>
  </si>
  <si>
    <t>-1777314466</t>
  </si>
  <si>
    <t>34551140R</t>
  </si>
  <si>
    <t>zásuvka nástěnná s krytem 2P+PE 10/16A IP44</t>
  </si>
  <si>
    <t>-1364431872</t>
  </si>
  <si>
    <t>741320023</t>
  </si>
  <si>
    <t>Montáž pojistka - spodek do 500 V, 100 A se zapojením vodičů</t>
  </si>
  <si>
    <t>-1811583969</t>
  </si>
  <si>
    <t>35824862R</t>
  </si>
  <si>
    <t>pojistkový odpínač válcových pojistek OPV 10/2</t>
  </si>
  <si>
    <t>-894938479</t>
  </si>
  <si>
    <t>35825255R</t>
  </si>
  <si>
    <t>pojistka válcová 2A, charakteristika gG</t>
  </si>
  <si>
    <t>-1640782497</t>
  </si>
  <si>
    <t>741320101</t>
  </si>
  <si>
    <t>Montáž jistič jednopólový nn do 25 A bez krytu</t>
  </si>
  <si>
    <t>1309276082</t>
  </si>
  <si>
    <t>35822106R</t>
  </si>
  <si>
    <t>jistič 1pólový-charakteristika C 10A</t>
  </si>
  <si>
    <t>1333789780</t>
  </si>
  <si>
    <t>35822109</t>
  </si>
  <si>
    <t>jistič 1pólový-charakteristika B 10A</t>
  </si>
  <si>
    <t>1587499846</t>
  </si>
  <si>
    <t>35822107</t>
  </si>
  <si>
    <t>jistič 1pólový-charakteristika B 6A</t>
  </si>
  <si>
    <t>1376585664</t>
  </si>
  <si>
    <t>35822111</t>
  </si>
  <si>
    <t>jistič 1pólový-charakteristika B 16A</t>
  </si>
  <si>
    <t>-1503855232</t>
  </si>
  <si>
    <t>35822115</t>
  </si>
  <si>
    <t xml:space="preserve">Pomocný kontakt jističe </t>
  </si>
  <si>
    <t>-1315630791</t>
  </si>
  <si>
    <t>741320131</t>
  </si>
  <si>
    <t>Montáž jistič dvoupólový nn do 25 A bez krytu</t>
  </si>
  <si>
    <t>76997663</t>
  </si>
  <si>
    <t>35822108R</t>
  </si>
  <si>
    <t>proudový chránič s nadproudovou ochranou  10A 30mA</t>
  </si>
  <si>
    <t>-1947134398</t>
  </si>
  <si>
    <t>35822112R</t>
  </si>
  <si>
    <t>proudový chránič s nadproudovou ochranou  6A 30mA</t>
  </si>
  <si>
    <t>652019678</t>
  </si>
  <si>
    <t>741320161</t>
  </si>
  <si>
    <t>Montáž jistič třípólový nn do 25 A bez krytu</t>
  </si>
  <si>
    <t>1284057023</t>
  </si>
  <si>
    <t>35822403</t>
  </si>
  <si>
    <t>jistič 3pólový-charakteristika B 25A</t>
  </si>
  <si>
    <t>-1698479588</t>
  </si>
  <si>
    <t>35822402</t>
  </si>
  <si>
    <t>jistič 3pólový-charakteristika B 20A</t>
  </si>
  <si>
    <t>-1330762210</t>
  </si>
  <si>
    <t>35822401</t>
  </si>
  <si>
    <t>jistič 3pólový-charakteristika B 16A</t>
  </si>
  <si>
    <t>-1803082797</t>
  </si>
  <si>
    <t>35822404R</t>
  </si>
  <si>
    <t>spínač 3pólový-MSO 80A + podpěťová vypínací cívka</t>
  </si>
  <si>
    <t>-1036048283</t>
  </si>
  <si>
    <t>741321031</t>
  </si>
  <si>
    <t>Montáž proudových chráničů čtyřpólových nn do 25 A bez krytu</t>
  </si>
  <si>
    <t>-212683421</t>
  </si>
  <si>
    <t>35889206</t>
  </si>
  <si>
    <t>chránič proudový 4pólový 25A pracovního proudu 0,03A</t>
  </si>
  <si>
    <t>905359353</t>
  </si>
  <si>
    <t>741322012</t>
  </si>
  <si>
    <t>Montáž svodiče bleskových proudů nn typ 1 třípólových impulzní proud do 100 kA</t>
  </si>
  <si>
    <t>-473690715</t>
  </si>
  <si>
    <t>35889522R</t>
  </si>
  <si>
    <t>svodič přepětí 1. + 2. stupen 50 kA</t>
  </si>
  <si>
    <t>-201798492</t>
  </si>
  <si>
    <t>741330041</t>
  </si>
  <si>
    <t>Montáž stykač střídavý vestavný třípólový do 16 A</t>
  </si>
  <si>
    <t>268266578</t>
  </si>
  <si>
    <t>35821104R</t>
  </si>
  <si>
    <t>stykač vzduchový 3pólový 40A 220-230V / 50Hz</t>
  </si>
  <si>
    <t>-266158302</t>
  </si>
  <si>
    <t>741330522</t>
  </si>
  <si>
    <t>Montáž signální přístroj světelný bez transformátoru se zapojením vodičů</t>
  </si>
  <si>
    <t>204949881</t>
  </si>
  <si>
    <t>34764022R</t>
  </si>
  <si>
    <t>signálka LED na dveře rozvaděče 230V</t>
  </si>
  <si>
    <t>108851387</t>
  </si>
  <si>
    <t>34764024R</t>
  </si>
  <si>
    <t>spínač otočny 1+1 na dveře rozvaděče 230V</t>
  </si>
  <si>
    <t>366950924</t>
  </si>
  <si>
    <t>741330531</t>
  </si>
  <si>
    <t>Montáž signální přístroj světelný ve skříni se zapojením vodičů</t>
  </si>
  <si>
    <t>-1005960408</t>
  </si>
  <si>
    <t>34823755R</t>
  </si>
  <si>
    <t>skřínka signalizace 3x signálka 230V v krabici IP54</t>
  </si>
  <si>
    <t>2127301077</t>
  </si>
  <si>
    <t>741330731</t>
  </si>
  <si>
    <t>Montáž relé pomocné ventilátorové</t>
  </si>
  <si>
    <t>-1952943127</t>
  </si>
  <si>
    <t>35835202R</t>
  </si>
  <si>
    <t>ventilátorové relé do krabice SMR-T</t>
  </si>
  <si>
    <t>-1880552036</t>
  </si>
  <si>
    <t>741331082R</t>
  </si>
  <si>
    <t>Zapojení elektrického ventilátoru - dodávka VZT</t>
  </si>
  <si>
    <t>565071805</t>
  </si>
  <si>
    <t>741331085R</t>
  </si>
  <si>
    <t>Zapojení elektroventilu vytápění - dodávka ZTI</t>
  </si>
  <si>
    <t>-1633908853</t>
  </si>
  <si>
    <t>741331089R</t>
  </si>
  <si>
    <t>Zapojení elektrického boileru - dodávka ZTI</t>
  </si>
  <si>
    <t>-179091857</t>
  </si>
  <si>
    <t>741331090R</t>
  </si>
  <si>
    <t>Zapojení elektrického ovládání pisoáru - dodávka ZTI</t>
  </si>
  <si>
    <t>1747401761</t>
  </si>
  <si>
    <t>741360301R</t>
  </si>
  <si>
    <t>Montáž termostatu a topné jednotky pro temperování rozvaděče</t>
  </si>
  <si>
    <t>-2111021786</t>
  </si>
  <si>
    <t>34551730R</t>
  </si>
  <si>
    <t>Termostat a topná jednotka do rozvaděče</t>
  </si>
  <si>
    <t>1311459735</t>
  </si>
  <si>
    <t>741372012</t>
  </si>
  <si>
    <t>Montáž svítidlo LED bytové přisazené nástěnné reflektorové bez čidla</t>
  </si>
  <si>
    <t>706220167</t>
  </si>
  <si>
    <t>1+2</t>
  </si>
  <si>
    <t>34818210R</t>
  </si>
  <si>
    <t>světlomet LED se symetrickým reflektorem, 10400lm, 70W, IP66, 450x283x97 barva antracit</t>
  </si>
  <si>
    <t>1516325495</t>
  </si>
  <si>
    <t>34818215R</t>
  </si>
  <si>
    <t>světlomet LED se symetrickým reflektorem, 5200lm, 35W, IP66, 450x283x97 barva antracit</t>
  </si>
  <si>
    <t>-2032118022</t>
  </si>
  <si>
    <t>741372021</t>
  </si>
  <si>
    <t>Montáž svítidlo LED bytové přisazené nástěnné panelové do 0,09 m2</t>
  </si>
  <si>
    <t>-185079690</t>
  </si>
  <si>
    <t>34872300R</t>
  </si>
  <si>
    <t>svítidlo nouzové napojené na CBS, s piktogramem IP65</t>
  </si>
  <si>
    <t>366586046</t>
  </si>
  <si>
    <t>741372051</t>
  </si>
  <si>
    <t>Montáž svítidlo LED bytové přisazené stropní reflektorové bez čidla</t>
  </si>
  <si>
    <t>1395790391</t>
  </si>
  <si>
    <t>45+24</t>
  </si>
  <si>
    <t>34821275R</t>
  </si>
  <si>
    <t>svítidlo průmyslové závěsné 20000lm, 146W, 4000K, IP65, D450x90</t>
  </si>
  <si>
    <t>1530543394</t>
  </si>
  <si>
    <t>34821276R</t>
  </si>
  <si>
    <t>svítidlo průmyslové nouzové napojené na CBS 1136lm, 9W, 4000K, IP66, 338x173x108</t>
  </si>
  <si>
    <t>-1830333482</t>
  </si>
  <si>
    <t>741372061</t>
  </si>
  <si>
    <t>Montáž svítidlo LED bytové přisazené stropní panelové do 0,09 m2</t>
  </si>
  <si>
    <t>615909344</t>
  </si>
  <si>
    <t>13+6+4</t>
  </si>
  <si>
    <t>34851330R</t>
  </si>
  <si>
    <t>svítidlo průmyslové 6000lm, 47W, 4000K, IP65, 1490x90x75</t>
  </si>
  <si>
    <t>292955829</t>
  </si>
  <si>
    <t>34851332R</t>
  </si>
  <si>
    <t>svítidlo bytové přisazené 2040lm, 4000K, 18W, IP54, D300</t>
  </si>
  <si>
    <t>139662835</t>
  </si>
  <si>
    <t>34851334R</t>
  </si>
  <si>
    <t>svítidlo bytové přisazené 2930lm, 4000K, 27W, IP54, D300</t>
  </si>
  <si>
    <t>445163119</t>
  </si>
  <si>
    <t>741376031R</t>
  </si>
  <si>
    <t>Montáž signalizačního zařízení na WC imobilní</t>
  </si>
  <si>
    <t>-24200794</t>
  </si>
  <si>
    <t>348121100R</t>
  </si>
  <si>
    <t>Sada pro nouzovou signalizaci - kontrolní modul s alarmem, přídavný modul s alarmem, tahové tlačítko, 2x resetovací tlačítko, transformátor</t>
  </si>
  <si>
    <t>415402781</t>
  </si>
  <si>
    <t>741410022</t>
  </si>
  <si>
    <t>Montáž vodič uzemňovací pásek průřezu do 120 mm2 v průmyslové výstavbě v zemi</t>
  </si>
  <si>
    <t>-828257971</t>
  </si>
  <si>
    <t>35442062</t>
  </si>
  <si>
    <t>pás zemnící 30x4mm FeZn</t>
  </si>
  <si>
    <t>1681287760</t>
  </si>
  <si>
    <t>225*0,95</t>
  </si>
  <si>
    <t>741410041</t>
  </si>
  <si>
    <t>Montáž vodič uzemňovací drát nebo lano D do 10 mm v městské zástavbě</t>
  </si>
  <si>
    <t>-1192579117</t>
  </si>
  <si>
    <t>35441073</t>
  </si>
  <si>
    <t>drát D 10mm FeZn</t>
  </si>
  <si>
    <t>-1779608849</t>
  </si>
  <si>
    <t>55*0,62</t>
  </si>
  <si>
    <t>741410051R</t>
  </si>
  <si>
    <t>Montáž přípojnice hlavního ochranného pospojování</t>
  </si>
  <si>
    <t>-788111142</t>
  </si>
  <si>
    <t>35442050R</t>
  </si>
  <si>
    <t>přípojnice HOP ve skříni</t>
  </si>
  <si>
    <t>-1482837664</t>
  </si>
  <si>
    <t>741410072</t>
  </si>
  <si>
    <t>Montáž pospojování ochranné konstrukce ostatní vodičem do 16 mm2 uloženým pevně</t>
  </si>
  <si>
    <t>733014983</t>
  </si>
  <si>
    <t>34140850</t>
  </si>
  <si>
    <t>vodič izolovaný s Cu jádrem 16mm2</t>
  </si>
  <si>
    <t>-1259598938</t>
  </si>
  <si>
    <t>741420001</t>
  </si>
  <si>
    <t>Montáž drát nebo lano hromosvodné svodové D do 10 mm s podpěrou</t>
  </si>
  <si>
    <t>-193630193</t>
  </si>
  <si>
    <t>35441077</t>
  </si>
  <si>
    <t>drát D 8mm AlMgSi</t>
  </si>
  <si>
    <t>923094142</t>
  </si>
  <si>
    <t>405*0,35</t>
  </si>
  <si>
    <t>35441560</t>
  </si>
  <si>
    <t>podpěra vedení FeZn na plechové střechy 110mm</t>
  </si>
  <si>
    <t>-694824955</t>
  </si>
  <si>
    <t>35441415</t>
  </si>
  <si>
    <t>podpěra vedení FeZn do zdiva 150mm</t>
  </si>
  <si>
    <t>2142140069</t>
  </si>
  <si>
    <t>741420022</t>
  </si>
  <si>
    <t>Montáž svorka hromosvodná se 3 šrouby</t>
  </si>
  <si>
    <t>-1504646595</t>
  </si>
  <si>
    <t>35442035</t>
  </si>
  <si>
    <t>svorka uzemnění nerez zkušební, 62mm</t>
  </si>
  <si>
    <t>-894938639</t>
  </si>
  <si>
    <t>35441885</t>
  </si>
  <si>
    <t>svorka spojovací pro lano D 8-10mm</t>
  </si>
  <si>
    <t>1638112722</t>
  </si>
  <si>
    <t>35441905</t>
  </si>
  <si>
    <t>svorka připojovací k připojení okapových žlabů</t>
  </si>
  <si>
    <t>2116668206</t>
  </si>
  <si>
    <t>35441996</t>
  </si>
  <si>
    <t>svorka odbočovací a spojovací pro spojování kruhových a páskových vodičů, FeZn</t>
  </si>
  <si>
    <t>467459551</t>
  </si>
  <si>
    <t>741420051</t>
  </si>
  <si>
    <t>Montáž vedení hromosvodné-úhelník nebo trubka s držáky do zdiva</t>
  </si>
  <si>
    <t>-1427781201</t>
  </si>
  <si>
    <t>35441831</t>
  </si>
  <si>
    <t>úhelník ochranný na ochranu svodu - 2000mm, FeZn</t>
  </si>
  <si>
    <t>-847680464</t>
  </si>
  <si>
    <t>35441836</t>
  </si>
  <si>
    <t>držák ochranného úhelníku do zdiva, FeZn</t>
  </si>
  <si>
    <t>-1197504693</t>
  </si>
  <si>
    <t>741430003</t>
  </si>
  <si>
    <t>Montáž tyč jímací délky do 3 m na konstrukci ocelovou</t>
  </si>
  <si>
    <t>201068271</t>
  </si>
  <si>
    <t>35441070</t>
  </si>
  <si>
    <t>tyč jímací s rovným koncem 2000mm FeZn</t>
  </si>
  <si>
    <t>2048364383</t>
  </si>
  <si>
    <t>741810003</t>
  </si>
  <si>
    <t>Celková prohlídka elektrického rozvodu a zařízení do 1 milionu Kč</t>
  </si>
  <si>
    <t>-917679685</t>
  </si>
  <si>
    <t>741810011</t>
  </si>
  <si>
    <t>Příplatek k celkové prohlídce za každých dalších 500 000,- Kč</t>
  </si>
  <si>
    <t>-1083442144</t>
  </si>
  <si>
    <t>741910511R</t>
  </si>
  <si>
    <t>Montáž se zhotovením konstrukce pro upevnění přístrojů do 5 kg - pomocný držák nosného lana</t>
  </si>
  <si>
    <t>-105403529</t>
  </si>
  <si>
    <t>741910711</t>
  </si>
  <si>
    <t>Montáž nosných drátů a lan - napnutí jednoho nosného lana</t>
  </si>
  <si>
    <t>2116263281</t>
  </si>
  <si>
    <t>31452111</t>
  </si>
  <si>
    <t>lano ocelové šestipramenné Pz+PVC 6x19 drátů D 8,0/10,0mm</t>
  </si>
  <si>
    <t>-1846030063</t>
  </si>
  <si>
    <t>741910721</t>
  </si>
  <si>
    <t>Montáž nosných drátů a lan - osazení konzoly s jedním napínačem</t>
  </si>
  <si>
    <t>-691360348</t>
  </si>
  <si>
    <t>13021444</t>
  </si>
  <si>
    <t>matice pro CKT celozávitovou kotevní tyč D 30mm S 670 H</t>
  </si>
  <si>
    <t>-1642051620</t>
  </si>
  <si>
    <t>46-M</t>
  </si>
  <si>
    <t>Zemní práce při extr.mont.pracích</t>
  </si>
  <si>
    <t>460010025</t>
  </si>
  <si>
    <t>Vytyčení trasy inženýrských sítí v zastavěném prostoru</t>
  </si>
  <si>
    <t>km</t>
  </si>
  <si>
    <t>-511792260</t>
  </si>
  <si>
    <t>70/1000</t>
  </si>
  <si>
    <t>460150163</t>
  </si>
  <si>
    <t>Hloubení kabelových zapažených i nezapažených rýh ručně š 35 cm, hl 80 cm, v hornině tř 3</t>
  </si>
  <si>
    <t>1787592808</t>
  </si>
  <si>
    <t>460421081</t>
  </si>
  <si>
    <t>Lože kabelů z písku nebo štěrkopísku tl 5 cm nad kabel, kryté plastovou folií, š lože do 25 cm</t>
  </si>
  <si>
    <t>-1753830101</t>
  </si>
  <si>
    <t>460520164</t>
  </si>
  <si>
    <t>Montáž trubek ochranných plastových tuhých D do 110 mm uložených do rýhy</t>
  </si>
  <si>
    <t>-1650425905</t>
  </si>
  <si>
    <t>34571355</t>
  </si>
  <si>
    <t>trubka elektroinstalační ohebná dvouplášťová korugovaná (chránička) D 94/110mm, HDPE+LDPE</t>
  </si>
  <si>
    <t>1294244829</t>
  </si>
  <si>
    <t>460560013</t>
  </si>
  <si>
    <t>Zásyp rýh ručně šířky 40 cm, hloubky 30 cm, z horniny třídy 3</t>
  </si>
  <si>
    <t>439524999</t>
  </si>
  <si>
    <t>HZS</t>
  </si>
  <si>
    <t>Hodinové zúčtovací sazby</t>
  </si>
  <si>
    <t>HZS2222</t>
  </si>
  <si>
    <t>Hodinová zúčtovací sazba elektrikář odborný</t>
  </si>
  <si>
    <t>512</t>
  </si>
  <si>
    <t>548303723</t>
  </si>
  <si>
    <t>"spolupráce s revizním technikem"10</t>
  </si>
  <si>
    <t>"koordinace postupu prací s ostatními profesemi"20</t>
  </si>
  <si>
    <t>"drobné stavební přípomoce"20</t>
  </si>
  <si>
    <t>HZS2332R</t>
  </si>
  <si>
    <t>Pronájem, montáž a přesunu vysokozdvižné plošiny</t>
  </si>
  <si>
    <t>1141825636</t>
  </si>
  <si>
    <t>VRN4</t>
  </si>
  <si>
    <t>Inženýrská činnost</t>
  </si>
  <si>
    <t>041903000</t>
  </si>
  <si>
    <t xml:space="preserve">Poplatek TIČR </t>
  </si>
  <si>
    <t>…</t>
  </si>
  <si>
    <t>-1358907972</t>
  </si>
  <si>
    <t>VRN8</t>
  </si>
  <si>
    <t>Přesun stavebních kapacit</t>
  </si>
  <si>
    <t>081103000</t>
  </si>
  <si>
    <t>Mimostaveništní doprava materiálu</t>
  </si>
  <si>
    <t>sou</t>
  </si>
  <si>
    <t>389727663</t>
  </si>
  <si>
    <t>2 - SO 02 Vnitroareálové zpevněné plochy</t>
  </si>
  <si>
    <t>D1 - Zemní práce</t>
  </si>
  <si>
    <t>D2 - Základy a zvláštní zakládání</t>
  </si>
  <si>
    <t>D3 - Komunikace</t>
  </si>
  <si>
    <t>D4 - Podlahy a podlahové konstrukce</t>
  </si>
  <si>
    <t>D5 - Trubní vedení</t>
  </si>
  <si>
    <t>D6 - Doplňující práce na komunikaci</t>
  </si>
  <si>
    <t>D7 - Bourání konstrukcí</t>
  </si>
  <si>
    <t>D8 - Staveništní přesun hmot</t>
  </si>
  <si>
    <t>D9 - Mobiliář</t>
  </si>
  <si>
    <t>D10 - Přesuny suti a vybouraných hmot</t>
  </si>
  <si>
    <t>113106231R00</t>
  </si>
  <si>
    <t>Rozebrání vozovek a ploch s jakoukoliv výplní spár   v jakékoliv ploše, ze zámkové dlažky, kladených do lože z kameniva</t>
  </si>
  <si>
    <t>Poznámka k položce:_x000D_
s přemístěním hmot na skládku na vzdálenost do 3 m nebo s naložením na dopravní prostředek</t>
  </si>
  <si>
    <t>"Plocha před budovou školy" 460,0</t>
  </si>
  <si>
    <t>113107630R00</t>
  </si>
  <si>
    <t>Odstranění podkladů nebo krytů z kameniva hrubého drceného, v ploše jednotlivě nad 50 m2, tloušťka vrstvy 300 mm</t>
  </si>
  <si>
    <t>"Podkladní vrstvy chodníků" 500,0</t>
  </si>
  <si>
    <t>113107640</t>
  </si>
  <si>
    <t>Odstranění podkladů nebo krytů z kameniva hrubého drceného, v ploše jednotlivě nad 50 m2, tloušťka vrstvy 400 mm</t>
  </si>
  <si>
    <t>"Vjezd na parkoviště" 136,0</t>
  </si>
  <si>
    <t>"Výjezd z parkoviště" 223,0</t>
  </si>
  <si>
    <t>"Plocha před budovou školy" 154,0</t>
  </si>
  <si>
    <t>"Příjezd z jihu" 87,0</t>
  </si>
  <si>
    <t>113109415R00</t>
  </si>
  <si>
    <t>Odstranění podkladů nebo krytů z betonu prostého, v ploše jednotlivě nad 50 m2, tloušťka vrstvy 150 mm</t>
  </si>
  <si>
    <t>"Vedle venkovního schodiště vchodu do školní budovy "12</t>
  </si>
  <si>
    <t>113151319R00</t>
  </si>
  <si>
    <t>Odstranění podkladu, krytu frézováním povrch živičný, plochy přes 500 m2 na jednom objektu nebo při provádění pruhu šířky přes  750 mm s překážkami v trase, tloušťky 100 mm</t>
  </si>
  <si>
    <t>Poznámka k položce:_x000D_
s naložením na dopravní prostředek, očištění povrchu od frézované plochy, opotřebování frézovacích nástrojů (nožů, upínacích kroužků, držáků) nutné ruční odstranění (vybourání) živičného krytu kolem překážek,</t>
  </si>
  <si>
    <t>"Vjezd na parkoviště" 114,0</t>
  </si>
  <si>
    <t>"Výjezd z parkoviště" 203,0</t>
  </si>
  <si>
    <t>"Plocha před budovou školy" 385,0</t>
  </si>
  <si>
    <t>"Příjezd z jihu" 75,0</t>
  </si>
  <si>
    <t>113202111R00</t>
  </si>
  <si>
    <t>Vytrhání obrub z krajníků nebo obrubníků stojatých</t>
  </si>
  <si>
    <t>Poznámka k položce:_x000D_
s vybouráním lože, s přemístěním hmot na skládku na vzdálenost do 3 m nebo naložením na dopravní prostředek</t>
  </si>
  <si>
    <t>"Výjezd z parkoviště" 65,0</t>
  </si>
  <si>
    <t>"Plocha před budovou školy" 165,0</t>
  </si>
  <si>
    <t>113203111R00</t>
  </si>
  <si>
    <t>Vytrhání obrub z dlažebních kostek</t>
  </si>
  <si>
    <t>"Jednořádek z dlažebních kostek podél komunikace z jihu" 105,0</t>
  </si>
  <si>
    <t>120901123RT1</t>
  </si>
  <si>
    <t>Bourání konstrukcí v odkopávkách a prokopávkách z betonu, železového nebo předpjatého, pneumatickým kladivem</t>
  </si>
  <si>
    <t>Poznámka k položce:_x000D_
korytech vodotečí, melioračních kanálech s přemístěním suti na hromady na vzdálenost do 20 m nebo s naložením na dopravní prostředek,</t>
  </si>
  <si>
    <t>"kompletní uliční vpusti - 2 ks" 0,3*2</t>
  </si>
  <si>
    <t>121101103R00</t>
  </si>
  <si>
    <t>Sejmutí ornice s přemístěním na vzdálenost přes 100 do 250 m</t>
  </si>
  <si>
    <t>Poznámka k položce:_x000D_
nebo lesní půdy, s vodorovným přemístěním na hromady v místě upotřebení nebo na dočasné či trvalé skládky se složením</t>
  </si>
  <si>
    <t>"tl. 200 mm" 7561,0*0,2</t>
  </si>
  <si>
    <t>122302202R00</t>
  </si>
  <si>
    <t>Odkopávky a prokopávky pro silnice v hornině 4 přes 100 do 1 000 m3</t>
  </si>
  <si>
    <t>Poznámka k položce:_x000D_
s přemístěním výkopku v příčných profilech na vzdálenost do 15 m nebo s naložením na dopravní prostředek.</t>
  </si>
  <si>
    <t>458*0,39*1,1</t>
  </si>
  <si>
    <t>135*0,37*1,1</t>
  </si>
  <si>
    <t>118,7*0,25*1,1</t>
  </si>
  <si>
    <t>920,7*0,37*1,1</t>
  </si>
  <si>
    <t>199*0,33*1,1</t>
  </si>
  <si>
    <t>122302209R00</t>
  </si>
  <si>
    <t>Odkopávky a prokopávky pro silnice v hornině 4 příplatek za lepivost horniny</t>
  </si>
  <si>
    <t>731,032/2</t>
  </si>
  <si>
    <t>132301110R00</t>
  </si>
  <si>
    <t>Hloubení rýh šířky do 60 cm do 50 m3, v hornině 4, hloubení strojně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</si>
  <si>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</si>
  <si>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Výkop rýh pro vsakovací trativody : </t>
  </si>
  <si>
    <t xml:space="preserve"> "- rozměry výkopu 0,5 x 0,5 m x délka trativodu " 37,3</t>
  </si>
  <si>
    <t>132301119R00</t>
  </si>
  <si>
    <t>Hloubení rýh šířky do 60 cm příplatek za lepivost, v hornině 4,</t>
  </si>
  <si>
    <t>37,3/2</t>
  </si>
  <si>
    <t>162301101R00</t>
  </si>
  <si>
    <t>Vodorovné přemístění výkopku z horniny 1 až 4, na vzdálenost přes 50  do 500 m</t>
  </si>
  <si>
    <t>Poznámka k položce:_x000D_
po suchu, bez naložení výkopku, avšak se složením bez rozhrnutí, zpáteční cesta vozidla.</t>
  </si>
  <si>
    <t>"ohumosování - použita uskladněná ornice na mezideponii - tl. 150 mm" 5426,0*0,15</t>
  </si>
  <si>
    <t>162701105R00</t>
  </si>
  <si>
    <t>Vodorovné přemístění výkopku z horniny 1 až 4, na vzdálenost přes 9 000  do 10 000 m</t>
  </si>
  <si>
    <t>"Odvoz ornice pro zúrodnění do 30 km" 698,3</t>
  </si>
  <si>
    <t>"vykopaná zemina" 731,032+37,3</t>
  </si>
  <si>
    <t>162701109R00</t>
  </si>
  <si>
    <t>Vodorovné přemístění výkopku příplatek k ceně za každých dalších i započatých 1 000 m přes 10 000 m  z horniny 1 až 4</t>
  </si>
  <si>
    <t>1466,632*19</t>
  </si>
  <si>
    <t>167101102R00</t>
  </si>
  <si>
    <t>Nakládání, skládání, překládání neulehlého výkopku nakládání výkopku  přes 100 m3, z horniny 1 až 4</t>
  </si>
  <si>
    <t>"ohumusování - použita uskladněná ornice na mezideponii - tl. 150 mm" 5426,0*0,15</t>
  </si>
  <si>
    <t>171101103R00</t>
  </si>
  <si>
    <t>Uložení sypaniny do násypů zhutněných s uzavřením povrchu násypu z hornin soudržných s předepsanou mírou zhutnění v procentech výsledků zkoušek Proctor-Standard							 							  přes 96 do 100 % PS</t>
  </si>
  <si>
    <t>Poznámka k položce:_x000D_
s rozprostřením sypaniny ve vrstvách a s hrubým urovnáním,</t>
  </si>
  <si>
    <t>"Komunikace III - použít vytěžené drcené kamenivo" 355,0</t>
  </si>
  <si>
    <t>171201201R00</t>
  </si>
  <si>
    <t>Uložení sypaniny na dočasnou skládku tak, že na 1 m2 plochy připadá přes 2 m3 výkopku nebo ornice</t>
  </si>
  <si>
    <t>"Uložení na deponii stavby pro zpětné ohumusování" 813,9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</si>
  <si>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</si>
  <si>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</si>
  <si>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</si>
  <si>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včetně strojního přemístění materiálu pro zásyp ze vzdálenosti do 10 m od okraje zásypu</t>
  </si>
  <si>
    <t>Zásyp jam po vybouraných vpustech ( 2 ks ) - použít vytěžené drcené kamenivo</t>
  </si>
  <si>
    <t>180402111R00</t>
  </si>
  <si>
    <t>Založení trávníku parkový trávník, výsevem, v rovině nebo na svahu do 1:5</t>
  </si>
  <si>
    <t>Poznámka k položce:_x000D_
na půdě předem připravené s pokosením, naložením, odvozem odpadu do 20 km a se složením,</t>
  </si>
  <si>
    <t>5426</t>
  </si>
  <si>
    <t>181101102R00</t>
  </si>
  <si>
    <t>Úprava pláně v zářezech v hornině 1 až 4, se zhutněním</t>
  </si>
  <si>
    <t>Poznámka k položce:_x000D_
vyrovnáním výškových rozdílů, ploch vodorovných a ploch do sklonu 1 : 5.</t>
  </si>
  <si>
    <t xml:space="preserve">urovnání a zhutnění pláně : </t>
  </si>
  <si>
    <t>"Skladba konstrukce vozovky (dle TP170 : D1-N-2-VI, PIII)" 560</t>
  </si>
  <si>
    <t>"Skladba konstrukce vsakovacího parkovacího pásu (dle TP170 : D2-D-1-VI, PIII)" 98,6</t>
  </si>
  <si>
    <t>"Skladba konstrukce parkovacího stání pro OTP (dle TP170 : D2-D-1-VI, PIII)" 25,0</t>
  </si>
  <si>
    <t>"Skladba konstrukce pojížděného chodníku (dle TP170 : D2-D-1-VI, PIII)" 963,0</t>
  </si>
  <si>
    <t>"Skladba konstrukce chodníku (dle TP 170: D2-D-1-CH, PIII)" 350</t>
  </si>
  <si>
    <t>"Skladba konstrukce obratiště pro vozidla HZS (dle TP170 : D2-D-1-VI, PIII) - velkoformátová dlažba" 151,0</t>
  </si>
  <si>
    <t>"Skladba konstrukce manipulačních ploch (dle TP Katalog polních cest: TDZ VI, D 2)" 450</t>
  </si>
  <si>
    <t>"Skladba konstrukce rozšíření zpevněných ploch pro pojezd vozidel HZS" 66,0</t>
  </si>
  <si>
    <t>181301113R00</t>
  </si>
  <si>
    <t>Rozprostření a urovnání ornice v rovině v souvislé ploše přes 500 m2, tloušťka vrstvy přes 150 do 200 mm</t>
  </si>
  <si>
    <t>Poznámka k položce:_x000D_
s případným nutným přemístěním hromad nebo dočasných skládek na místo potřeby ze vzdálenosti do 30 m, v rovině nebo ve svahu do 1 : 5,</t>
  </si>
  <si>
    <t>"ohumusování - použita uskladněná ornice na mezideponii - tl. 150 mm" 5426,0</t>
  </si>
  <si>
    <t>184102110R00</t>
  </si>
  <si>
    <t>Výsadba dřevin s balem průměr do 100 mm, v rovině nebo na svahu do 1:5,</t>
  </si>
  <si>
    <t>Poznámka k položce:_x000D_
do předem vyhloubené jamky se zalitím,</t>
  </si>
  <si>
    <t>184202111R00</t>
  </si>
  <si>
    <t>Ukotvení dřevin průměr do 100 mm, délka do 2 m</t>
  </si>
  <si>
    <t>Poznámka k položce:_x000D_
třemi a více kůly, s ochranou proti poškození v místě vzepření, (příloha č. 8) při  průměru kůlů do 10 cm,</t>
  </si>
  <si>
    <t>184901111R00</t>
  </si>
  <si>
    <t>Osazení kůlů osazení kůlů k dřevině s uvázáním, délka do 2 m</t>
  </si>
  <si>
    <t>Poznámka k položce:_x000D_
k dřevině s uvázáním</t>
  </si>
  <si>
    <t>184921096R00</t>
  </si>
  <si>
    <t>Mulčování tloušťka přes 100 do 150 mm, v rovině nebo na svahu do 1:5</t>
  </si>
  <si>
    <t>Poznámka k položce:_x000D_
vysazených rostlin s případným naložením odpadu na dopravní prostředek, s odvezením do 20 km a se složením,</t>
  </si>
  <si>
    <t>0521721R1</t>
  </si>
  <si>
    <t>tyč odkorněná délka 2,5 m, o průměru 6-10cm, se špicí</t>
  </si>
  <si>
    <t>12+12</t>
  </si>
  <si>
    <t>18580x</t>
  </si>
  <si>
    <t>Údržba trávníku po dobu 1 měsíce</t>
  </si>
  <si>
    <t>00572410R</t>
  </si>
  <si>
    <t>směs travní parková, pro mírnou zátěž</t>
  </si>
  <si>
    <t>5426,0*0,03</t>
  </si>
  <si>
    <t>0266x</t>
  </si>
  <si>
    <t>Pseudotsugu menziesii ( (Douglaska tisolistá ), 175 - 200 cm</t>
  </si>
  <si>
    <t>Základy a zvláštní zakládání</t>
  </si>
  <si>
    <t>212531111RL4</t>
  </si>
  <si>
    <t>Výplň trativodů kamenivem hrubým drceným, frakce 16-63 mm</t>
  </si>
  <si>
    <t>Poznámka k položce:_x000D_
do rýh bez zhutnění s úpravou povrchu výplně,</t>
  </si>
  <si>
    <t>149,0*0,25</t>
  </si>
  <si>
    <t>219971110R00</t>
  </si>
  <si>
    <t>Zřízení opláštění odvod. trativodů z geotextilie o sklonu do 2,5,</t>
  </si>
  <si>
    <t>Poznámka k položce:_x000D_
v rýze nebo v zářezu se stěnami,</t>
  </si>
  <si>
    <t>149,0*2,5</t>
  </si>
  <si>
    <t>673520005R</t>
  </si>
  <si>
    <t>geotextilie PET; funkce drenážní, separační, ochranná, filtrační; plošná hmotnost 400 g/m2</t>
  </si>
  <si>
    <t>372,5*1,15</t>
  </si>
  <si>
    <t>Komunikace</t>
  </si>
  <si>
    <t>564851111RT2</t>
  </si>
  <si>
    <t>Podklad ze štěrkodrti s rozprostřením a zhutněním frakce 0-32 mm, tloušťka po zhutnění 150 mm</t>
  </si>
  <si>
    <t>"Skladba konstrukce vozovky (dle TP170 : D1-N-2-VI, PIII)" 458</t>
  </si>
  <si>
    <t>"Skladba konstrukce vozovky (dle TP170 : D1-N-2-VI, PIII)" 725,0</t>
  </si>
  <si>
    <t>"Skladba konstrukce chodníku (dle TP 170: D2-D-1-CH, PIII)" 102+14,9+1,8</t>
  </si>
  <si>
    <t>"Skladba konstrukce manipulačních ploch (dle TP Katalog polních cest: TDZ VI, D 2)" 199</t>
  </si>
  <si>
    <t>564861111RT2</t>
  </si>
  <si>
    <t>Podklad ze štěrkodrti s rozprostřením a zhutněním frakce 0-32 mm, tloušťka po zhutnění 200 mm</t>
  </si>
  <si>
    <t>564871111RT2</t>
  </si>
  <si>
    <t>Podklad ze štěrkodrti s rozprostřením a zhutněním frakce 0-32 mm, tloušťka po zhutnění 250 mm</t>
  </si>
  <si>
    <t>564952114R00</t>
  </si>
  <si>
    <t>Podklad nebo kryt z mechanicky zpevněného kameniva (MZK) tloušťka po zhutnění 180 mm</t>
  </si>
  <si>
    <t>Poznámka k položce:_x000D_
s rozprostřením a zhutněním</t>
  </si>
  <si>
    <t>565131111RT2</t>
  </si>
  <si>
    <t>Podklad z kameniva obaleného asfaltem ACP 16+, v pruhu šířky do 3 m, třídy 1, tloušťka po zhutnění 50 mm</t>
  </si>
  <si>
    <t>573111112R00</t>
  </si>
  <si>
    <t>Postřik živičný infiltrační s posypem kamenivem v množství 1 kg/m2</t>
  </si>
  <si>
    <t>Poznámka k položce:_x000D_
z asfaltu silničního</t>
  </si>
  <si>
    <t>573231110R00</t>
  </si>
  <si>
    <t>Postřik živičný spojovací bez posypu kamenivem z emulze, v množství od 0,3 do 0,5 kg/m2</t>
  </si>
  <si>
    <t xml:space="preserve">Skladba konstrukce vozovky (dle TP170 : D1-N-2-VI, PIII) : </t>
  </si>
  <si>
    <t>"spojovací postřik 0,3 kg/m2" 458</t>
  </si>
  <si>
    <t>"spojovací postřik 0,4 kg/m2" 458</t>
  </si>
  <si>
    <t>577131111RT2</t>
  </si>
  <si>
    <t>Beton asfaltový s rozprostřením a zhutněním v pruhu šířky do 3 m, ACO 11+, tloušťky 40 mm, plochy od 201 do 1000 m2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</si>
  <si>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</si>
  <si>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</si>
  <si>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</si>
  <si>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</si>
  <si>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</si>
  <si>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"Skladba konstrukce vsakovacího parkovacího pásu (dle TP170 : D2-D-1-VI, PIII)" 90,5</t>
  </si>
  <si>
    <t>"Skladba konstrukce parkovacího stání pro OTP (dle TP170 : D2-D-1-VI, PIII)" 20,0</t>
  </si>
  <si>
    <t>"Skladba konstrukce pojížděného chodníku (dle TP170 : D2-D-1-VI, PIII)" 792,0+2,5+15,7</t>
  </si>
  <si>
    <t>596215028R00</t>
  </si>
  <si>
    <t>Kladení zámkové dlažby do drtě příplatek za více barev dlažby tloušťky 60 mm</t>
  </si>
  <si>
    <t>596215048R00</t>
  </si>
  <si>
    <t>Kladení zámkové dlažby do drtě příplatek za více barev dlažby tloušťky 80 mm</t>
  </si>
  <si>
    <t>596291111R00</t>
  </si>
  <si>
    <t>Řezání zámkové dlažby tloušťky 60 mm</t>
  </si>
  <si>
    <t>596291113R00</t>
  </si>
  <si>
    <t>Řezání zámkové dlažby tloušťky 80 mm</t>
  </si>
  <si>
    <t>158,0</t>
  </si>
  <si>
    <t>596921113R00</t>
  </si>
  <si>
    <t>Kladení vegetačních tvárnic betonových, plocha do 500 m2</t>
  </si>
  <si>
    <t>Poznámka k položce:_x000D_
zřízení podkladního lože, položení tvárnic.</t>
  </si>
  <si>
    <t>lože 40 mm !!!</t>
  </si>
  <si>
    <t xml:space="preserve">Skladba konstrukce obratiště pro vozidla HZS (dle TP170 : D2-D-1-VI, PIII) - velkoformátová dlažba </t>
  </si>
  <si>
    <t>596921191R00</t>
  </si>
  <si>
    <t>Kladení vegetačních tvárnic betonových, příplatek z a výplň spár vegetačních tvárnic, bez dodávky materiálu</t>
  </si>
  <si>
    <t>599141111R00</t>
  </si>
  <si>
    <t>Vyplnění spár mezi silničními panely živičnou zálivkou</t>
  </si>
  <si>
    <t>Poznámka k položce:_x000D_
jakékoliv tloušťky a vyčištění spár</t>
  </si>
  <si>
    <t xml:space="preserve">Zaliíi spáry zálivkou z modifikovaného asfaltu : </t>
  </si>
  <si>
    <t>26,50000</t>
  </si>
  <si>
    <t>460030081RT3</t>
  </si>
  <si>
    <t>Řezání spáry v asfaltu nebo betonu, v tloušťce vrstvy do 8-10 cm</t>
  </si>
  <si>
    <t>"řezání spáry" 26,5</t>
  </si>
  <si>
    <t>592451151R</t>
  </si>
  <si>
    <t>dlažba betonová dvouvrstvá, skladebná; obdélník; dlaždice pro nevidomé; červená; l = 200 mm; š = 100 mm; tl. 60,0 mm</t>
  </si>
  <si>
    <t>Skladba konstrukce chodníku (dle TP 170: D2-D-1-CH, PIII) : 1,8</t>
  </si>
  <si>
    <t>Koeficient: 0,03</t>
  </si>
  <si>
    <t>1,8*1,03</t>
  </si>
  <si>
    <t>592451158R</t>
  </si>
  <si>
    <t>dlažba betonová dvouvrstvá, skladebná; obdélník; dlaždice pro nevidomé; červená; l = 200 mm; š = 100 mm; tl. 80,0 mm</t>
  </si>
  <si>
    <t>Skladba konstrukce pojížděného chodníku (dle TP170 : D2-D-1-VI, PIII) : 2,5</t>
  </si>
  <si>
    <t>2,5*1,03</t>
  </si>
  <si>
    <t>5924511900R</t>
  </si>
  <si>
    <t>dlažba betonová dvouvrstvá; čtverec; šedá; l = 200 mm; š = 200 mm; tl. 60,0 mm</t>
  </si>
  <si>
    <t>Skladba konstrukce chodníku (dle TP 170: D2-D-1-CH, PIII) : 102</t>
  </si>
  <si>
    <t>102*1,03</t>
  </si>
  <si>
    <t>5924511910R</t>
  </si>
  <si>
    <t>dlažba betonová dvouvrstvá; čtverec; šedá; l = 200 mm; š = 200 mm; tl. 80,0 mm</t>
  </si>
  <si>
    <t>Skladba konstrukce parkovacího stání pro OTP (dle TP170 : D2-D-1-VI, PIII) : 20,0</t>
  </si>
  <si>
    <t>Skladba konstrukce pojížděného chodníku (dle TP170 : D2-D-1-VI, PIII) : 792,0</t>
  </si>
  <si>
    <t>(20+792)*1,03</t>
  </si>
  <si>
    <t>5924511910x</t>
  </si>
  <si>
    <t>dlažba betonová dvouvrstvá; čtverec; šedá; l = 65 mm; š = 65 mm; tl. 65,0 mm</t>
  </si>
  <si>
    <t>Skladba konstrukce pojížděného chodníku (dle TP170 : D2-D-1-VI, PIII) : 15,7</t>
  </si>
  <si>
    <t>Skladba konstrukce chodníku (dle TP 170: D2-D-1-CH, PIII) : 14,9</t>
  </si>
  <si>
    <t>(15,7+14,9)*1,03</t>
  </si>
  <si>
    <t>592452570x</t>
  </si>
  <si>
    <t>dlažba betonová dvouvrstvá; obdélník; dlaždice zatravňovací; šedá; l = 200 mm; š = 200 mm, tl. 80,0 mm; podíl otevřené plochy 27,5 %</t>
  </si>
  <si>
    <t>Skladba konstrukce vsakovacího parkovacího pásu (dle TP170 : D2-D-1-VI, PIII): : 85,0</t>
  </si>
  <si>
    <t>85*1,03</t>
  </si>
  <si>
    <t>592452572x</t>
  </si>
  <si>
    <t>dlažba betonová dvouvrstvá; obdélník; dlaždice zatravňovací; červená; l = 200 mm; š = 200 mm, tl. 80,0 mm; podíl otevřené plochy 27,5 %</t>
  </si>
  <si>
    <t>Skladba konstrukce vsakovacího parkovacího pásu (dle TP170 : D2-D-1-VI, PIII): : 5,5</t>
  </si>
  <si>
    <t>5,5*1,03</t>
  </si>
  <si>
    <t>592452590R</t>
  </si>
  <si>
    <t>tvárnice vegetační beton; l = 600,0 mm; š = 400 mm; h = 80,0 mm; 90x90 mm; podíl otevřené plochy 37,0 %; šedá</t>
  </si>
  <si>
    <t>Skladba konstrukce obratiště pro vozidla HZS (dle TP170 : D2-D-1-VI, PIII) - velkoformátová dlažba : 135,0/0,24</t>
  </si>
  <si>
    <t>135/0,24*1,03</t>
  </si>
  <si>
    <t>00523R</t>
  </si>
  <si>
    <t>Zátěžové zkoušky na pláni ( 2 ks navíc oproti standardům, určených plochou )</t>
  </si>
  <si>
    <t>Náklady zhotovitele, související s prováděním zkoušek a revizí předepsaných technickými normami nebo objednatelem a které jsou pro provedení díla nezb</t>
  </si>
  <si>
    <t>Podlahy a podlahové konstrukce</t>
  </si>
  <si>
    <t>631571005R00</t>
  </si>
  <si>
    <t>Násyp pod podlahy z kameniva z kameniva  z kačírku frakce 22-32 mm</t>
  </si>
  <si>
    <t>Poznámka k položce:_x000D_
pod mazaniny a dlažby, popř. na plochých střechách, vodorovný nebo ve spádu, s udusáním a urovnáním povrchu,</t>
  </si>
  <si>
    <t>"okapový chodník" 0,8*0,2*59,0</t>
  </si>
  <si>
    <t>639571311R00</t>
  </si>
  <si>
    <t>Textilie proti prorůstání 45 g/m2</t>
  </si>
  <si>
    <t>"okapový chodník" 1,2*59,0</t>
  </si>
  <si>
    <t>899332111R00,</t>
  </si>
  <si>
    <t>Výšková úprava uličního vstupu nebo vpustě do 20 cm snížením poklopu</t>
  </si>
  <si>
    <t>Poznámka k položce:_x000D_
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</si>
  <si>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899432111R00</t>
  </si>
  <si>
    <t>Výšková úprava uličního vstupu nebo vpustě do 20 cm snížením krytu šoupěte</t>
  </si>
  <si>
    <t>Doplňující práce na komunikaci</t>
  </si>
  <si>
    <t>631312711R00</t>
  </si>
  <si>
    <t>Mazanina z betonu prostého tl. přes 50 do 80 mm třídy C 25/30,</t>
  </si>
  <si>
    <t>Poznámka k položce:_x000D_
(z kameniva) hlazená dřevěným hladítkem</t>
  </si>
  <si>
    <t>Včetně vytvoření dilatačních spár, bez zaplnění.</t>
  </si>
  <si>
    <t>beton C25/30; XF2+XD1</t>
  </si>
  <si>
    <t>"betonové lože pro obrubníky navíc" (80,0+98,5+755,0+3,0+3,0)*0,05</t>
  </si>
  <si>
    <t>914001121R00</t>
  </si>
  <si>
    <t>Osazení a montáž svislých dopravních značek sloupek, do betonového základu a AL patky,</t>
  </si>
  <si>
    <t>914001125R00</t>
  </si>
  <si>
    <t>Osazení a montáž svislých dopravních značek značka, na sloupek,sloup, konzolu nebo objekt,</t>
  </si>
  <si>
    <t>2+1+1</t>
  </si>
  <si>
    <t>915701111R00</t>
  </si>
  <si>
    <t>Zřízení vodorovného značení z nátěrových hmot stopčar, zeber, stínů, šipek, nápisů, přechodů, dělících čar a vodících proužků</t>
  </si>
  <si>
    <t>Poznámka k položce:_x000D_
tl. 2,5 až 3 mm</t>
  </si>
  <si>
    <t>"V10f - vyhrazené park. stání - bílý nátěr na dlažbu" 1,0</t>
  </si>
  <si>
    <t>915791112R00</t>
  </si>
  <si>
    <t>Předznačení pro vodorovné značení pro stopčáry, zebry,stíny, šipky, nápisy, přechody</t>
  </si>
  <si>
    <t>Poznámka k položce:_x000D_
stříkané barvou nebo prováděné z nátěrových hmot</t>
  </si>
  <si>
    <t>917862111RT5</t>
  </si>
  <si>
    <t>Osazení silničního nebo chodníkového obrubníku včetně dodávky betonovéího obrubníku  rozměru 1000/100/250 mm, stojatého, s boční opěrou z betonu prostého, do lože z betonu prostého C 12/15</t>
  </si>
  <si>
    <t>Poznámka k položce:_x000D_
S dodáním hmot pro lože tl. 80-100 mm.</t>
  </si>
  <si>
    <t>917862111RT7</t>
  </si>
  <si>
    <t>Osazení silničního nebo chodníkového obrubníku včetně dodávky betonovéího obrubníku  rozměru 1000/150/250 mm, stojatého, s boční opěrou z betonu prostého, do lože z betonu prostého C 12/15</t>
  </si>
  <si>
    <t>917862111RV3</t>
  </si>
  <si>
    <t>Osazení silničního nebo chodníkového obrubníku včetně dodávky betonovéího obrubníku  nájezdového 1000/150/150 mm, stojatého, s boční opěrou z betonu prostého, do lože z betonu prostého C 12/15</t>
  </si>
  <si>
    <t>917862111RV4</t>
  </si>
  <si>
    <t>Osazení silničního nebo chodníkového obrubníku včetně dodávky betonovéího obrubníku  nájezdového náběhového 1000/150/150-250, stojatého, s boční opěrou z betonu prostého, do lože z betonu prostého C 12/15</t>
  </si>
  <si>
    <t>"levý" 3,0</t>
  </si>
  <si>
    <t>"pravý" 3,0</t>
  </si>
  <si>
    <t>40445020</t>
  </si>
  <si>
    <t>značka dopravní silniční svislá; zákazová B1-B34; tvar kruh; 500 mm; štít z pozink.plechu s dvoj.ohybem,retroref.folie I.tř.; záruka 7 let</t>
  </si>
  <si>
    <t>"B2" 1</t>
  </si>
  <si>
    <t>"B11" 1</t>
  </si>
  <si>
    <t>40445044</t>
  </si>
  <si>
    <t>značka dopravní silniční svislá; informativní provozní IP4b-IP7,IP10; tvar čtverec; 500 mm; štít z pozink.plechu s dvoj.ohybem,retroref.folie I.tř.; záruka 7 let</t>
  </si>
  <si>
    <t>40445050</t>
  </si>
  <si>
    <t>značka dopravní silniční svislá; informativní provozní IP11-IP13; tvar obdélník svislý; 500x700 mm; štít z pozink.plechu s dvoj.ohybem,retroref.folie I.tř.; záruka 7 let</t>
  </si>
  <si>
    <t>"IP12" 1</t>
  </si>
  <si>
    <t>404459508R</t>
  </si>
  <si>
    <t>příslušenství k dopr.značení sloupek Fe 70 pozinkovaný, délka 3000 mm</t>
  </si>
  <si>
    <t>40449545R</t>
  </si>
  <si>
    <t>příslušenství k dopr.značení plastové víčko na sloupek pr. 70 mm</t>
  </si>
  <si>
    <t>Bourání konstrukcí</t>
  </si>
  <si>
    <t>962042321R00</t>
  </si>
  <si>
    <t>Bourání zdiva z betonu prostého nadzákladového</t>
  </si>
  <si>
    <t>Poznámka k položce:_x000D_
nebo vybourání otvorů průřezové plochy přes 4 m2 ve zdivu z betonu prostého, včetně pomocného lešení o výšce podlahy do 1900 mm a pro zatížení do 1,5 kPa  (150 kg/m2),</t>
  </si>
  <si>
    <t xml:space="preserve">Zvýšené záhony před budovou školy : </t>
  </si>
  <si>
    <t>"Průřez 0,4 x 1,0 m" 0,4*1*(21+13+13)</t>
  </si>
  <si>
    <t>Staveništní přesun hmot</t>
  </si>
  <si>
    <t>998223011R00</t>
  </si>
  <si>
    <t>Přesun hmot pozemních komunikací, kryt dlážděný jakékoliv délky objektu</t>
  </si>
  <si>
    <t>Poznámka k položce:_x000D_
vodorovně do 200 m</t>
  </si>
  <si>
    <t>D9</t>
  </si>
  <si>
    <t>Mobiliář</t>
  </si>
  <si>
    <t>MOB01</t>
  </si>
  <si>
    <t>Lavička, kompletní D+M</t>
  </si>
  <si>
    <t>MOB02</t>
  </si>
  <si>
    <t>Popelník, kompletní D+M</t>
  </si>
  <si>
    <t>MOB03</t>
  </si>
  <si>
    <t>Stojan na kola ocelový, kompletní D+M</t>
  </si>
  <si>
    <t>MOB04</t>
  </si>
  <si>
    <t>Přemístění plastiky, kompletní D+M</t>
  </si>
  <si>
    <t>D10</t>
  </si>
  <si>
    <t>Přesuny suti a vybouraných hmot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</si>
  <si>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</si>
  <si>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</si>
  <si>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</si>
  <si>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</si>
  <si>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</si>
  <si>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k odvozu za každý další 1 km</t>
  </si>
  <si>
    <t>979990001R00</t>
  </si>
  <si>
    <t>Poplatek za skládku stavební suti</t>
  </si>
  <si>
    <t>979990112R00</t>
  </si>
  <si>
    <t>Poplatek za skládku obalovaný asfalt</t>
  </si>
  <si>
    <t>3 - SO 03 Venkovní kanalizace a vodovod</t>
  </si>
  <si>
    <t>D2 - Trubní vedení</t>
  </si>
  <si>
    <t>D3 - Vnitřní kanalizace</t>
  </si>
  <si>
    <t>D4 - Vnitřní vodovod</t>
  </si>
  <si>
    <t>D5 - Ostatní</t>
  </si>
  <si>
    <t>133301101</t>
  </si>
  <si>
    <t>Hloubení šachet v hornině tř. 4 objemu do 100 m3</t>
  </si>
  <si>
    <t>151102201</t>
  </si>
  <si>
    <t>Zřízení příložného pažení stěn do 30 m2 výkopu hl do 4 m pro překopy inženýrských sítí</t>
  </si>
  <si>
    <t>151102211</t>
  </si>
  <si>
    <t>Odstranění příložného pažení stěn do 30 m2 hl do 4 m při překopech inženýrských sítí</t>
  </si>
  <si>
    <t>162701105</t>
  </si>
  <si>
    <t>Vodorovné přemístění do 10000 m výkopku z horniny tř. 1 až 4</t>
  </si>
  <si>
    <t>1710001</t>
  </si>
  <si>
    <t>Poplatek za skládku zeminy</t>
  </si>
  <si>
    <t>171201201</t>
  </si>
  <si>
    <t>Uložení sypaniny na skládky</t>
  </si>
  <si>
    <t>175101101</t>
  </si>
  <si>
    <t>Obsyp potrubí bez prohození sypaniny z hornin tř. 1 až 4 uloženým do 3 m od kraje výkopu</t>
  </si>
  <si>
    <t>1710002</t>
  </si>
  <si>
    <t>Kamenivo těžené, zásypový materiál</t>
  </si>
  <si>
    <t>171000255666</t>
  </si>
  <si>
    <t>Odstranění povrchů před výkopy, jejich odvoz a recyklace</t>
  </si>
  <si>
    <t>Obetonování potrubí, podbetonávky pod šachty a jímky betonem prostým tř. C 20/25 v otevřeném výkopu</t>
  </si>
  <si>
    <t>871315221</t>
  </si>
  <si>
    <t>Kanalizační potrubí z tvrdého PVC-systém KG tuhost třídy SN10 DN150</t>
  </si>
  <si>
    <t>7211345</t>
  </si>
  <si>
    <t>REVIZNÍ BETONOVÁ ŠACHTA DN1000, VÝŠKA 2,15m  SPLAŠKOVÁ KANALIZACE + LITINOVÝ POKLOP-40t+MONTÁŽ</t>
  </si>
  <si>
    <t>72113451</t>
  </si>
  <si>
    <t>REVIZNÍ PLASTOVÁ ŠACHTA DN600-VÝŠKA 2,44m SPLAŠKOVÁ KANALIZACE + LITINOVÝ POKLOP-40t+MONTÁŽ</t>
  </si>
  <si>
    <t>7211349</t>
  </si>
  <si>
    <t>NAPOJENÍ NA STÁVAJÍCÍ ROZVODY ODSTRANĚNÍ STÁVAJÍCÍ ŠACHTY A VSAZENÍ NOVÉ + PROPOJENÍ + MONTÁŽ</t>
  </si>
  <si>
    <t>7211350</t>
  </si>
  <si>
    <t>DOPOJENÍ NA OBNOVOVANOU REVIZNÍ ŠACHTU SS3</t>
  </si>
  <si>
    <t>721110809</t>
  </si>
  <si>
    <t>Demontáž potrubí betonového do DN 150</t>
  </si>
  <si>
    <t>721242805256</t>
  </si>
  <si>
    <t>Demontáž betonových šachet DN1000</t>
  </si>
  <si>
    <t>Zkouška těsnosti potrubí kanalizace vodou</t>
  </si>
  <si>
    <t>721290821</t>
  </si>
  <si>
    <t>Přemístění vnitrostaveništní demontovaných hmot vnitřní kanalizace</t>
  </si>
  <si>
    <t>998721201</t>
  </si>
  <si>
    <t>Přesun hmot pro vnitřní kanalizace v objektech v do 6 m</t>
  </si>
  <si>
    <t>%</t>
  </si>
  <si>
    <t>Vnitřní vodovod</t>
  </si>
  <si>
    <t>722130805</t>
  </si>
  <si>
    <t>Demontáž potrubí ocelové pozinkované závitové do DN 80</t>
  </si>
  <si>
    <t>722211122</t>
  </si>
  <si>
    <t>Šoupátko přírubové třmenové DN 50 PN 10 do 200°C těsnící sedlo + PROTIPŘÍRUBY</t>
  </si>
  <si>
    <t>722290226</t>
  </si>
  <si>
    <t>Zkouška těsnosti vodovodního potrubí závitového do DN 50</t>
  </si>
  <si>
    <t>723100178</t>
  </si>
  <si>
    <t>Elektro spojky rozvodu PE d63+montáž</t>
  </si>
  <si>
    <t>723100158</t>
  </si>
  <si>
    <t>Potrubí E100 SDR11 d63x5,8(DN50)</t>
  </si>
  <si>
    <t>723100127</t>
  </si>
  <si>
    <t>T-KUS PE d63/63/63 + montáž</t>
  </si>
  <si>
    <t>LEMOVÝ NÁKRUŽEK d63 + OTOČNÁ PŘÍRUBA d63/DN50 + MONTÁŽ</t>
  </si>
  <si>
    <t>723100129</t>
  </si>
  <si>
    <t>Speciální příruba jištěná proti posunutí DN50 + MONTÁŽ</t>
  </si>
  <si>
    <t>723100130</t>
  </si>
  <si>
    <t>Kulový kohout z PE-HD DN50+Zemní souprava pro uzavírací armaturu+Litinový poklopek + MONTÁŽ</t>
  </si>
  <si>
    <t>72310014343</t>
  </si>
  <si>
    <t>Signalizační vodič + páska</t>
  </si>
  <si>
    <t>72310014344</t>
  </si>
  <si>
    <t>Napojení na stávající ROZVODY VODY</t>
  </si>
  <si>
    <t>72310014345</t>
  </si>
  <si>
    <t>ZAPRAVENÍ PROSTUPU DO OBJEKTU ŠKOLY PRO PROSTUP VODY + DOPOJENÍ NA STÁVAJÍCÍ ROZVOD</t>
  </si>
  <si>
    <t>998722201</t>
  </si>
  <si>
    <t>Přesun hmot pro vnitřní vodovod v objektech v do 6 m</t>
  </si>
  <si>
    <t>Nepředvídané práce</t>
  </si>
  <si>
    <t>00121</t>
  </si>
  <si>
    <t>OSTATNÍ DEMONTÁŽE</t>
  </si>
  <si>
    <t>GEODETICKÉ ZAMĚŘENÍ</t>
  </si>
  <si>
    <t>KUS</t>
  </si>
  <si>
    <t>4 - SO 04 Požární nádrž</t>
  </si>
  <si>
    <t>D3 - Staveništní přesun hmot</t>
  </si>
  <si>
    <t>D4 - Montáže potrubí</t>
  </si>
  <si>
    <t>131201112R00</t>
  </si>
  <si>
    <t>Hloubení nezapažených jam a zářezů do 1000 m3, v hornině 3, hloubení strojně</t>
  </si>
  <si>
    <t>Poznámka k položce:_x000D_
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</si>
  <si>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131201119R00</t>
  </si>
  <si>
    <t>Hloubení nezapažených jam a zářezů příplatek za lepivost, v hornině 3,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</si>
  <si>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</si>
  <si>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</si>
  <si>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</si>
  <si>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</si>
  <si>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</si>
  <si>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</si>
  <si>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199000002R00</t>
  </si>
  <si>
    <t>Poplatky za skládku horniny 1- 4</t>
  </si>
  <si>
    <t>273321321R00</t>
  </si>
  <si>
    <t>Beton základových desek železový třídy C 20/25</t>
  </si>
  <si>
    <t>Poznámka k položce:_x000D_
bez dodávky a uložení výztuže</t>
  </si>
  <si>
    <t>273361921RT8</t>
  </si>
  <si>
    <t>Výztuž základových desek ze svařovaných sítí průměr drátu 8 mm, velikost oka 100/100 mm</t>
  </si>
  <si>
    <t>Poznámka k položce:_x000D_
včetně distančních prvků</t>
  </si>
  <si>
    <t>998012021R00</t>
  </si>
  <si>
    <t>Přesun hmot pro budovy s nosnou konstr. monolit. výšky do 6 m</t>
  </si>
  <si>
    <t>Poznámka k položce:_x000D_
přesun hmot pro budovy občanské výstavby (JKSO 801), budovy pro bydlení (JKSO 803) budovy pro výrobu a služby (JKSO 812) s nosnou svislou konstrukcí monolitickou betonovou tyčovou nebo plošnou</t>
  </si>
  <si>
    <t>Montáže potrubí</t>
  </si>
  <si>
    <t>230060004</t>
  </si>
  <si>
    <t>Kompletní dodávka a montáž požární nádrže dle PD</t>
  </si>
  <si>
    <t>Kompletní dodávka a montáž požární nádrže včetně veškerého příslušenství dle PD :</t>
  </si>
  <si>
    <t xml:space="preserve"> - 2x  nádrž</t>
  </si>
  <si>
    <t xml:space="preserve"> - 2x propojovací potrubí DN 250 mm</t>
  </si>
  <si>
    <t xml:space="preserve"> - 2x "komín" nádrží ( skruže ) s poklopy</t>
  </si>
  <si>
    <t xml:space="preserve"> - 2x stupadla do nádrží</t>
  </si>
  <si>
    <t xml:space="preserve"> - čerpací stanoviště - šachta ( skruže ) s poklopem, sací potrubí pozink. DN 100 mm, sací koš, zpětná klapka, savicové šroubení s uzávěrem a zaříze</t>
  </si>
  <si>
    <t xml:space="preserve"> - stupadla do čerpací šachty</t>
  </si>
  <si>
    <t xml:space="preserve"> - označník "Zdroj požární vody"</t>
  </si>
  <si>
    <t>Montáž včetně jeřábu.</t>
  </si>
  <si>
    <t>5 - SO05 Dešťová kanalizace</t>
  </si>
  <si>
    <t xml:space="preserve">    991 - Vsakovací galerie</t>
  </si>
  <si>
    <t xml:space="preserve">    23-M - Montáže potrubí</t>
  </si>
  <si>
    <t>115001102</t>
  </si>
  <si>
    <t>Převedení vody potrubím DN do 150</t>
  </si>
  <si>
    <t>9869367</t>
  </si>
  <si>
    <t>115101201</t>
  </si>
  <si>
    <t>Čerpání vody na dopravní výšku do 10 m průměrný přítok do 500 l/min</t>
  </si>
  <si>
    <t>-1875670755</t>
  </si>
  <si>
    <t>30*2*24</t>
  </si>
  <si>
    <t>115101301</t>
  </si>
  <si>
    <t>Pohotovost čerpací soupravy pro dopravní výšku do 10 m přítok do 500 l/min</t>
  </si>
  <si>
    <t>den</t>
  </si>
  <si>
    <t>-1327959616</t>
  </si>
  <si>
    <t>119001411</t>
  </si>
  <si>
    <t>Dočasné zajištění potrubí betonového, ŽB nebo kameninového DN do 200 mm</t>
  </si>
  <si>
    <t>489361052</t>
  </si>
  <si>
    <t>6*1,5</t>
  </si>
  <si>
    <t>119001421</t>
  </si>
  <si>
    <t>Dočasné zajištění kabelů a kabelových tratí ze 3 volně ložených kabelů</t>
  </si>
  <si>
    <t>529950527</t>
  </si>
  <si>
    <t>9*1,5+15,5</t>
  </si>
  <si>
    <t>131351105</t>
  </si>
  <si>
    <t>Hloubení jam nezapažených v hornině třídy těžitelnosti II, skupiny 4 objem do 1000 m3 strojně</t>
  </si>
  <si>
    <t>713055396</t>
  </si>
  <si>
    <t>"vsak1" 13,5*4,8*2,75+16,5*3*2,75+4,8*3*2,75</t>
  </si>
  <si>
    <t>"vsak2" 13,5*4,8*2,81+16,5*3*2,81+4,8*3*2,81</t>
  </si>
  <si>
    <t>"akumulace" 3,68*4,75*6,3+3,68*8,75*4+6,3*4*3,68</t>
  </si>
  <si>
    <t>132354204</t>
  </si>
  <si>
    <t>Hloubení zapažených rýh š do 2000 mm v hornině třídy těžitelnosti II, skupiny 4 objem do 500 m3</t>
  </si>
  <si>
    <t>-405489233</t>
  </si>
  <si>
    <t xml:space="preserve">"stoky" </t>
  </si>
  <si>
    <t>"D1" 84,5*1,2*1,6</t>
  </si>
  <si>
    <t>"D2" 33*1,2*1</t>
  </si>
  <si>
    <t>"D3" 8*1,2*1</t>
  </si>
  <si>
    <t>"přípojky" 62,5*1,2*1</t>
  </si>
  <si>
    <t>"přeliv akumulace" 48*1,2*1,8</t>
  </si>
  <si>
    <t>"výtlačné" 39*0,6*1,2</t>
  </si>
  <si>
    <t>"přípojka vody" 40*0,6*1,2</t>
  </si>
  <si>
    <t>"přeliv vsaků" 40*1,2*1,8</t>
  </si>
  <si>
    <t>139001101</t>
  </si>
  <si>
    <t>Příplatek za ztížení vykopávky v blízkosti podzemního vedení</t>
  </si>
  <si>
    <t>-423620649</t>
  </si>
  <si>
    <t>(9+29)*1,2*1,5</t>
  </si>
  <si>
    <t>151811131</t>
  </si>
  <si>
    <t>Osazení pažicího boxu hl výkopu do 4 m š do 1,2 m</t>
  </si>
  <si>
    <t>856590318</t>
  </si>
  <si>
    <t>" D1" 84,5*1,6*2</t>
  </si>
  <si>
    <t>"přeliv akumulace" 48*1,8*2</t>
  </si>
  <si>
    <t>" výtlačné, přípojka vody" 40*1,2*2</t>
  </si>
  <si>
    <t>"přeliv vsaky" 40*1,8*2</t>
  </si>
  <si>
    <t>151811231</t>
  </si>
  <si>
    <t>Odstranění pažicího boxu hl výkopu do 4 m š do 1,2 m</t>
  </si>
  <si>
    <t>159229263</t>
  </si>
  <si>
    <t>162351124</t>
  </si>
  <si>
    <t>Vodorovné přemístění do 1000 m výkopku/sypaniny z hornin třídy těžitelnosti II, skupiny 4 a 5</t>
  </si>
  <si>
    <t>1717941309</t>
  </si>
  <si>
    <t>"50% zásypů" 0,5*1148,682</t>
  </si>
  <si>
    <t>162751137</t>
  </si>
  <si>
    <t>Vodorovné přemístění do 10000 m výkopku/sypaniny z horniny třídy těžitelnosti II, skupiny 4 a 5</t>
  </si>
  <si>
    <t>-576627035</t>
  </si>
  <si>
    <t>(1047,232+533,4)-574,341</t>
  </si>
  <si>
    <t>167151112</t>
  </si>
  <si>
    <t>Nakládání výkopku z hornin třídy těžitelnosti II, skupiny 4 a 5 přes 100 m3</t>
  </si>
  <si>
    <t>874591353</t>
  </si>
  <si>
    <t>1133686498</t>
  </si>
  <si>
    <t>1006,291*1,8</t>
  </si>
  <si>
    <t>2872746</t>
  </si>
  <si>
    <t>1047,232+533,4</t>
  </si>
  <si>
    <t>699809880</t>
  </si>
  <si>
    <t>(1047,232+533,4)-5,813-33,120-26,5-183,210-3,14*1,12*1,12*4-6,3*2,22*4,75-1,37*3,3*2,3-13,5*1,4*3*0,8*2</t>
  </si>
  <si>
    <t>58331200</t>
  </si>
  <si>
    <t>štěrkopísek netříděný zásypový</t>
  </si>
  <si>
    <t>1349247342</t>
  </si>
  <si>
    <t>"50% zásypů" 0,5*1148,682*1,8</t>
  </si>
  <si>
    <t>175151101</t>
  </si>
  <si>
    <t>Obsypání potrubí strojně sypaninou bez prohození, uloženou do 3 m</t>
  </si>
  <si>
    <t>631747175</t>
  </si>
  <si>
    <t>"potrubí"</t>
  </si>
  <si>
    <t>"DN 150" 62,5*1,2*0,45</t>
  </si>
  <si>
    <t>"DN 200" (125,5+2+40)*1,2*0,5</t>
  </si>
  <si>
    <t>"DN 250" 46*1,2*0,55</t>
  </si>
  <si>
    <t>"vsaky" 15,5*6*0,1*2</t>
  </si>
  <si>
    <t>583373021</t>
  </si>
  <si>
    <t>štěrkopísek frakce 0/12</t>
  </si>
  <si>
    <t>1644677211</t>
  </si>
  <si>
    <t>164,610*1,8</t>
  </si>
  <si>
    <t>58333674</t>
  </si>
  <si>
    <t>kamenivo těžené hrubé frakce 16/32</t>
  </si>
  <si>
    <t>-1103808237</t>
  </si>
  <si>
    <t>18,6*1,8</t>
  </si>
  <si>
    <t>359901211</t>
  </si>
  <si>
    <t>Monitoring stoky jakékoli výšky na nové kanalizaci</t>
  </si>
  <si>
    <t>237648278</t>
  </si>
  <si>
    <t>125,5+62,5+48+40</t>
  </si>
  <si>
    <t>451541111</t>
  </si>
  <si>
    <t>Lože pod potrubí otevřený výkop ze štěrkodrtě</t>
  </si>
  <si>
    <t>-805404034</t>
  </si>
  <si>
    <t>"akumulace" 5*6,5*0,15</t>
  </si>
  <si>
    <t>"vsak 1" 14*5*0,15</t>
  </si>
  <si>
    <t>"vsak 2" 14*5*0,15</t>
  </si>
  <si>
    <t>"ČŠ" 2,5*2,5*0,1</t>
  </si>
  <si>
    <t>451573111</t>
  </si>
  <si>
    <t>Lože pod potrubí otevřený výkop ze štěrkopísku</t>
  </si>
  <si>
    <t>-1726710450</t>
  </si>
  <si>
    <t>"potrubí"(125,5+62,5+48+40)*1,2*0,1</t>
  </si>
  <si>
    <t>452311131</t>
  </si>
  <si>
    <t>Podkladní desky z betonu prostého tř. C 12/15 otevřený výkop</t>
  </si>
  <si>
    <t>-618595387</t>
  </si>
  <si>
    <t>"akumulace" 6,5*5*0,15</t>
  </si>
  <si>
    <t>452311151</t>
  </si>
  <si>
    <t>Podkladní desky z betonu prostého tř. C 20/25 otevřený výkop</t>
  </si>
  <si>
    <t>-203627784</t>
  </si>
  <si>
    <t>"AKUMULACE" 6,5*5*0,15</t>
  </si>
  <si>
    <t>"ČŠ" 2,5*2,5*0,15</t>
  </si>
  <si>
    <t>871181211</t>
  </si>
  <si>
    <t>Montáž potrubí z PE100 SDR 11 otevřený výkop svařovaných elektrotvarovkou D 50 x 4,6 mm</t>
  </si>
  <si>
    <t>210623443</t>
  </si>
  <si>
    <t>286135261</t>
  </si>
  <si>
    <t>potrubí vodovodní PEHD  RC SDR11 d 50</t>
  </si>
  <si>
    <t>1131746074</t>
  </si>
  <si>
    <t>40*1,015 'Přepočtené koeficientem množství</t>
  </si>
  <si>
    <t>871225201</t>
  </si>
  <si>
    <t>Montáž kanalizačního potrubí z PE SDR11 otevřený výkop svařovaných elektrotvarovkou D 63 x 5,8 mm</t>
  </si>
  <si>
    <t>1297011201</t>
  </si>
  <si>
    <t>203083W</t>
  </si>
  <si>
    <t>Trubka kanalizační PEHD RC d 63 SDR 11 návin</t>
  </si>
  <si>
    <t>2088019873</t>
  </si>
  <si>
    <t>39*1,015 'Přepočtené koeficientem množství</t>
  </si>
  <si>
    <t>871313121</t>
  </si>
  <si>
    <t>Montáž kanalizačního potrubí z PVC těsněné gumovým kroužkem otevřený výkop sklon do 20 % DN 160</t>
  </si>
  <si>
    <t>-1534811133</t>
  </si>
  <si>
    <t>28611165</t>
  </si>
  <si>
    <t>trubka kanalizační PVC DN 160x3000mm SN8</t>
  </si>
  <si>
    <t>165992059</t>
  </si>
  <si>
    <t>37,5*1,03</t>
  </si>
  <si>
    <t>160SN163</t>
  </si>
  <si>
    <t xml:space="preserve">Trubka kanalizační PVC - U  SN 16  160 3,0m </t>
  </si>
  <si>
    <t>356659158</t>
  </si>
  <si>
    <t>871353121</t>
  </si>
  <si>
    <t>Montáž kanalizačního potrubí z PVC těsněné gumovým kroužkem otevřený výkop sklon do 20 % DN 200</t>
  </si>
  <si>
    <t>1241361609</t>
  </si>
  <si>
    <t>125,5+40+2</t>
  </si>
  <si>
    <t>28611168</t>
  </si>
  <si>
    <t>trubka kanalizační PVC DN 200x3000mm SN8</t>
  </si>
  <si>
    <t>-1102177640</t>
  </si>
  <si>
    <t>(84,5+33+2+40)</t>
  </si>
  <si>
    <t>159,5*1,03 'Přepočtené koeficientem množství</t>
  </si>
  <si>
    <t>200123SM</t>
  </si>
  <si>
    <t>Trubka kanalizační SN 16  200 PVC-U  3,0 m</t>
  </si>
  <si>
    <t>-1967533900</t>
  </si>
  <si>
    <t>871363121</t>
  </si>
  <si>
    <t>Montáž kanalizačního potrubí z PVC těsněné gumovým kroužkem otevřený výkop sklon do 20 % DN 250</t>
  </si>
  <si>
    <t>-145252465</t>
  </si>
  <si>
    <t>28611154</t>
  </si>
  <si>
    <t>trubka kanalizační PVC DN 250x5000mm SN8</t>
  </si>
  <si>
    <t>291251245</t>
  </si>
  <si>
    <t>46*1,03 'Přepočtené koeficientem množství</t>
  </si>
  <si>
    <t>877185210</t>
  </si>
  <si>
    <t>Montáž elektrokolen 45° na kanalizačním potrubí z PE trub d 50</t>
  </si>
  <si>
    <t>750125892</t>
  </si>
  <si>
    <t>28614838</t>
  </si>
  <si>
    <t>koleno 45° SDR11 PE 100 PN16 D 50mm</t>
  </si>
  <si>
    <t>-406903140</t>
  </si>
  <si>
    <t>877215210</t>
  </si>
  <si>
    <t>Montáž elektrokolen 45° na kanalizačním potrubí z PE trub d 63</t>
  </si>
  <si>
    <t>-1715148632</t>
  </si>
  <si>
    <t>28614839</t>
  </si>
  <si>
    <t>koleno 45° SDR11 PE 100 PN16 D 63mm</t>
  </si>
  <si>
    <t>-233162556</t>
  </si>
  <si>
    <t>877315211</t>
  </si>
  <si>
    <t>Montáž tvarovek z tvrdého PVC-systém KG nebo z polypropylenu-systém KG 2000 jednoosé DN 160</t>
  </si>
  <si>
    <t>-610230980</t>
  </si>
  <si>
    <t>28611361</t>
  </si>
  <si>
    <t>koleno kanalizační PVC KG 160x45°</t>
  </si>
  <si>
    <t>-598884105</t>
  </si>
  <si>
    <t>286173381</t>
  </si>
  <si>
    <t>koleno kanalizace PVC-U DN 160x45°</t>
  </si>
  <si>
    <t>1813293313</t>
  </si>
  <si>
    <t>28341110</t>
  </si>
  <si>
    <t>lapače střešních splavenin okapová vpusť s klapkou+inspekční poklop z PP</t>
  </si>
  <si>
    <t>601529336</t>
  </si>
  <si>
    <t>877355221</t>
  </si>
  <si>
    <t>Montáž tvarovek z tvrdého PVC-systém KG nebo z polypropylenu-systém KG 2000 dvouosé DN 200</t>
  </si>
  <si>
    <t>-107660578</t>
  </si>
  <si>
    <t>28611395</t>
  </si>
  <si>
    <t>odbočka kanalizační plastová s hrdlem KG 200/150/45°</t>
  </si>
  <si>
    <t>1517130322</t>
  </si>
  <si>
    <t>877365211</t>
  </si>
  <si>
    <t>Montáž tvarovek z tvrdého PVC-systém KG nebo z polypropylenu-systém KG 2000 jednoosé DN 250</t>
  </si>
  <si>
    <t>-1230162940</t>
  </si>
  <si>
    <t>286119031</t>
  </si>
  <si>
    <t xml:space="preserve">koleno kanalizační K 250/45 </t>
  </si>
  <si>
    <t>-1296196050</t>
  </si>
  <si>
    <t>892233122</t>
  </si>
  <si>
    <t>Proplach a dezinfekce vodovodního potrubí DN od 40 do 70</t>
  </si>
  <si>
    <t>-900942452</t>
  </si>
  <si>
    <t>892241111</t>
  </si>
  <si>
    <t>Tlaková zkouška vodou potrubí do 80</t>
  </si>
  <si>
    <t>-131331323</t>
  </si>
  <si>
    <t>40+39</t>
  </si>
  <si>
    <t>892372111</t>
  </si>
  <si>
    <t>Zabezpečení konců potrubí DN do 300 při tlakových zkouškách vodou</t>
  </si>
  <si>
    <t>-452462790</t>
  </si>
  <si>
    <t>894411121</t>
  </si>
  <si>
    <t>Zřízení šachet kanalizačních z betonových dílců na potrubí DN nad 200 do 300 dno beton tř. C 25/30</t>
  </si>
  <si>
    <t>-780137299</t>
  </si>
  <si>
    <t>1126011</t>
  </si>
  <si>
    <t>Dno nádrže DN 1500</t>
  </si>
  <si>
    <t>1264575829</t>
  </si>
  <si>
    <t>0006004OZ</t>
  </si>
  <si>
    <t>Těsnění elastomerové pro spojení šachtových dílů  EMT DN 1500</t>
  </si>
  <si>
    <t>502124087</t>
  </si>
  <si>
    <t>1122166J</t>
  </si>
  <si>
    <t>Skruž TBS-Q.1 150/100 PS</t>
  </si>
  <si>
    <t>1822450879</t>
  </si>
  <si>
    <t>PFB.1122163J</t>
  </si>
  <si>
    <t>Skruž TBS-Q.1 150/50 PS</t>
  </si>
  <si>
    <t>-1364483478</t>
  </si>
  <si>
    <t>1121502</t>
  </si>
  <si>
    <t>Deska zákrytováTZK-Q.1 150-63/17</t>
  </si>
  <si>
    <t>-1967293306</t>
  </si>
  <si>
    <t>894812008</t>
  </si>
  <si>
    <t>Revizní a čistící šachta z PP šachtové dno DN 400/200 pravý a levý přítok</t>
  </si>
  <si>
    <t>-1956936273</t>
  </si>
  <si>
    <t>894812033</t>
  </si>
  <si>
    <t>Revizní a čistící šachta z PP DN 400 šachtová roura korugovaná bez hrdla světlé hloubky 2000 mm</t>
  </si>
  <si>
    <t>-66298567</t>
  </si>
  <si>
    <t>894812041</t>
  </si>
  <si>
    <t>Příplatek k rourám revizní a čistící šachty z PP DN 400 za uříznutí šachtové roury</t>
  </si>
  <si>
    <t>1227485260</t>
  </si>
  <si>
    <t>894812063</t>
  </si>
  <si>
    <t>Revizní a čistící šachta z PP DN 400 poklop litinový plný do teleskopické trubky</t>
  </si>
  <si>
    <t>-937827099</t>
  </si>
  <si>
    <t>8991041121</t>
  </si>
  <si>
    <t>Osazení poklopů litinových nebo ocelových včetně rámů pro třídu zatížení D400, E600 - samonivelační</t>
  </si>
  <si>
    <t>-1424088931</t>
  </si>
  <si>
    <t>2865</t>
  </si>
  <si>
    <t>Poklop šachtový vč. rámu A 15  s odvětráním</t>
  </si>
  <si>
    <t>384278506</t>
  </si>
  <si>
    <t>899721111</t>
  </si>
  <si>
    <t>Signalizační vodič DN do 150 mm na potrubí</t>
  </si>
  <si>
    <t>-461144537</t>
  </si>
  <si>
    <t>899722114</t>
  </si>
  <si>
    <t>Krytí potrubí z plastů výstražnou fólií z PVC 40 cm - modrá barva</t>
  </si>
  <si>
    <t>-1960272687</t>
  </si>
  <si>
    <t>Akumulace</t>
  </si>
  <si>
    <t>akumulační nádrž 2 x, filtrační šachta čerpací šachta prefabrikáty, vystrojení dle D+M SO.05.9</t>
  </si>
  <si>
    <t>-1431618400</t>
  </si>
  <si>
    <t xml:space="preserve">Poznámka k položce:_x000D_
akumulace - dno ND 24, strop ND24S, skruž 1000/500, skruž 1000/250, konus 100/625, poklop,těsnění, žebřík, vývrty utěsnění_x000D_
filtrační šachta - dno ND 12Z snížené otočené, poklop, vývrty, utěsnění, filtr, tvarovky, ventil, propoj, stupadla, _x000D_
čerpací šachtza - dno, skruže, strop, poklop, těsnění vývrty, vystrojení čerpací šachty ( čerpadlo, tvarovky,potrubí </t>
  </si>
  <si>
    <t>výust</t>
  </si>
  <si>
    <t>výústění ve svahu - opevnění kamenivem vč. mřížky  D+M</t>
  </si>
  <si>
    <t>-1559522366</t>
  </si>
  <si>
    <t>991</t>
  </si>
  <si>
    <t>Vsakovací galerie</t>
  </si>
  <si>
    <t>991-1</t>
  </si>
  <si>
    <t>Montáž vsakovacích nádrží blok nebo tunel do V 450 l</t>
  </si>
  <si>
    <t>-191087520</t>
  </si>
  <si>
    <t>991-2</t>
  </si>
  <si>
    <t xml:space="preserve">Montáž vsakovacích nádrží položení geotextílie </t>
  </si>
  <si>
    <t>695675844</t>
  </si>
  <si>
    <t>310*2</t>
  </si>
  <si>
    <t>991-3</t>
  </si>
  <si>
    <t>Zřízení vrstvy z geotextilie na upraveném povrchu sklon do 1: 5, šířka od 0-3 m</t>
  </si>
  <si>
    <t>-1078494684</t>
  </si>
  <si>
    <t>991-4</t>
  </si>
  <si>
    <t>Tunel vsakovací viz. SO 05.10</t>
  </si>
  <si>
    <t>709112350</t>
  </si>
  <si>
    <t>991-5</t>
  </si>
  <si>
    <t>Zakončení vsakovacího tunelu dle SO.05.10</t>
  </si>
  <si>
    <t>-588002155</t>
  </si>
  <si>
    <t>991-6</t>
  </si>
  <si>
    <t>Geokompozit funkce drenážní, ochranná, filtrační, plošná hmotnost 520 g/m2, pevnost podélná 10,0 KN/m, pevnost příčná 9,00KN/,m</t>
  </si>
  <si>
    <t>-874388188</t>
  </si>
  <si>
    <t>120*2*1,1</t>
  </si>
  <si>
    <t>991-7</t>
  </si>
  <si>
    <t>geotextilie PP, funkce separační, ochranná, výstužná, filtrační, plošná hmotnost 300 g/m2, zpevněná oboustranně</t>
  </si>
  <si>
    <t>1418424738</t>
  </si>
  <si>
    <t>633467469</t>
  </si>
  <si>
    <t>23-M</t>
  </si>
  <si>
    <t>230170005</t>
  </si>
  <si>
    <t>Tlakové zkoušky těsnosti potrubí - příprava DN do 350</t>
  </si>
  <si>
    <t>sada</t>
  </si>
  <si>
    <t>-845831570</t>
  </si>
  <si>
    <t>230170015</t>
  </si>
  <si>
    <t>Tlakové zkoušky těsnosti potrubí - zkouška DN do 350</t>
  </si>
  <si>
    <t>1107169114</t>
  </si>
  <si>
    <t>6 - SO 06 Venkovní rozvody NN a VO</t>
  </si>
  <si>
    <t>6a - Vnitroareálové rozvody NN</t>
  </si>
  <si>
    <t>D1 - INSTALACE</t>
  </si>
  <si>
    <t>D2 - DOPLNĚNÍ STÁVAJÍCÍHO  ROZVÁDĚČE PRO PŘIPOJENÍ NN</t>
  </si>
  <si>
    <t>D3 - VÝKOPOVÉ PRÁCE</t>
  </si>
  <si>
    <t>D4 - OSTATNÍ</t>
  </si>
  <si>
    <t>INSTALACE</t>
  </si>
  <si>
    <t>Pol285</t>
  </si>
  <si>
    <t>El. instalační  HDPE chránící trubka d=75mm</t>
  </si>
  <si>
    <t>Pol286</t>
  </si>
  <si>
    <t>CYKY-J 4x25 mm2</t>
  </si>
  <si>
    <t>Pol287</t>
  </si>
  <si>
    <t>Ukončení vodičů do 25mm2 s označením a zapojením v rozváděči</t>
  </si>
  <si>
    <t>Pol288</t>
  </si>
  <si>
    <t>Drobný materiál</t>
  </si>
  <si>
    <t>Pol289</t>
  </si>
  <si>
    <t>Stavební mechanizace a pomocné práce</t>
  </si>
  <si>
    <t>Pol77</t>
  </si>
  <si>
    <t>Koordinace</t>
  </si>
  <si>
    <t>DOPLNĚNÍ STÁVAJÍCÍHO  ROZVÁDĚČE PRO PŘIPOJENÍ NN</t>
  </si>
  <si>
    <t>Pol97</t>
  </si>
  <si>
    <t>Pojistkový odpínač 160A, 3p pro nožové poj. vel. 00</t>
  </si>
  <si>
    <t>Pol290</t>
  </si>
  <si>
    <t>Pojistka nožová, vel. 00, 63A, char. gG</t>
  </si>
  <si>
    <t>Pol113</t>
  </si>
  <si>
    <t>Kompletace rozváděče</t>
  </si>
  <si>
    <t>Pol78</t>
  </si>
  <si>
    <t>Pomocné práce</t>
  </si>
  <si>
    <t>Pol291</t>
  </si>
  <si>
    <t>VÝKOPOVÉ PRÁCE</t>
  </si>
  <si>
    <t>Pol292</t>
  </si>
  <si>
    <t>Vytyčení trasy kabelového vedení</t>
  </si>
  <si>
    <t>Pol293</t>
  </si>
  <si>
    <t>Hloubení kabelové rýhy 0,35x 0,95 m, ručně, hornina tř. 3</t>
  </si>
  <si>
    <t>Pol294</t>
  </si>
  <si>
    <t>Hloubení kabelové rýhy 0,50 x 1,20 m, ručně, hornina tř. 3</t>
  </si>
  <si>
    <t>Pol295</t>
  </si>
  <si>
    <t>Zásyp kabelové rýhy 0,35 x 0,95 m, strojně, hornina tř. 3</t>
  </si>
  <si>
    <t>Pol296</t>
  </si>
  <si>
    <t>Zásyp kabelové rýhy 0,50 x 1,20 m, strojně, hornina tř. 3</t>
  </si>
  <si>
    <t>Pol297</t>
  </si>
  <si>
    <t>Kabelové lože z písku tl. 100 mm</t>
  </si>
  <si>
    <t>Pol298</t>
  </si>
  <si>
    <t>Krytí kabelů výstražnou fólií</t>
  </si>
  <si>
    <t>Pol299</t>
  </si>
  <si>
    <t>Vybourání prostupu do rozvodny</t>
  </si>
  <si>
    <t>Pol300</t>
  </si>
  <si>
    <t>Zparavení prostupu do rozvodny</t>
  </si>
  <si>
    <t>Pol301</t>
  </si>
  <si>
    <t>Pol302</t>
  </si>
  <si>
    <t>OSTATNÍ</t>
  </si>
  <si>
    <t>Pol303</t>
  </si>
  <si>
    <t>Mimostav. doprava</t>
  </si>
  <si>
    <t>Pol304</t>
  </si>
  <si>
    <t>PPV obor 001-025</t>
  </si>
  <si>
    <t>Pol305</t>
  </si>
  <si>
    <t>PPV mimo oboru 001-025</t>
  </si>
  <si>
    <t>Pol306</t>
  </si>
  <si>
    <t>Revize a zkoušky</t>
  </si>
  <si>
    <t>6b - Osvětlení areálu</t>
  </si>
  <si>
    <t>D2 - DOPLNĚNÍ STÁVAJÍCÍHO  ROZVÁDĚČE PRO PŘIPOJENÍ VO</t>
  </si>
  <si>
    <t>D3 - Demontáž venkovního vedení stávajícího VO k světel.bodům:</t>
  </si>
  <si>
    <t>D4 - Nové VO:</t>
  </si>
  <si>
    <t>D5 - OSTATNÍ :</t>
  </si>
  <si>
    <t>Pol392</t>
  </si>
  <si>
    <t>Montážní deska na drátěný žlab 60x150 pro elektroinstalační krabice (žlab soušást dodávky SO.01)</t>
  </si>
  <si>
    <t>Pol393</t>
  </si>
  <si>
    <t>Elektroinstalační krabice na montážní desku 100x100 vč. zapojení vodičů</t>
  </si>
  <si>
    <t>Pol394</t>
  </si>
  <si>
    <t>CYKY-J 3x1,5 mm2</t>
  </si>
  <si>
    <t>Pol395</t>
  </si>
  <si>
    <t>CYKY-J 4x16 mm2</t>
  </si>
  <si>
    <t>Pol396</t>
  </si>
  <si>
    <t>Ukončení vodičů do 2,5mm2 s označením a zapojením na svorkovnici</t>
  </si>
  <si>
    <t>Pol397</t>
  </si>
  <si>
    <t>Ukončení vodičů do 16mm2 s označením a zapojením na svorkovnici</t>
  </si>
  <si>
    <t>Pol398</t>
  </si>
  <si>
    <t>Ukončení vodičů do 16mm2 s označením a zapojením v rozváděči</t>
  </si>
  <si>
    <t>Pol399</t>
  </si>
  <si>
    <t>Svítidlo LED pro osvětlení komunikací z tlakového hliníku, 26W, 500mA, 2417lm, 3000K, IP66, IK08,, přepěťová ochrana 10kV, barva RAL 7016 (typ např. viz technická zpráva)</t>
  </si>
  <si>
    <t>Pol400</t>
  </si>
  <si>
    <t>Svítidlo LED pro osvětlení komunikací z tlakového hliníku, 26W, 2187lm, 3000K, IP66, IK08, přepěťová, ochrana 10kV, barva RAL 7016 (typ např. viz technická zpráva)</t>
  </si>
  <si>
    <t>Pol401</t>
  </si>
  <si>
    <t>Svítidlo LED pro osvětlení komunikací z tlakového hliníku, 26W, 500mA, 2417lm, 3000K, IP66, IK08,, přepěťová ochrana 10kV, barva RAL 7016, vestavěná pojistka 6A (typ např. viz technická zpráva)</t>
  </si>
  <si>
    <t>Pol402</t>
  </si>
  <si>
    <t>Stožáry v. 5m, kónický, RAL 7016,  (typ např. viz technická zpráva)</t>
  </si>
  <si>
    <t>Pol403</t>
  </si>
  <si>
    <t>Jednoramenný výložník pro kónický stožár  d. 200mm, prům pro svítidlo 60mm, RAL 7016, náklon 0° (typ, např. viz technická zpráva)</t>
  </si>
  <si>
    <t>Pol404</t>
  </si>
  <si>
    <t>Jednoramenný výložník pro připevnění na stěnu  d. 200mm, prům pro svítidlo 60mm, RAL 7016, náklon 0°, (typ např. viz technická zpráva)</t>
  </si>
  <si>
    <t>Pol405</t>
  </si>
  <si>
    <t>Stožárová svorkovnice průchozí, s možností jištění  svítidla 6A, IP 20 (např. GURO EKM 2020)</t>
  </si>
  <si>
    <t>Pol406</t>
  </si>
  <si>
    <t>Pojistka D01,  E14, 6A</t>
  </si>
  <si>
    <t>Pol407</t>
  </si>
  <si>
    <t>Zemnící páska FeZn 30x4</t>
  </si>
  <si>
    <t>Pol408</t>
  </si>
  <si>
    <t>Zemnící drát FeZn d = 10 mm</t>
  </si>
  <si>
    <t>Pol409</t>
  </si>
  <si>
    <t>Svorka páska - drát - uzemnění, montáž v ceně zemnícího pásku</t>
  </si>
  <si>
    <t>Pol410</t>
  </si>
  <si>
    <t>Svorka páska - páska - uzemnění, montáž v ceně zemnícího pásku</t>
  </si>
  <si>
    <t>Pol411</t>
  </si>
  <si>
    <t>Gumoasfaltová suspenze SA IV</t>
  </si>
  <si>
    <t>Pol412</t>
  </si>
  <si>
    <t>Tuhá plastová bezhalogenová chránící trubka pro montáž na stěnu budovy (jízdárna) DN40, IK09, tmavě, šedá</t>
  </si>
  <si>
    <t>Pol413</t>
  </si>
  <si>
    <t>Příchytka pro připevnění chránící trubky  na stěnu</t>
  </si>
  <si>
    <t>Pol414</t>
  </si>
  <si>
    <t>DOPLNĚNÍ STÁVAJÍCÍHO  ROZVÁDĚČE PRO PŘIPOJENÍ VO</t>
  </si>
  <si>
    <t>Pol415</t>
  </si>
  <si>
    <t>Jistič 1-fáz. 10A, char C</t>
  </si>
  <si>
    <t>Pol416</t>
  </si>
  <si>
    <t>Jistič 1-fáz. 6A, char. B</t>
  </si>
  <si>
    <t>Pol417</t>
  </si>
  <si>
    <t>Soumrakový spínač se spínacími hodinami</t>
  </si>
  <si>
    <t>Pol418</t>
  </si>
  <si>
    <t>Stykač modulový 25A, 230VAC, 1 spínací kontakt, cívka 230V</t>
  </si>
  <si>
    <t>Pol419</t>
  </si>
  <si>
    <t>Demontáž venkovního vedení stávajícího VO k světel.bodům:</t>
  </si>
  <si>
    <t>Pol420</t>
  </si>
  <si>
    <t>Odpojení stožárů</t>
  </si>
  <si>
    <t>Pol421</t>
  </si>
  <si>
    <t>Demontáž svítidel</t>
  </si>
  <si>
    <t>Pol422</t>
  </si>
  <si>
    <t>Odvoz stožárů</t>
  </si>
  <si>
    <t>Pol423</t>
  </si>
  <si>
    <t>Příplatek k ceně za dopravu (10 km)</t>
  </si>
  <si>
    <t>Pol424</t>
  </si>
  <si>
    <t>Bourání základů stožárů vč. záhozu jámy, hutnění a urovnání</t>
  </si>
  <si>
    <t>Pol425</t>
  </si>
  <si>
    <t>Hloubení kabelové rýhy 0,35x 0,90 m, ručně, hornina tř. 3</t>
  </si>
  <si>
    <t>Pol426</t>
  </si>
  <si>
    <t>Zásyp kabelové rýhy 0,35 x 0,90 m, strojně, hornina tř. 3</t>
  </si>
  <si>
    <t>Pol427</t>
  </si>
  <si>
    <t>Likvidace kabelu</t>
  </si>
  <si>
    <t>Nové VO:</t>
  </si>
  <si>
    <t>Pol428</t>
  </si>
  <si>
    <t>Krytí kabelů výstražnou fólií, š. 320mm</t>
  </si>
  <si>
    <t>Pol429</t>
  </si>
  <si>
    <t>Hloubení jam pro stožáry v. 8m ručně,  hornina tř. 3</t>
  </si>
  <si>
    <t>Pol430</t>
  </si>
  <si>
    <t>Štěrkopískové lože pro stožár , štěrkopísek 4/8 ( cca 0,02m3/stožár)</t>
  </si>
  <si>
    <t>Pol431</t>
  </si>
  <si>
    <t>PVC pouzdro  DN200, pro stožár, vč. zapískování</t>
  </si>
  <si>
    <t>Pol432</t>
  </si>
  <si>
    <t>PVC pouzdro  DN30, protažení kabelu přes základ</t>
  </si>
  <si>
    <t>Pol433</t>
  </si>
  <si>
    <t>Betonový základ stožárů, beton C20/25 XA2</t>
  </si>
  <si>
    <t>Pol434</t>
  </si>
  <si>
    <t>Betonová dlaždice 300x300mm, min. tl. 4</t>
  </si>
  <si>
    <t>Pol435</t>
  </si>
  <si>
    <t>OSTATNÍ :</t>
  </si>
  <si>
    <t>Pol436</t>
  </si>
  <si>
    <t>Pol437</t>
  </si>
  <si>
    <t>Pol438</t>
  </si>
  <si>
    <t>Pol439</t>
  </si>
  <si>
    <t>Kontrolní měření hladiny osvětlenosti</t>
  </si>
  <si>
    <t>Pol440</t>
  </si>
  <si>
    <t>7 - SO 07 Přeložka kanalizačního řadu</t>
  </si>
  <si>
    <t>D2 - Vodorovné konstrukce</t>
  </si>
  <si>
    <t>D3 - Trubní vedení</t>
  </si>
  <si>
    <t>D4 - Staveništní přesun hmot</t>
  </si>
  <si>
    <t>132201212R00</t>
  </si>
  <si>
    <t>Hloubení rýh šířky přes 60 do 200 cm do 1000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</si>
  <si>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</si>
  <si>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151101201R00</t>
  </si>
  <si>
    <t>Zřízení pažení stěn výkopu bez rozepření, vzepření příložné, hloubky do 4 m</t>
  </si>
  <si>
    <t>151101211R00</t>
  </si>
  <si>
    <t>Odstranění pažení stěn výkopu příložné, hloubky do 4 m</t>
  </si>
  <si>
    <t>Poznámka k položce:_x000D_
s uložením pažin na vzdálenost do 3 m od okraje výkopu,</t>
  </si>
  <si>
    <t>151101301R00</t>
  </si>
  <si>
    <t>Zřízení rozepření zapažených stěn výkopů při roubení příložném, hloubky do 4 m</t>
  </si>
  <si>
    <t>Poznámka k položce:_x000D_
s potřebným přepažováním,</t>
  </si>
  <si>
    <t>151101311R00</t>
  </si>
  <si>
    <t>Odstranění rozepření stěn výkopů při roubení příložném, hloubky do 4 m</t>
  </si>
  <si>
    <t>Poznámka k položce:_x000D_
s uložením materiálu na vzdálenost do 3 m od okraje výkopu,</t>
  </si>
  <si>
    <t>161101101R00</t>
  </si>
  <si>
    <t>Svislé přemístění výkopku z horniny 1 až 4, při hloubce výkopu přes 1 do 2,5 m</t>
  </si>
  <si>
    <t>105,4*0,55</t>
  </si>
  <si>
    <t>105,45-3,5475-19,3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</si>
  <si>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</si>
  <si>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</si>
  <si>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</si>
  <si>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28,38*1,25*(0,3+0,3)-3,14*0,15*0,15*28,38</t>
  </si>
  <si>
    <t>181300010RAE</t>
  </si>
  <si>
    <t>Rozprostření ornice v rovině nebo svahu do 1 : 5 a osetí travou při tloušťce 150 mm, dovoz ornice ze vzdálenosti 15 000 m</t>
  </si>
  <si>
    <t>Poznámka k položce:_x000D_
vč. urovnání ornice, naložení na skládce, vodorovným přemístěním ornice na místo rozprostření, založení trávníku osetím a dodávky travního semene.</t>
  </si>
  <si>
    <t>58337213R</t>
  </si>
  <si>
    <t>štěrkopísek frakce 0,0 až 32,0 mm; třída MN</t>
  </si>
  <si>
    <t>19,3*1,01</t>
  </si>
  <si>
    <t>58337368R</t>
  </si>
  <si>
    <t>štěrkopísek frakce 0,0 až 63,0 mm; třída A</t>
  </si>
  <si>
    <t>82,6*1,8*1,03</t>
  </si>
  <si>
    <t>451572211R00</t>
  </si>
  <si>
    <t>Lože pod potrubí, stoky a drobné objekty z kameniva těženého 4÷8 mm</t>
  </si>
  <si>
    <t>Poznámka k položce:_x000D_
v otevřeném výkopu,</t>
  </si>
  <si>
    <t>451573111RRR</t>
  </si>
  <si>
    <t>Lože pod potrubí ze štěrkopísku do 63 mm, frakce 0-32</t>
  </si>
  <si>
    <t>28,38*1,25*0,1</t>
  </si>
  <si>
    <t>871371111R00</t>
  </si>
  <si>
    <t>Montáž potrubí z plastických hmot z tlakových trubek z tvrdého PVC těsněných gumovým kroužkem, vnějšího průměru 315 mm</t>
  </si>
  <si>
    <t>892581111R00</t>
  </si>
  <si>
    <t>Zkoušky těsnosti kanalizačního potrubí zkouška těsnosti kanalizačního potrubí vodou  do DN 300 mm</t>
  </si>
  <si>
    <t>Poznámka k položce:_x000D_
vodou nebo vzduchem,</t>
  </si>
  <si>
    <t>892583111R00</t>
  </si>
  <si>
    <t>Zkoušky těsnosti kanalizačního potrubí zabezpečení konců kanalizačního potrubí při tlakových zkouškách vodou  do DN 300 mm</t>
  </si>
  <si>
    <t>úsek</t>
  </si>
  <si>
    <t>895-522</t>
  </si>
  <si>
    <t>Přepojení na strávající kanalizaci</t>
  </si>
  <si>
    <t>894412311RRR</t>
  </si>
  <si>
    <t>Šachta, DN 1000 stěna 120 mm, dno přímé V max. 40, hloubka dna do 3,2m poklop D 400</t>
  </si>
  <si>
    <t>286142261R</t>
  </si>
  <si>
    <t>trubka plastová kanalizační PP; s hrdlem, plné žebro (DIN 16961); Sn 10 kN/m2; D = 335,0 mm; l = 5 000,0 mm</t>
  </si>
  <si>
    <t>28,38/5*1,1</t>
  </si>
  <si>
    <t>998276201R00</t>
  </si>
  <si>
    <t>Přesun hmot pro trubní vedení z trub plastových nebo sklolaminátových obsypaných kamenivem</t>
  </si>
  <si>
    <t>Poznámka k položce:_x000D_
vodovodu nebo kanalizace ražené nebo hloubené (827 1.1, 827 1.9, 827 2.1, 827 2.9), drobných objektů</t>
  </si>
  <si>
    <t>8 - SO 99 Vedlejší a ostatní náklady</t>
  </si>
  <si>
    <t>D1 - Vedlejší náklady</t>
  </si>
  <si>
    <t>D2 - Ostatní náklady</t>
  </si>
  <si>
    <t>Vedlejší náklady</t>
  </si>
  <si>
    <t>Pol444</t>
  </si>
  <si>
    <t>Přípravné a průzkumné služby či práce</t>
  </si>
  <si>
    <t>Soubor</t>
  </si>
  <si>
    <t>Poznámka k položce:_x000D_
Náklady dodavatele vyplývající z povinností dodavatele stanovených obchodními podmínkami před zahájením stavebních prací. Tato skupina zahrnuje zejména náklady na přípravné činnosti._x000D_
_x000D_
Kamerové zkoušky - zjištění průběhu kanalizací kolem objektu.</t>
  </si>
  <si>
    <t>Pol445</t>
  </si>
  <si>
    <t>Vytyčení stavby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</si>
  <si>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</si>
  <si>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Pol446</t>
  </si>
  <si>
    <t>Vytyčení inženýrských sítí</t>
  </si>
  <si>
    <t>Poznámka k položce:_x000D_
Zaměření a vytýčení stávajících inženýrských sítí v místě stavby z hlediska jejich ochrany při provádění stavby.</t>
  </si>
  <si>
    <t>Pol447</t>
  </si>
  <si>
    <t>Vybudování zařízení staveniště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</si>
  <si>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staveniště._x000D_
Dle ZOV ( zásady oraganizace výstavby ).</t>
  </si>
  <si>
    <t>Pol448</t>
  </si>
  <si>
    <t>Provoz zařízení staveniště</t>
  </si>
  <si>
    <t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Dle ZOV ( zásady oraganizace výstavby ).</t>
  </si>
  <si>
    <t>Pol449</t>
  </si>
  <si>
    <t>Odstranění zařízení staveniště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</si>
  <si>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provozováno._x000D_
Dle ZOV ( zásady oraganizace výstavby ).</t>
  </si>
  <si>
    <t>Pol450</t>
  </si>
  <si>
    <t>Koordinační činnost</t>
  </si>
  <si>
    <t>Poznámka k položce:_x000D_
Koordinace stavebních a technologických dodávek stavby.</t>
  </si>
  <si>
    <t>Pol451</t>
  </si>
  <si>
    <t>Vypracování výrobní projektové dokumentace</t>
  </si>
  <si>
    <t>Poznámka k položce:_x000D_
Náklady spojené s vypracováním projektové dokumentace, většinou v obsahu a rozsahu projektové dokumentace pro provádění stavby, ale mohou zde být obsaženy i náklady na jiné stupně projektové dokumentace, pokud jsou součástí požadavků objednatele._x000D_
_x000D_
Výrobní dodavatelská dokumentace dle technické zprávy ( článek "Obecné závazné požadavky", odstavec "g" ).</t>
  </si>
  <si>
    <t>Pol452</t>
  </si>
  <si>
    <t>Provozní vlivy</t>
  </si>
  <si>
    <t>Poznámka k položce:_x000D_
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</si>
  <si>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Pol453</t>
  </si>
  <si>
    <t>Dočasná dopravní opatření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</si>
  <si>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</si>
  <si>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Pol454</t>
  </si>
  <si>
    <t>Bezpečnostní a hygienická opatření na staveništi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</si>
  <si>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</si>
  <si>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Pol455</t>
  </si>
  <si>
    <t>Dokumentace skutečného provedení</t>
  </si>
  <si>
    <t>Poznámka k položce:_x000D_
Náklady na vyhotovení dokumentace skutečného provedení stavby a její předání objednateli v požadované formě a požadovaném počtu.</t>
  </si>
  <si>
    <t>Pol456</t>
  </si>
  <si>
    <t>Geodetické zaměření skutečného provedení</t>
  </si>
  <si>
    <t>Poznámka k položce:_x000D_
Náklady na provedení skutečného zaměření stavby v rozsahu nezbytném pro zápis změny do katastru nemovitostí.</t>
  </si>
  <si>
    <t>Pol457</t>
  </si>
  <si>
    <t>Pojištění dodavatele a pojištění díla</t>
  </si>
  <si>
    <t>Poznámka k položce:_x000D_
Náklady spojené s povinným pojištěním dodavatele nebo stavebního díla či jeho části, v rozsahu obchodních podmínek.</t>
  </si>
  <si>
    <t>Pol458</t>
  </si>
  <si>
    <t>Bankovní záruky za řádné provedení díla</t>
  </si>
  <si>
    <t>Poznámka k položce:_x000D_
Náklady zhotovitele spojené se zabezpečením a poskytnutím zajišťovacích bankovních záruk za řádné provedení díla, pokud je zadavatel požaduje v obchodních podmínkách.</t>
  </si>
  <si>
    <t>Pol459</t>
  </si>
  <si>
    <t>Bankovní záruky za splnění záručních podmínek</t>
  </si>
  <si>
    <t>Poznámka k položce:_x000D_
Náklady zhotovitele spojené se zabezpečením a poskytnutím zajišťovacích bankovních záruk za splnění záručních podmínek, pokud je zadavatel požaduje v obchodních podmínkách.</t>
  </si>
  <si>
    <t>Pol460</t>
  </si>
  <si>
    <t>Propagace</t>
  </si>
  <si>
    <t>Poznámka k položce:_x000D_
Náklady spojené s povinnou publicitou, pokud ji objednatel požaduje. Zahrnuje zejména náklady na propagační a informační billboardy, tabule, internetovou propagaci, tiskoviny apod._x000D_
Dodávka a montáž celobarevného informačního panelu k označení staveniště, materiál pro venkovní prostředí, velikost cca 1 x 1,5 m, textový obsah dle upřesní zadavatel před zahájením realizace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</si>
</sst>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abSelected="1" workbookViewId="0">
      <selection activeCell="K6" sqref="K6:AO6"/>
    </sheetView>
  </sheetViews>
  <sheetFormatPr defaultRowHeight="14.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7" customHeight="1">
      <c r="AR2" s="235" t="s">
        <v>5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6</v>
      </c>
      <c r="BT2" s="17" t="s">
        <v>7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9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R5" s="20"/>
      <c r="BE5" s="216" t="s">
        <v>14</v>
      </c>
      <c r="BS5" s="17" t="s">
        <v>6</v>
      </c>
    </row>
    <row r="6" spans="1:74" ht="37" customHeight="1">
      <c r="B6" s="20"/>
      <c r="D6" s="26" t="s">
        <v>15</v>
      </c>
      <c r="K6" s="221" t="s">
        <v>16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R6" s="20"/>
      <c r="BE6" s="217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17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17"/>
      <c r="BS8" s="17" t="s">
        <v>6</v>
      </c>
    </row>
    <row r="9" spans="1:74" ht="14.4" customHeight="1">
      <c r="B9" s="20"/>
      <c r="AR9" s="20"/>
      <c r="BE9" s="217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17"/>
      <c r="BS10" s="17" t="s">
        <v>6</v>
      </c>
    </row>
    <row r="11" spans="1:74" ht="18.5" customHeight="1">
      <c r="B11" s="20"/>
      <c r="E11" s="25" t="s">
        <v>25</v>
      </c>
      <c r="AK11" s="27" t="s">
        <v>26</v>
      </c>
      <c r="AN11" s="25" t="s">
        <v>1</v>
      </c>
      <c r="AR11" s="20"/>
      <c r="BE11" s="217"/>
      <c r="BS11" s="17" t="s">
        <v>6</v>
      </c>
    </row>
    <row r="12" spans="1:74" ht="7" customHeight="1">
      <c r="B12" s="20"/>
      <c r="AR12" s="20"/>
      <c r="BE12" s="217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17"/>
      <c r="BS13" s="17" t="s">
        <v>6</v>
      </c>
    </row>
    <row r="14" spans="1:74" ht="12.5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7"/>
      <c r="BS14" s="17" t="s">
        <v>6</v>
      </c>
    </row>
    <row r="15" spans="1:74" ht="7" customHeight="1">
      <c r="B15" s="20"/>
      <c r="AR15" s="20"/>
      <c r="BE15" s="217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17"/>
      <c r="BS16" s="17" t="s">
        <v>3</v>
      </c>
    </row>
    <row r="17" spans="2:71" ht="18.5" customHeight="1">
      <c r="B17" s="20"/>
      <c r="E17" s="25" t="s">
        <v>30</v>
      </c>
      <c r="AK17" s="27" t="s">
        <v>26</v>
      </c>
      <c r="AN17" s="25" t="s">
        <v>1</v>
      </c>
      <c r="AR17" s="20"/>
      <c r="BE17" s="217"/>
      <c r="BS17" s="17" t="s">
        <v>31</v>
      </c>
    </row>
    <row r="18" spans="2:71" ht="7" customHeight="1">
      <c r="B18" s="20"/>
      <c r="AR18" s="20"/>
      <c r="BE18" s="217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17"/>
      <c r="BS19" s="17" t="s">
        <v>6</v>
      </c>
    </row>
    <row r="20" spans="2:71" ht="18.5" customHeight="1">
      <c r="B20" s="20"/>
      <c r="E20" s="25" t="s">
        <v>33</v>
      </c>
      <c r="AK20" s="27" t="s">
        <v>26</v>
      </c>
      <c r="AN20" s="25" t="s">
        <v>1</v>
      </c>
      <c r="AR20" s="20"/>
      <c r="BE20" s="217"/>
      <c r="BS20" s="17" t="s">
        <v>31</v>
      </c>
    </row>
    <row r="21" spans="2:71" ht="7" customHeight="1">
      <c r="B21" s="20"/>
      <c r="AR21" s="20"/>
      <c r="BE21" s="217"/>
    </row>
    <row r="22" spans="2:71" ht="12" customHeight="1">
      <c r="B22" s="20"/>
      <c r="D22" s="27" t="s">
        <v>34</v>
      </c>
      <c r="AR22" s="20"/>
      <c r="BE22" s="217"/>
    </row>
    <row r="23" spans="2:7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7"/>
    </row>
    <row r="24" spans="2:71" ht="7" customHeight="1">
      <c r="B24" s="20"/>
      <c r="AR24" s="20"/>
      <c r="BE24" s="217"/>
    </row>
    <row r="25" spans="2:7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7"/>
    </row>
    <row r="26" spans="2:71" s="1" customFormat="1" ht="25.9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ROUND(AG94,2)</f>
        <v>0</v>
      </c>
      <c r="AL26" s="226"/>
      <c r="AM26" s="226"/>
      <c r="AN26" s="226"/>
      <c r="AO26" s="226"/>
      <c r="AR26" s="32"/>
      <c r="BE26" s="217"/>
    </row>
    <row r="27" spans="2:71" s="1" customFormat="1" ht="7" customHeight="1">
      <c r="B27" s="32"/>
      <c r="AR27" s="32"/>
      <c r="BE27" s="217"/>
    </row>
    <row r="28" spans="2:71" s="1" customFormat="1" ht="12.5">
      <c r="B28" s="32"/>
      <c r="L28" s="227" t="s">
        <v>36</v>
      </c>
      <c r="M28" s="227"/>
      <c r="N28" s="227"/>
      <c r="O28" s="227"/>
      <c r="P28" s="227"/>
      <c r="W28" s="227" t="s">
        <v>37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38</v>
      </c>
      <c r="AL28" s="227"/>
      <c r="AM28" s="227"/>
      <c r="AN28" s="227"/>
      <c r="AO28" s="227"/>
      <c r="AR28" s="32"/>
      <c r="BE28" s="217"/>
    </row>
    <row r="29" spans="2:71" s="2" customFormat="1" ht="14.4" customHeight="1">
      <c r="B29" s="36"/>
      <c r="D29" s="27" t="s">
        <v>39</v>
      </c>
      <c r="F29" s="27" t="s">
        <v>40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6"/>
      <c r="BE29" s="218"/>
    </row>
    <row r="30" spans="2:71" s="2" customFormat="1" ht="14.4" customHeight="1">
      <c r="B30" s="36"/>
      <c r="F30" s="27" t="s">
        <v>41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6"/>
      <c r="BE30" s="218"/>
    </row>
    <row r="31" spans="2:71" s="2" customFormat="1" ht="14.4" hidden="1" customHeight="1">
      <c r="B31" s="36"/>
      <c r="F31" s="27" t="s">
        <v>42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6"/>
      <c r="BE31" s="218"/>
    </row>
    <row r="32" spans="2:71" s="2" customFormat="1" ht="14.4" hidden="1" customHeight="1">
      <c r="B32" s="36"/>
      <c r="F32" s="27" t="s">
        <v>43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6"/>
      <c r="BE32" s="218"/>
    </row>
    <row r="33" spans="2:57" s="2" customFormat="1" ht="14.4" hidden="1" customHeight="1">
      <c r="B33" s="36"/>
      <c r="F33" s="27" t="s">
        <v>44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6"/>
      <c r="BE33" s="218"/>
    </row>
    <row r="34" spans="2:57" s="1" customFormat="1" ht="7" customHeight="1">
      <c r="B34" s="32"/>
      <c r="AR34" s="32"/>
      <c r="BE34" s="217"/>
    </row>
    <row r="35" spans="2:57" s="1" customFormat="1" ht="25.9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34" t="s">
        <v>47</v>
      </c>
      <c r="Y35" s="232"/>
      <c r="Z35" s="232"/>
      <c r="AA35" s="232"/>
      <c r="AB35" s="232"/>
      <c r="AC35" s="39"/>
      <c r="AD35" s="39"/>
      <c r="AE35" s="39"/>
      <c r="AF35" s="39"/>
      <c r="AG35" s="39"/>
      <c r="AH35" s="39"/>
      <c r="AI35" s="39"/>
      <c r="AJ35" s="39"/>
      <c r="AK35" s="231">
        <f>SUM(AK26:AK33)</f>
        <v>0</v>
      </c>
      <c r="AL35" s="232"/>
      <c r="AM35" s="232"/>
      <c r="AN35" s="232"/>
      <c r="AO35" s="233"/>
      <c r="AP35" s="37"/>
      <c r="AQ35" s="37"/>
      <c r="AR35" s="32"/>
    </row>
    <row r="36" spans="2:57" s="1" customFormat="1" ht="7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0">
      <c r="B50" s="20"/>
      <c r="AR50" s="20"/>
    </row>
    <row r="51" spans="2:44" ht="10">
      <c r="B51" s="20"/>
      <c r="AR51" s="20"/>
    </row>
    <row r="52" spans="2:44" ht="10">
      <c r="B52" s="20"/>
      <c r="AR52" s="20"/>
    </row>
    <row r="53" spans="2:44" ht="10">
      <c r="B53" s="20"/>
      <c r="AR53" s="20"/>
    </row>
    <row r="54" spans="2:44" ht="10">
      <c r="B54" s="20"/>
      <c r="AR54" s="20"/>
    </row>
    <row r="55" spans="2:44" ht="10">
      <c r="B55" s="20"/>
      <c r="AR55" s="20"/>
    </row>
    <row r="56" spans="2:44" ht="10">
      <c r="B56" s="20"/>
      <c r="AR56" s="20"/>
    </row>
    <row r="57" spans="2:44" ht="10">
      <c r="B57" s="20"/>
      <c r="AR57" s="20"/>
    </row>
    <row r="58" spans="2:44" ht="10">
      <c r="B58" s="20"/>
      <c r="AR58" s="20"/>
    </row>
    <row r="59" spans="2:44" ht="10">
      <c r="B59" s="20"/>
      <c r="AR59" s="20"/>
    </row>
    <row r="60" spans="2:44" s="1" customFormat="1" ht="12.5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0">
      <c r="B61" s="20"/>
      <c r="AR61" s="20"/>
    </row>
    <row r="62" spans="2:44" ht="10">
      <c r="B62" s="20"/>
      <c r="AR62" s="20"/>
    </row>
    <row r="63" spans="2:44" ht="10">
      <c r="B63" s="20"/>
      <c r="AR63" s="20"/>
    </row>
    <row r="64" spans="2:44" s="1" customFormat="1" ht="13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0">
      <c r="B65" s="20"/>
      <c r="AR65" s="20"/>
    </row>
    <row r="66" spans="2:44" ht="10">
      <c r="B66" s="20"/>
      <c r="AR66" s="20"/>
    </row>
    <row r="67" spans="2:44" ht="10">
      <c r="B67" s="20"/>
      <c r="AR67" s="20"/>
    </row>
    <row r="68" spans="2:44" ht="10">
      <c r="B68" s="20"/>
      <c r="AR68" s="20"/>
    </row>
    <row r="69" spans="2:44" ht="10">
      <c r="B69" s="20"/>
      <c r="AR69" s="20"/>
    </row>
    <row r="70" spans="2:44" ht="10">
      <c r="B70" s="20"/>
      <c r="AR70" s="20"/>
    </row>
    <row r="71" spans="2:44" ht="10">
      <c r="B71" s="20"/>
      <c r="AR71" s="20"/>
    </row>
    <row r="72" spans="2:44" ht="10">
      <c r="B72" s="20"/>
      <c r="AR72" s="20"/>
    </row>
    <row r="73" spans="2:44" ht="10">
      <c r="B73" s="20"/>
      <c r="AR73" s="20"/>
    </row>
    <row r="74" spans="2:44" ht="10">
      <c r="B74" s="20"/>
      <c r="AR74" s="20"/>
    </row>
    <row r="75" spans="2:44" s="1" customFormat="1" ht="12.5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0">
      <c r="B76" s="32"/>
      <c r="AR76" s="32"/>
    </row>
    <row r="77" spans="2:44" s="1" customFormat="1" ht="7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" customHeight="1">
      <c r="B82" s="32"/>
      <c r="C82" s="21" t="s">
        <v>54</v>
      </c>
      <c r="AR82" s="32"/>
    </row>
    <row r="83" spans="1:91" s="1" customFormat="1" ht="7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7" customHeight="1">
      <c r="B85" s="49"/>
      <c r="C85" s="50" t="s">
        <v>15</v>
      </c>
      <c r="L85" s="213" t="str">
        <f>K6</f>
        <v>SŠ chovu koní a jezdectví Kladruby nad Labem - výstavba jízdárny</v>
      </c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R85" s="49"/>
    </row>
    <row r="86" spans="1:91" s="1" customFormat="1" ht="7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Kladruby nad Labem</v>
      </c>
      <c r="AI87" s="27" t="s">
        <v>21</v>
      </c>
      <c r="AM87" s="244" t="str">
        <f>IF(AN8= "","",AN8)</f>
        <v>8. 1. 2023</v>
      </c>
      <c r="AN87" s="244"/>
      <c r="AR87" s="32"/>
    </row>
    <row r="88" spans="1:91" s="1" customFormat="1" ht="7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>Pardubický kraj</v>
      </c>
      <c r="AI89" s="27" t="s">
        <v>29</v>
      </c>
      <c r="AM89" s="242" t="str">
        <f>IF(E17="","",E17)</f>
        <v>AG atelier s.r.o.</v>
      </c>
      <c r="AN89" s="243"/>
      <c r="AO89" s="243"/>
      <c r="AP89" s="243"/>
      <c r="AR89" s="32"/>
      <c r="AS89" s="246" t="s">
        <v>55</v>
      </c>
      <c r="AT89" s="24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42" t="str">
        <f>IF(E20="","",E20)</f>
        <v xml:space="preserve"> </v>
      </c>
      <c r="AN90" s="243"/>
      <c r="AO90" s="243"/>
      <c r="AP90" s="243"/>
      <c r="AR90" s="32"/>
      <c r="AS90" s="248"/>
      <c r="AT90" s="249"/>
      <c r="BD90" s="56"/>
    </row>
    <row r="91" spans="1:91" s="1" customFormat="1" ht="10.75" customHeight="1">
      <c r="B91" s="32"/>
      <c r="AR91" s="32"/>
      <c r="AS91" s="248"/>
      <c r="AT91" s="249"/>
      <c r="BD91" s="56"/>
    </row>
    <row r="92" spans="1:91" s="1" customFormat="1" ht="29.25" customHeight="1">
      <c r="B92" s="32"/>
      <c r="C92" s="208" t="s">
        <v>56</v>
      </c>
      <c r="D92" s="209"/>
      <c r="E92" s="209"/>
      <c r="F92" s="209"/>
      <c r="G92" s="209"/>
      <c r="H92" s="57"/>
      <c r="I92" s="212" t="s">
        <v>57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40" t="s">
        <v>58</v>
      </c>
      <c r="AH92" s="209"/>
      <c r="AI92" s="209"/>
      <c r="AJ92" s="209"/>
      <c r="AK92" s="209"/>
      <c r="AL92" s="209"/>
      <c r="AM92" s="209"/>
      <c r="AN92" s="212" t="s">
        <v>59</v>
      </c>
      <c r="AO92" s="209"/>
      <c r="AP92" s="245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7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ROUND(AG95+AG96+SUM(AG101:AG105)+AG108+AG109,2)</f>
        <v>0</v>
      </c>
      <c r="AH94" s="215"/>
      <c r="AI94" s="215"/>
      <c r="AJ94" s="215"/>
      <c r="AK94" s="215"/>
      <c r="AL94" s="215"/>
      <c r="AM94" s="215"/>
      <c r="AN94" s="250">
        <f t="shared" ref="AN94:AN109" si="0">SUM(AG94,AT94)</f>
        <v>0</v>
      </c>
      <c r="AO94" s="250"/>
      <c r="AP94" s="250"/>
      <c r="AQ94" s="67" t="s">
        <v>1</v>
      </c>
      <c r="AR94" s="63"/>
      <c r="AS94" s="68">
        <f>ROUND(AS95+AS96+SUM(AS101:AS105)+AS108+AS109,2)</f>
        <v>0</v>
      </c>
      <c r="AT94" s="69">
        <f t="shared" ref="AT94:AT109" si="1">ROUND(SUM(AV94:AW94),2)</f>
        <v>0</v>
      </c>
      <c r="AU94" s="70">
        <f>ROUND(AU95+AU96+SUM(AU101:AU105)+AU108+AU109,5)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ROUND(AZ95+AZ96+SUM(AZ101:AZ105)+AZ108+AZ109,2)</f>
        <v>0</v>
      </c>
      <c r="BA94" s="69">
        <f>ROUND(BA95+BA96+SUM(BA101:BA105)+BA108+BA109,2)</f>
        <v>0</v>
      </c>
      <c r="BB94" s="69">
        <f>ROUND(BB95+BB96+SUM(BB101:BB105)+BB108+BB109,2)</f>
        <v>0</v>
      </c>
      <c r="BC94" s="69">
        <f>ROUND(BC95+BC96+SUM(BC101:BC105)+BC108+BC109,2)</f>
        <v>0</v>
      </c>
      <c r="BD94" s="71">
        <f>ROUND(BD95+BD96+SUM(BD101:BD105)+BD108+BD109,2)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1" s="6" customFormat="1" ht="24.75" customHeight="1">
      <c r="A95" s="74" t="s">
        <v>79</v>
      </c>
      <c r="B95" s="75"/>
      <c r="C95" s="76"/>
      <c r="D95" s="210" t="s">
        <v>75</v>
      </c>
      <c r="E95" s="210"/>
      <c r="F95" s="210"/>
      <c r="G95" s="210"/>
      <c r="H95" s="210"/>
      <c r="I95" s="77"/>
      <c r="J95" s="210" t="s">
        <v>80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38">
        <f>'0 - Odstranění skladovací...'!J30</f>
        <v>0</v>
      </c>
      <c r="AH95" s="239"/>
      <c r="AI95" s="239"/>
      <c r="AJ95" s="239"/>
      <c r="AK95" s="239"/>
      <c r="AL95" s="239"/>
      <c r="AM95" s="239"/>
      <c r="AN95" s="238">
        <f t="shared" si="0"/>
        <v>0</v>
      </c>
      <c r="AO95" s="239"/>
      <c r="AP95" s="239"/>
      <c r="AQ95" s="78" t="s">
        <v>81</v>
      </c>
      <c r="AR95" s="75"/>
      <c r="AS95" s="79">
        <v>0</v>
      </c>
      <c r="AT95" s="80">
        <f t="shared" si="1"/>
        <v>0</v>
      </c>
      <c r="AU95" s="81">
        <f>'0 - Odstranění skladovací...'!P125</f>
        <v>0</v>
      </c>
      <c r="AV95" s="80">
        <f>'0 - Odstranění skladovací...'!J33</f>
        <v>0</v>
      </c>
      <c r="AW95" s="80">
        <f>'0 - Odstranění skladovací...'!J34</f>
        <v>0</v>
      </c>
      <c r="AX95" s="80">
        <f>'0 - Odstranění skladovací...'!J35</f>
        <v>0</v>
      </c>
      <c r="AY95" s="80">
        <f>'0 - Odstranění skladovací...'!J36</f>
        <v>0</v>
      </c>
      <c r="AZ95" s="80">
        <f>'0 - Odstranění skladovací...'!F33</f>
        <v>0</v>
      </c>
      <c r="BA95" s="80">
        <f>'0 - Odstranění skladovací...'!F34</f>
        <v>0</v>
      </c>
      <c r="BB95" s="80">
        <f>'0 - Odstranění skladovací...'!F35</f>
        <v>0</v>
      </c>
      <c r="BC95" s="80">
        <f>'0 - Odstranění skladovací...'!F36</f>
        <v>0</v>
      </c>
      <c r="BD95" s="82">
        <f>'0 - Odstranění skladovací...'!F37</f>
        <v>0</v>
      </c>
      <c r="BT95" s="83" t="s">
        <v>82</v>
      </c>
      <c r="BV95" s="83" t="s">
        <v>77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6" customFormat="1" ht="16.5" customHeight="1">
      <c r="B96" s="75"/>
      <c r="C96" s="76"/>
      <c r="D96" s="210" t="s">
        <v>82</v>
      </c>
      <c r="E96" s="210"/>
      <c r="F96" s="210"/>
      <c r="G96" s="210"/>
      <c r="H96" s="210"/>
      <c r="I96" s="77"/>
      <c r="J96" s="210" t="s">
        <v>85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41">
        <f>ROUND(SUM(AG97:AG100),2)</f>
        <v>0</v>
      </c>
      <c r="AH96" s="239"/>
      <c r="AI96" s="239"/>
      <c r="AJ96" s="239"/>
      <c r="AK96" s="239"/>
      <c r="AL96" s="239"/>
      <c r="AM96" s="239"/>
      <c r="AN96" s="238">
        <f t="shared" si="0"/>
        <v>0</v>
      </c>
      <c r="AO96" s="239"/>
      <c r="AP96" s="239"/>
      <c r="AQ96" s="78" t="s">
        <v>81</v>
      </c>
      <c r="AR96" s="75"/>
      <c r="AS96" s="79">
        <f>ROUND(SUM(AS97:AS100),2)</f>
        <v>0</v>
      </c>
      <c r="AT96" s="80">
        <f t="shared" si="1"/>
        <v>0</v>
      </c>
      <c r="AU96" s="81">
        <f>ROUND(SUM(AU97:AU100),5)</f>
        <v>0</v>
      </c>
      <c r="AV96" s="80">
        <f>ROUND(AZ96*L29,2)</f>
        <v>0</v>
      </c>
      <c r="AW96" s="80">
        <f>ROUND(BA96*L30,2)</f>
        <v>0</v>
      </c>
      <c r="AX96" s="80">
        <f>ROUND(BB96*L29,2)</f>
        <v>0</v>
      </c>
      <c r="AY96" s="80">
        <f>ROUND(BC96*L30,2)</f>
        <v>0</v>
      </c>
      <c r="AZ96" s="80">
        <f>ROUND(SUM(AZ97:AZ100),2)</f>
        <v>0</v>
      </c>
      <c r="BA96" s="80">
        <f>ROUND(SUM(BA97:BA100),2)</f>
        <v>0</v>
      </c>
      <c r="BB96" s="80">
        <f>ROUND(SUM(BB97:BB100),2)</f>
        <v>0</v>
      </c>
      <c r="BC96" s="80">
        <f>ROUND(SUM(BC97:BC100),2)</f>
        <v>0</v>
      </c>
      <c r="BD96" s="82">
        <f>ROUND(SUM(BD97:BD100),2)</f>
        <v>0</v>
      </c>
      <c r="BS96" s="83" t="s">
        <v>74</v>
      </c>
      <c r="BT96" s="83" t="s">
        <v>82</v>
      </c>
      <c r="BU96" s="83" t="s">
        <v>76</v>
      </c>
      <c r="BV96" s="83" t="s">
        <v>77</v>
      </c>
      <c r="BW96" s="83" t="s">
        <v>86</v>
      </c>
      <c r="BX96" s="83" t="s">
        <v>4</v>
      </c>
      <c r="CL96" s="83" t="s">
        <v>1</v>
      </c>
      <c r="CM96" s="83" t="s">
        <v>84</v>
      </c>
    </row>
    <row r="97" spans="1:91" s="3" customFormat="1" ht="16.5" customHeight="1">
      <c r="A97" s="74" t="s">
        <v>79</v>
      </c>
      <c r="B97" s="48"/>
      <c r="C97" s="9"/>
      <c r="D97" s="9"/>
      <c r="E97" s="211" t="s">
        <v>87</v>
      </c>
      <c r="F97" s="211"/>
      <c r="G97" s="211"/>
      <c r="H97" s="211"/>
      <c r="I97" s="211"/>
      <c r="J97" s="9"/>
      <c r="K97" s="211" t="s">
        <v>88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36">
        <f>'1a - Jízdárna - stavební ...'!J32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84" t="s">
        <v>89</v>
      </c>
      <c r="AR97" s="48"/>
      <c r="AS97" s="85">
        <v>0</v>
      </c>
      <c r="AT97" s="86">
        <f t="shared" si="1"/>
        <v>0</v>
      </c>
      <c r="AU97" s="87">
        <f>'1a - Jízdárna - stavební ...'!P146</f>
        <v>0</v>
      </c>
      <c r="AV97" s="86">
        <f>'1a - Jízdárna - stavební ...'!J35</f>
        <v>0</v>
      </c>
      <c r="AW97" s="86">
        <f>'1a - Jízdárna - stavební ...'!J36</f>
        <v>0</v>
      </c>
      <c r="AX97" s="86">
        <f>'1a - Jízdárna - stavební ...'!J37</f>
        <v>0</v>
      </c>
      <c r="AY97" s="86">
        <f>'1a - Jízdárna - stavební ...'!J38</f>
        <v>0</v>
      </c>
      <c r="AZ97" s="86">
        <f>'1a - Jízdárna - stavební ...'!F35</f>
        <v>0</v>
      </c>
      <c r="BA97" s="86">
        <f>'1a - Jízdárna - stavební ...'!F36</f>
        <v>0</v>
      </c>
      <c r="BB97" s="86">
        <f>'1a - Jízdárna - stavební ...'!F37</f>
        <v>0</v>
      </c>
      <c r="BC97" s="86">
        <f>'1a - Jízdárna - stavební ...'!F38</f>
        <v>0</v>
      </c>
      <c r="BD97" s="88">
        <f>'1a - Jízdárna - stavební ...'!F39</f>
        <v>0</v>
      </c>
      <c r="BT97" s="25" t="s">
        <v>84</v>
      </c>
      <c r="BV97" s="25" t="s">
        <v>77</v>
      </c>
      <c r="BW97" s="25" t="s">
        <v>90</v>
      </c>
      <c r="BX97" s="25" t="s">
        <v>86</v>
      </c>
      <c r="CL97" s="25" t="s">
        <v>1</v>
      </c>
    </row>
    <row r="98" spans="1:91" s="3" customFormat="1" ht="16.5" customHeight="1">
      <c r="A98" s="74" t="s">
        <v>79</v>
      </c>
      <c r="B98" s="48"/>
      <c r="C98" s="9"/>
      <c r="D98" s="9"/>
      <c r="E98" s="211" t="s">
        <v>91</v>
      </c>
      <c r="F98" s="211"/>
      <c r="G98" s="211"/>
      <c r="H98" s="211"/>
      <c r="I98" s="211"/>
      <c r="J98" s="9"/>
      <c r="K98" s="211" t="s">
        <v>92</v>
      </c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36">
        <f>'1b - Zdravotně technické ...'!J32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84" t="s">
        <v>89</v>
      </c>
      <c r="AR98" s="48"/>
      <c r="AS98" s="85">
        <v>0</v>
      </c>
      <c r="AT98" s="86">
        <f t="shared" si="1"/>
        <v>0</v>
      </c>
      <c r="AU98" s="87">
        <f>'1b - Zdravotně technické ...'!P138</f>
        <v>0</v>
      </c>
      <c r="AV98" s="86">
        <f>'1b - Zdravotně technické ...'!J35</f>
        <v>0</v>
      </c>
      <c r="AW98" s="86">
        <f>'1b - Zdravotně technické ...'!J36</f>
        <v>0</v>
      </c>
      <c r="AX98" s="86">
        <f>'1b - Zdravotně technické ...'!J37</f>
        <v>0</v>
      </c>
      <c r="AY98" s="86">
        <f>'1b - Zdravotně technické ...'!J38</f>
        <v>0</v>
      </c>
      <c r="AZ98" s="86">
        <f>'1b - Zdravotně technické ...'!F35</f>
        <v>0</v>
      </c>
      <c r="BA98" s="86">
        <f>'1b - Zdravotně technické ...'!F36</f>
        <v>0</v>
      </c>
      <c r="BB98" s="86">
        <f>'1b - Zdravotně technické ...'!F37</f>
        <v>0</v>
      </c>
      <c r="BC98" s="86">
        <f>'1b - Zdravotně technické ...'!F38</f>
        <v>0</v>
      </c>
      <c r="BD98" s="88">
        <f>'1b - Zdravotně technické ...'!F39</f>
        <v>0</v>
      </c>
      <c r="BT98" s="25" t="s">
        <v>84</v>
      </c>
      <c r="BV98" s="25" t="s">
        <v>77</v>
      </c>
      <c r="BW98" s="25" t="s">
        <v>93</v>
      </c>
      <c r="BX98" s="25" t="s">
        <v>86</v>
      </c>
      <c r="CL98" s="25" t="s">
        <v>1</v>
      </c>
    </row>
    <row r="99" spans="1:91" s="3" customFormat="1" ht="16.5" customHeight="1">
      <c r="A99" s="74" t="s">
        <v>79</v>
      </c>
      <c r="B99" s="48"/>
      <c r="C99" s="9"/>
      <c r="D99" s="9"/>
      <c r="E99" s="211" t="s">
        <v>94</v>
      </c>
      <c r="F99" s="211"/>
      <c r="G99" s="211"/>
      <c r="H99" s="211"/>
      <c r="I99" s="211"/>
      <c r="J99" s="9"/>
      <c r="K99" s="211" t="s">
        <v>95</v>
      </c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36">
        <f>'1c - Vytápění a vzduchote...'!J32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84" t="s">
        <v>89</v>
      </c>
      <c r="AR99" s="48"/>
      <c r="AS99" s="85">
        <v>0</v>
      </c>
      <c r="AT99" s="86">
        <f t="shared" si="1"/>
        <v>0</v>
      </c>
      <c r="AU99" s="87">
        <f>'1c - Vytápění a vzduchote...'!P124</f>
        <v>0</v>
      </c>
      <c r="AV99" s="86">
        <f>'1c - Vytápění a vzduchote...'!J35</f>
        <v>0</v>
      </c>
      <c r="AW99" s="86">
        <f>'1c - Vytápění a vzduchote...'!J36</f>
        <v>0</v>
      </c>
      <c r="AX99" s="86">
        <f>'1c - Vytápění a vzduchote...'!J37</f>
        <v>0</v>
      </c>
      <c r="AY99" s="86">
        <f>'1c - Vytápění a vzduchote...'!J38</f>
        <v>0</v>
      </c>
      <c r="AZ99" s="86">
        <f>'1c - Vytápění a vzduchote...'!F35</f>
        <v>0</v>
      </c>
      <c r="BA99" s="86">
        <f>'1c - Vytápění a vzduchote...'!F36</f>
        <v>0</v>
      </c>
      <c r="BB99" s="86">
        <f>'1c - Vytápění a vzduchote...'!F37</f>
        <v>0</v>
      </c>
      <c r="BC99" s="86">
        <f>'1c - Vytápění a vzduchote...'!F38</f>
        <v>0</v>
      </c>
      <c r="BD99" s="88">
        <f>'1c - Vytápění a vzduchote...'!F39</f>
        <v>0</v>
      </c>
      <c r="BT99" s="25" t="s">
        <v>84</v>
      </c>
      <c r="BV99" s="25" t="s">
        <v>77</v>
      </c>
      <c r="BW99" s="25" t="s">
        <v>96</v>
      </c>
      <c r="BX99" s="25" t="s">
        <v>86</v>
      </c>
      <c r="CL99" s="25" t="s">
        <v>1</v>
      </c>
    </row>
    <row r="100" spans="1:91" s="3" customFormat="1" ht="16.5" customHeight="1">
      <c r="A100" s="74" t="s">
        <v>79</v>
      </c>
      <c r="B100" s="48"/>
      <c r="C100" s="9"/>
      <c r="D100" s="9"/>
      <c r="E100" s="211" t="s">
        <v>97</v>
      </c>
      <c r="F100" s="211"/>
      <c r="G100" s="211"/>
      <c r="H100" s="211"/>
      <c r="I100" s="211"/>
      <c r="J100" s="9"/>
      <c r="K100" s="211" t="s">
        <v>98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36">
        <f>'1d - Silnoproudá elektroi...'!J32</f>
        <v>0</v>
      </c>
      <c r="AH100" s="237"/>
      <c r="AI100" s="237"/>
      <c r="AJ100" s="237"/>
      <c r="AK100" s="237"/>
      <c r="AL100" s="237"/>
      <c r="AM100" s="237"/>
      <c r="AN100" s="236">
        <f t="shared" si="0"/>
        <v>0</v>
      </c>
      <c r="AO100" s="237"/>
      <c r="AP100" s="237"/>
      <c r="AQ100" s="84" t="s">
        <v>89</v>
      </c>
      <c r="AR100" s="48"/>
      <c r="AS100" s="85">
        <v>0</v>
      </c>
      <c r="AT100" s="86">
        <f t="shared" si="1"/>
        <v>0</v>
      </c>
      <c r="AU100" s="87">
        <f>'1d - Silnoproudá elektroi...'!P128</f>
        <v>0</v>
      </c>
      <c r="AV100" s="86">
        <f>'1d - Silnoproudá elektroi...'!J35</f>
        <v>0</v>
      </c>
      <c r="AW100" s="86">
        <f>'1d - Silnoproudá elektroi...'!J36</f>
        <v>0</v>
      </c>
      <c r="AX100" s="86">
        <f>'1d - Silnoproudá elektroi...'!J37</f>
        <v>0</v>
      </c>
      <c r="AY100" s="86">
        <f>'1d - Silnoproudá elektroi...'!J38</f>
        <v>0</v>
      </c>
      <c r="AZ100" s="86">
        <f>'1d - Silnoproudá elektroi...'!F35</f>
        <v>0</v>
      </c>
      <c r="BA100" s="86">
        <f>'1d - Silnoproudá elektroi...'!F36</f>
        <v>0</v>
      </c>
      <c r="BB100" s="86">
        <f>'1d - Silnoproudá elektroi...'!F37</f>
        <v>0</v>
      </c>
      <c r="BC100" s="86">
        <f>'1d - Silnoproudá elektroi...'!F38</f>
        <v>0</v>
      </c>
      <c r="BD100" s="88">
        <f>'1d - Silnoproudá elektroi...'!F39</f>
        <v>0</v>
      </c>
      <c r="BT100" s="25" t="s">
        <v>84</v>
      </c>
      <c r="BV100" s="25" t="s">
        <v>77</v>
      </c>
      <c r="BW100" s="25" t="s">
        <v>99</v>
      </c>
      <c r="BX100" s="25" t="s">
        <v>86</v>
      </c>
      <c r="CL100" s="25" t="s">
        <v>1</v>
      </c>
    </row>
    <row r="101" spans="1:91" s="6" customFormat="1" ht="16.5" customHeight="1">
      <c r="A101" s="74" t="s">
        <v>79</v>
      </c>
      <c r="B101" s="75"/>
      <c r="C101" s="76"/>
      <c r="D101" s="210" t="s">
        <v>84</v>
      </c>
      <c r="E101" s="210"/>
      <c r="F101" s="210"/>
      <c r="G101" s="210"/>
      <c r="H101" s="210"/>
      <c r="I101" s="77"/>
      <c r="J101" s="210" t="s">
        <v>100</v>
      </c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38">
        <f>'2 - SO 02 Vnitroareálové ...'!J30</f>
        <v>0</v>
      </c>
      <c r="AH101" s="239"/>
      <c r="AI101" s="239"/>
      <c r="AJ101" s="239"/>
      <c r="AK101" s="239"/>
      <c r="AL101" s="239"/>
      <c r="AM101" s="239"/>
      <c r="AN101" s="238">
        <f t="shared" si="0"/>
        <v>0</v>
      </c>
      <c r="AO101" s="239"/>
      <c r="AP101" s="239"/>
      <c r="AQ101" s="78" t="s">
        <v>81</v>
      </c>
      <c r="AR101" s="75"/>
      <c r="AS101" s="79">
        <v>0</v>
      </c>
      <c r="AT101" s="80">
        <f t="shared" si="1"/>
        <v>0</v>
      </c>
      <c r="AU101" s="81">
        <f>'2 - SO 02 Vnitroareálové ...'!P126</f>
        <v>0</v>
      </c>
      <c r="AV101" s="80">
        <f>'2 - SO 02 Vnitroareálové ...'!J33</f>
        <v>0</v>
      </c>
      <c r="AW101" s="80">
        <f>'2 - SO 02 Vnitroareálové ...'!J34</f>
        <v>0</v>
      </c>
      <c r="AX101" s="80">
        <f>'2 - SO 02 Vnitroareálové ...'!J35</f>
        <v>0</v>
      </c>
      <c r="AY101" s="80">
        <f>'2 - SO 02 Vnitroareálové ...'!J36</f>
        <v>0</v>
      </c>
      <c r="AZ101" s="80">
        <f>'2 - SO 02 Vnitroareálové ...'!F33</f>
        <v>0</v>
      </c>
      <c r="BA101" s="80">
        <f>'2 - SO 02 Vnitroareálové ...'!F34</f>
        <v>0</v>
      </c>
      <c r="BB101" s="80">
        <f>'2 - SO 02 Vnitroareálové ...'!F35</f>
        <v>0</v>
      </c>
      <c r="BC101" s="80">
        <f>'2 - SO 02 Vnitroareálové ...'!F36</f>
        <v>0</v>
      </c>
      <c r="BD101" s="82">
        <f>'2 - SO 02 Vnitroareálové ...'!F37</f>
        <v>0</v>
      </c>
      <c r="BT101" s="83" t="s">
        <v>82</v>
      </c>
      <c r="BV101" s="83" t="s">
        <v>77</v>
      </c>
      <c r="BW101" s="83" t="s">
        <v>101</v>
      </c>
      <c r="BX101" s="83" t="s">
        <v>4</v>
      </c>
      <c r="CL101" s="83" t="s">
        <v>1</v>
      </c>
      <c r="CM101" s="83" t="s">
        <v>84</v>
      </c>
    </row>
    <row r="102" spans="1:91" s="6" customFormat="1" ht="16.5" customHeight="1">
      <c r="A102" s="74" t="s">
        <v>79</v>
      </c>
      <c r="B102" s="75"/>
      <c r="C102" s="76"/>
      <c r="D102" s="210" t="s">
        <v>102</v>
      </c>
      <c r="E102" s="210"/>
      <c r="F102" s="210"/>
      <c r="G102" s="210"/>
      <c r="H102" s="210"/>
      <c r="I102" s="77"/>
      <c r="J102" s="210" t="s">
        <v>103</v>
      </c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38">
        <f>'3 - SO 03 Venkovní kanali...'!J30</f>
        <v>0</v>
      </c>
      <c r="AH102" s="239"/>
      <c r="AI102" s="239"/>
      <c r="AJ102" s="239"/>
      <c r="AK102" s="239"/>
      <c r="AL102" s="239"/>
      <c r="AM102" s="239"/>
      <c r="AN102" s="238">
        <f t="shared" si="0"/>
        <v>0</v>
      </c>
      <c r="AO102" s="239"/>
      <c r="AP102" s="239"/>
      <c r="AQ102" s="78" t="s">
        <v>81</v>
      </c>
      <c r="AR102" s="75"/>
      <c r="AS102" s="79">
        <v>0</v>
      </c>
      <c r="AT102" s="80">
        <f t="shared" si="1"/>
        <v>0</v>
      </c>
      <c r="AU102" s="81">
        <f>'3 - SO 03 Venkovní kanali...'!P121</f>
        <v>0</v>
      </c>
      <c r="AV102" s="80">
        <f>'3 - SO 03 Venkovní kanali...'!J33</f>
        <v>0</v>
      </c>
      <c r="AW102" s="80">
        <f>'3 - SO 03 Venkovní kanali...'!J34</f>
        <v>0</v>
      </c>
      <c r="AX102" s="80">
        <f>'3 - SO 03 Venkovní kanali...'!J35</f>
        <v>0</v>
      </c>
      <c r="AY102" s="80">
        <f>'3 - SO 03 Venkovní kanali...'!J36</f>
        <v>0</v>
      </c>
      <c r="AZ102" s="80">
        <f>'3 - SO 03 Venkovní kanali...'!F33</f>
        <v>0</v>
      </c>
      <c r="BA102" s="80">
        <f>'3 - SO 03 Venkovní kanali...'!F34</f>
        <v>0</v>
      </c>
      <c r="BB102" s="80">
        <f>'3 - SO 03 Venkovní kanali...'!F35</f>
        <v>0</v>
      </c>
      <c r="BC102" s="80">
        <f>'3 - SO 03 Venkovní kanali...'!F36</f>
        <v>0</v>
      </c>
      <c r="BD102" s="82">
        <f>'3 - SO 03 Venkovní kanali...'!F37</f>
        <v>0</v>
      </c>
      <c r="BT102" s="83" t="s">
        <v>82</v>
      </c>
      <c r="BV102" s="83" t="s">
        <v>77</v>
      </c>
      <c r="BW102" s="83" t="s">
        <v>104</v>
      </c>
      <c r="BX102" s="83" t="s">
        <v>4</v>
      </c>
      <c r="CL102" s="83" t="s">
        <v>1</v>
      </c>
      <c r="CM102" s="83" t="s">
        <v>84</v>
      </c>
    </row>
    <row r="103" spans="1:91" s="6" customFormat="1" ht="16.5" customHeight="1">
      <c r="A103" s="74" t="s">
        <v>79</v>
      </c>
      <c r="B103" s="75"/>
      <c r="C103" s="76"/>
      <c r="D103" s="210" t="s">
        <v>105</v>
      </c>
      <c r="E103" s="210"/>
      <c r="F103" s="210"/>
      <c r="G103" s="210"/>
      <c r="H103" s="210"/>
      <c r="I103" s="77"/>
      <c r="J103" s="210" t="s">
        <v>106</v>
      </c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38">
        <f>'4 - SO 04 Požární nádrž'!J30</f>
        <v>0</v>
      </c>
      <c r="AH103" s="239"/>
      <c r="AI103" s="239"/>
      <c r="AJ103" s="239"/>
      <c r="AK103" s="239"/>
      <c r="AL103" s="239"/>
      <c r="AM103" s="239"/>
      <c r="AN103" s="238">
        <f t="shared" si="0"/>
        <v>0</v>
      </c>
      <c r="AO103" s="239"/>
      <c r="AP103" s="239"/>
      <c r="AQ103" s="78" t="s">
        <v>81</v>
      </c>
      <c r="AR103" s="75"/>
      <c r="AS103" s="79">
        <v>0</v>
      </c>
      <c r="AT103" s="80">
        <f t="shared" si="1"/>
        <v>0</v>
      </c>
      <c r="AU103" s="81">
        <f>'4 - SO 04 Požární nádrž'!P120</f>
        <v>0</v>
      </c>
      <c r="AV103" s="80">
        <f>'4 - SO 04 Požární nádrž'!J33</f>
        <v>0</v>
      </c>
      <c r="AW103" s="80">
        <f>'4 - SO 04 Požární nádrž'!J34</f>
        <v>0</v>
      </c>
      <c r="AX103" s="80">
        <f>'4 - SO 04 Požární nádrž'!J35</f>
        <v>0</v>
      </c>
      <c r="AY103" s="80">
        <f>'4 - SO 04 Požární nádrž'!J36</f>
        <v>0</v>
      </c>
      <c r="AZ103" s="80">
        <f>'4 - SO 04 Požární nádrž'!F33</f>
        <v>0</v>
      </c>
      <c r="BA103" s="80">
        <f>'4 - SO 04 Požární nádrž'!F34</f>
        <v>0</v>
      </c>
      <c r="BB103" s="80">
        <f>'4 - SO 04 Požární nádrž'!F35</f>
        <v>0</v>
      </c>
      <c r="BC103" s="80">
        <f>'4 - SO 04 Požární nádrž'!F36</f>
        <v>0</v>
      </c>
      <c r="BD103" s="82">
        <f>'4 - SO 04 Požární nádrž'!F37</f>
        <v>0</v>
      </c>
      <c r="BT103" s="83" t="s">
        <v>82</v>
      </c>
      <c r="BV103" s="83" t="s">
        <v>77</v>
      </c>
      <c r="BW103" s="83" t="s">
        <v>107</v>
      </c>
      <c r="BX103" s="83" t="s">
        <v>4</v>
      </c>
      <c r="CL103" s="83" t="s">
        <v>1</v>
      </c>
      <c r="CM103" s="83" t="s">
        <v>84</v>
      </c>
    </row>
    <row r="104" spans="1:91" s="6" customFormat="1" ht="16.5" customHeight="1">
      <c r="A104" s="74" t="s">
        <v>79</v>
      </c>
      <c r="B104" s="75"/>
      <c r="C104" s="76"/>
      <c r="D104" s="210" t="s">
        <v>108</v>
      </c>
      <c r="E104" s="210"/>
      <c r="F104" s="210"/>
      <c r="G104" s="210"/>
      <c r="H104" s="210"/>
      <c r="I104" s="77"/>
      <c r="J104" s="210" t="s">
        <v>109</v>
      </c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38">
        <f>'5 - SO05 Dešťová kanalizace'!J30</f>
        <v>0</v>
      </c>
      <c r="AH104" s="239"/>
      <c r="AI104" s="239"/>
      <c r="AJ104" s="239"/>
      <c r="AK104" s="239"/>
      <c r="AL104" s="239"/>
      <c r="AM104" s="239"/>
      <c r="AN104" s="238">
        <f t="shared" si="0"/>
        <v>0</v>
      </c>
      <c r="AO104" s="239"/>
      <c r="AP104" s="239"/>
      <c r="AQ104" s="78" t="s">
        <v>81</v>
      </c>
      <c r="AR104" s="75"/>
      <c r="AS104" s="79">
        <v>0</v>
      </c>
      <c r="AT104" s="80">
        <f t="shared" si="1"/>
        <v>0</v>
      </c>
      <c r="AU104" s="81">
        <f>'5 - SO05 Dešťová kanalizace'!P125</f>
        <v>0</v>
      </c>
      <c r="AV104" s="80">
        <f>'5 - SO05 Dešťová kanalizace'!J33</f>
        <v>0</v>
      </c>
      <c r="AW104" s="80">
        <f>'5 - SO05 Dešťová kanalizace'!J34</f>
        <v>0</v>
      </c>
      <c r="AX104" s="80">
        <f>'5 - SO05 Dešťová kanalizace'!J35</f>
        <v>0</v>
      </c>
      <c r="AY104" s="80">
        <f>'5 - SO05 Dešťová kanalizace'!J36</f>
        <v>0</v>
      </c>
      <c r="AZ104" s="80">
        <f>'5 - SO05 Dešťová kanalizace'!F33</f>
        <v>0</v>
      </c>
      <c r="BA104" s="80">
        <f>'5 - SO05 Dešťová kanalizace'!F34</f>
        <v>0</v>
      </c>
      <c r="BB104" s="80">
        <f>'5 - SO05 Dešťová kanalizace'!F35</f>
        <v>0</v>
      </c>
      <c r="BC104" s="80">
        <f>'5 - SO05 Dešťová kanalizace'!F36</f>
        <v>0</v>
      </c>
      <c r="BD104" s="82">
        <f>'5 - SO05 Dešťová kanalizace'!F37</f>
        <v>0</v>
      </c>
      <c r="BT104" s="83" t="s">
        <v>82</v>
      </c>
      <c r="BV104" s="83" t="s">
        <v>77</v>
      </c>
      <c r="BW104" s="83" t="s">
        <v>110</v>
      </c>
      <c r="BX104" s="83" t="s">
        <v>4</v>
      </c>
      <c r="CL104" s="83" t="s">
        <v>1</v>
      </c>
      <c r="CM104" s="83" t="s">
        <v>84</v>
      </c>
    </row>
    <row r="105" spans="1:91" s="6" customFormat="1" ht="16.5" customHeight="1">
      <c r="B105" s="75"/>
      <c r="C105" s="76"/>
      <c r="D105" s="210" t="s">
        <v>111</v>
      </c>
      <c r="E105" s="210"/>
      <c r="F105" s="210"/>
      <c r="G105" s="210"/>
      <c r="H105" s="210"/>
      <c r="I105" s="77"/>
      <c r="J105" s="210" t="s">
        <v>112</v>
      </c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41">
        <f>ROUND(SUM(AG106:AG107),2)</f>
        <v>0</v>
      </c>
      <c r="AH105" s="239"/>
      <c r="AI105" s="239"/>
      <c r="AJ105" s="239"/>
      <c r="AK105" s="239"/>
      <c r="AL105" s="239"/>
      <c r="AM105" s="239"/>
      <c r="AN105" s="238">
        <f t="shared" si="0"/>
        <v>0</v>
      </c>
      <c r="AO105" s="239"/>
      <c r="AP105" s="239"/>
      <c r="AQ105" s="78" t="s">
        <v>81</v>
      </c>
      <c r="AR105" s="75"/>
      <c r="AS105" s="79">
        <f>ROUND(SUM(AS106:AS107),2)</f>
        <v>0</v>
      </c>
      <c r="AT105" s="80">
        <f t="shared" si="1"/>
        <v>0</v>
      </c>
      <c r="AU105" s="81">
        <f>ROUND(SUM(AU106:AU107),5)</f>
        <v>0</v>
      </c>
      <c r="AV105" s="80">
        <f>ROUND(AZ105*L29,2)</f>
        <v>0</v>
      </c>
      <c r="AW105" s="80">
        <f>ROUND(BA105*L30,2)</f>
        <v>0</v>
      </c>
      <c r="AX105" s="80">
        <f>ROUND(BB105*L29,2)</f>
        <v>0</v>
      </c>
      <c r="AY105" s="80">
        <f>ROUND(BC105*L30,2)</f>
        <v>0</v>
      </c>
      <c r="AZ105" s="80">
        <f>ROUND(SUM(AZ106:AZ107),2)</f>
        <v>0</v>
      </c>
      <c r="BA105" s="80">
        <f>ROUND(SUM(BA106:BA107),2)</f>
        <v>0</v>
      </c>
      <c r="BB105" s="80">
        <f>ROUND(SUM(BB106:BB107),2)</f>
        <v>0</v>
      </c>
      <c r="BC105" s="80">
        <f>ROUND(SUM(BC106:BC107),2)</f>
        <v>0</v>
      </c>
      <c r="BD105" s="82">
        <f>ROUND(SUM(BD106:BD107),2)</f>
        <v>0</v>
      </c>
      <c r="BS105" s="83" t="s">
        <v>74</v>
      </c>
      <c r="BT105" s="83" t="s">
        <v>82</v>
      </c>
      <c r="BU105" s="83" t="s">
        <v>76</v>
      </c>
      <c r="BV105" s="83" t="s">
        <v>77</v>
      </c>
      <c r="BW105" s="83" t="s">
        <v>113</v>
      </c>
      <c r="BX105" s="83" t="s">
        <v>4</v>
      </c>
      <c r="CL105" s="83" t="s">
        <v>1</v>
      </c>
      <c r="CM105" s="83" t="s">
        <v>84</v>
      </c>
    </row>
    <row r="106" spans="1:91" s="3" customFormat="1" ht="16.5" customHeight="1">
      <c r="A106" s="74" t="s">
        <v>79</v>
      </c>
      <c r="B106" s="48"/>
      <c r="C106" s="9"/>
      <c r="D106" s="9"/>
      <c r="E106" s="211" t="s">
        <v>114</v>
      </c>
      <c r="F106" s="211"/>
      <c r="G106" s="211"/>
      <c r="H106" s="211"/>
      <c r="I106" s="211"/>
      <c r="J106" s="9"/>
      <c r="K106" s="211" t="s">
        <v>115</v>
      </c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36">
        <f>'6a - Vnitroareálové rozvo...'!J32</f>
        <v>0</v>
      </c>
      <c r="AH106" s="237"/>
      <c r="AI106" s="237"/>
      <c r="AJ106" s="237"/>
      <c r="AK106" s="237"/>
      <c r="AL106" s="237"/>
      <c r="AM106" s="237"/>
      <c r="AN106" s="236">
        <f t="shared" si="0"/>
        <v>0</v>
      </c>
      <c r="AO106" s="237"/>
      <c r="AP106" s="237"/>
      <c r="AQ106" s="84" t="s">
        <v>89</v>
      </c>
      <c r="AR106" s="48"/>
      <c r="AS106" s="85">
        <v>0</v>
      </c>
      <c r="AT106" s="86">
        <f t="shared" si="1"/>
        <v>0</v>
      </c>
      <c r="AU106" s="87">
        <f>'6a - Vnitroareálové rozvo...'!P124</f>
        <v>0</v>
      </c>
      <c r="AV106" s="86">
        <f>'6a - Vnitroareálové rozvo...'!J35</f>
        <v>0</v>
      </c>
      <c r="AW106" s="86">
        <f>'6a - Vnitroareálové rozvo...'!J36</f>
        <v>0</v>
      </c>
      <c r="AX106" s="86">
        <f>'6a - Vnitroareálové rozvo...'!J37</f>
        <v>0</v>
      </c>
      <c r="AY106" s="86">
        <f>'6a - Vnitroareálové rozvo...'!J38</f>
        <v>0</v>
      </c>
      <c r="AZ106" s="86">
        <f>'6a - Vnitroareálové rozvo...'!F35</f>
        <v>0</v>
      </c>
      <c r="BA106" s="86">
        <f>'6a - Vnitroareálové rozvo...'!F36</f>
        <v>0</v>
      </c>
      <c r="BB106" s="86">
        <f>'6a - Vnitroareálové rozvo...'!F37</f>
        <v>0</v>
      </c>
      <c r="BC106" s="86">
        <f>'6a - Vnitroareálové rozvo...'!F38</f>
        <v>0</v>
      </c>
      <c r="BD106" s="88">
        <f>'6a - Vnitroareálové rozvo...'!F39</f>
        <v>0</v>
      </c>
      <c r="BT106" s="25" t="s">
        <v>84</v>
      </c>
      <c r="BV106" s="25" t="s">
        <v>77</v>
      </c>
      <c r="BW106" s="25" t="s">
        <v>116</v>
      </c>
      <c r="BX106" s="25" t="s">
        <v>113</v>
      </c>
      <c r="CL106" s="25" t="s">
        <v>1</v>
      </c>
    </row>
    <row r="107" spans="1:91" s="3" customFormat="1" ht="16.5" customHeight="1">
      <c r="A107" s="74" t="s">
        <v>79</v>
      </c>
      <c r="B107" s="48"/>
      <c r="C107" s="9"/>
      <c r="D107" s="9"/>
      <c r="E107" s="211" t="s">
        <v>117</v>
      </c>
      <c r="F107" s="211"/>
      <c r="G107" s="211"/>
      <c r="H107" s="211"/>
      <c r="I107" s="211"/>
      <c r="J107" s="9"/>
      <c r="K107" s="211" t="s">
        <v>118</v>
      </c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36">
        <f>'6b - Osvětlení areálu'!J32</f>
        <v>0</v>
      </c>
      <c r="AH107" s="237"/>
      <c r="AI107" s="237"/>
      <c r="AJ107" s="237"/>
      <c r="AK107" s="237"/>
      <c r="AL107" s="237"/>
      <c r="AM107" s="237"/>
      <c r="AN107" s="236">
        <f t="shared" si="0"/>
        <v>0</v>
      </c>
      <c r="AO107" s="237"/>
      <c r="AP107" s="237"/>
      <c r="AQ107" s="84" t="s">
        <v>89</v>
      </c>
      <c r="AR107" s="48"/>
      <c r="AS107" s="85">
        <v>0</v>
      </c>
      <c r="AT107" s="86">
        <f t="shared" si="1"/>
        <v>0</v>
      </c>
      <c r="AU107" s="87">
        <f>'6b - Osvětlení areálu'!P125</f>
        <v>0</v>
      </c>
      <c r="AV107" s="86">
        <f>'6b - Osvětlení areálu'!J35</f>
        <v>0</v>
      </c>
      <c r="AW107" s="86">
        <f>'6b - Osvětlení areálu'!J36</f>
        <v>0</v>
      </c>
      <c r="AX107" s="86">
        <f>'6b - Osvětlení areálu'!J37</f>
        <v>0</v>
      </c>
      <c r="AY107" s="86">
        <f>'6b - Osvětlení areálu'!J38</f>
        <v>0</v>
      </c>
      <c r="AZ107" s="86">
        <f>'6b - Osvětlení areálu'!F35</f>
        <v>0</v>
      </c>
      <c r="BA107" s="86">
        <f>'6b - Osvětlení areálu'!F36</f>
        <v>0</v>
      </c>
      <c r="BB107" s="86">
        <f>'6b - Osvětlení areálu'!F37</f>
        <v>0</v>
      </c>
      <c r="BC107" s="86">
        <f>'6b - Osvětlení areálu'!F38</f>
        <v>0</v>
      </c>
      <c r="BD107" s="88">
        <f>'6b - Osvětlení areálu'!F39</f>
        <v>0</v>
      </c>
      <c r="BT107" s="25" t="s">
        <v>84</v>
      </c>
      <c r="BV107" s="25" t="s">
        <v>77</v>
      </c>
      <c r="BW107" s="25" t="s">
        <v>119</v>
      </c>
      <c r="BX107" s="25" t="s">
        <v>113</v>
      </c>
      <c r="CL107" s="25" t="s">
        <v>1</v>
      </c>
    </row>
    <row r="108" spans="1:91" s="6" customFormat="1" ht="16.5" customHeight="1">
      <c r="A108" s="74" t="s">
        <v>79</v>
      </c>
      <c r="B108" s="75"/>
      <c r="C108" s="76"/>
      <c r="D108" s="210" t="s">
        <v>120</v>
      </c>
      <c r="E108" s="210"/>
      <c r="F108" s="210"/>
      <c r="G108" s="210"/>
      <c r="H108" s="210"/>
      <c r="I108" s="77"/>
      <c r="J108" s="210" t="s">
        <v>121</v>
      </c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38">
        <f>'7 - SO 07 Přeložka kanali...'!J30</f>
        <v>0</v>
      </c>
      <c r="AH108" s="239"/>
      <c r="AI108" s="239"/>
      <c r="AJ108" s="239"/>
      <c r="AK108" s="239"/>
      <c r="AL108" s="239"/>
      <c r="AM108" s="239"/>
      <c r="AN108" s="238">
        <f t="shared" si="0"/>
        <v>0</v>
      </c>
      <c r="AO108" s="239"/>
      <c r="AP108" s="239"/>
      <c r="AQ108" s="78" t="s">
        <v>81</v>
      </c>
      <c r="AR108" s="75"/>
      <c r="AS108" s="79">
        <v>0</v>
      </c>
      <c r="AT108" s="80">
        <f t="shared" si="1"/>
        <v>0</v>
      </c>
      <c r="AU108" s="81">
        <f>'7 - SO 07 Přeložka kanali...'!P120</f>
        <v>0</v>
      </c>
      <c r="AV108" s="80">
        <f>'7 - SO 07 Přeložka kanali...'!J33</f>
        <v>0</v>
      </c>
      <c r="AW108" s="80">
        <f>'7 - SO 07 Přeložka kanali...'!J34</f>
        <v>0</v>
      </c>
      <c r="AX108" s="80">
        <f>'7 - SO 07 Přeložka kanali...'!J35</f>
        <v>0</v>
      </c>
      <c r="AY108" s="80">
        <f>'7 - SO 07 Přeložka kanali...'!J36</f>
        <v>0</v>
      </c>
      <c r="AZ108" s="80">
        <f>'7 - SO 07 Přeložka kanali...'!F33</f>
        <v>0</v>
      </c>
      <c r="BA108" s="80">
        <f>'7 - SO 07 Přeložka kanali...'!F34</f>
        <v>0</v>
      </c>
      <c r="BB108" s="80">
        <f>'7 - SO 07 Přeložka kanali...'!F35</f>
        <v>0</v>
      </c>
      <c r="BC108" s="80">
        <f>'7 - SO 07 Přeložka kanali...'!F36</f>
        <v>0</v>
      </c>
      <c r="BD108" s="82">
        <f>'7 - SO 07 Přeložka kanali...'!F37</f>
        <v>0</v>
      </c>
      <c r="BT108" s="83" t="s">
        <v>82</v>
      </c>
      <c r="BV108" s="83" t="s">
        <v>77</v>
      </c>
      <c r="BW108" s="83" t="s">
        <v>122</v>
      </c>
      <c r="BX108" s="83" t="s">
        <v>4</v>
      </c>
      <c r="CL108" s="83" t="s">
        <v>1</v>
      </c>
      <c r="CM108" s="83" t="s">
        <v>84</v>
      </c>
    </row>
    <row r="109" spans="1:91" s="6" customFormat="1" ht="16.5" customHeight="1">
      <c r="A109" s="74" t="s">
        <v>79</v>
      </c>
      <c r="B109" s="75"/>
      <c r="C109" s="76"/>
      <c r="D109" s="210" t="s">
        <v>123</v>
      </c>
      <c r="E109" s="210"/>
      <c r="F109" s="210"/>
      <c r="G109" s="210"/>
      <c r="H109" s="210"/>
      <c r="I109" s="77"/>
      <c r="J109" s="210" t="s">
        <v>124</v>
      </c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38">
        <f>'8 - SO 99 Vedlejší a osta...'!J30</f>
        <v>0</v>
      </c>
      <c r="AH109" s="239"/>
      <c r="AI109" s="239"/>
      <c r="AJ109" s="239"/>
      <c r="AK109" s="239"/>
      <c r="AL109" s="239"/>
      <c r="AM109" s="239"/>
      <c r="AN109" s="238">
        <f t="shared" si="0"/>
        <v>0</v>
      </c>
      <c r="AO109" s="239"/>
      <c r="AP109" s="239"/>
      <c r="AQ109" s="78" t="s">
        <v>81</v>
      </c>
      <c r="AR109" s="75"/>
      <c r="AS109" s="89">
        <v>0</v>
      </c>
      <c r="AT109" s="90">
        <f t="shared" si="1"/>
        <v>0</v>
      </c>
      <c r="AU109" s="91">
        <f>'8 - SO 99 Vedlejší a osta...'!P118</f>
        <v>0</v>
      </c>
      <c r="AV109" s="90">
        <f>'8 - SO 99 Vedlejší a osta...'!J33</f>
        <v>0</v>
      </c>
      <c r="AW109" s="90">
        <f>'8 - SO 99 Vedlejší a osta...'!J34</f>
        <v>0</v>
      </c>
      <c r="AX109" s="90">
        <f>'8 - SO 99 Vedlejší a osta...'!J35</f>
        <v>0</v>
      </c>
      <c r="AY109" s="90">
        <f>'8 - SO 99 Vedlejší a osta...'!J36</f>
        <v>0</v>
      </c>
      <c r="AZ109" s="90">
        <f>'8 - SO 99 Vedlejší a osta...'!F33</f>
        <v>0</v>
      </c>
      <c r="BA109" s="90">
        <f>'8 - SO 99 Vedlejší a osta...'!F34</f>
        <v>0</v>
      </c>
      <c r="BB109" s="90">
        <f>'8 - SO 99 Vedlejší a osta...'!F35</f>
        <v>0</v>
      </c>
      <c r="BC109" s="90">
        <f>'8 - SO 99 Vedlejší a osta...'!F36</f>
        <v>0</v>
      </c>
      <c r="BD109" s="92">
        <f>'8 - SO 99 Vedlejší a osta...'!F37</f>
        <v>0</v>
      </c>
      <c r="BT109" s="83" t="s">
        <v>82</v>
      </c>
      <c r="BV109" s="83" t="s">
        <v>77</v>
      </c>
      <c r="BW109" s="83" t="s">
        <v>125</v>
      </c>
      <c r="BX109" s="83" t="s">
        <v>4</v>
      </c>
      <c r="CL109" s="83" t="s">
        <v>1</v>
      </c>
      <c r="CM109" s="83" t="s">
        <v>84</v>
      </c>
    </row>
    <row r="110" spans="1:91" s="1" customFormat="1" ht="30" customHeight="1">
      <c r="B110" s="32"/>
      <c r="AR110" s="32"/>
    </row>
    <row r="111" spans="1:91" s="1" customFormat="1" ht="7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32"/>
    </row>
  </sheetData>
  <mergeCells count="98">
    <mergeCell ref="AN107:AP107"/>
    <mergeCell ref="AG107:AM107"/>
    <mergeCell ref="AN108:AP108"/>
    <mergeCell ref="AG108:AM108"/>
    <mergeCell ref="AN109:AP109"/>
    <mergeCell ref="AG109:AM109"/>
    <mergeCell ref="AS89:AT91"/>
    <mergeCell ref="AN105:AP105"/>
    <mergeCell ref="AG105:AM105"/>
    <mergeCell ref="AN106:AP106"/>
    <mergeCell ref="AG106:AM106"/>
    <mergeCell ref="AN94:AP94"/>
    <mergeCell ref="AR2:BE2"/>
    <mergeCell ref="AG98:AM98"/>
    <mergeCell ref="AG101:AM101"/>
    <mergeCell ref="AG102:AM102"/>
    <mergeCell ref="AG92:AM92"/>
    <mergeCell ref="AG100:AM100"/>
    <mergeCell ref="AG95:AM95"/>
    <mergeCell ref="AG99:AM99"/>
    <mergeCell ref="AG96:AM96"/>
    <mergeCell ref="AG97:AM97"/>
    <mergeCell ref="AM89:AP89"/>
    <mergeCell ref="AM87:AN87"/>
    <mergeCell ref="AM90:AP90"/>
    <mergeCell ref="AN101:AP101"/>
    <mergeCell ref="AN92:AP92"/>
    <mergeCell ref="AN97:AP97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E107:I107"/>
    <mergeCell ref="K107:AF107"/>
    <mergeCell ref="D108:H108"/>
    <mergeCell ref="J108:AF108"/>
    <mergeCell ref="D109:H109"/>
    <mergeCell ref="J109:AF109"/>
    <mergeCell ref="L85:AO85"/>
    <mergeCell ref="D105:H105"/>
    <mergeCell ref="J105:AF105"/>
    <mergeCell ref="E106:I106"/>
    <mergeCell ref="K106:AF106"/>
    <mergeCell ref="AG94:AM94"/>
    <mergeCell ref="AG103:AM103"/>
    <mergeCell ref="AG104:AM104"/>
    <mergeCell ref="AN104:AP104"/>
    <mergeCell ref="AN103:AP103"/>
    <mergeCell ref="AN100:AP100"/>
    <mergeCell ref="AN95:AP95"/>
    <mergeCell ref="AN99:AP99"/>
    <mergeCell ref="AN96:AP96"/>
    <mergeCell ref="AN102:AP102"/>
    <mergeCell ref="AN98:AP98"/>
    <mergeCell ref="J96:AF96"/>
    <mergeCell ref="J102:AF102"/>
    <mergeCell ref="K98:AF98"/>
    <mergeCell ref="K100:AF100"/>
    <mergeCell ref="K99:AF99"/>
    <mergeCell ref="K97:AF97"/>
    <mergeCell ref="C92:G92"/>
    <mergeCell ref="D104:H104"/>
    <mergeCell ref="D95:H95"/>
    <mergeCell ref="D101:H101"/>
    <mergeCell ref="D96:H96"/>
    <mergeCell ref="D102:H102"/>
    <mergeCell ref="D103:H103"/>
    <mergeCell ref="E97:I97"/>
    <mergeCell ref="E99:I99"/>
    <mergeCell ref="E98:I98"/>
    <mergeCell ref="E100:I100"/>
    <mergeCell ref="I92:AF92"/>
    <mergeCell ref="J101:AF101"/>
    <mergeCell ref="J104:AF104"/>
    <mergeCell ref="J103:AF103"/>
    <mergeCell ref="J95:AF95"/>
  </mergeCells>
  <hyperlinks>
    <hyperlink ref="A95" location="'0 - Odstranění skladovací...'!C2" display="/" xr:uid="{00000000-0004-0000-0000-000000000000}"/>
    <hyperlink ref="A97" location="'1a - Jízdárna - stavební ...'!C2" display="/" xr:uid="{00000000-0004-0000-0000-000001000000}"/>
    <hyperlink ref="A98" location="'1b - Zdravotně technické ...'!C2" display="/" xr:uid="{00000000-0004-0000-0000-000002000000}"/>
    <hyperlink ref="A99" location="'1c - Vytápění a vzduchote...'!C2" display="/" xr:uid="{00000000-0004-0000-0000-000003000000}"/>
    <hyperlink ref="A100" location="'1d - Silnoproudá elektroi...'!C2" display="/" xr:uid="{00000000-0004-0000-0000-000004000000}"/>
    <hyperlink ref="A101" location="'2 - SO 02 Vnitroareálové ...'!C2" display="/" xr:uid="{00000000-0004-0000-0000-000005000000}"/>
    <hyperlink ref="A102" location="'3 - SO 03 Venkovní kanali...'!C2" display="/" xr:uid="{00000000-0004-0000-0000-000006000000}"/>
    <hyperlink ref="A103" location="'4 - SO 04 Požární nádrž'!C2" display="/" xr:uid="{00000000-0004-0000-0000-000007000000}"/>
    <hyperlink ref="A104" location="'5 - SO05 Dešťová kanalizace'!C2" display="/" xr:uid="{00000000-0004-0000-0000-000008000000}"/>
    <hyperlink ref="A106" location="'6a - Vnitroareálové rozvo...'!C2" display="/" xr:uid="{00000000-0004-0000-0000-000009000000}"/>
    <hyperlink ref="A107" location="'6b - Osvětlení areálu'!C2" display="/" xr:uid="{00000000-0004-0000-0000-00000A000000}"/>
    <hyperlink ref="A108" location="'7 - SO 07 Přeložka kanali...'!C2" display="/" xr:uid="{00000000-0004-0000-0000-00000B000000}"/>
    <hyperlink ref="A109" location="'8 - SO 99 Vedlejší a osta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0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83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30" customHeight="1">
      <c r="B9" s="32"/>
      <c r="E9" s="213" t="s">
        <v>128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ROUND((SUM(BE125:BE199)),  2)</f>
        <v>0</v>
      </c>
      <c r="I33" s="96">
        <v>0.21</v>
      </c>
      <c r="J33" s="86">
        <f>ROUND(((SUM(BE125:BE199))*I33),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ROUND((SUM(BF125:BF199)),  2)</f>
        <v>0</v>
      </c>
      <c r="I34" s="96">
        <v>0.15</v>
      </c>
      <c r="J34" s="86">
        <f>ROUND(((SUM(BF125:BF199))*I34),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ROUND((SUM(BG125:BG199)),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ROUND((SUM(BH125:BH199)),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ROUND((SUM(BI125:BI199)),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30" customHeight="1">
      <c r="B87" s="32"/>
      <c r="E87" s="213" t="str">
        <f>E9</f>
        <v>0 - Odstranění skladovacího a vodárenského objektu v areálu SŠCHKJ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J125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134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135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136</v>
      </c>
      <c r="E99" s="114"/>
      <c r="F99" s="114"/>
      <c r="G99" s="114"/>
      <c r="H99" s="114"/>
      <c r="I99" s="114"/>
      <c r="J99" s="115">
        <f>J137</f>
        <v>0</v>
      </c>
      <c r="L99" s="112"/>
    </row>
    <row r="100" spans="2:12" s="9" customFormat="1" ht="19.899999999999999" customHeight="1">
      <c r="B100" s="112"/>
      <c r="D100" s="113" t="s">
        <v>137</v>
      </c>
      <c r="E100" s="114"/>
      <c r="F100" s="114"/>
      <c r="G100" s="114"/>
      <c r="H100" s="114"/>
      <c r="I100" s="114"/>
      <c r="J100" s="115">
        <f>J164</f>
        <v>0</v>
      </c>
      <c r="L100" s="112"/>
    </row>
    <row r="101" spans="2:12" s="8" customFormat="1" ht="25" customHeight="1">
      <c r="B101" s="108"/>
      <c r="D101" s="109" t="s">
        <v>138</v>
      </c>
      <c r="E101" s="110"/>
      <c r="F101" s="110"/>
      <c r="G101" s="110"/>
      <c r="H101" s="110"/>
      <c r="I101" s="110"/>
      <c r="J101" s="111">
        <f>J191</f>
        <v>0</v>
      </c>
      <c r="L101" s="108"/>
    </row>
    <row r="102" spans="2:12" s="9" customFormat="1" ht="19.899999999999999" customHeight="1">
      <c r="B102" s="112"/>
      <c r="D102" s="113" t="s">
        <v>139</v>
      </c>
      <c r="E102" s="114"/>
      <c r="F102" s="114"/>
      <c r="G102" s="114"/>
      <c r="H102" s="114"/>
      <c r="I102" s="114"/>
      <c r="J102" s="115">
        <f>J192</f>
        <v>0</v>
      </c>
      <c r="L102" s="112"/>
    </row>
    <row r="103" spans="2:12" s="9" customFormat="1" ht="19.899999999999999" customHeight="1">
      <c r="B103" s="112"/>
      <c r="D103" s="113" t="s">
        <v>140</v>
      </c>
      <c r="E103" s="114"/>
      <c r="F103" s="114"/>
      <c r="G103" s="114"/>
      <c r="H103" s="114"/>
      <c r="I103" s="114"/>
      <c r="J103" s="115">
        <f>J194</f>
        <v>0</v>
      </c>
      <c r="L103" s="112"/>
    </row>
    <row r="104" spans="2:12" s="9" customFormat="1" ht="19.899999999999999" customHeight="1">
      <c r="B104" s="112"/>
      <c r="D104" s="113" t="s">
        <v>141</v>
      </c>
      <c r="E104" s="114"/>
      <c r="F104" s="114"/>
      <c r="G104" s="114"/>
      <c r="H104" s="114"/>
      <c r="I104" s="114"/>
      <c r="J104" s="115">
        <f>J196</f>
        <v>0</v>
      </c>
      <c r="L104" s="112"/>
    </row>
    <row r="105" spans="2:12" s="9" customFormat="1" ht="19.899999999999999" customHeight="1">
      <c r="B105" s="112"/>
      <c r="D105" s="113" t="s">
        <v>142</v>
      </c>
      <c r="E105" s="114"/>
      <c r="F105" s="114"/>
      <c r="G105" s="114"/>
      <c r="H105" s="114"/>
      <c r="I105" s="114"/>
      <c r="J105" s="115">
        <f>J198</f>
        <v>0</v>
      </c>
      <c r="L105" s="112"/>
    </row>
    <row r="106" spans="2:12" s="1" customFormat="1" ht="21.75" customHeight="1">
      <c r="B106" s="32"/>
      <c r="L106" s="32"/>
    </row>
    <row r="107" spans="2:12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5" customHeight="1">
      <c r="B112" s="32"/>
      <c r="C112" s="21" t="s">
        <v>143</v>
      </c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15</v>
      </c>
      <c r="L114" s="32"/>
    </row>
    <row r="115" spans="2:65" s="1" customFormat="1" ht="16.5" customHeight="1">
      <c r="B115" s="32"/>
      <c r="E115" s="251" t="str">
        <f>E7</f>
        <v>SŠ chovu koní a jezdectví Kladruby nad Labem - výstavba jízdárny</v>
      </c>
      <c r="F115" s="252"/>
      <c r="G115" s="252"/>
      <c r="H115" s="252"/>
      <c r="L115" s="32"/>
    </row>
    <row r="116" spans="2:65" s="1" customFormat="1" ht="12" customHeight="1">
      <c r="B116" s="32"/>
      <c r="C116" s="27" t="s">
        <v>127</v>
      </c>
      <c r="L116" s="32"/>
    </row>
    <row r="117" spans="2:65" s="1" customFormat="1" ht="30" customHeight="1">
      <c r="B117" s="32"/>
      <c r="E117" s="213" t="str">
        <f>E9</f>
        <v>0 - Odstranění skladovacího a vodárenského objektu v areálu SŠCHKJ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F12</f>
        <v>Kladruby nad Labem</v>
      </c>
      <c r="I119" s="27" t="s">
        <v>21</v>
      </c>
      <c r="J119" s="52" t="str">
        <f>IF(J12="","",J12)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E15</f>
        <v>Pardubický kraj</v>
      </c>
      <c r="I121" s="27" t="s">
        <v>29</v>
      </c>
      <c r="J121" s="30" t="str">
        <f>E21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IF(E18="","",E18)</f>
        <v>Vyplň údaj</v>
      </c>
      <c r="I122" s="27" t="s">
        <v>32</v>
      </c>
      <c r="J122" s="30" t="str">
        <f>E24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P126+P191</f>
        <v>0</v>
      </c>
      <c r="Q125" s="53"/>
      <c r="R125" s="122">
        <f>R126+R191</f>
        <v>6.8749999999999992E-2</v>
      </c>
      <c r="S125" s="53"/>
      <c r="T125" s="123">
        <f>T126+T191</f>
        <v>536.48825999999997</v>
      </c>
      <c r="AT125" s="17" t="s">
        <v>74</v>
      </c>
      <c r="AU125" s="17" t="s">
        <v>133</v>
      </c>
      <c r="BK125" s="124">
        <f>BK126+BK191</f>
        <v>0</v>
      </c>
    </row>
    <row r="126" spans="2:65" s="11" customFormat="1" ht="25.9" customHeight="1">
      <c r="B126" s="125"/>
      <c r="D126" s="126" t="s">
        <v>74</v>
      </c>
      <c r="E126" s="127" t="s">
        <v>156</v>
      </c>
      <c r="F126" s="127" t="s">
        <v>157</v>
      </c>
      <c r="I126" s="128"/>
      <c r="J126" s="129">
        <f>BK126</f>
        <v>0</v>
      </c>
      <c r="L126" s="125"/>
      <c r="M126" s="130"/>
      <c r="P126" s="131">
        <f>P127+P137+P164</f>
        <v>0</v>
      </c>
      <c r="R126" s="131">
        <f>R127+R137+R164</f>
        <v>6.8749999999999992E-2</v>
      </c>
      <c r="T126" s="132">
        <f>T127+T137+T164</f>
        <v>536.48825999999997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BK127+BK137+BK164</f>
        <v>0</v>
      </c>
    </row>
    <row r="127" spans="2:65" s="11" customFormat="1" ht="22.75" customHeight="1">
      <c r="B127" s="125"/>
      <c r="D127" s="126" t="s">
        <v>74</v>
      </c>
      <c r="E127" s="135" t="s">
        <v>82</v>
      </c>
      <c r="F127" s="135" t="s">
        <v>159</v>
      </c>
      <c r="I127" s="128"/>
      <c r="J127" s="136">
        <f>BK127</f>
        <v>0</v>
      </c>
      <c r="L127" s="125"/>
      <c r="M127" s="130"/>
      <c r="P127" s="131">
        <f>SUM(P128:P136)</f>
        <v>0</v>
      </c>
      <c r="R127" s="131">
        <f>SUM(R128:R136)</f>
        <v>0</v>
      </c>
      <c r="T127" s="132">
        <f>SUM(T128:T136)</f>
        <v>91.99114999999999</v>
      </c>
      <c r="AR127" s="126" t="s">
        <v>82</v>
      </c>
      <c r="AT127" s="133" t="s">
        <v>74</v>
      </c>
      <c r="AU127" s="133" t="s">
        <v>82</v>
      </c>
      <c r="AY127" s="126" t="s">
        <v>158</v>
      </c>
      <c r="BK127" s="134">
        <f>SUM(BK128:BK136)</f>
        <v>0</v>
      </c>
    </row>
    <row r="128" spans="2:65" s="1" customFormat="1" ht="16.5" customHeight="1">
      <c r="B128" s="137"/>
      <c r="C128" s="138" t="s">
        <v>82</v>
      </c>
      <c r="D128" s="138" t="s">
        <v>160</v>
      </c>
      <c r="E128" s="139" t="s">
        <v>161</v>
      </c>
      <c r="F128" s="140" t="s">
        <v>162</v>
      </c>
      <c r="G128" s="141" t="s">
        <v>163</v>
      </c>
      <c r="H128" s="142">
        <v>259.13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0.35499999999999998</v>
      </c>
      <c r="T128" s="149">
        <f>S128*H128</f>
        <v>91.99114999999999</v>
      </c>
      <c r="AR128" s="150" t="s">
        <v>105</v>
      </c>
      <c r="AT128" s="150" t="s">
        <v>160</v>
      </c>
      <c r="AU128" s="150" t="s">
        <v>84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164</v>
      </c>
    </row>
    <row r="129" spans="2:65" s="12" customFormat="1" ht="10">
      <c r="B129" s="152"/>
      <c r="D129" s="153" t="s">
        <v>165</v>
      </c>
      <c r="E129" s="154" t="s">
        <v>1</v>
      </c>
      <c r="F129" s="155" t="s">
        <v>166</v>
      </c>
      <c r="H129" s="154" t="s">
        <v>1</v>
      </c>
      <c r="I129" s="156"/>
      <c r="L129" s="152"/>
      <c r="M129" s="157"/>
      <c r="T129" s="158"/>
      <c r="AT129" s="154" t="s">
        <v>165</v>
      </c>
      <c r="AU129" s="154" t="s">
        <v>84</v>
      </c>
      <c r="AV129" s="12" t="s">
        <v>82</v>
      </c>
      <c r="AW129" s="12" t="s">
        <v>31</v>
      </c>
      <c r="AX129" s="12" t="s">
        <v>75</v>
      </c>
      <c r="AY129" s="154" t="s">
        <v>158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167</v>
      </c>
      <c r="H130" s="162">
        <v>259.13</v>
      </c>
      <c r="I130" s="163"/>
      <c r="L130" s="159"/>
      <c r="M130" s="164"/>
      <c r="T130" s="165"/>
      <c r="AT130" s="160" t="s">
        <v>165</v>
      </c>
      <c r="AU130" s="160" t="s">
        <v>84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33" customHeight="1">
      <c r="B131" s="137"/>
      <c r="C131" s="138" t="s">
        <v>84</v>
      </c>
      <c r="D131" s="138" t="s">
        <v>160</v>
      </c>
      <c r="E131" s="139" t="s">
        <v>168</v>
      </c>
      <c r="F131" s="140" t="s">
        <v>169</v>
      </c>
      <c r="G131" s="141" t="s">
        <v>170</v>
      </c>
      <c r="H131" s="142">
        <v>120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171</v>
      </c>
    </row>
    <row r="132" spans="2:65" s="12" customFormat="1" ht="10">
      <c r="B132" s="152"/>
      <c r="D132" s="153" t="s">
        <v>165</v>
      </c>
      <c r="E132" s="154" t="s">
        <v>1</v>
      </c>
      <c r="F132" s="155" t="s">
        <v>172</v>
      </c>
      <c r="H132" s="154" t="s">
        <v>1</v>
      </c>
      <c r="I132" s="156"/>
      <c r="L132" s="152"/>
      <c r="M132" s="157"/>
      <c r="T132" s="158"/>
      <c r="AT132" s="154" t="s">
        <v>165</v>
      </c>
      <c r="AU132" s="154" t="s">
        <v>84</v>
      </c>
      <c r="AV132" s="12" t="s">
        <v>82</v>
      </c>
      <c r="AW132" s="12" t="s">
        <v>31</v>
      </c>
      <c r="AX132" s="12" t="s">
        <v>75</v>
      </c>
      <c r="AY132" s="154" t="s">
        <v>158</v>
      </c>
    </row>
    <row r="133" spans="2:65" s="12" customFormat="1" ht="10">
      <c r="B133" s="152"/>
      <c r="D133" s="153" t="s">
        <v>165</v>
      </c>
      <c r="E133" s="154" t="s">
        <v>1</v>
      </c>
      <c r="F133" s="155" t="s">
        <v>173</v>
      </c>
      <c r="H133" s="154" t="s">
        <v>1</v>
      </c>
      <c r="I133" s="156"/>
      <c r="L133" s="152"/>
      <c r="M133" s="157"/>
      <c r="T133" s="158"/>
      <c r="AT133" s="154" t="s">
        <v>165</v>
      </c>
      <c r="AU133" s="154" t="s">
        <v>84</v>
      </c>
      <c r="AV133" s="12" t="s">
        <v>82</v>
      </c>
      <c r="AW133" s="12" t="s">
        <v>31</v>
      </c>
      <c r="AX133" s="12" t="s">
        <v>75</v>
      </c>
      <c r="AY133" s="154" t="s">
        <v>158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174</v>
      </c>
      <c r="H134" s="162">
        <v>120</v>
      </c>
      <c r="I134" s="163"/>
      <c r="L134" s="159"/>
      <c r="M134" s="164"/>
      <c r="T134" s="165"/>
      <c r="AT134" s="160" t="s">
        <v>165</v>
      </c>
      <c r="AU134" s="160" t="s">
        <v>84</v>
      </c>
      <c r="AV134" s="13" t="s">
        <v>84</v>
      </c>
      <c r="AW134" s="13" t="s">
        <v>31</v>
      </c>
      <c r="AX134" s="13" t="s">
        <v>82</v>
      </c>
      <c r="AY134" s="160" t="s">
        <v>158</v>
      </c>
    </row>
    <row r="135" spans="2:65" s="1" customFormat="1" ht="24.15" customHeight="1">
      <c r="B135" s="137"/>
      <c r="C135" s="138" t="s">
        <v>102</v>
      </c>
      <c r="D135" s="138" t="s">
        <v>160</v>
      </c>
      <c r="E135" s="139" t="s">
        <v>175</v>
      </c>
      <c r="F135" s="140" t="s">
        <v>176</v>
      </c>
      <c r="G135" s="141" t="s">
        <v>170</v>
      </c>
      <c r="H135" s="142">
        <v>120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84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177</v>
      </c>
    </row>
    <row r="136" spans="2:65" s="13" customFormat="1" ht="10">
      <c r="B136" s="159"/>
      <c r="D136" s="153" t="s">
        <v>165</v>
      </c>
      <c r="E136" s="160" t="s">
        <v>1</v>
      </c>
      <c r="F136" s="161" t="s">
        <v>178</v>
      </c>
      <c r="H136" s="162">
        <v>120</v>
      </c>
      <c r="I136" s="163"/>
      <c r="L136" s="159"/>
      <c r="M136" s="164"/>
      <c r="T136" s="165"/>
      <c r="AT136" s="160" t="s">
        <v>165</v>
      </c>
      <c r="AU136" s="160" t="s">
        <v>84</v>
      </c>
      <c r="AV136" s="13" t="s">
        <v>84</v>
      </c>
      <c r="AW136" s="13" t="s">
        <v>31</v>
      </c>
      <c r="AX136" s="13" t="s">
        <v>82</v>
      </c>
      <c r="AY136" s="160" t="s">
        <v>158</v>
      </c>
    </row>
    <row r="137" spans="2:65" s="11" customFormat="1" ht="22.75" customHeight="1">
      <c r="B137" s="125"/>
      <c r="D137" s="126" t="s">
        <v>74</v>
      </c>
      <c r="E137" s="135" t="s">
        <v>179</v>
      </c>
      <c r="F137" s="135" t="s">
        <v>180</v>
      </c>
      <c r="I137" s="128"/>
      <c r="J137" s="136">
        <f>BK137</f>
        <v>0</v>
      </c>
      <c r="L137" s="125"/>
      <c r="M137" s="130"/>
      <c r="P137" s="131">
        <f>SUM(P138:P163)</f>
        <v>0</v>
      </c>
      <c r="R137" s="131">
        <f>SUM(R138:R163)</f>
        <v>0</v>
      </c>
      <c r="T137" s="132">
        <f>SUM(T138:T163)</f>
        <v>444.49711000000002</v>
      </c>
      <c r="AR137" s="126" t="s">
        <v>82</v>
      </c>
      <c r="AT137" s="133" t="s">
        <v>74</v>
      </c>
      <c r="AU137" s="133" t="s">
        <v>82</v>
      </c>
      <c r="AY137" s="126" t="s">
        <v>158</v>
      </c>
      <c r="BK137" s="134">
        <f>SUM(BK138:BK163)</f>
        <v>0</v>
      </c>
    </row>
    <row r="138" spans="2:65" s="1" customFormat="1" ht="33" customHeight="1">
      <c r="B138" s="137"/>
      <c r="C138" s="138" t="s">
        <v>105</v>
      </c>
      <c r="D138" s="138" t="s">
        <v>160</v>
      </c>
      <c r="E138" s="139" t="s">
        <v>181</v>
      </c>
      <c r="F138" s="140" t="s">
        <v>182</v>
      </c>
      <c r="G138" s="141" t="s">
        <v>183</v>
      </c>
      <c r="H138" s="142">
        <v>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84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184</v>
      </c>
    </row>
    <row r="139" spans="2:65" s="1" customFormat="1" ht="24.15" customHeight="1">
      <c r="B139" s="137"/>
      <c r="C139" s="138" t="s">
        <v>108</v>
      </c>
      <c r="D139" s="138" t="s">
        <v>160</v>
      </c>
      <c r="E139" s="139" t="s">
        <v>185</v>
      </c>
      <c r="F139" s="140" t="s">
        <v>186</v>
      </c>
      <c r="G139" s="141" t="s">
        <v>183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84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187</v>
      </c>
    </row>
    <row r="140" spans="2:65" s="1" customFormat="1" ht="16.5" customHeight="1">
      <c r="B140" s="137"/>
      <c r="C140" s="138" t="s">
        <v>111</v>
      </c>
      <c r="D140" s="138" t="s">
        <v>160</v>
      </c>
      <c r="E140" s="139" t="s">
        <v>188</v>
      </c>
      <c r="F140" s="140" t="s">
        <v>189</v>
      </c>
      <c r="G140" s="141" t="s">
        <v>170</v>
      </c>
      <c r="H140" s="142">
        <v>16.2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2</v>
      </c>
      <c r="T140" s="149">
        <f>S140*H140</f>
        <v>32.4</v>
      </c>
      <c r="AR140" s="150" t="s">
        <v>105</v>
      </c>
      <c r="AT140" s="150" t="s">
        <v>160</v>
      </c>
      <c r="AU140" s="150" t="s">
        <v>84</v>
      </c>
      <c r="AY140" s="17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82</v>
      </c>
      <c r="BK140" s="151">
        <f>ROUND(I140*H140,2)</f>
        <v>0</v>
      </c>
      <c r="BL140" s="17" t="s">
        <v>105</v>
      </c>
      <c r="BM140" s="150" t="s">
        <v>190</v>
      </c>
    </row>
    <row r="141" spans="2:65" s="12" customFormat="1" ht="10">
      <c r="B141" s="152"/>
      <c r="D141" s="153" t="s">
        <v>165</v>
      </c>
      <c r="E141" s="154" t="s">
        <v>1</v>
      </c>
      <c r="F141" s="155" t="s">
        <v>191</v>
      </c>
      <c r="H141" s="154" t="s">
        <v>1</v>
      </c>
      <c r="I141" s="156"/>
      <c r="L141" s="152"/>
      <c r="M141" s="157"/>
      <c r="T141" s="158"/>
      <c r="AT141" s="154" t="s">
        <v>165</v>
      </c>
      <c r="AU141" s="154" t="s">
        <v>84</v>
      </c>
      <c r="AV141" s="12" t="s">
        <v>82</v>
      </c>
      <c r="AW141" s="12" t="s">
        <v>31</v>
      </c>
      <c r="AX141" s="12" t="s">
        <v>75</v>
      </c>
      <c r="AY141" s="154" t="s">
        <v>158</v>
      </c>
    </row>
    <row r="142" spans="2:65" s="13" customFormat="1" ht="10">
      <c r="B142" s="159"/>
      <c r="D142" s="153" t="s">
        <v>165</v>
      </c>
      <c r="E142" s="160" t="s">
        <v>1</v>
      </c>
      <c r="F142" s="161" t="s">
        <v>192</v>
      </c>
      <c r="H142" s="162">
        <v>14.76</v>
      </c>
      <c r="I142" s="163"/>
      <c r="L142" s="159"/>
      <c r="M142" s="164"/>
      <c r="T142" s="165"/>
      <c r="AT142" s="160" t="s">
        <v>165</v>
      </c>
      <c r="AU142" s="160" t="s">
        <v>84</v>
      </c>
      <c r="AV142" s="13" t="s">
        <v>84</v>
      </c>
      <c r="AW142" s="13" t="s">
        <v>31</v>
      </c>
      <c r="AX142" s="13" t="s">
        <v>75</v>
      </c>
      <c r="AY142" s="160" t="s">
        <v>158</v>
      </c>
    </row>
    <row r="143" spans="2:65" s="12" customFormat="1" ht="10">
      <c r="B143" s="152"/>
      <c r="D143" s="153" t="s">
        <v>165</v>
      </c>
      <c r="E143" s="154" t="s">
        <v>1</v>
      </c>
      <c r="F143" s="155" t="s">
        <v>193</v>
      </c>
      <c r="H143" s="154" t="s">
        <v>1</v>
      </c>
      <c r="I143" s="156"/>
      <c r="L143" s="152"/>
      <c r="M143" s="157"/>
      <c r="T143" s="158"/>
      <c r="AT143" s="154" t="s">
        <v>165</v>
      </c>
      <c r="AU143" s="154" t="s">
        <v>84</v>
      </c>
      <c r="AV143" s="12" t="s">
        <v>82</v>
      </c>
      <c r="AW143" s="12" t="s">
        <v>31</v>
      </c>
      <c r="AX143" s="12" t="s">
        <v>75</v>
      </c>
      <c r="AY143" s="154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194</v>
      </c>
      <c r="H144" s="162">
        <v>1.44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4" customFormat="1" ht="10">
      <c r="B145" s="166"/>
      <c r="D145" s="153" t="s">
        <v>165</v>
      </c>
      <c r="E145" s="167" t="s">
        <v>1</v>
      </c>
      <c r="F145" s="168" t="s">
        <v>195</v>
      </c>
      <c r="H145" s="169">
        <v>16.2</v>
      </c>
      <c r="I145" s="170"/>
      <c r="L145" s="166"/>
      <c r="M145" s="171"/>
      <c r="T145" s="172"/>
      <c r="AT145" s="167" t="s">
        <v>165</v>
      </c>
      <c r="AU145" s="167" t="s">
        <v>84</v>
      </c>
      <c r="AV145" s="14" t="s">
        <v>105</v>
      </c>
      <c r="AW145" s="14" t="s">
        <v>31</v>
      </c>
      <c r="AX145" s="14" t="s">
        <v>82</v>
      </c>
      <c r="AY145" s="167" t="s">
        <v>158</v>
      </c>
    </row>
    <row r="146" spans="2:65" s="1" customFormat="1" ht="37.75" customHeight="1">
      <c r="B146" s="137"/>
      <c r="C146" s="138" t="s">
        <v>120</v>
      </c>
      <c r="D146" s="138" t="s">
        <v>160</v>
      </c>
      <c r="E146" s="139" t="s">
        <v>196</v>
      </c>
      <c r="F146" s="140" t="s">
        <v>197</v>
      </c>
      <c r="G146" s="141" t="s">
        <v>170</v>
      </c>
      <c r="H146" s="142">
        <v>31.651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40</v>
      </c>
      <c r="P146" s="148">
        <f>O146*H146</f>
        <v>0</v>
      </c>
      <c r="Q146" s="148">
        <v>0</v>
      </c>
      <c r="R146" s="148">
        <f>Q146*H146</f>
        <v>0</v>
      </c>
      <c r="S146" s="148">
        <v>2.2000000000000002</v>
      </c>
      <c r="T146" s="149">
        <f>S146*H146</f>
        <v>69.632200000000012</v>
      </c>
      <c r="AR146" s="150" t="s">
        <v>105</v>
      </c>
      <c r="AT146" s="150" t="s">
        <v>160</v>
      </c>
      <c r="AU146" s="150" t="s">
        <v>84</v>
      </c>
      <c r="AY146" s="17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82</v>
      </c>
      <c r="BK146" s="151">
        <f>ROUND(I146*H146,2)</f>
        <v>0</v>
      </c>
      <c r="BL146" s="17" t="s">
        <v>105</v>
      </c>
      <c r="BM146" s="150" t="s">
        <v>198</v>
      </c>
    </row>
    <row r="147" spans="2:65" s="12" customFormat="1" ht="10">
      <c r="B147" s="152"/>
      <c r="D147" s="153" t="s">
        <v>165</v>
      </c>
      <c r="E147" s="154" t="s">
        <v>1</v>
      </c>
      <c r="F147" s="155" t="s">
        <v>199</v>
      </c>
      <c r="H147" s="154" t="s">
        <v>1</v>
      </c>
      <c r="I147" s="156"/>
      <c r="L147" s="152"/>
      <c r="M147" s="157"/>
      <c r="T147" s="158"/>
      <c r="AT147" s="154" t="s">
        <v>165</v>
      </c>
      <c r="AU147" s="154" t="s">
        <v>84</v>
      </c>
      <c r="AV147" s="12" t="s">
        <v>82</v>
      </c>
      <c r="AW147" s="12" t="s">
        <v>31</v>
      </c>
      <c r="AX147" s="12" t="s">
        <v>75</v>
      </c>
      <c r="AY147" s="154" t="s">
        <v>158</v>
      </c>
    </row>
    <row r="148" spans="2:65" s="13" customFormat="1" ht="10">
      <c r="B148" s="159"/>
      <c r="D148" s="153" t="s">
        <v>165</v>
      </c>
      <c r="E148" s="160" t="s">
        <v>1</v>
      </c>
      <c r="F148" s="161" t="s">
        <v>200</v>
      </c>
      <c r="H148" s="162">
        <v>24.13</v>
      </c>
      <c r="I148" s="163"/>
      <c r="L148" s="159"/>
      <c r="M148" s="164"/>
      <c r="T148" s="165"/>
      <c r="AT148" s="160" t="s">
        <v>165</v>
      </c>
      <c r="AU148" s="160" t="s">
        <v>84</v>
      </c>
      <c r="AV148" s="13" t="s">
        <v>84</v>
      </c>
      <c r="AW148" s="13" t="s">
        <v>31</v>
      </c>
      <c r="AX148" s="13" t="s">
        <v>75</v>
      </c>
      <c r="AY148" s="160" t="s">
        <v>158</v>
      </c>
    </row>
    <row r="149" spans="2:65" s="12" customFormat="1" ht="10">
      <c r="B149" s="152"/>
      <c r="D149" s="153" t="s">
        <v>165</v>
      </c>
      <c r="E149" s="154" t="s">
        <v>1</v>
      </c>
      <c r="F149" s="155" t="s">
        <v>201</v>
      </c>
      <c r="H149" s="154" t="s">
        <v>1</v>
      </c>
      <c r="I149" s="156"/>
      <c r="L149" s="152"/>
      <c r="M149" s="157"/>
      <c r="T149" s="158"/>
      <c r="AT149" s="154" t="s">
        <v>165</v>
      </c>
      <c r="AU149" s="154" t="s">
        <v>84</v>
      </c>
      <c r="AV149" s="12" t="s">
        <v>82</v>
      </c>
      <c r="AW149" s="12" t="s">
        <v>31</v>
      </c>
      <c r="AX149" s="12" t="s">
        <v>75</v>
      </c>
      <c r="AY149" s="154" t="s">
        <v>158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202</v>
      </c>
      <c r="H150" s="162">
        <v>7.5209999999999999</v>
      </c>
      <c r="I150" s="163"/>
      <c r="L150" s="159"/>
      <c r="M150" s="164"/>
      <c r="T150" s="165"/>
      <c r="AT150" s="160" t="s">
        <v>165</v>
      </c>
      <c r="AU150" s="160" t="s">
        <v>84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4" customFormat="1" ht="10">
      <c r="B151" s="166"/>
      <c r="D151" s="153" t="s">
        <v>165</v>
      </c>
      <c r="E151" s="167" t="s">
        <v>1</v>
      </c>
      <c r="F151" s="168" t="s">
        <v>195</v>
      </c>
      <c r="H151" s="169">
        <v>31.651</v>
      </c>
      <c r="I151" s="170"/>
      <c r="L151" s="166"/>
      <c r="M151" s="171"/>
      <c r="T151" s="172"/>
      <c r="AT151" s="167" t="s">
        <v>165</v>
      </c>
      <c r="AU151" s="167" t="s">
        <v>84</v>
      </c>
      <c r="AV151" s="14" t="s">
        <v>105</v>
      </c>
      <c r="AW151" s="14" t="s">
        <v>31</v>
      </c>
      <c r="AX151" s="14" t="s">
        <v>82</v>
      </c>
      <c r="AY151" s="167" t="s">
        <v>158</v>
      </c>
    </row>
    <row r="152" spans="2:65" s="1" customFormat="1" ht="37.75" customHeight="1">
      <c r="B152" s="137"/>
      <c r="C152" s="138" t="s">
        <v>123</v>
      </c>
      <c r="D152" s="138" t="s">
        <v>160</v>
      </c>
      <c r="E152" s="139" t="s">
        <v>203</v>
      </c>
      <c r="F152" s="140" t="s">
        <v>204</v>
      </c>
      <c r="G152" s="141" t="s">
        <v>170</v>
      </c>
      <c r="H152" s="142">
        <v>855.40899999999999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0.24</v>
      </c>
      <c r="T152" s="149">
        <f>S152*H152</f>
        <v>205.29816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205</v>
      </c>
    </row>
    <row r="153" spans="2:65" s="12" customFormat="1" ht="10">
      <c r="B153" s="152"/>
      <c r="D153" s="153" t="s">
        <v>165</v>
      </c>
      <c r="E153" s="154" t="s">
        <v>1</v>
      </c>
      <c r="F153" s="155" t="s">
        <v>206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84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207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84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2" customFormat="1" ht="20">
      <c r="B155" s="152"/>
      <c r="D155" s="153" t="s">
        <v>165</v>
      </c>
      <c r="E155" s="154" t="s">
        <v>1</v>
      </c>
      <c r="F155" s="155" t="s">
        <v>208</v>
      </c>
      <c r="H155" s="154" t="s">
        <v>1</v>
      </c>
      <c r="I155" s="156"/>
      <c r="L155" s="152"/>
      <c r="M155" s="157"/>
      <c r="T155" s="158"/>
      <c r="AT155" s="154" t="s">
        <v>165</v>
      </c>
      <c r="AU155" s="154" t="s">
        <v>84</v>
      </c>
      <c r="AV155" s="12" t="s">
        <v>82</v>
      </c>
      <c r="AW155" s="12" t="s">
        <v>31</v>
      </c>
      <c r="AX155" s="12" t="s">
        <v>75</v>
      </c>
      <c r="AY155" s="154" t="s">
        <v>158</v>
      </c>
    </row>
    <row r="156" spans="2:65" s="12" customFormat="1" ht="10">
      <c r="B156" s="152"/>
      <c r="D156" s="153" t="s">
        <v>165</v>
      </c>
      <c r="E156" s="154" t="s">
        <v>1</v>
      </c>
      <c r="F156" s="155" t="s">
        <v>209</v>
      </c>
      <c r="H156" s="154" t="s">
        <v>1</v>
      </c>
      <c r="I156" s="156"/>
      <c r="L156" s="152"/>
      <c r="M156" s="157"/>
      <c r="T156" s="158"/>
      <c r="AT156" s="154" t="s">
        <v>165</v>
      </c>
      <c r="AU156" s="154" t="s">
        <v>84</v>
      </c>
      <c r="AV156" s="12" t="s">
        <v>82</v>
      </c>
      <c r="AW156" s="12" t="s">
        <v>31</v>
      </c>
      <c r="AX156" s="12" t="s">
        <v>75</v>
      </c>
      <c r="AY156" s="154" t="s">
        <v>158</v>
      </c>
    </row>
    <row r="157" spans="2:65" s="13" customFormat="1" ht="10">
      <c r="B157" s="159"/>
      <c r="D157" s="153" t="s">
        <v>165</v>
      </c>
      <c r="E157" s="160" t="s">
        <v>1</v>
      </c>
      <c r="F157" s="161" t="s">
        <v>210</v>
      </c>
      <c r="H157" s="162">
        <v>855.40899999999999</v>
      </c>
      <c r="I157" s="163"/>
      <c r="L157" s="159"/>
      <c r="M157" s="164"/>
      <c r="T157" s="165"/>
      <c r="AT157" s="160" t="s">
        <v>165</v>
      </c>
      <c r="AU157" s="160" t="s">
        <v>84</v>
      </c>
      <c r="AV157" s="13" t="s">
        <v>84</v>
      </c>
      <c r="AW157" s="13" t="s">
        <v>31</v>
      </c>
      <c r="AX157" s="13" t="s">
        <v>82</v>
      </c>
      <c r="AY157" s="160" t="s">
        <v>158</v>
      </c>
    </row>
    <row r="158" spans="2:65" s="1" customFormat="1" ht="24.15" customHeight="1">
      <c r="B158" s="137"/>
      <c r="C158" s="138" t="s">
        <v>179</v>
      </c>
      <c r="D158" s="138" t="s">
        <v>160</v>
      </c>
      <c r="E158" s="139" t="s">
        <v>211</v>
      </c>
      <c r="F158" s="140" t="s">
        <v>212</v>
      </c>
      <c r="G158" s="141" t="s">
        <v>170</v>
      </c>
      <c r="H158" s="142">
        <v>338.44499999999999</v>
      </c>
      <c r="I158" s="143"/>
      <c r="J158" s="144">
        <f>ROUND(I158*H158,2)</f>
        <v>0</v>
      </c>
      <c r="K158" s="145"/>
      <c r="L158" s="32"/>
      <c r="M158" s="146" t="s">
        <v>1</v>
      </c>
      <c r="N158" s="147" t="s">
        <v>40</v>
      </c>
      <c r="P158" s="148">
        <f>O158*H158</f>
        <v>0</v>
      </c>
      <c r="Q158" s="148">
        <v>0</v>
      </c>
      <c r="R158" s="148">
        <f>Q158*H158</f>
        <v>0</v>
      </c>
      <c r="S158" s="148">
        <v>0.15</v>
      </c>
      <c r="T158" s="149">
        <f>S158*H158</f>
        <v>50.766749999999995</v>
      </c>
      <c r="AR158" s="150" t="s">
        <v>105</v>
      </c>
      <c r="AT158" s="150" t="s">
        <v>160</v>
      </c>
      <c r="AU158" s="150" t="s">
        <v>84</v>
      </c>
      <c r="AY158" s="17" t="s">
        <v>158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82</v>
      </c>
      <c r="BK158" s="151">
        <f>ROUND(I158*H158,2)</f>
        <v>0</v>
      </c>
      <c r="BL158" s="17" t="s">
        <v>105</v>
      </c>
      <c r="BM158" s="150" t="s">
        <v>213</v>
      </c>
    </row>
    <row r="159" spans="2:65" s="12" customFormat="1" ht="10">
      <c r="B159" s="152"/>
      <c r="D159" s="153" t="s">
        <v>165</v>
      </c>
      <c r="E159" s="154" t="s">
        <v>1</v>
      </c>
      <c r="F159" s="155" t="s">
        <v>172</v>
      </c>
      <c r="H159" s="154" t="s">
        <v>1</v>
      </c>
      <c r="I159" s="156"/>
      <c r="L159" s="152"/>
      <c r="M159" s="157"/>
      <c r="T159" s="158"/>
      <c r="AT159" s="154" t="s">
        <v>165</v>
      </c>
      <c r="AU159" s="154" t="s">
        <v>84</v>
      </c>
      <c r="AV159" s="12" t="s">
        <v>82</v>
      </c>
      <c r="AW159" s="12" t="s">
        <v>31</v>
      </c>
      <c r="AX159" s="12" t="s">
        <v>75</v>
      </c>
      <c r="AY159" s="154" t="s">
        <v>158</v>
      </c>
    </row>
    <row r="160" spans="2:65" s="13" customFormat="1" ht="10">
      <c r="B160" s="159"/>
      <c r="D160" s="153" t="s">
        <v>165</v>
      </c>
      <c r="E160" s="160" t="s">
        <v>1</v>
      </c>
      <c r="F160" s="161" t="s">
        <v>214</v>
      </c>
      <c r="H160" s="162">
        <v>338.44499999999999</v>
      </c>
      <c r="I160" s="163"/>
      <c r="L160" s="159"/>
      <c r="M160" s="164"/>
      <c r="T160" s="165"/>
      <c r="AT160" s="160" t="s">
        <v>165</v>
      </c>
      <c r="AU160" s="160" t="s">
        <v>84</v>
      </c>
      <c r="AV160" s="13" t="s">
        <v>84</v>
      </c>
      <c r="AW160" s="13" t="s">
        <v>31</v>
      </c>
      <c r="AX160" s="13" t="s">
        <v>82</v>
      </c>
      <c r="AY160" s="160" t="s">
        <v>158</v>
      </c>
    </row>
    <row r="161" spans="2:65" s="1" customFormat="1" ht="24.15" customHeight="1">
      <c r="B161" s="137"/>
      <c r="C161" s="138" t="s">
        <v>215</v>
      </c>
      <c r="D161" s="138" t="s">
        <v>160</v>
      </c>
      <c r="E161" s="139" t="s">
        <v>216</v>
      </c>
      <c r="F161" s="140" t="s">
        <v>217</v>
      </c>
      <c r="G161" s="141" t="s">
        <v>170</v>
      </c>
      <c r="H161" s="142">
        <v>480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0.18</v>
      </c>
      <c r="T161" s="149">
        <f>S161*H161</f>
        <v>86.399999999999991</v>
      </c>
      <c r="AR161" s="150" t="s">
        <v>105</v>
      </c>
      <c r="AT161" s="150" t="s">
        <v>160</v>
      </c>
      <c r="AU161" s="150" t="s">
        <v>84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218</v>
      </c>
    </row>
    <row r="162" spans="2:65" s="12" customFormat="1" ht="10">
      <c r="B162" s="152"/>
      <c r="D162" s="153" t="s">
        <v>165</v>
      </c>
      <c r="E162" s="154" t="s">
        <v>1</v>
      </c>
      <c r="F162" s="155" t="s">
        <v>219</v>
      </c>
      <c r="H162" s="154" t="s">
        <v>1</v>
      </c>
      <c r="I162" s="156"/>
      <c r="L162" s="152"/>
      <c r="M162" s="157"/>
      <c r="T162" s="158"/>
      <c r="AT162" s="154" t="s">
        <v>165</v>
      </c>
      <c r="AU162" s="154" t="s">
        <v>84</v>
      </c>
      <c r="AV162" s="12" t="s">
        <v>82</v>
      </c>
      <c r="AW162" s="12" t="s">
        <v>31</v>
      </c>
      <c r="AX162" s="12" t="s">
        <v>75</v>
      </c>
      <c r="AY162" s="154" t="s">
        <v>158</v>
      </c>
    </row>
    <row r="163" spans="2:65" s="13" customFormat="1" ht="10">
      <c r="B163" s="159"/>
      <c r="D163" s="153" t="s">
        <v>165</v>
      </c>
      <c r="E163" s="160" t="s">
        <v>1</v>
      </c>
      <c r="F163" s="161" t="s">
        <v>220</v>
      </c>
      <c r="H163" s="162">
        <v>480</v>
      </c>
      <c r="I163" s="163"/>
      <c r="L163" s="159"/>
      <c r="M163" s="164"/>
      <c r="T163" s="165"/>
      <c r="AT163" s="160" t="s">
        <v>165</v>
      </c>
      <c r="AU163" s="160" t="s">
        <v>84</v>
      </c>
      <c r="AV163" s="13" t="s">
        <v>84</v>
      </c>
      <c r="AW163" s="13" t="s">
        <v>31</v>
      </c>
      <c r="AX163" s="13" t="s">
        <v>82</v>
      </c>
      <c r="AY163" s="160" t="s">
        <v>158</v>
      </c>
    </row>
    <row r="164" spans="2:65" s="11" customFormat="1" ht="22.75" customHeight="1">
      <c r="B164" s="125"/>
      <c r="D164" s="126" t="s">
        <v>74</v>
      </c>
      <c r="E164" s="135" t="s">
        <v>221</v>
      </c>
      <c r="F164" s="135" t="s">
        <v>222</v>
      </c>
      <c r="I164" s="128"/>
      <c r="J164" s="136">
        <f>BK164</f>
        <v>0</v>
      </c>
      <c r="L164" s="125"/>
      <c r="M164" s="130"/>
      <c r="P164" s="131">
        <f>SUM(P165:P190)</f>
        <v>0</v>
      </c>
      <c r="R164" s="131">
        <f>SUM(R165:R190)</f>
        <v>6.8749999999999992E-2</v>
      </c>
      <c r="T164" s="132">
        <f>SUM(T165:T190)</f>
        <v>0</v>
      </c>
      <c r="AR164" s="126" t="s">
        <v>82</v>
      </c>
      <c r="AT164" s="133" t="s">
        <v>74</v>
      </c>
      <c r="AU164" s="133" t="s">
        <v>82</v>
      </c>
      <c r="AY164" s="126" t="s">
        <v>158</v>
      </c>
      <c r="BK164" s="134">
        <f>SUM(BK165:BK190)</f>
        <v>0</v>
      </c>
    </row>
    <row r="165" spans="2:65" s="1" customFormat="1" ht="16.5" customHeight="1">
      <c r="B165" s="137"/>
      <c r="C165" s="138" t="s">
        <v>223</v>
      </c>
      <c r="D165" s="138" t="s">
        <v>160</v>
      </c>
      <c r="E165" s="139" t="s">
        <v>224</v>
      </c>
      <c r="F165" s="140" t="s">
        <v>225</v>
      </c>
      <c r="G165" s="141" t="s">
        <v>226</v>
      </c>
      <c r="H165" s="142">
        <v>536.48800000000006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105</v>
      </c>
      <c r="AT165" s="150" t="s">
        <v>160</v>
      </c>
      <c r="AU165" s="150" t="s">
        <v>84</v>
      </c>
      <c r="AY165" s="17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82</v>
      </c>
      <c r="BK165" s="151">
        <f>ROUND(I165*H165,2)</f>
        <v>0</v>
      </c>
      <c r="BL165" s="17" t="s">
        <v>105</v>
      </c>
      <c r="BM165" s="150" t="s">
        <v>227</v>
      </c>
    </row>
    <row r="166" spans="2:65" s="1" customFormat="1" ht="21.75" customHeight="1">
      <c r="B166" s="137"/>
      <c r="C166" s="138" t="s">
        <v>228</v>
      </c>
      <c r="D166" s="138" t="s">
        <v>160</v>
      </c>
      <c r="E166" s="139" t="s">
        <v>229</v>
      </c>
      <c r="F166" s="140" t="s">
        <v>230</v>
      </c>
      <c r="G166" s="141" t="s">
        <v>226</v>
      </c>
      <c r="H166" s="142">
        <v>12.5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40</v>
      </c>
      <c r="P166" s="148">
        <f>O166*H166</f>
        <v>0</v>
      </c>
      <c r="Q166" s="148">
        <v>5.4999999999999997E-3</v>
      </c>
      <c r="R166" s="148">
        <f>Q166*H166</f>
        <v>6.8749999999999992E-2</v>
      </c>
      <c r="S166" s="148">
        <v>0</v>
      </c>
      <c r="T166" s="149">
        <f>S166*H166</f>
        <v>0</v>
      </c>
      <c r="AR166" s="150" t="s">
        <v>105</v>
      </c>
      <c r="AT166" s="150" t="s">
        <v>160</v>
      </c>
      <c r="AU166" s="150" t="s">
        <v>84</v>
      </c>
      <c r="AY166" s="17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82</v>
      </c>
      <c r="BK166" s="151">
        <f>ROUND(I166*H166,2)</f>
        <v>0</v>
      </c>
      <c r="BL166" s="17" t="s">
        <v>105</v>
      </c>
      <c r="BM166" s="150" t="s">
        <v>231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232</v>
      </c>
      <c r="H167" s="162">
        <v>12.5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82</v>
      </c>
      <c r="AY167" s="160" t="s">
        <v>158</v>
      </c>
    </row>
    <row r="168" spans="2:65" s="1" customFormat="1" ht="24.15" customHeight="1">
      <c r="B168" s="137"/>
      <c r="C168" s="138" t="s">
        <v>233</v>
      </c>
      <c r="D168" s="138" t="s">
        <v>160</v>
      </c>
      <c r="E168" s="139" t="s">
        <v>234</v>
      </c>
      <c r="F168" s="140" t="s">
        <v>235</v>
      </c>
      <c r="G168" s="141" t="s">
        <v>226</v>
      </c>
      <c r="H168" s="142">
        <v>536.48800000000006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84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236</v>
      </c>
    </row>
    <row r="169" spans="2:65" s="1" customFormat="1" ht="24.15" customHeight="1">
      <c r="B169" s="137"/>
      <c r="C169" s="138" t="s">
        <v>237</v>
      </c>
      <c r="D169" s="138" t="s">
        <v>160</v>
      </c>
      <c r="E169" s="139" t="s">
        <v>238</v>
      </c>
      <c r="F169" s="140" t="s">
        <v>239</v>
      </c>
      <c r="G169" s="141" t="s">
        <v>226</v>
      </c>
      <c r="H169" s="142">
        <v>10193.272000000001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84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240</v>
      </c>
    </row>
    <row r="170" spans="2:65" s="13" customFormat="1" ht="10">
      <c r="B170" s="159"/>
      <c r="D170" s="153" t="s">
        <v>165</v>
      </c>
      <c r="F170" s="161" t="s">
        <v>241</v>
      </c>
      <c r="H170" s="162">
        <v>10193.272000000001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</v>
      </c>
      <c r="AX170" s="13" t="s">
        <v>82</v>
      </c>
      <c r="AY170" s="160" t="s">
        <v>158</v>
      </c>
    </row>
    <row r="171" spans="2:65" s="1" customFormat="1" ht="33" customHeight="1">
      <c r="B171" s="137"/>
      <c r="C171" s="138" t="s">
        <v>8</v>
      </c>
      <c r="D171" s="138" t="s">
        <v>160</v>
      </c>
      <c r="E171" s="139" t="s">
        <v>242</v>
      </c>
      <c r="F171" s="140" t="s">
        <v>243</v>
      </c>
      <c r="G171" s="141" t="s">
        <v>226</v>
      </c>
      <c r="H171" s="142">
        <v>280.423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105</v>
      </c>
      <c r="AT171" s="150" t="s">
        <v>160</v>
      </c>
      <c r="AU171" s="150" t="s">
        <v>84</v>
      </c>
      <c r="AY171" s="17" t="s">
        <v>158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82</v>
      </c>
      <c r="BK171" s="151">
        <f>ROUND(I171*H171,2)</f>
        <v>0</v>
      </c>
      <c r="BL171" s="17" t="s">
        <v>105</v>
      </c>
      <c r="BM171" s="150" t="s">
        <v>244</v>
      </c>
    </row>
    <row r="172" spans="2:65" s="12" customFormat="1" ht="10">
      <c r="B172" s="152"/>
      <c r="D172" s="153" t="s">
        <v>165</v>
      </c>
      <c r="E172" s="154" t="s">
        <v>1</v>
      </c>
      <c r="F172" s="155" t="s">
        <v>206</v>
      </c>
      <c r="H172" s="154" t="s">
        <v>1</v>
      </c>
      <c r="I172" s="156"/>
      <c r="L172" s="152"/>
      <c r="M172" s="157"/>
      <c r="T172" s="158"/>
      <c r="AT172" s="154" t="s">
        <v>165</v>
      </c>
      <c r="AU172" s="154" t="s">
        <v>84</v>
      </c>
      <c r="AV172" s="12" t="s">
        <v>82</v>
      </c>
      <c r="AW172" s="12" t="s">
        <v>31</v>
      </c>
      <c r="AX172" s="12" t="s">
        <v>75</v>
      </c>
      <c r="AY172" s="154" t="s">
        <v>158</v>
      </c>
    </row>
    <row r="173" spans="2:65" s="13" customFormat="1" ht="10">
      <c r="B173" s="159"/>
      <c r="D173" s="153" t="s">
        <v>165</v>
      </c>
      <c r="E173" s="160" t="s">
        <v>1</v>
      </c>
      <c r="F173" s="161" t="s">
        <v>245</v>
      </c>
      <c r="H173" s="162">
        <v>145.077</v>
      </c>
      <c r="I173" s="163"/>
      <c r="L173" s="159"/>
      <c r="M173" s="164"/>
      <c r="T173" s="165"/>
      <c r="AT173" s="160" t="s">
        <v>165</v>
      </c>
      <c r="AU173" s="160" t="s">
        <v>84</v>
      </c>
      <c r="AV173" s="13" t="s">
        <v>84</v>
      </c>
      <c r="AW173" s="13" t="s">
        <v>31</v>
      </c>
      <c r="AX173" s="13" t="s">
        <v>75</v>
      </c>
      <c r="AY173" s="160" t="s">
        <v>158</v>
      </c>
    </row>
    <row r="174" spans="2:65" s="12" customFormat="1" ht="10">
      <c r="B174" s="152"/>
      <c r="D174" s="153" t="s">
        <v>165</v>
      </c>
      <c r="E174" s="154" t="s">
        <v>1</v>
      </c>
      <c r="F174" s="155" t="s">
        <v>206</v>
      </c>
      <c r="H174" s="154" t="s">
        <v>1</v>
      </c>
      <c r="I174" s="156"/>
      <c r="L174" s="152"/>
      <c r="M174" s="157"/>
      <c r="T174" s="158"/>
      <c r="AT174" s="154" t="s">
        <v>165</v>
      </c>
      <c r="AU174" s="154" t="s">
        <v>84</v>
      </c>
      <c r="AV174" s="12" t="s">
        <v>82</v>
      </c>
      <c r="AW174" s="12" t="s">
        <v>31</v>
      </c>
      <c r="AX174" s="12" t="s">
        <v>75</v>
      </c>
      <c r="AY174" s="154" t="s">
        <v>158</v>
      </c>
    </row>
    <row r="175" spans="2:65" s="13" customFormat="1" ht="10">
      <c r="B175" s="159"/>
      <c r="D175" s="153" t="s">
        <v>165</v>
      </c>
      <c r="E175" s="160" t="s">
        <v>1</v>
      </c>
      <c r="F175" s="161" t="s">
        <v>246</v>
      </c>
      <c r="H175" s="162">
        <v>48.945999999999998</v>
      </c>
      <c r="I175" s="163"/>
      <c r="L175" s="159"/>
      <c r="M175" s="164"/>
      <c r="T175" s="165"/>
      <c r="AT175" s="160" t="s">
        <v>165</v>
      </c>
      <c r="AU175" s="160" t="s">
        <v>84</v>
      </c>
      <c r="AV175" s="13" t="s">
        <v>84</v>
      </c>
      <c r="AW175" s="13" t="s">
        <v>31</v>
      </c>
      <c r="AX175" s="13" t="s">
        <v>75</v>
      </c>
      <c r="AY175" s="160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247</v>
      </c>
      <c r="H176" s="162">
        <v>86.4</v>
      </c>
      <c r="I176" s="163"/>
      <c r="L176" s="159"/>
      <c r="M176" s="164"/>
      <c r="T176" s="165"/>
      <c r="AT176" s="160" t="s">
        <v>165</v>
      </c>
      <c r="AU176" s="160" t="s">
        <v>84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4" customFormat="1" ht="10">
      <c r="B177" s="166"/>
      <c r="D177" s="153" t="s">
        <v>165</v>
      </c>
      <c r="E177" s="167" t="s">
        <v>1</v>
      </c>
      <c r="F177" s="168" t="s">
        <v>195</v>
      </c>
      <c r="H177" s="169">
        <v>280.423</v>
      </c>
      <c r="I177" s="170"/>
      <c r="L177" s="166"/>
      <c r="M177" s="171"/>
      <c r="T177" s="172"/>
      <c r="AT177" s="167" t="s">
        <v>165</v>
      </c>
      <c r="AU177" s="167" t="s">
        <v>84</v>
      </c>
      <c r="AV177" s="14" t="s">
        <v>105</v>
      </c>
      <c r="AW177" s="14" t="s">
        <v>31</v>
      </c>
      <c r="AX177" s="14" t="s">
        <v>82</v>
      </c>
      <c r="AY177" s="167" t="s">
        <v>158</v>
      </c>
    </row>
    <row r="178" spans="2:65" s="1" customFormat="1" ht="33" customHeight="1">
      <c r="B178" s="137"/>
      <c r="C178" s="138" t="s">
        <v>248</v>
      </c>
      <c r="D178" s="138" t="s">
        <v>160</v>
      </c>
      <c r="E178" s="139" t="s">
        <v>249</v>
      </c>
      <c r="F178" s="140" t="s">
        <v>250</v>
      </c>
      <c r="G178" s="141" t="s">
        <v>226</v>
      </c>
      <c r="H178" s="142">
        <v>134.5</v>
      </c>
      <c r="I178" s="143"/>
      <c r="J178" s="144">
        <f>ROUND(I178*H178,2)</f>
        <v>0</v>
      </c>
      <c r="K178" s="145"/>
      <c r="L178" s="32"/>
      <c r="M178" s="146" t="s">
        <v>1</v>
      </c>
      <c r="N178" s="147" t="s">
        <v>40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105</v>
      </c>
      <c r="AT178" s="150" t="s">
        <v>160</v>
      </c>
      <c r="AU178" s="150" t="s">
        <v>84</v>
      </c>
      <c r="AY178" s="17" t="s">
        <v>158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82</v>
      </c>
      <c r="BK178" s="151">
        <f>ROUND(I178*H178,2)</f>
        <v>0</v>
      </c>
      <c r="BL178" s="17" t="s">
        <v>105</v>
      </c>
      <c r="BM178" s="150" t="s">
        <v>251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252</v>
      </c>
      <c r="H179" s="162">
        <v>134.5</v>
      </c>
      <c r="I179" s="163"/>
      <c r="L179" s="159"/>
      <c r="M179" s="164"/>
      <c r="T179" s="165"/>
      <c r="AT179" s="160" t="s">
        <v>165</v>
      </c>
      <c r="AU179" s="160" t="s">
        <v>84</v>
      </c>
      <c r="AV179" s="13" t="s">
        <v>84</v>
      </c>
      <c r="AW179" s="13" t="s">
        <v>31</v>
      </c>
      <c r="AX179" s="13" t="s">
        <v>82</v>
      </c>
      <c r="AY179" s="160" t="s">
        <v>158</v>
      </c>
    </row>
    <row r="180" spans="2:65" s="1" customFormat="1" ht="33" customHeight="1">
      <c r="B180" s="137"/>
      <c r="C180" s="138" t="s">
        <v>253</v>
      </c>
      <c r="D180" s="138" t="s">
        <v>160</v>
      </c>
      <c r="E180" s="139" t="s">
        <v>254</v>
      </c>
      <c r="F180" s="140" t="s">
        <v>255</v>
      </c>
      <c r="G180" s="141" t="s">
        <v>226</v>
      </c>
      <c r="H180" s="142">
        <v>82.468000000000004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105</v>
      </c>
      <c r="AT180" s="150" t="s">
        <v>160</v>
      </c>
      <c r="AU180" s="150" t="s">
        <v>84</v>
      </c>
      <c r="AY180" s="17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82</v>
      </c>
      <c r="BK180" s="151">
        <f>ROUND(I180*H180,2)</f>
        <v>0</v>
      </c>
      <c r="BL180" s="17" t="s">
        <v>105</v>
      </c>
      <c r="BM180" s="150" t="s">
        <v>256</v>
      </c>
    </row>
    <row r="181" spans="2:65" s="12" customFormat="1" ht="10">
      <c r="B181" s="152"/>
      <c r="D181" s="153" t="s">
        <v>165</v>
      </c>
      <c r="E181" s="154" t="s">
        <v>1</v>
      </c>
      <c r="F181" s="155" t="s">
        <v>257</v>
      </c>
      <c r="H181" s="154" t="s">
        <v>1</v>
      </c>
      <c r="I181" s="156"/>
      <c r="L181" s="152"/>
      <c r="M181" s="157"/>
      <c r="T181" s="158"/>
      <c r="AT181" s="154" t="s">
        <v>165</v>
      </c>
      <c r="AU181" s="154" t="s">
        <v>84</v>
      </c>
      <c r="AV181" s="12" t="s">
        <v>82</v>
      </c>
      <c r="AW181" s="12" t="s">
        <v>31</v>
      </c>
      <c r="AX181" s="12" t="s">
        <v>75</v>
      </c>
      <c r="AY181" s="154" t="s">
        <v>158</v>
      </c>
    </row>
    <row r="182" spans="2:65" s="13" customFormat="1" ht="10">
      <c r="B182" s="159"/>
      <c r="D182" s="153" t="s">
        <v>165</v>
      </c>
      <c r="E182" s="160" t="s">
        <v>1</v>
      </c>
      <c r="F182" s="161" t="s">
        <v>258</v>
      </c>
      <c r="H182" s="162">
        <v>82.468000000000004</v>
      </c>
      <c r="I182" s="163"/>
      <c r="L182" s="159"/>
      <c r="M182" s="164"/>
      <c r="T182" s="165"/>
      <c r="AT182" s="160" t="s">
        <v>165</v>
      </c>
      <c r="AU182" s="160" t="s">
        <v>84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33" customHeight="1">
      <c r="B183" s="137"/>
      <c r="C183" s="138" t="s">
        <v>259</v>
      </c>
      <c r="D183" s="138" t="s">
        <v>160</v>
      </c>
      <c r="E183" s="139" t="s">
        <v>260</v>
      </c>
      <c r="F183" s="140" t="s">
        <v>261</v>
      </c>
      <c r="G183" s="141" t="s">
        <v>226</v>
      </c>
      <c r="H183" s="142">
        <v>1.2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105</v>
      </c>
      <c r="AT183" s="150" t="s">
        <v>160</v>
      </c>
      <c r="AU183" s="150" t="s">
        <v>84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262</v>
      </c>
    </row>
    <row r="184" spans="2:65" s="12" customFormat="1" ht="10">
      <c r="B184" s="152"/>
      <c r="D184" s="153" t="s">
        <v>165</v>
      </c>
      <c r="E184" s="154" t="s">
        <v>1</v>
      </c>
      <c r="F184" s="155" t="s">
        <v>172</v>
      </c>
      <c r="H184" s="154" t="s">
        <v>1</v>
      </c>
      <c r="I184" s="156"/>
      <c r="L184" s="152"/>
      <c r="M184" s="157"/>
      <c r="T184" s="158"/>
      <c r="AT184" s="154" t="s">
        <v>165</v>
      </c>
      <c r="AU184" s="154" t="s">
        <v>84</v>
      </c>
      <c r="AV184" s="12" t="s">
        <v>82</v>
      </c>
      <c r="AW184" s="12" t="s">
        <v>31</v>
      </c>
      <c r="AX184" s="12" t="s">
        <v>75</v>
      </c>
      <c r="AY184" s="154" t="s">
        <v>158</v>
      </c>
    </row>
    <row r="185" spans="2:65" s="13" customFormat="1" ht="10">
      <c r="B185" s="159"/>
      <c r="D185" s="153" t="s">
        <v>165</v>
      </c>
      <c r="E185" s="160" t="s">
        <v>1</v>
      </c>
      <c r="F185" s="161" t="s">
        <v>263</v>
      </c>
      <c r="H185" s="162">
        <v>1.2</v>
      </c>
      <c r="I185" s="163"/>
      <c r="L185" s="159"/>
      <c r="M185" s="164"/>
      <c r="T185" s="165"/>
      <c r="AT185" s="160" t="s">
        <v>165</v>
      </c>
      <c r="AU185" s="160" t="s">
        <v>84</v>
      </c>
      <c r="AV185" s="13" t="s">
        <v>84</v>
      </c>
      <c r="AW185" s="13" t="s">
        <v>31</v>
      </c>
      <c r="AX185" s="13" t="s">
        <v>82</v>
      </c>
      <c r="AY185" s="160" t="s">
        <v>158</v>
      </c>
    </row>
    <row r="186" spans="2:65" s="1" customFormat="1" ht="33" customHeight="1">
      <c r="B186" s="137"/>
      <c r="C186" s="138" t="s">
        <v>264</v>
      </c>
      <c r="D186" s="138" t="s">
        <v>160</v>
      </c>
      <c r="E186" s="139" t="s">
        <v>265</v>
      </c>
      <c r="F186" s="140" t="s">
        <v>266</v>
      </c>
      <c r="G186" s="141" t="s">
        <v>226</v>
      </c>
      <c r="H186" s="142">
        <v>10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40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105</v>
      </c>
      <c r="AT186" s="150" t="s">
        <v>160</v>
      </c>
      <c r="AU186" s="150" t="s">
        <v>84</v>
      </c>
      <c r="AY186" s="17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82</v>
      </c>
      <c r="BK186" s="151">
        <f>ROUND(I186*H186,2)</f>
        <v>0</v>
      </c>
      <c r="BL186" s="17" t="s">
        <v>105</v>
      </c>
      <c r="BM186" s="150" t="s">
        <v>267</v>
      </c>
    </row>
    <row r="187" spans="2:65" s="12" customFormat="1" ht="10">
      <c r="B187" s="152"/>
      <c r="D187" s="153" t="s">
        <v>165</v>
      </c>
      <c r="E187" s="154" t="s">
        <v>1</v>
      </c>
      <c r="F187" s="155" t="s">
        <v>206</v>
      </c>
      <c r="H187" s="154" t="s">
        <v>1</v>
      </c>
      <c r="I187" s="156"/>
      <c r="L187" s="152"/>
      <c r="M187" s="157"/>
      <c r="T187" s="158"/>
      <c r="AT187" s="154" t="s">
        <v>165</v>
      </c>
      <c r="AU187" s="154" t="s">
        <v>84</v>
      </c>
      <c r="AV187" s="12" t="s">
        <v>82</v>
      </c>
      <c r="AW187" s="12" t="s">
        <v>31</v>
      </c>
      <c r="AX187" s="12" t="s">
        <v>75</v>
      </c>
      <c r="AY187" s="154" t="s">
        <v>158</v>
      </c>
    </row>
    <row r="188" spans="2:65" s="13" customFormat="1" ht="10">
      <c r="B188" s="159"/>
      <c r="D188" s="153" t="s">
        <v>165</v>
      </c>
      <c r="E188" s="160" t="s">
        <v>1</v>
      </c>
      <c r="F188" s="161" t="s">
        <v>268</v>
      </c>
      <c r="H188" s="162">
        <v>10</v>
      </c>
      <c r="I188" s="163"/>
      <c r="L188" s="159"/>
      <c r="M188" s="164"/>
      <c r="T188" s="165"/>
      <c r="AT188" s="160" t="s">
        <v>165</v>
      </c>
      <c r="AU188" s="160" t="s">
        <v>84</v>
      </c>
      <c r="AV188" s="13" t="s">
        <v>84</v>
      </c>
      <c r="AW188" s="13" t="s">
        <v>31</v>
      </c>
      <c r="AX188" s="13" t="s">
        <v>82</v>
      </c>
      <c r="AY188" s="160" t="s">
        <v>158</v>
      </c>
    </row>
    <row r="189" spans="2:65" s="1" customFormat="1" ht="37.75" customHeight="1">
      <c r="B189" s="137"/>
      <c r="C189" s="138" t="s">
        <v>269</v>
      </c>
      <c r="D189" s="138" t="s">
        <v>160</v>
      </c>
      <c r="E189" s="139" t="s">
        <v>270</v>
      </c>
      <c r="F189" s="140" t="s">
        <v>271</v>
      </c>
      <c r="G189" s="141" t="s">
        <v>226</v>
      </c>
      <c r="H189" s="142">
        <v>12.5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272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273</v>
      </c>
      <c r="H190" s="162">
        <v>12.5</v>
      </c>
      <c r="I190" s="163"/>
      <c r="L190" s="159"/>
      <c r="M190" s="164"/>
      <c r="T190" s="165"/>
      <c r="AT190" s="160" t="s">
        <v>165</v>
      </c>
      <c r="AU190" s="160" t="s">
        <v>84</v>
      </c>
      <c r="AV190" s="13" t="s">
        <v>84</v>
      </c>
      <c r="AW190" s="13" t="s">
        <v>31</v>
      </c>
      <c r="AX190" s="13" t="s">
        <v>82</v>
      </c>
      <c r="AY190" s="160" t="s">
        <v>158</v>
      </c>
    </row>
    <row r="191" spans="2:65" s="11" customFormat="1" ht="25.9" customHeight="1">
      <c r="B191" s="125"/>
      <c r="D191" s="126" t="s">
        <v>74</v>
      </c>
      <c r="E191" s="127" t="s">
        <v>274</v>
      </c>
      <c r="F191" s="127" t="s">
        <v>275</v>
      </c>
      <c r="I191" s="128"/>
      <c r="J191" s="129">
        <f>BK191</f>
        <v>0</v>
      </c>
      <c r="L191" s="125"/>
      <c r="M191" s="130"/>
      <c r="P191" s="131">
        <f>P192+P194+P196+P198</f>
        <v>0</v>
      </c>
      <c r="R191" s="131">
        <f>R192+R194+R196+R198</f>
        <v>0</v>
      </c>
      <c r="T191" s="132">
        <f>T192+T194+T196+T198</f>
        <v>0</v>
      </c>
      <c r="AR191" s="126" t="s">
        <v>108</v>
      </c>
      <c r="AT191" s="133" t="s">
        <v>74</v>
      </c>
      <c r="AU191" s="133" t="s">
        <v>75</v>
      </c>
      <c r="AY191" s="126" t="s">
        <v>158</v>
      </c>
      <c r="BK191" s="134">
        <f>BK192+BK194+BK196+BK198</f>
        <v>0</v>
      </c>
    </row>
    <row r="192" spans="2:65" s="11" customFormat="1" ht="22.75" customHeight="1">
      <c r="B192" s="125"/>
      <c r="D192" s="126" t="s">
        <v>74</v>
      </c>
      <c r="E192" s="135" t="s">
        <v>276</v>
      </c>
      <c r="F192" s="135" t="s">
        <v>277</v>
      </c>
      <c r="I192" s="128"/>
      <c r="J192" s="136">
        <f>BK192</f>
        <v>0</v>
      </c>
      <c r="L192" s="125"/>
      <c r="M192" s="130"/>
      <c r="P192" s="131">
        <f>P193</f>
        <v>0</v>
      </c>
      <c r="R192" s="131">
        <f>R193</f>
        <v>0</v>
      </c>
      <c r="T192" s="132">
        <f>T193</f>
        <v>0</v>
      </c>
      <c r="AR192" s="126" t="s">
        <v>108</v>
      </c>
      <c r="AT192" s="133" t="s">
        <v>74</v>
      </c>
      <c r="AU192" s="133" t="s">
        <v>82</v>
      </c>
      <c r="AY192" s="126" t="s">
        <v>158</v>
      </c>
      <c r="BK192" s="134">
        <f>BK193</f>
        <v>0</v>
      </c>
    </row>
    <row r="193" spans="2:65" s="1" customFormat="1" ht="16.5" customHeight="1">
      <c r="B193" s="137"/>
      <c r="C193" s="138" t="s">
        <v>7</v>
      </c>
      <c r="D193" s="138" t="s">
        <v>160</v>
      </c>
      <c r="E193" s="139" t="s">
        <v>278</v>
      </c>
      <c r="F193" s="140" t="s">
        <v>279</v>
      </c>
      <c r="G193" s="141" t="s">
        <v>183</v>
      </c>
      <c r="H193" s="142">
        <v>1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280</v>
      </c>
      <c r="AT193" s="150" t="s">
        <v>160</v>
      </c>
      <c r="AU193" s="150" t="s">
        <v>84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280</v>
      </c>
      <c r="BM193" s="150" t="s">
        <v>281</v>
      </c>
    </row>
    <row r="194" spans="2:65" s="11" customFormat="1" ht="22.75" customHeight="1">
      <c r="B194" s="125"/>
      <c r="D194" s="126" t="s">
        <v>74</v>
      </c>
      <c r="E194" s="135" t="s">
        <v>282</v>
      </c>
      <c r="F194" s="135" t="s">
        <v>283</v>
      </c>
      <c r="I194" s="128"/>
      <c r="J194" s="136">
        <f>BK194</f>
        <v>0</v>
      </c>
      <c r="L194" s="125"/>
      <c r="M194" s="130"/>
      <c r="P194" s="131">
        <f>P195</f>
        <v>0</v>
      </c>
      <c r="R194" s="131">
        <f>R195</f>
        <v>0</v>
      </c>
      <c r="T194" s="132">
        <f>T195</f>
        <v>0</v>
      </c>
      <c r="AR194" s="126" t="s">
        <v>108</v>
      </c>
      <c r="AT194" s="133" t="s">
        <v>74</v>
      </c>
      <c r="AU194" s="133" t="s">
        <v>82</v>
      </c>
      <c r="AY194" s="126" t="s">
        <v>158</v>
      </c>
      <c r="BK194" s="134">
        <f>BK195</f>
        <v>0</v>
      </c>
    </row>
    <row r="195" spans="2:65" s="1" customFormat="1" ht="16.5" customHeight="1">
      <c r="B195" s="137"/>
      <c r="C195" s="138" t="s">
        <v>284</v>
      </c>
      <c r="D195" s="138" t="s">
        <v>160</v>
      </c>
      <c r="E195" s="139" t="s">
        <v>285</v>
      </c>
      <c r="F195" s="140" t="s">
        <v>283</v>
      </c>
      <c r="G195" s="141" t="s">
        <v>183</v>
      </c>
      <c r="H195" s="142">
        <v>1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280</v>
      </c>
      <c r="AT195" s="150" t="s">
        <v>160</v>
      </c>
      <c r="AU195" s="150" t="s">
        <v>84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280</v>
      </c>
      <c r="BM195" s="150" t="s">
        <v>286</v>
      </c>
    </row>
    <row r="196" spans="2:65" s="11" customFormat="1" ht="22.75" customHeight="1">
      <c r="B196" s="125"/>
      <c r="D196" s="126" t="s">
        <v>74</v>
      </c>
      <c r="E196" s="135" t="s">
        <v>287</v>
      </c>
      <c r="F196" s="135" t="s">
        <v>288</v>
      </c>
      <c r="I196" s="128"/>
      <c r="J196" s="136">
        <f>BK196</f>
        <v>0</v>
      </c>
      <c r="L196" s="125"/>
      <c r="M196" s="130"/>
      <c r="P196" s="131">
        <f>P197</f>
        <v>0</v>
      </c>
      <c r="R196" s="131">
        <f>R197</f>
        <v>0</v>
      </c>
      <c r="T196" s="132">
        <f>T197</f>
        <v>0</v>
      </c>
      <c r="AR196" s="126" t="s">
        <v>108</v>
      </c>
      <c r="AT196" s="133" t="s">
        <v>74</v>
      </c>
      <c r="AU196" s="133" t="s">
        <v>82</v>
      </c>
      <c r="AY196" s="126" t="s">
        <v>158</v>
      </c>
      <c r="BK196" s="134">
        <f>BK197</f>
        <v>0</v>
      </c>
    </row>
    <row r="197" spans="2:65" s="1" customFormat="1" ht="16.5" customHeight="1">
      <c r="B197" s="137"/>
      <c r="C197" s="138" t="s">
        <v>289</v>
      </c>
      <c r="D197" s="138" t="s">
        <v>160</v>
      </c>
      <c r="E197" s="139" t="s">
        <v>290</v>
      </c>
      <c r="F197" s="140" t="s">
        <v>291</v>
      </c>
      <c r="G197" s="141" t="s">
        <v>183</v>
      </c>
      <c r="H197" s="142">
        <v>1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40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280</v>
      </c>
      <c r="AT197" s="150" t="s">
        <v>160</v>
      </c>
      <c r="AU197" s="150" t="s">
        <v>84</v>
      </c>
      <c r="AY197" s="17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82</v>
      </c>
      <c r="BK197" s="151">
        <f>ROUND(I197*H197,2)</f>
        <v>0</v>
      </c>
      <c r="BL197" s="17" t="s">
        <v>280</v>
      </c>
      <c r="BM197" s="150" t="s">
        <v>292</v>
      </c>
    </row>
    <row r="198" spans="2:65" s="11" customFormat="1" ht="22.75" customHeight="1">
      <c r="B198" s="125"/>
      <c r="D198" s="126" t="s">
        <v>74</v>
      </c>
      <c r="E198" s="135" t="s">
        <v>293</v>
      </c>
      <c r="F198" s="135" t="s">
        <v>294</v>
      </c>
      <c r="I198" s="128"/>
      <c r="J198" s="136">
        <f>BK198</f>
        <v>0</v>
      </c>
      <c r="L198" s="125"/>
      <c r="M198" s="130"/>
      <c r="P198" s="131">
        <f>P199</f>
        <v>0</v>
      </c>
      <c r="R198" s="131">
        <f>R199</f>
        <v>0</v>
      </c>
      <c r="T198" s="132">
        <f>T199</f>
        <v>0</v>
      </c>
      <c r="AR198" s="126" t="s">
        <v>108</v>
      </c>
      <c r="AT198" s="133" t="s">
        <v>74</v>
      </c>
      <c r="AU198" s="133" t="s">
        <v>82</v>
      </c>
      <c r="AY198" s="126" t="s">
        <v>158</v>
      </c>
      <c r="BK198" s="134">
        <f>BK199</f>
        <v>0</v>
      </c>
    </row>
    <row r="199" spans="2:65" s="1" customFormat="1" ht="24.15" customHeight="1">
      <c r="B199" s="137"/>
      <c r="C199" s="138" t="s">
        <v>295</v>
      </c>
      <c r="D199" s="138" t="s">
        <v>160</v>
      </c>
      <c r="E199" s="139" t="s">
        <v>296</v>
      </c>
      <c r="F199" s="140" t="s">
        <v>297</v>
      </c>
      <c r="G199" s="141" t="s">
        <v>183</v>
      </c>
      <c r="H199" s="142">
        <v>1</v>
      </c>
      <c r="I199" s="143"/>
      <c r="J199" s="144">
        <f>ROUND(I199*H199,2)</f>
        <v>0</v>
      </c>
      <c r="K199" s="145"/>
      <c r="L199" s="32"/>
      <c r="M199" s="173" t="s">
        <v>1</v>
      </c>
      <c r="N199" s="174" t="s">
        <v>40</v>
      </c>
      <c r="O199" s="175"/>
      <c r="P199" s="176">
        <f>O199*H199</f>
        <v>0</v>
      </c>
      <c r="Q199" s="176">
        <v>0</v>
      </c>
      <c r="R199" s="176">
        <f>Q199*H199</f>
        <v>0</v>
      </c>
      <c r="S199" s="176">
        <v>0</v>
      </c>
      <c r="T199" s="177">
        <f>S199*H199</f>
        <v>0</v>
      </c>
      <c r="AR199" s="150" t="s">
        <v>280</v>
      </c>
      <c r="AT199" s="150" t="s">
        <v>160</v>
      </c>
      <c r="AU199" s="150" t="s">
        <v>84</v>
      </c>
      <c r="AY199" s="17" t="s">
        <v>158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82</v>
      </c>
      <c r="BK199" s="151">
        <f>ROUND(I199*H199,2)</f>
        <v>0</v>
      </c>
      <c r="BL199" s="17" t="s">
        <v>280</v>
      </c>
      <c r="BM199" s="150" t="s">
        <v>298</v>
      </c>
    </row>
    <row r="200" spans="2:65" s="1" customFormat="1" ht="7" customHeight="1">
      <c r="B200" s="44"/>
      <c r="C200" s="45"/>
      <c r="D200" s="45"/>
      <c r="E200" s="45"/>
      <c r="F200" s="45"/>
      <c r="G200" s="45"/>
      <c r="H200" s="45"/>
      <c r="I200" s="45"/>
      <c r="J200" s="45"/>
      <c r="K200" s="45"/>
      <c r="L200" s="32"/>
    </row>
  </sheetData>
  <autoFilter ref="C124:K199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38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301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ROUND(J146,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ROUND((SUM(BE146:BE1037)),  2)</f>
        <v>0</v>
      </c>
      <c r="I35" s="96">
        <v>0.21</v>
      </c>
      <c r="J35" s="86">
        <f>ROUND(((SUM(BE146:BE1037))*I35),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ROUND((SUM(BF146:BF1037)),  2)</f>
        <v>0</v>
      </c>
      <c r="I36" s="96">
        <v>0.15</v>
      </c>
      <c r="J36" s="86">
        <f>ROUND(((SUM(BF146:BF1037))*I36),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ROUND((SUM(BG146:BG1037)),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ROUND((SUM(BH146:BH1037)),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ROUND((SUM(BI146:BI1037)),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1a - Jízdárna - stavební část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J146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134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47" s="9" customFormat="1" ht="19.899999999999999" customHeight="1">
      <c r="B100" s="112"/>
      <c r="D100" s="113" t="s">
        <v>135</v>
      </c>
      <c r="E100" s="114"/>
      <c r="F100" s="114"/>
      <c r="G100" s="114"/>
      <c r="H100" s="114"/>
      <c r="I100" s="114"/>
      <c r="J100" s="115">
        <f>J148</f>
        <v>0</v>
      </c>
      <c r="L100" s="112"/>
    </row>
    <row r="101" spans="2:47" s="9" customFormat="1" ht="19.899999999999999" customHeight="1">
      <c r="B101" s="112"/>
      <c r="D101" s="113" t="s">
        <v>302</v>
      </c>
      <c r="E101" s="114"/>
      <c r="F101" s="114"/>
      <c r="G101" s="114"/>
      <c r="H101" s="114"/>
      <c r="I101" s="114"/>
      <c r="J101" s="115">
        <f>J205</f>
        <v>0</v>
      </c>
      <c r="L101" s="112"/>
    </row>
    <row r="102" spans="2:47" s="9" customFormat="1" ht="19.899999999999999" customHeight="1">
      <c r="B102" s="112"/>
      <c r="D102" s="113" t="s">
        <v>303</v>
      </c>
      <c r="E102" s="114"/>
      <c r="F102" s="114"/>
      <c r="G102" s="114"/>
      <c r="H102" s="114"/>
      <c r="I102" s="114"/>
      <c r="J102" s="115">
        <f>J331</f>
        <v>0</v>
      </c>
      <c r="L102" s="112"/>
    </row>
    <row r="103" spans="2:47" s="9" customFormat="1" ht="19.899999999999999" customHeight="1">
      <c r="B103" s="112"/>
      <c r="D103" s="113" t="s">
        <v>304</v>
      </c>
      <c r="E103" s="114"/>
      <c r="F103" s="114"/>
      <c r="G103" s="114"/>
      <c r="H103" s="114"/>
      <c r="I103" s="114"/>
      <c r="J103" s="115">
        <f>J408</f>
        <v>0</v>
      </c>
      <c r="L103" s="112"/>
    </row>
    <row r="104" spans="2:47" s="9" customFormat="1" ht="19.899999999999999" customHeight="1">
      <c r="B104" s="112"/>
      <c r="D104" s="113" t="s">
        <v>305</v>
      </c>
      <c r="E104" s="114"/>
      <c r="F104" s="114"/>
      <c r="G104" s="114"/>
      <c r="H104" s="114"/>
      <c r="I104" s="114"/>
      <c r="J104" s="115">
        <f>J472</f>
        <v>0</v>
      </c>
      <c r="L104" s="112"/>
    </row>
    <row r="105" spans="2:47" s="9" customFormat="1" ht="19.899999999999999" customHeight="1">
      <c r="B105" s="112"/>
      <c r="D105" s="113" t="s">
        <v>306</v>
      </c>
      <c r="E105" s="114"/>
      <c r="F105" s="114"/>
      <c r="G105" s="114"/>
      <c r="H105" s="114"/>
      <c r="I105" s="114"/>
      <c r="J105" s="115">
        <f>J510</f>
        <v>0</v>
      </c>
      <c r="L105" s="112"/>
    </row>
    <row r="106" spans="2:47" s="9" customFormat="1" ht="19.899999999999999" customHeight="1">
      <c r="B106" s="112"/>
      <c r="D106" s="113" t="s">
        <v>136</v>
      </c>
      <c r="E106" s="114"/>
      <c r="F106" s="114"/>
      <c r="G106" s="114"/>
      <c r="H106" s="114"/>
      <c r="I106" s="114"/>
      <c r="J106" s="115">
        <f>J576</f>
        <v>0</v>
      </c>
      <c r="L106" s="112"/>
    </row>
    <row r="107" spans="2:47" s="9" customFormat="1" ht="19.899999999999999" customHeight="1">
      <c r="B107" s="112"/>
      <c r="D107" s="113" t="s">
        <v>307</v>
      </c>
      <c r="E107" s="114"/>
      <c r="F107" s="114"/>
      <c r="G107" s="114"/>
      <c r="H107" s="114"/>
      <c r="I107" s="114"/>
      <c r="J107" s="115">
        <f>J604</f>
        <v>0</v>
      </c>
      <c r="L107" s="112"/>
    </row>
    <row r="108" spans="2:47" s="8" customFormat="1" ht="25" customHeight="1">
      <c r="B108" s="108"/>
      <c r="D108" s="109" t="s">
        <v>308</v>
      </c>
      <c r="E108" s="110"/>
      <c r="F108" s="110"/>
      <c r="G108" s="110"/>
      <c r="H108" s="110"/>
      <c r="I108" s="110"/>
      <c r="J108" s="111">
        <f>J606</f>
        <v>0</v>
      </c>
      <c r="L108" s="108"/>
    </row>
    <row r="109" spans="2:47" s="9" customFormat="1" ht="19.899999999999999" customHeight="1">
      <c r="B109" s="112"/>
      <c r="D109" s="113" t="s">
        <v>309</v>
      </c>
      <c r="E109" s="114"/>
      <c r="F109" s="114"/>
      <c r="G109" s="114"/>
      <c r="H109" s="114"/>
      <c r="I109" s="114"/>
      <c r="J109" s="115">
        <f>J607</f>
        <v>0</v>
      </c>
      <c r="L109" s="112"/>
    </row>
    <row r="110" spans="2:47" s="9" customFormat="1" ht="19.899999999999999" customHeight="1">
      <c r="B110" s="112"/>
      <c r="D110" s="113" t="s">
        <v>310</v>
      </c>
      <c r="E110" s="114"/>
      <c r="F110" s="114"/>
      <c r="G110" s="114"/>
      <c r="H110" s="114"/>
      <c r="I110" s="114"/>
      <c r="J110" s="115">
        <f>J648</f>
        <v>0</v>
      </c>
      <c r="L110" s="112"/>
    </row>
    <row r="111" spans="2:47" s="9" customFormat="1" ht="19.899999999999999" customHeight="1">
      <c r="B111" s="112"/>
      <c r="D111" s="113" t="s">
        <v>311</v>
      </c>
      <c r="E111" s="114"/>
      <c r="F111" s="114"/>
      <c r="G111" s="114"/>
      <c r="H111" s="114"/>
      <c r="I111" s="114"/>
      <c r="J111" s="115">
        <f>J655</f>
        <v>0</v>
      </c>
      <c r="L111" s="112"/>
    </row>
    <row r="112" spans="2:47" s="9" customFormat="1" ht="19.899999999999999" customHeight="1">
      <c r="B112" s="112"/>
      <c r="D112" s="113" t="s">
        <v>312</v>
      </c>
      <c r="E112" s="114"/>
      <c r="F112" s="114"/>
      <c r="G112" s="114"/>
      <c r="H112" s="114"/>
      <c r="I112" s="114"/>
      <c r="J112" s="115">
        <f>J659</f>
        <v>0</v>
      </c>
      <c r="L112" s="112"/>
    </row>
    <row r="113" spans="2:12" s="9" customFormat="1" ht="19.899999999999999" customHeight="1">
      <c r="B113" s="112"/>
      <c r="D113" s="113" t="s">
        <v>313</v>
      </c>
      <c r="E113" s="114"/>
      <c r="F113" s="114"/>
      <c r="G113" s="114"/>
      <c r="H113" s="114"/>
      <c r="I113" s="114"/>
      <c r="J113" s="115">
        <f>J779</f>
        <v>0</v>
      </c>
      <c r="L113" s="112"/>
    </row>
    <row r="114" spans="2:12" s="9" customFormat="1" ht="19.899999999999999" customHeight="1">
      <c r="B114" s="112"/>
      <c r="D114" s="113" t="s">
        <v>314</v>
      </c>
      <c r="E114" s="114"/>
      <c r="F114" s="114"/>
      <c r="G114" s="114"/>
      <c r="H114" s="114"/>
      <c r="I114" s="114"/>
      <c r="J114" s="115">
        <f>J801</f>
        <v>0</v>
      </c>
      <c r="L114" s="112"/>
    </row>
    <row r="115" spans="2:12" s="9" customFormat="1" ht="19.899999999999999" customHeight="1">
      <c r="B115" s="112"/>
      <c r="D115" s="113" t="s">
        <v>315</v>
      </c>
      <c r="E115" s="114"/>
      <c r="F115" s="114"/>
      <c r="G115" s="114"/>
      <c r="H115" s="114"/>
      <c r="I115" s="114"/>
      <c r="J115" s="115">
        <f>J808</f>
        <v>0</v>
      </c>
      <c r="L115" s="112"/>
    </row>
    <row r="116" spans="2:12" s="9" customFormat="1" ht="19.899999999999999" customHeight="1">
      <c r="B116" s="112"/>
      <c r="D116" s="113" t="s">
        <v>316</v>
      </c>
      <c r="E116" s="114"/>
      <c r="F116" s="114"/>
      <c r="G116" s="114"/>
      <c r="H116" s="114"/>
      <c r="I116" s="114"/>
      <c r="J116" s="115">
        <f>J877</f>
        <v>0</v>
      </c>
      <c r="L116" s="112"/>
    </row>
    <row r="117" spans="2:12" s="9" customFormat="1" ht="19.899999999999999" customHeight="1">
      <c r="B117" s="112"/>
      <c r="D117" s="113" t="s">
        <v>317</v>
      </c>
      <c r="E117" s="114"/>
      <c r="F117" s="114"/>
      <c r="G117" s="114"/>
      <c r="H117" s="114"/>
      <c r="I117" s="114"/>
      <c r="J117" s="115">
        <f>J888</f>
        <v>0</v>
      </c>
      <c r="L117" s="112"/>
    </row>
    <row r="118" spans="2:12" s="9" customFormat="1" ht="19.899999999999999" customHeight="1">
      <c r="B118" s="112"/>
      <c r="D118" s="113" t="s">
        <v>318</v>
      </c>
      <c r="E118" s="114"/>
      <c r="F118" s="114"/>
      <c r="G118" s="114"/>
      <c r="H118" s="114"/>
      <c r="I118" s="114"/>
      <c r="J118" s="115">
        <f>J919</f>
        <v>0</v>
      </c>
      <c r="L118" s="112"/>
    </row>
    <row r="119" spans="2:12" s="9" customFormat="1" ht="19.899999999999999" customHeight="1">
      <c r="B119" s="112"/>
      <c r="D119" s="113" t="s">
        <v>319</v>
      </c>
      <c r="E119" s="114"/>
      <c r="F119" s="114"/>
      <c r="G119" s="114"/>
      <c r="H119" s="114"/>
      <c r="I119" s="114"/>
      <c r="J119" s="115">
        <f>J938</f>
        <v>0</v>
      </c>
      <c r="L119" s="112"/>
    </row>
    <row r="120" spans="2:12" s="9" customFormat="1" ht="19.899999999999999" customHeight="1">
      <c r="B120" s="112"/>
      <c r="D120" s="113" t="s">
        <v>320</v>
      </c>
      <c r="E120" s="114"/>
      <c r="F120" s="114"/>
      <c r="G120" s="114"/>
      <c r="H120" s="114"/>
      <c r="I120" s="114"/>
      <c r="J120" s="115">
        <f>J952</f>
        <v>0</v>
      </c>
      <c r="L120" s="112"/>
    </row>
    <row r="121" spans="2:12" s="9" customFormat="1" ht="19.899999999999999" customHeight="1">
      <c r="B121" s="112"/>
      <c r="D121" s="113" t="s">
        <v>321</v>
      </c>
      <c r="E121" s="114"/>
      <c r="F121" s="114"/>
      <c r="G121" s="114"/>
      <c r="H121" s="114"/>
      <c r="I121" s="114"/>
      <c r="J121" s="115">
        <f>J970</f>
        <v>0</v>
      </c>
      <c r="L121" s="112"/>
    </row>
    <row r="122" spans="2:12" s="9" customFormat="1" ht="19.899999999999999" customHeight="1">
      <c r="B122" s="112"/>
      <c r="D122" s="113" t="s">
        <v>322</v>
      </c>
      <c r="E122" s="114"/>
      <c r="F122" s="114"/>
      <c r="G122" s="114"/>
      <c r="H122" s="114"/>
      <c r="I122" s="114"/>
      <c r="J122" s="115">
        <f>J1009</f>
        <v>0</v>
      </c>
      <c r="L122" s="112"/>
    </row>
    <row r="123" spans="2:12" s="8" customFormat="1" ht="25" customHeight="1">
      <c r="B123" s="108"/>
      <c r="D123" s="109" t="s">
        <v>323</v>
      </c>
      <c r="E123" s="110"/>
      <c r="F123" s="110"/>
      <c r="G123" s="110"/>
      <c r="H123" s="110"/>
      <c r="I123" s="110"/>
      <c r="J123" s="111">
        <f>J1024</f>
        <v>0</v>
      </c>
      <c r="L123" s="108"/>
    </row>
    <row r="124" spans="2:12" s="9" customFormat="1" ht="19.899999999999999" customHeight="1">
      <c r="B124" s="112"/>
      <c r="D124" s="113" t="s">
        <v>324</v>
      </c>
      <c r="E124" s="114"/>
      <c r="F124" s="114"/>
      <c r="G124" s="114"/>
      <c r="H124" s="114"/>
      <c r="I124" s="114"/>
      <c r="J124" s="115">
        <f>J1025</f>
        <v>0</v>
      </c>
      <c r="L124" s="112"/>
    </row>
    <row r="125" spans="2:12" s="1" customFormat="1" ht="21.75" customHeight="1">
      <c r="B125" s="32"/>
      <c r="L125" s="32"/>
    </row>
    <row r="126" spans="2:12" s="1" customFormat="1" ht="7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12" s="1" customFormat="1" ht="7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12" s="1" customFormat="1" ht="25" customHeight="1">
      <c r="B131" s="32"/>
      <c r="C131" s="21" t="s">
        <v>143</v>
      </c>
      <c r="L131" s="32"/>
    </row>
    <row r="132" spans="2:12" s="1" customFormat="1" ht="7" customHeight="1">
      <c r="B132" s="32"/>
      <c r="L132" s="32"/>
    </row>
    <row r="133" spans="2:12" s="1" customFormat="1" ht="12" customHeight="1">
      <c r="B133" s="32"/>
      <c r="C133" s="27" t="s">
        <v>15</v>
      </c>
      <c r="L133" s="32"/>
    </row>
    <row r="134" spans="2:12" s="1" customFormat="1" ht="16.5" customHeight="1">
      <c r="B134" s="32"/>
      <c r="E134" s="251" t="str">
        <f>E7</f>
        <v>SŠ chovu koní a jezdectví Kladruby nad Labem - výstavba jízdárny</v>
      </c>
      <c r="F134" s="252"/>
      <c r="G134" s="252"/>
      <c r="H134" s="252"/>
      <c r="L134" s="32"/>
    </row>
    <row r="135" spans="2:12" ht="12" customHeight="1">
      <c r="B135" s="20"/>
      <c r="C135" s="27" t="s">
        <v>127</v>
      </c>
      <c r="L135" s="20"/>
    </row>
    <row r="136" spans="2:12" s="1" customFormat="1" ht="16.5" customHeight="1">
      <c r="B136" s="32"/>
      <c r="E136" s="251" t="s">
        <v>299</v>
      </c>
      <c r="F136" s="253"/>
      <c r="G136" s="253"/>
      <c r="H136" s="253"/>
      <c r="L136" s="32"/>
    </row>
    <row r="137" spans="2:12" s="1" customFormat="1" ht="12" customHeight="1">
      <c r="B137" s="32"/>
      <c r="C137" s="27" t="s">
        <v>300</v>
      </c>
      <c r="L137" s="32"/>
    </row>
    <row r="138" spans="2:12" s="1" customFormat="1" ht="16.5" customHeight="1">
      <c r="B138" s="32"/>
      <c r="E138" s="213" t="str">
        <f>E11</f>
        <v>1a - Jízdárna - stavební část</v>
      </c>
      <c r="F138" s="253"/>
      <c r="G138" s="253"/>
      <c r="H138" s="253"/>
      <c r="L138" s="32"/>
    </row>
    <row r="139" spans="2:12" s="1" customFormat="1" ht="7" customHeight="1">
      <c r="B139" s="32"/>
      <c r="L139" s="32"/>
    </row>
    <row r="140" spans="2:12" s="1" customFormat="1" ht="12" customHeight="1">
      <c r="B140" s="32"/>
      <c r="C140" s="27" t="s">
        <v>19</v>
      </c>
      <c r="F140" s="25" t="str">
        <f>F14</f>
        <v>Kladruby nad Labem</v>
      </c>
      <c r="I140" s="27" t="s">
        <v>21</v>
      </c>
      <c r="J140" s="52" t="str">
        <f>IF(J14="","",J14)</f>
        <v>8. 1. 2023</v>
      </c>
      <c r="L140" s="32"/>
    </row>
    <row r="141" spans="2:12" s="1" customFormat="1" ht="7" customHeight="1">
      <c r="B141" s="32"/>
      <c r="L141" s="32"/>
    </row>
    <row r="142" spans="2:12" s="1" customFormat="1" ht="15.15" customHeight="1">
      <c r="B142" s="32"/>
      <c r="C142" s="27" t="s">
        <v>23</v>
      </c>
      <c r="F142" s="25" t="str">
        <f>E17</f>
        <v>Pardubický kraj</v>
      </c>
      <c r="I142" s="27" t="s">
        <v>29</v>
      </c>
      <c r="J142" s="30" t="str">
        <f>E23</f>
        <v>AG atelier s.r.o.</v>
      </c>
      <c r="L142" s="32"/>
    </row>
    <row r="143" spans="2:12" s="1" customFormat="1" ht="15.15" customHeight="1">
      <c r="B143" s="32"/>
      <c r="C143" s="27" t="s">
        <v>27</v>
      </c>
      <c r="F143" s="25" t="str">
        <f>IF(E20="","",E20)</f>
        <v>Vyplň údaj</v>
      </c>
      <c r="I143" s="27" t="s">
        <v>32</v>
      </c>
      <c r="J143" s="30" t="str">
        <f>E26</f>
        <v xml:space="preserve"> </v>
      </c>
      <c r="L143" s="32"/>
    </row>
    <row r="144" spans="2:12" s="1" customFormat="1" ht="10.25" customHeight="1">
      <c r="B144" s="32"/>
      <c r="L144" s="32"/>
    </row>
    <row r="145" spans="2:65" s="10" customFormat="1" ht="29.25" customHeight="1">
      <c r="B145" s="116"/>
      <c r="C145" s="117" t="s">
        <v>144</v>
      </c>
      <c r="D145" s="118" t="s">
        <v>60</v>
      </c>
      <c r="E145" s="118" t="s">
        <v>56</v>
      </c>
      <c r="F145" s="118" t="s">
        <v>57</v>
      </c>
      <c r="G145" s="118" t="s">
        <v>145</v>
      </c>
      <c r="H145" s="118" t="s">
        <v>146</v>
      </c>
      <c r="I145" s="118" t="s">
        <v>147</v>
      </c>
      <c r="J145" s="119" t="s">
        <v>131</v>
      </c>
      <c r="K145" s="120" t="s">
        <v>148</v>
      </c>
      <c r="L145" s="116"/>
      <c r="M145" s="59" t="s">
        <v>1</v>
      </c>
      <c r="N145" s="60" t="s">
        <v>39</v>
      </c>
      <c r="O145" s="60" t="s">
        <v>149</v>
      </c>
      <c r="P145" s="60" t="s">
        <v>150</v>
      </c>
      <c r="Q145" s="60" t="s">
        <v>151</v>
      </c>
      <c r="R145" s="60" t="s">
        <v>152</v>
      </c>
      <c r="S145" s="60" t="s">
        <v>153</v>
      </c>
      <c r="T145" s="61" t="s">
        <v>154</v>
      </c>
    </row>
    <row r="146" spans="2:65" s="1" customFormat="1" ht="22.75" customHeight="1">
      <c r="B146" s="32"/>
      <c r="C146" s="64" t="s">
        <v>155</v>
      </c>
      <c r="J146" s="121">
        <f>BK146</f>
        <v>0</v>
      </c>
      <c r="L146" s="32"/>
      <c r="M146" s="62"/>
      <c r="N146" s="53"/>
      <c r="O146" s="53"/>
      <c r="P146" s="122">
        <f>P147+P606+P1024</f>
        <v>0</v>
      </c>
      <c r="Q146" s="53"/>
      <c r="R146" s="122">
        <f>R147+R606+R1024</f>
        <v>2482.3200858699997</v>
      </c>
      <c r="S146" s="53"/>
      <c r="T146" s="123">
        <f>T147+T606+T1024</f>
        <v>0</v>
      </c>
      <c r="AT146" s="17" t="s">
        <v>74</v>
      </c>
      <c r="AU146" s="17" t="s">
        <v>133</v>
      </c>
      <c r="BK146" s="124">
        <f>BK147+BK606+BK1024</f>
        <v>0</v>
      </c>
    </row>
    <row r="147" spans="2:65" s="11" customFormat="1" ht="25.9" customHeight="1">
      <c r="B147" s="125"/>
      <c r="D147" s="126" t="s">
        <v>74</v>
      </c>
      <c r="E147" s="127" t="s">
        <v>156</v>
      </c>
      <c r="F147" s="127" t="s">
        <v>157</v>
      </c>
      <c r="I147" s="128"/>
      <c r="J147" s="129">
        <f>BK147</f>
        <v>0</v>
      </c>
      <c r="L147" s="125"/>
      <c r="M147" s="130"/>
      <c r="P147" s="131">
        <f>P148+P205+P331+P408+P472+P510+P576+P604</f>
        <v>0</v>
      </c>
      <c r="R147" s="131">
        <f>R148+R205+R331+R408+R472+R510+R576+R604</f>
        <v>2435.8787489799997</v>
      </c>
      <c r="T147" s="132">
        <f>T148+T205+T331+T408+T472+T510+T576+T604</f>
        <v>0</v>
      </c>
      <c r="AR147" s="126" t="s">
        <v>82</v>
      </c>
      <c r="AT147" s="133" t="s">
        <v>74</v>
      </c>
      <c r="AU147" s="133" t="s">
        <v>75</v>
      </c>
      <c r="AY147" s="126" t="s">
        <v>158</v>
      </c>
      <c r="BK147" s="134">
        <f>BK148+BK205+BK331+BK408+BK472+BK510+BK576+BK604</f>
        <v>0</v>
      </c>
    </row>
    <row r="148" spans="2:65" s="11" customFormat="1" ht="22.75" customHeight="1">
      <c r="B148" s="125"/>
      <c r="D148" s="126" t="s">
        <v>74</v>
      </c>
      <c r="E148" s="135" t="s">
        <v>82</v>
      </c>
      <c r="F148" s="135" t="s">
        <v>159</v>
      </c>
      <c r="I148" s="128"/>
      <c r="J148" s="136">
        <f>BK148</f>
        <v>0</v>
      </c>
      <c r="L148" s="125"/>
      <c r="M148" s="130"/>
      <c r="P148" s="131">
        <f>SUM(P149:P204)</f>
        <v>0</v>
      </c>
      <c r="R148" s="131">
        <f>SUM(R149:R204)</f>
        <v>0</v>
      </c>
      <c r="T148" s="132">
        <f>SUM(T149:T204)</f>
        <v>0</v>
      </c>
      <c r="AR148" s="126" t="s">
        <v>82</v>
      </c>
      <c r="AT148" s="133" t="s">
        <v>74</v>
      </c>
      <c r="AU148" s="133" t="s">
        <v>82</v>
      </c>
      <c r="AY148" s="126" t="s">
        <v>158</v>
      </c>
      <c r="BK148" s="134">
        <f>SUM(BK149:BK204)</f>
        <v>0</v>
      </c>
    </row>
    <row r="149" spans="2:65" s="1" customFormat="1" ht="24.15" customHeight="1">
      <c r="B149" s="137"/>
      <c r="C149" s="138" t="s">
        <v>82</v>
      </c>
      <c r="D149" s="138" t="s">
        <v>160</v>
      </c>
      <c r="E149" s="139" t="s">
        <v>325</v>
      </c>
      <c r="F149" s="140" t="s">
        <v>326</v>
      </c>
      <c r="G149" s="141" t="s">
        <v>163</v>
      </c>
      <c r="H149" s="142">
        <v>468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84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327</v>
      </c>
    </row>
    <row r="150" spans="2:65" s="12" customFormat="1" ht="10">
      <c r="B150" s="152"/>
      <c r="D150" s="153" t="s">
        <v>165</v>
      </c>
      <c r="E150" s="154" t="s">
        <v>1</v>
      </c>
      <c r="F150" s="155" t="s">
        <v>328</v>
      </c>
      <c r="H150" s="154" t="s">
        <v>1</v>
      </c>
      <c r="I150" s="156"/>
      <c r="L150" s="152"/>
      <c r="M150" s="157"/>
      <c r="T150" s="158"/>
      <c r="AT150" s="154" t="s">
        <v>165</v>
      </c>
      <c r="AU150" s="154" t="s">
        <v>84</v>
      </c>
      <c r="AV150" s="12" t="s">
        <v>82</v>
      </c>
      <c r="AW150" s="12" t="s">
        <v>31</v>
      </c>
      <c r="AX150" s="12" t="s">
        <v>75</v>
      </c>
      <c r="AY150" s="154" t="s">
        <v>158</v>
      </c>
    </row>
    <row r="151" spans="2:65" s="13" customFormat="1" ht="10">
      <c r="B151" s="159"/>
      <c r="D151" s="153" t="s">
        <v>165</v>
      </c>
      <c r="E151" s="160" t="s">
        <v>1</v>
      </c>
      <c r="F151" s="161" t="s">
        <v>329</v>
      </c>
      <c r="H151" s="162">
        <v>468</v>
      </c>
      <c r="I151" s="163"/>
      <c r="L151" s="159"/>
      <c r="M151" s="164"/>
      <c r="T151" s="165"/>
      <c r="AT151" s="160" t="s">
        <v>165</v>
      </c>
      <c r="AU151" s="160" t="s">
        <v>84</v>
      </c>
      <c r="AV151" s="13" t="s">
        <v>84</v>
      </c>
      <c r="AW151" s="13" t="s">
        <v>31</v>
      </c>
      <c r="AX151" s="13" t="s">
        <v>82</v>
      </c>
      <c r="AY151" s="160" t="s">
        <v>158</v>
      </c>
    </row>
    <row r="152" spans="2:65" s="1" customFormat="1" ht="33" customHeight="1">
      <c r="B152" s="137"/>
      <c r="C152" s="138" t="s">
        <v>84</v>
      </c>
      <c r="D152" s="138" t="s">
        <v>160</v>
      </c>
      <c r="E152" s="139" t="s">
        <v>330</v>
      </c>
      <c r="F152" s="140" t="s">
        <v>331</v>
      </c>
      <c r="G152" s="141" t="s">
        <v>170</v>
      </c>
      <c r="H152" s="142">
        <v>1638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332</v>
      </c>
    </row>
    <row r="153" spans="2:65" s="12" customFormat="1" ht="10">
      <c r="B153" s="152"/>
      <c r="D153" s="153" t="s">
        <v>165</v>
      </c>
      <c r="E153" s="154" t="s">
        <v>1</v>
      </c>
      <c r="F153" s="155" t="s">
        <v>333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84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334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84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335</v>
      </c>
      <c r="H155" s="162">
        <v>1638</v>
      </c>
      <c r="I155" s="163"/>
      <c r="L155" s="159"/>
      <c r="M155" s="164"/>
      <c r="T155" s="165"/>
      <c r="AT155" s="160" t="s">
        <v>165</v>
      </c>
      <c r="AU155" s="160" t="s">
        <v>84</v>
      </c>
      <c r="AV155" s="13" t="s">
        <v>84</v>
      </c>
      <c r="AW155" s="13" t="s">
        <v>31</v>
      </c>
      <c r="AX155" s="13" t="s">
        <v>82</v>
      </c>
      <c r="AY155" s="160" t="s">
        <v>158</v>
      </c>
    </row>
    <row r="156" spans="2:65" s="1" customFormat="1" ht="33" customHeight="1">
      <c r="B156" s="137"/>
      <c r="C156" s="138" t="s">
        <v>102</v>
      </c>
      <c r="D156" s="138" t="s">
        <v>160</v>
      </c>
      <c r="E156" s="139" t="s">
        <v>336</v>
      </c>
      <c r="F156" s="140" t="s">
        <v>337</v>
      </c>
      <c r="G156" s="141" t="s">
        <v>170</v>
      </c>
      <c r="H156" s="142">
        <v>302.952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105</v>
      </c>
      <c r="AT156" s="150" t="s">
        <v>160</v>
      </c>
      <c r="AU156" s="150" t="s">
        <v>84</v>
      </c>
      <c r="AY156" s="17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82</v>
      </c>
      <c r="BK156" s="151">
        <f>ROUND(I156*H156,2)</f>
        <v>0</v>
      </c>
      <c r="BL156" s="17" t="s">
        <v>105</v>
      </c>
      <c r="BM156" s="150" t="s">
        <v>338</v>
      </c>
    </row>
    <row r="157" spans="2:65" s="12" customFormat="1" ht="10">
      <c r="B157" s="152"/>
      <c r="D157" s="153" t="s">
        <v>165</v>
      </c>
      <c r="E157" s="154" t="s">
        <v>1</v>
      </c>
      <c r="F157" s="155" t="s">
        <v>339</v>
      </c>
      <c r="H157" s="154" t="s">
        <v>1</v>
      </c>
      <c r="I157" s="156"/>
      <c r="L157" s="152"/>
      <c r="M157" s="157"/>
      <c r="T157" s="158"/>
      <c r="AT157" s="154" t="s">
        <v>165</v>
      </c>
      <c r="AU157" s="154" t="s">
        <v>84</v>
      </c>
      <c r="AV157" s="12" t="s">
        <v>82</v>
      </c>
      <c r="AW157" s="12" t="s">
        <v>31</v>
      </c>
      <c r="AX157" s="12" t="s">
        <v>75</v>
      </c>
      <c r="AY157" s="154" t="s">
        <v>158</v>
      </c>
    </row>
    <row r="158" spans="2:65" s="12" customFormat="1" ht="10">
      <c r="B158" s="152"/>
      <c r="D158" s="153" t="s">
        <v>165</v>
      </c>
      <c r="E158" s="154" t="s">
        <v>1</v>
      </c>
      <c r="F158" s="155" t="s">
        <v>340</v>
      </c>
      <c r="H158" s="154" t="s">
        <v>1</v>
      </c>
      <c r="I158" s="156"/>
      <c r="L158" s="152"/>
      <c r="M158" s="157"/>
      <c r="T158" s="158"/>
      <c r="AT158" s="154" t="s">
        <v>165</v>
      </c>
      <c r="AU158" s="154" t="s">
        <v>84</v>
      </c>
      <c r="AV158" s="12" t="s">
        <v>82</v>
      </c>
      <c r="AW158" s="12" t="s">
        <v>31</v>
      </c>
      <c r="AX158" s="12" t="s">
        <v>75</v>
      </c>
      <c r="AY158" s="154" t="s">
        <v>158</v>
      </c>
    </row>
    <row r="159" spans="2:65" s="13" customFormat="1" ht="10">
      <c r="B159" s="159"/>
      <c r="D159" s="153" t="s">
        <v>165</v>
      </c>
      <c r="E159" s="160" t="s">
        <v>1</v>
      </c>
      <c r="F159" s="161" t="s">
        <v>341</v>
      </c>
      <c r="H159" s="162">
        <v>209.66399999999999</v>
      </c>
      <c r="I159" s="163"/>
      <c r="L159" s="159"/>
      <c r="M159" s="164"/>
      <c r="T159" s="165"/>
      <c r="AT159" s="160" t="s">
        <v>165</v>
      </c>
      <c r="AU159" s="160" t="s">
        <v>84</v>
      </c>
      <c r="AV159" s="13" t="s">
        <v>84</v>
      </c>
      <c r="AW159" s="13" t="s">
        <v>31</v>
      </c>
      <c r="AX159" s="13" t="s">
        <v>75</v>
      </c>
      <c r="AY159" s="160" t="s">
        <v>158</v>
      </c>
    </row>
    <row r="160" spans="2:65" s="13" customFormat="1" ht="10">
      <c r="B160" s="159"/>
      <c r="D160" s="153" t="s">
        <v>165</v>
      </c>
      <c r="E160" s="160" t="s">
        <v>1</v>
      </c>
      <c r="F160" s="161" t="s">
        <v>342</v>
      </c>
      <c r="H160" s="162">
        <v>48.671999999999997</v>
      </c>
      <c r="I160" s="163"/>
      <c r="L160" s="159"/>
      <c r="M160" s="164"/>
      <c r="T160" s="165"/>
      <c r="AT160" s="160" t="s">
        <v>165</v>
      </c>
      <c r="AU160" s="160" t="s">
        <v>84</v>
      </c>
      <c r="AV160" s="13" t="s">
        <v>84</v>
      </c>
      <c r="AW160" s="13" t="s">
        <v>31</v>
      </c>
      <c r="AX160" s="13" t="s">
        <v>75</v>
      </c>
      <c r="AY160" s="160" t="s">
        <v>158</v>
      </c>
    </row>
    <row r="161" spans="2:65" s="13" customFormat="1" ht="10">
      <c r="B161" s="159"/>
      <c r="D161" s="153" t="s">
        <v>165</v>
      </c>
      <c r="E161" s="160" t="s">
        <v>1</v>
      </c>
      <c r="F161" s="161" t="s">
        <v>343</v>
      </c>
      <c r="H161" s="162">
        <v>44.616</v>
      </c>
      <c r="I161" s="163"/>
      <c r="L161" s="159"/>
      <c r="M161" s="164"/>
      <c r="T161" s="165"/>
      <c r="AT161" s="160" t="s">
        <v>165</v>
      </c>
      <c r="AU161" s="160" t="s">
        <v>84</v>
      </c>
      <c r="AV161" s="13" t="s">
        <v>84</v>
      </c>
      <c r="AW161" s="13" t="s">
        <v>31</v>
      </c>
      <c r="AX161" s="13" t="s">
        <v>75</v>
      </c>
      <c r="AY161" s="160" t="s">
        <v>158</v>
      </c>
    </row>
    <row r="162" spans="2:65" s="14" customFormat="1" ht="10">
      <c r="B162" s="166"/>
      <c r="D162" s="153" t="s">
        <v>165</v>
      </c>
      <c r="E162" s="167" t="s">
        <v>1</v>
      </c>
      <c r="F162" s="168" t="s">
        <v>195</v>
      </c>
      <c r="H162" s="169">
        <v>302.952</v>
      </c>
      <c r="I162" s="170"/>
      <c r="L162" s="166"/>
      <c r="M162" s="171"/>
      <c r="T162" s="172"/>
      <c r="AT162" s="167" t="s">
        <v>165</v>
      </c>
      <c r="AU162" s="167" t="s">
        <v>84</v>
      </c>
      <c r="AV162" s="14" t="s">
        <v>105</v>
      </c>
      <c r="AW162" s="14" t="s">
        <v>31</v>
      </c>
      <c r="AX162" s="14" t="s">
        <v>82</v>
      </c>
      <c r="AY162" s="167" t="s">
        <v>158</v>
      </c>
    </row>
    <row r="163" spans="2:65" s="1" customFormat="1" ht="33" customHeight="1">
      <c r="B163" s="137"/>
      <c r="C163" s="138" t="s">
        <v>105</v>
      </c>
      <c r="D163" s="138" t="s">
        <v>160</v>
      </c>
      <c r="E163" s="139" t="s">
        <v>344</v>
      </c>
      <c r="F163" s="140" t="s">
        <v>345</v>
      </c>
      <c r="G163" s="141" t="s">
        <v>170</v>
      </c>
      <c r="H163" s="142">
        <v>36.768000000000001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84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346</v>
      </c>
    </row>
    <row r="164" spans="2:65" s="12" customFormat="1" ht="10">
      <c r="B164" s="152"/>
      <c r="D164" s="153" t="s">
        <v>165</v>
      </c>
      <c r="E164" s="154" t="s">
        <v>1</v>
      </c>
      <c r="F164" s="155" t="s">
        <v>339</v>
      </c>
      <c r="H164" s="154" t="s">
        <v>1</v>
      </c>
      <c r="I164" s="156"/>
      <c r="L164" s="152"/>
      <c r="M164" s="157"/>
      <c r="T164" s="158"/>
      <c r="AT164" s="154" t="s">
        <v>165</v>
      </c>
      <c r="AU164" s="154" t="s">
        <v>84</v>
      </c>
      <c r="AV164" s="12" t="s">
        <v>82</v>
      </c>
      <c r="AW164" s="12" t="s">
        <v>31</v>
      </c>
      <c r="AX164" s="12" t="s">
        <v>75</v>
      </c>
      <c r="AY164" s="154" t="s">
        <v>158</v>
      </c>
    </row>
    <row r="165" spans="2:65" s="12" customFormat="1" ht="10">
      <c r="B165" s="152"/>
      <c r="D165" s="153" t="s">
        <v>165</v>
      </c>
      <c r="E165" s="154" t="s">
        <v>1</v>
      </c>
      <c r="F165" s="155" t="s">
        <v>347</v>
      </c>
      <c r="H165" s="154" t="s">
        <v>1</v>
      </c>
      <c r="I165" s="156"/>
      <c r="L165" s="152"/>
      <c r="M165" s="157"/>
      <c r="T165" s="158"/>
      <c r="AT165" s="154" t="s">
        <v>165</v>
      </c>
      <c r="AU165" s="154" t="s">
        <v>84</v>
      </c>
      <c r="AV165" s="12" t="s">
        <v>82</v>
      </c>
      <c r="AW165" s="12" t="s">
        <v>31</v>
      </c>
      <c r="AX165" s="12" t="s">
        <v>75</v>
      </c>
      <c r="AY165" s="154" t="s">
        <v>158</v>
      </c>
    </row>
    <row r="166" spans="2:65" s="13" customFormat="1" ht="10">
      <c r="B166" s="159"/>
      <c r="D166" s="153" t="s">
        <v>165</v>
      </c>
      <c r="E166" s="160" t="s">
        <v>1</v>
      </c>
      <c r="F166" s="161" t="s">
        <v>348</v>
      </c>
      <c r="H166" s="162">
        <v>12.278</v>
      </c>
      <c r="I166" s="163"/>
      <c r="L166" s="159"/>
      <c r="M166" s="164"/>
      <c r="T166" s="165"/>
      <c r="AT166" s="160" t="s">
        <v>165</v>
      </c>
      <c r="AU166" s="160" t="s">
        <v>84</v>
      </c>
      <c r="AV166" s="13" t="s">
        <v>84</v>
      </c>
      <c r="AW166" s="13" t="s">
        <v>31</v>
      </c>
      <c r="AX166" s="13" t="s">
        <v>75</v>
      </c>
      <c r="AY166" s="160" t="s">
        <v>158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349</v>
      </c>
      <c r="H167" s="162">
        <v>9.0540000000000003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75</v>
      </c>
      <c r="AY167" s="160" t="s">
        <v>158</v>
      </c>
    </row>
    <row r="168" spans="2:65" s="13" customFormat="1" ht="10">
      <c r="B168" s="159"/>
      <c r="D168" s="153" t="s">
        <v>165</v>
      </c>
      <c r="E168" s="160" t="s">
        <v>1</v>
      </c>
      <c r="F168" s="161" t="s">
        <v>350</v>
      </c>
      <c r="H168" s="162">
        <v>4.6959999999999997</v>
      </c>
      <c r="I168" s="163"/>
      <c r="L168" s="159"/>
      <c r="M168" s="164"/>
      <c r="T168" s="165"/>
      <c r="AT168" s="160" t="s">
        <v>165</v>
      </c>
      <c r="AU168" s="160" t="s">
        <v>84</v>
      </c>
      <c r="AV168" s="13" t="s">
        <v>84</v>
      </c>
      <c r="AW168" s="13" t="s">
        <v>31</v>
      </c>
      <c r="AX168" s="13" t="s">
        <v>75</v>
      </c>
      <c r="AY168" s="160" t="s">
        <v>158</v>
      </c>
    </row>
    <row r="169" spans="2:65" s="13" customFormat="1" ht="10">
      <c r="B169" s="159"/>
      <c r="D169" s="153" t="s">
        <v>165</v>
      </c>
      <c r="E169" s="160" t="s">
        <v>1</v>
      </c>
      <c r="F169" s="161" t="s">
        <v>351</v>
      </c>
      <c r="H169" s="162">
        <v>0.35299999999999998</v>
      </c>
      <c r="I169" s="163"/>
      <c r="L169" s="159"/>
      <c r="M169" s="164"/>
      <c r="T169" s="165"/>
      <c r="AT169" s="160" t="s">
        <v>165</v>
      </c>
      <c r="AU169" s="160" t="s">
        <v>84</v>
      </c>
      <c r="AV169" s="13" t="s">
        <v>84</v>
      </c>
      <c r="AW169" s="13" t="s">
        <v>31</v>
      </c>
      <c r="AX169" s="13" t="s">
        <v>75</v>
      </c>
      <c r="AY169" s="160" t="s">
        <v>158</v>
      </c>
    </row>
    <row r="170" spans="2:65" s="13" customFormat="1" ht="10">
      <c r="B170" s="159"/>
      <c r="D170" s="153" t="s">
        <v>165</v>
      </c>
      <c r="E170" s="160" t="s">
        <v>1</v>
      </c>
      <c r="F170" s="161" t="s">
        <v>352</v>
      </c>
      <c r="H170" s="162">
        <v>5.2679999999999998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31</v>
      </c>
      <c r="AX170" s="13" t="s">
        <v>75</v>
      </c>
      <c r="AY170" s="160" t="s">
        <v>158</v>
      </c>
    </row>
    <row r="171" spans="2:65" s="12" customFormat="1" ht="10">
      <c r="B171" s="152"/>
      <c r="D171" s="153" t="s">
        <v>165</v>
      </c>
      <c r="E171" s="154" t="s">
        <v>1</v>
      </c>
      <c r="F171" s="155" t="s">
        <v>353</v>
      </c>
      <c r="H171" s="154" t="s">
        <v>1</v>
      </c>
      <c r="I171" s="156"/>
      <c r="L171" s="152"/>
      <c r="M171" s="157"/>
      <c r="T171" s="158"/>
      <c r="AT171" s="154" t="s">
        <v>165</v>
      </c>
      <c r="AU171" s="154" t="s">
        <v>84</v>
      </c>
      <c r="AV171" s="12" t="s">
        <v>82</v>
      </c>
      <c r="AW171" s="12" t="s">
        <v>31</v>
      </c>
      <c r="AX171" s="12" t="s">
        <v>75</v>
      </c>
      <c r="AY171" s="154" t="s">
        <v>158</v>
      </c>
    </row>
    <row r="172" spans="2:65" s="13" customFormat="1" ht="20">
      <c r="B172" s="159"/>
      <c r="D172" s="153" t="s">
        <v>165</v>
      </c>
      <c r="E172" s="160" t="s">
        <v>1</v>
      </c>
      <c r="F172" s="161" t="s">
        <v>354</v>
      </c>
      <c r="H172" s="162">
        <v>5.1189999999999998</v>
      </c>
      <c r="I172" s="163"/>
      <c r="L172" s="159"/>
      <c r="M172" s="164"/>
      <c r="T172" s="165"/>
      <c r="AT172" s="160" t="s">
        <v>165</v>
      </c>
      <c r="AU172" s="160" t="s">
        <v>84</v>
      </c>
      <c r="AV172" s="13" t="s">
        <v>84</v>
      </c>
      <c r="AW172" s="13" t="s">
        <v>31</v>
      </c>
      <c r="AX172" s="13" t="s">
        <v>75</v>
      </c>
      <c r="AY172" s="160" t="s">
        <v>158</v>
      </c>
    </row>
    <row r="173" spans="2:65" s="14" customFormat="1" ht="10">
      <c r="B173" s="166"/>
      <c r="D173" s="153" t="s">
        <v>165</v>
      </c>
      <c r="E173" s="167" t="s">
        <v>1</v>
      </c>
      <c r="F173" s="168" t="s">
        <v>195</v>
      </c>
      <c r="H173" s="169">
        <v>36.768000000000001</v>
      </c>
      <c r="I173" s="170"/>
      <c r="L173" s="166"/>
      <c r="M173" s="171"/>
      <c r="T173" s="172"/>
      <c r="AT173" s="167" t="s">
        <v>165</v>
      </c>
      <c r="AU173" s="167" t="s">
        <v>84</v>
      </c>
      <c r="AV173" s="14" t="s">
        <v>105</v>
      </c>
      <c r="AW173" s="14" t="s">
        <v>31</v>
      </c>
      <c r="AX173" s="14" t="s">
        <v>82</v>
      </c>
      <c r="AY173" s="167" t="s">
        <v>158</v>
      </c>
    </row>
    <row r="174" spans="2:65" s="1" customFormat="1" ht="33" customHeight="1">
      <c r="B174" s="137"/>
      <c r="C174" s="138" t="s">
        <v>108</v>
      </c>
      <c r="D174" s="138" t="s">
        <v>160</v>
      </c>
      <c r="E174" s="139" t="s">
        <v>355</v>
      </c>
      <c r="F174" s="140" t="s">
        <v>356</v>
      </c>
      <c r="G174" s="141" t="s">
        <v>170</v>
      </c>
      <c r="H174" s="142">
        <v>99.17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84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357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339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84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2" customFormat="1" ht="10">
      <c r="B176" s="152"/>
      <c r="D176" s="153" t="s">
        <v>165</v>
      </c>
      <c r="E176" s="154" t="s">
        <v>1</v>
      </c>
      <c r="F176" s="155" t="s">
        <v>358</v>
      </c>
      <c r="H176" s="154" t="s">
        <v>1</v>
      </c>
      <c r="I176" s="156"/>
      <c r="L176" s="152"/>
      <c r="M176" s="157"/>
      <c r="T176" s="158"/>
      <c r="AT176" s="154" t="s">
        <v>165</v>
      </c>
      <c r="AU176" s="154" t="s">
        <v>84</v>
      </c>
      <c r="AV176" s="12" t="s">
        <v>82</v>
      </c>
      <c r="AW176" s="12" t="s">
        <v>31</v>
      </c>
      <c r="AX176" s="12" t="s">
        <v>75</v>
      </c>
      <c r="AY176" s="154" t="s">
        <v>158</v>
      </c>
    </row>
    <row r="177" spans="2:65" s="13" customFormat="1" ht="10">
      <c r="B177" s="159"/>
      <c r="D177" s="153" t="s">
        <v>165</v>
      </c>
      <c r="E177" s="160" t="s">
        <v>1</v>
      </c>
      <c r="F177" s="161" t="s">
        <v>359</v>
      </c>
      <c r="H177" s="162">
        <v>18.388000000000002</v>
      </c>
      <c r="I177" s="163"/>
      <c r="L177" s="159"/>
      <c r="M177" s="164"/>
      <c r="T177" s="165"/>
      <c r="AT177" s="160" t="s">
        <v>165</v>
      </c>
      <c r="AU177" s="160" t="s">
        <v>84</v>
      </c>
      <c r="AV177" s="13" t="s">
        <v>84</v>
      </c>
      <c r="AW177" s="13" t="s">
        <v>31</v>
      </c>
      <c r="AX177" s="13" t="s">
        <v>75</v>
      </c>
      <c r="AY177" s="160" t="s">
        <v>158</v>
      </c>
    </row>
    <row r="178" spans="2:65" s="13" customFormat="1" ht="10">
      <c r="B178" s="159"/>
      <c r="D178" s="153" t="s">
        <v>165</v>
      </c>
      <c r="E178" s="160" t="s">
        <v>1</v>
      </c>
      <c r="F178" s="161" t="s">
        <v>360</v>
      </c>
      <c r="H178" s="162">
        <v>15.766</v>
      </c>
      <c r="I178" s="163"/>
      <c r="L178" s="159"/>
      <c r="M178" s="164"/>
      <c r="T178" s="165"/>
      <c r="AT178" s="160" t="s">
        <v>165</v>
      </c>
      <c r="AU178" s="160" t="s">
        <v>84</v>
      </c>
      <c r="AV178" s="13" t="s">
        <v>84</v>
      </c>
      <c r="AW178" s="13" t="s">
        <v>31</v>
      </c>
      <c r="AX178" s="13" t="s">
        <v>75</v>
      </c>
      <c r="AY178" s="160" t="s">
        <v>158</v>
      </c>
    </row>
    <row r="179" spans="2:65" s="12" customFormat="1" ht="10">
      <c r="B179" s="152"/>
      <c r="D179" s="153" t="s">
        <v>165</v>
      </c>
      <c r="E179" s="154" t="s">
        <v>1</v>
      </c>
      <c r="F179" s="155" t="s">
        <v>361</v>
      </c>
      <c r="H179" s="154" t="s">
        <v>1</v>
      </c>
      <c r="I179" s="156"/>
      <c r="L179" s="152"/>
      <c r="M179" s="157"/>
      <c r="T179" s="158"/>
      <c r="AT179" s="154" t="s">
        <v>165</v>
      </c>
      <c r="AU179" s="154" t="s">
        <v>84</v>
      </c>
      <c r="AV179" s="12" t="s">
        <v>82</v>
      </c>
      <c r="AW179" s="12" t="s">
        <v>31</v>
      </c>
      <c r="AX179" s="12" t="s">
        <v>75</v>
      </c>
      <c r="AY179" s="154" t="s">
        <v>158</v>
      </c>
    </row>
    <row r="180" spans="2:65" s="13" customFormat="1" ht="10">
      <c r="B180" s="159"/>
      <c r="D180" s="153" t="s">
        <v>165</v>
      </c>
      <c r="E180" s="160" t="s">
        <v>1</v>
      </c>
      <c r="F180" s="161" t="s">
        <v>362</v>
      </c>
      <c r="H180" s="162">
        <v>65.016000000000005</v>
      </c>
      <c r="I180" s="163"/>
      <c r="L180" s="159"/>
      <c r="M180" s="164"/>
      <c r="T180" s="165"/>
      <c r="AT180" s="160" t="s">
        <v>165</v>
      </c>
      <c r="AU180" s="160" t="s">
        <v>84</v>
      </c>
      <c r="AV180" s="13" t="s">
        <v>84</v>
      </c>
      <c r="AW180" s="13" t="s">
        <v>31</v>
      </c>
      <c r="AX180" s="13" t="s">
        <v>75</v>
      </c>
      <c r="AY180" s="160" t="s">
        <v>158</v>
      </c>
    </row>
    <row r="181" spans="2:65" s="14" customFormat="1" ht="10">
      <c r="B181" s="166"/>
      <c r="D181" s="153" t="s">
        <v>165</v>
      </c>
      <c r="E181" s="167" t="s">
        <v>1</v>
      </c>
      <c r="F181" s="168" t="s">
        <v>195</v>
      </c>
      <c r="H181" s="169">
        <v>99.170000000000016</v>
      </c>
      <c r="I181" s="170"/>
      <c r="L181" s="166"/>
      <c r="M181" s="171"/>
      <c r="T181" s="172"/>
      <c r="AT181" s="167" t="s">
        <v>165</v>
      </c>
      <c r="AU181" s="167" t="s">
        <v>84</v>
      </c>
      <c r="AV181" s="14" t="s">
        <v>105</v>
      </c>
      <c r="AW181" s="14" t="s">
        <v>31</v>
      </c>
      <c r="AX181" s="14" t="s">
        <v>82</v>
      </c>
      <c r="AY181" s="167" t="s">
        <v>158</v>
      </c>
    </row>
    <row r="182" spans="2:65" s="1" customFormat="1" ht="33" customHeight="1">
      <c r="B182" s="137"/>
      <c r="C182" s="138" t="s">
        <v>111</v>
      </c>
      <c r="D182" s="138" t="s">
        <v>160</v>
      </c>
      <c r="E182" s="139" t="s">
        <v>363</v>
      </c>
      <c r="F182" s="140" t="s">
        <v>364</v>
      </c>
      <c r="G182" s="141" t="s">
        <v>170</v>
      </c>
      <c r="H182" s="142">
        <v>452.56900000000002</v>
      </c>
      <c r="I182" s="143"/>
      <c r="J182" s="144">
        <f>ROUND(I182*H182,2)</f>
        <v>0</v>
      </c>
      <c r="K182" s="145"/>
      <c r="L182" s="32"/>
      <c r="M182" s="146" t="s">
        <v>1</v>
      </c>
      <c r="N182" s="147" t="s">
        <v>40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105</v>
      </c>
      <c r="AT182" s="150" t="s">
        <v>160</v>
      </c>
      <c r="AU182" s="150" t="s">
        <v>84</v>
      </c>
      <c r="AY182" s="17" t="s">
        <v>158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82</v>
      </c>
      <c r="BK182" s="151">
        <f>ROUND(I182*H182,2)</f>
        <v>0</v>
      </c>
      <c r="BL182" s="17" t="s">
        <v>105</v>
      </c>
      <c r="BM182" s="150" t="s">
        <v>365</v>
      </c>
    </row>
    <row r="183" spans="2:65" s="12" customFormat="1" ht="10">
      <c r="B183" s="152"/>
      <c r="D183" s="153" t="s">
        <v>165</v>
      </c>
      <c r="E183" s="154" t="s">
        <v>1</v>
      </c>
      <c r="F183" s="155" t="s">
        <v>366</v>
      </c>
      <c r="H183" s="154" t="s">
        <v>1</v>
      </c>
      <c r="I183" s="156"/>
      <c r="L183" s="152"/>
      <c r="M183" s="157"/>
      <c r="T183" s="158"/>
      <c r="AT183" s="154" t="s">
        <v>165</v>
      </c>
      <c r="AU183" s="154" t="s">
        <v>84</v>
      </c>
      <c r="AV183" s="12" t="s">
        <v>82</v>
      </c>
      <c r="AW183" s="12" t="s">
        <v>31</v>
      </c>
      <c r="AX183" s="12" t="s">
        <v>75</v>
      </c>
      <c r="AY183" s="154" t="s">
        <v>158</v>
      </c>
    </row>
    <row r="184" spans="2:65" s="13" customFormat="1" ht="10">
      <c r="B184" s="159"/>
      <c r="D184" s="153" t="s">
        <v>165</v>
      </c>
      <c r="E184" s="160" t="s">
        <v>1</v>
      </c>
      <c r="F184" s="161" t="s">
        <v>367</v>
      </c>
      <c r="H184" s="162">
        <v>452.56900000000002</v>
      </c>
      <c r="I184" s="163"/>
      <c r="L184" s="159"/>
      <c r="M184" s="164"/>
      <c r="T184" s="165"/>
      <c r="AT184" s="160" t="s">
        <v>165</v>
      </c>
      <c r="AU184" s="160" t="s">
        <v>84</v>
      </c>
      <c r="AV184" s="13" t="s">
        <v>84</v>
      </c>
      <c r="AW184" s="13" t="s">
        <v>31</v>
      </c>
      <c r="AX184" s="13" t="s">
        <v>82</v>
      </c>
      <c r="AY184" s="160" t="s">
        <v>158</v>
      </c>
    </row>
    <row r="185" spans="2:65" s="1" customFormat="1" ht="33" customHeight="1">
      <c r="B185" s="137"/>
      <c r="C185" s="138" t="s">
        <v>120</v>
      </c>
      <c r="D185" s="138" t="s">
        <v>160</v>
      </c>
      <c r="E185" s="139" t="s">
        <v>368</v>
      </c>
      <c r="F185" s="140" t="s">
        <v>369</v>
      </c>
      <c r="G185" s="141" t="s">
        <v>170</v>
      </c>
      <c r="H185" s="142">
        <v>1624.3209999999999</v>
      </c>
      <c r="I185" s="143"/>
      <c r="J185" s="144">
        <f>ROUND(I185*H185,2)</f>
        <v>0</v>
      </c>
      <c r="K185" s="145"/>
      <c r="L185" s="32"/>
      <c r="M185" s="146" t="s">
        <v>1</v>
      </c>
      <c r="N185" s="147" t="s">
        <v>40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105</v>
      </c>
      <c r="AT185" s="150" t="s">
        <v>160</v>
      </c>
      <c r="AU185" s="150" t="s">
        <v>84</v>
      </c>
      <c r="AY185" s="17" t="s">
        <v>158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82</v>
      </c>
      <c r="BK185" s="151">
        <f>ROUND(I185*H185,2)</f>
        <v>0</v>
      </c>
      <c r="BL185" s="17" t="s">
        <v>105</v>
      </c>
      <c r="BM185" s="150" t="s">
        <v>370</v>
      </c>
    </row>
    <row r="186" spans="2:65" s="13" customFormat="1" ht="10">
      <c r="B186" s="159"/>
      <c r="D186" s="153" t="s">
        <v>165</v>
      </c>
      <c r="E186" s="160" t="s">
        <v>1</v>
      </c>
      <c r="F186" s="161" t="s">
        <v>371</v>
      </c>
      <c r="H186" s="162">
        <v>1624.3209999999999</v>
      </c>
      <c r="I186" s="163"/>
      <c r="L186" s="159"/>
      <c r="M186" s="164"/>
      <c r="T186" s="165"/>
      <c r="AT186" s="160" t="s">
        <v>165</v>
      </c>
      <c r="AU186" s="160" t="s">
        <v>84</v>
      </c>
      <c r="AV186" s="13" t="s">
        <v>84</v>
      </c>
      <c r="AW186" s="13" t="s">
        <v>31</v>
      </c>
      <c r="AX186" s="13" t="s">
        <v>82</v>
      </c>
      <c r="AY186" s="160" t="s">
        <v>158</v>
      </c>
    </row>
    <row r="187" spans="2:65" s="1" customFormat="1" ht="37.75" customHeight="1">
      <c r="B187" s="137"/>
      <c r="C187" s="138" t="s">
        <v>123</v>
      </c>
      <c r="D187" s="138" t="s">
        <v>160</v>
      </c>
      <c r="E187" s="139" t="s">
        <v>372</v>
      </c>
      <c r="F187" s="140" t="s">
        <v>373</v>
      </c>
      <c r="G187" s="141" t="s">
        <v>170</v>
      </c>
      <c r="H187" s="142">
        <v>16243.21</v>
      </c>
      <c r="I187" s="143"/>
      <c r="J187" s="144">
        <f>ROUND(I187*H187,2)</f>
        <v>0</v>
      </c>
      <c r="K187" s="145"/>
      <c r="L187" s="32"/>
      <c r="M187" s="146" t="s">
        <v>1</v>
      </c>
      <c r="N187" s="147" t="s">
        <v>40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105</v>
      </c>
      <c r="AT187" s="150" t="s">
        <v>160</v>
      </c>
      <c r="AU187" s="150" t="s">
        <v>84</v>
      </c>
      <c r="AY187" s="17" t="s">
        <v>158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82</v>
      </c>
      <c r="BK187" s="151">
        <f>ROUND(I187*H187,2)</f>
        <v>0</v>
      </c>
      <c r="BL187" s="17" t="s">
        <v>105</v>
      </c>
      <c r="BM187" s="150" t="s">
        <v>374</v>
      </c>
    </row>
    <row r="188" spans="2:65" s="13" customFormat="1" ht="10">
      <c r="B188" s="159"/>
      <c r="D188" s="153" t="s">
        <v>165</v>
      </c>
      <c r="E188" s="160" t="s">
        <v>1</v>
      </c>
      <c r="F188" s="161" t="s">
        <v>375</v>
      </c>
      <c r="H188" s="162">
        <v>16243.21</v>
      </c>
      <c r="I188" s="163"/>
      <c r="L188" s="159"/>
      <c r="M188" s="164"/>
      <c r="T188" s="165"/>
      <c r="AT188" s="160" t="s">
        <v>165</v>
      </c>
      <c r="AU188" s="160" t="s">
        <v>84</v>
      </c>
      <c r="AV188" s="13" t="s">
        <v>84</v>
      </c>
      <c r="AW188" s="13" t="s">
        <v>31</v>
      </c>
      <c r="AX188" s="13" t="s">
        <v>82</v>
      </c>
      <c r="AY188" s="160" t="s">
        <v>158</v>
      </c>
    </row>
    <row r="189" spans="2:65" s="1" customFormat="1" ht="24.15" customHeight="1">
      <c r="B189" s="137"/>
      <c r="C189" s="138" t="s">
        <v>179</v>
      </c>
      <c r="D189" s="138" t="s">
        <v>160</v>
      </c>
      <c r="E189" s="139" t="s">
        <v>376</v>
      </c>
      <c r="F189" s="140" t="s">
        <v>377</v>
      </c>
      <c r="G189" s="141" t="s">
        <v>170</v>
      </c>
      <c r="H189" s="142">
        <v>452.56900000000002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378</v>
      </c>
    </row>
    <row r="190" spans="2:65" s="1" customFormat="1" ht="24.15" customHeight="1">
      <c r="B190" s="137"/>
      <c r="C190" s="138" t="s">
        <v>215</v>
      </c>
      <c r="D190" s="138" t="s">
        <v>160</v>
      </c>
      <c r="E190" s="139" t="s">
        <v>379</v>
      </c>
      <c r="F190" s="140" t="s">
        <v>380</v>
      </c>
      <c r="G190" s="141" t="s">
        <v>226</v>
      </c>
      <c r="H190" s="142">
        <v>2923.7779999999998</v>
      </c>
      <c r="I190" s="143"/>
      <c r="J190" s="144">
        <f>ROUND(I190*H190,2)</f>
        <v>0</v>
      </c>
      <c r="K190" s="145"/>
      <c r="L190" s="32"/>
      <c r="M190" s="146" t="s">
        <v>1</v>
      </c>
      <c r="N190" s="147" t="s">
        <v>40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105</v>
      </c>
      <c r="AT190" s="150" t="s">
        <v>160</v>
      </c>
      <c r="AU190" s="150" t="s">
        <v>84</v>
      </c>
      <c r="AY190" s="17" t="s">
        <v>158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82</v>
      </c>
      <c r="BK190" s="151">
        <f>ROUND(I190*H190,2)</f>
        <v>0</v>
      </c>
      <c r="BL190" s="17" t="s">
        <v>105</v>
      </c>
      <c r="BM190" s="150" t="s">
        <v>381</v>
      </c>
    </row>
    <row r="191" spans="2:65" s="13" customFormat="1" ht="10">
      <c r="B191" s="159"/>
      <c r="D191" s="153" t="s">
        <v>165</v>
      </c>
      <c r="E191" s="160" t="s">
        <v>1</v>
      </c>
      <c r="F191" s="161" t="s">
        <v>382</v>
      </c>
      <c r="H191" s="162">
        <v>2923.7779999999998</v>
      </c>
      <c r="I191" s="163"/>
      <c r="L191" s="159"/>
      <c r="M191" s="164"/>
      <c r="T191" s="165"/>
      <c r="AT191" s="160" t="s">
        <v>165</v>
      </c>
      <c r="AU191" s="160" t="s">
        <v>84</v>
      </c>
      <c r="AV191" s="13" t="s">
        <v>84</v>
      </c>
      <c r="AW191" s="13" t="s">
        <v>31</v>
      </c>
      <c r="AX191" s="13" t="s">
        <v>82</v>
      </c>
      <c r="AY191" s="160" t="s">
        <v>158</v>
      </c>
    </row>
    <row r="192" spans="2:65" s="1" customFormat="1" ht="16.5" customHeight="1">
      <c r="B192" s="137"/>
      <c r="C192" s="138" t="s">
        <v>223</v>
      </c>
      <c r="D192" s="138" t="s">
        <v>160</v>
      </c>
      <c r="E192" s="139" t="s">
        <v>383</v>
      </c>
      <c r="F192" s="140" t="s">
        <v>384</v>
      </c>
      <c r="G192" s="141" t="s">
        <v>170</v>
      </c>
      <c r="H192" s="142">
        <v>1624.3209999999999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105</v>
      </c>
      <c r="AT192" s="150" t="s">
        <v>160</v>
      </c>
      <c r="AU192" s="150" t="s">
        <v>84</v>
      </c>
      <c r="AY192" s="17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82</v>
      </c>
      <c r="BK192" s="151">
        <f>ROUND(I192*H192,2)</f>
        <v>0</v>
      </c>
      <c r="BL192" s="17" t="s">
        <v>105</v>
      </c>
      <c r="BM192" s="150" t="s">
        <v>385</v>
      </c>
    </row>
    <row r="193" spans="2:65" s="1" customFormat="1" ht="24.15" customHeight="1">
      <c r="B193" s="137"/>
      <c r="C193" s="138" t="s">
        <v>228</v>
      </c>
      <c r="D193" s="138" t="s">
        <v>160</v>
      </c>
      <c r="E193" s="139" t="s">
        <v>175</v>
      </c>
      <c r="F193" s="140" t="s">
        <v>176</v>
      </c>
      <c r="G193" s="141" t="s">
        <v>170</v>
      </c>
      <c r="H193" s="142">
        <v>276.12400000000002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84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386</v>
      </c>
    </row>
    <row r="194" spans="2:65" s="12" customFormat="1" ht="10">
      <c r="B194" s="152"/>
      <c r="D194" s="153" t="s">
        <v>165</v>
      </c>
      <c r="E194" s="154" t="s">
        <v>1</v>
      </c>
      <c r="F194" s="155" t="s">
        <v>339</v>
      </c>
      <c r="H194" s="154" t="s">
        <v>1</v>
      </c>
      <c r="I194" s="156"/>
      <c r="L194" s="152"/>
      <c r="M194" s="157"/>
      <c r="T194" s="158"/>
      <c r="AT194" s="154" t="s">
        <v>165</v>
      </c>
      <c r="AU194" s="154" t="s">
        <v>84</v>
      </c>
      <c r="AV194" s="12" t="s">
        <v>82</v>
      </c>
      <c r="AW194" s="12" t="s">
        <v>31</v>
      </c>
      <c r="AX194" s="12" t="s">
        <v>75</v>
      </c>
      <c r="AY194" s="154" t="s">
        <v>158</v>
      </c>
    </row>
    <row r="195" spans="2:65" s="13" customFormat="1" ht="10">
      <c r="B195" s="159"/>
      <c r="D195" s="153" t="s">
        <v>165</v>
      </c>
      <c r="E195" s="160" t="s">
        <v>1</v>
      </c>
      <c r="F195" s="161" t="s">
        <v>387</v>
      </c>
      <c r="H195" s="162">
        <v>93.183999999999997</v>
      </c>
      <c r="I195" s="163"/>
      <c r="L195" s="159"/>
      <c r="M195" s="164"/>
      <c r="T195" s="165"/>
      <c r="AT195" s="160" t="s">
        <v>165</v>
      </c>
      <c r="AU195" s="160" t="s">
        <v>84</v>
      </c>
      <c r="AV195" s="13" t="s">
        <v>84</v>
      </c>
      <c r="AW195" s="13" t="s">
        <v>31</v>
      </c>
      <c r="AX195" s="13" t="s">
        <v>75</v>
      </c>
      <c r="AY195" s="160" t="s">
        <v>158</v>
      </c>
    </row>
    <row r="196" spans="2:65" s="13" customFormat="1" ht="10">
      <c r="B196" s="159"/>
      <c r="D196" s="153" t="s">
        <v>165</v>
      </c>
      <c r="E196" s="160" t="s">
        <v>1</v>
      </c>
      <c r="F196" s="161" t="s">
        <v>388</v>
      </c>
      <c r="H196" s="162">
        <v>20.591999999999999</v>
      </c>
      <c r="I196" s="163"/>
      <c r="L196" s="159"/>
      <c r="M196" s="164"/>
      <c r="T196" s="165"/>
      <c r="AT196" s="160" t="s">
        <v>165</v>
      </c>
      <c r="AU196" s="160" t="s">
        <v>84</v>
      </c>
      <c r="AV196" s="13" t="s">
        <v>84</v>
      </c>
      <c r="AW196" s="13" t="s">
        <v>31</v>
      </c>
      <c r="AX196" s="13" t="s">
        <v>75</v>
      </c>
      <c r="AY196" s="160" t="s">
        <v>158</v>
      </c>
    </row>
    <row r="197" spans="2:65" s="13" customFormat="1" ht="10">
      <c r="B197" s="159"/>
      <c r="D197" s="153" t="s">
        <v>165</v>
      </c>
      <c r="E197" s="160" t="s">
        <v>1</v>
      </c>
      <c r="F197" s="161" t="s">
        <v>389</v>
      </c>
      <c r="H197" s="162">
        <v>19.344000000000001</v>
      </c>
      <c r="I197" s="163"/>
      <c r="L197" s="159"/>
      <c r="M197" s="164"/>
      <c r="T197" s="165"/>
      <c r="AT197" s="160" t="s">
        <v>165</v>
      </c>
      <c r="AU197" s="160" t="s">
        <v>84</v>
      </c>
      <c r="AV197" s="13" t="s">
        <v>84</v>
      </c>
      <c r="AW197" s="13" t="s">
        <v>31</v>
      </c>
      <c r="AX197" s="13" t="s">
        <v>75</v>
      </c>
      <c r="AY197" s="160" t="s">
        <v>158</v>
      </c>
    </row>
    <row r="198" spans="2:65" s="13" customFormat="1" ht="10">
      <c r="B198" s="159"/>
      <c r="D198" s="153" t="s">
        <v>165</v>
      </c>
      <c r="E198" s="160" t="s">
        <v>1</v>
      </c>
      <c r="F198" s="161" t="s">
        <v>390</v>
      </c>
      <c r="H198" s="162">
        <v>96.06</v>
      </c>
      <c r="I198" s="163"/>
      <c r="L198" s="159"/>
      <c r="M198" s="164"/>
      <c r="T198" s="165"/>
      <c r="AT198" s="160" t="s">
        <v>165</v>
      </c>
      <c r="AU198" s="160" t="s">
        <v>84</v>
      </c>
      <c r="AV198" s="13" t="s">
        <v>84</v>
      </c>
      <c r="AW198" s="13" t="s">
        <v>31</v>
      </c>
      <c r="AX198" s="13" t="s">
        <v>75</v>
      </c>
      <c r="AY198" s="160" t="s">
        <v>158</v>
      </c>
    </row>
    <row r="199" spans="2:65" s="13" customFormat="1" ht="10">
      <c r="B199" s="159"/>
      <c r="D199" s="153" t="s">
        <v>165</v>
      </c>
      <c r="E199" s="160" t="s">
        <v>1</v>
      </c>
      <c r="F199" s="161" t="s">
        <v>391</v>
      </c>
      <c r="H199" s="162">
        <v>23.22</v>
      </c>
      <c r="I199" s="163"/>
      <c r="L199" s="159"/>
      <c r="M199" s="164"/>
      <c r="T199" s="165"/>
      <c r="AT199" s="160" t="s">
        <v>165</v>
      </c>
      <c r="AU199" s="160" t="s">
        <v>84</v>
      </c>
      <c r="AV199" s="13" t="s">
        <v>84</v>
      </c>
      <c r="AW199" s="13" t="s">
        <v>31</v>
      </c>
      <c r="AX199" s="13" t="s">
        <v>75</v>
      </c>
      <c r="AY199" s="160" t="s">
        <v>158</v>
      </c>
    </row>
    <row r="200" spans="2:65" s="13" customFormat="1" ht="10">
      <c r="B200" s="159"/>
      <c r="D200" s="153" t="s">
        <v>165</v>
      </c>
      <c r="E200" s="160" t="s">
        <v>1</v>
      </c>
      <c r="F200" s="161" t="s">
        <v>392</v>
      </c>
      <c r="H200" s="162">
        <v>12.257999999999999</v>
      </c>
      <c r="I200" s="163"/>
      <c r="L200" s="159"/>
      <c r="M200" s="164"/>
      <c r="T200" s="165"/>
      <c r="AT200" s="160" t="s">
        <v>165</v>
      </c>
      <c r="AU200" s="160" t="s">
        <v>84</v>
      </c>
      <c r="AV200" s="13" t="s">
        <v>84</v>
      </c>
      <c r="AW200" s="13" t="s">
        <v>31</v>
      </c>
      <c r="AX200" s="13" t="s">
        <v>75</v>
      </c>
      <c r="AY200" s="160" t="s">
        <v>158</v>
      </c>
    </row>
    <row r="201" spans="2:65" s="13" customFormat="1" ht="10">
      <c r="B201" s="159"/>
      <c r="D201" s="153" t="s">
        <v>165</v>
      </c>
      <c r="E201" s="160" t="s">
        <v>1</v>
      </c>
      <c r="F201" s="161" t="s">
        <v>393</v>
      </c>
      <c r="H201" s="162">
        <v>11.465999999999999</v>
      </c>
      <c r="I201" s="163"/>
      <c r="L201" s="159"/>
      <c r="M201" s="164"/>
      <c r="T201" s="165"/>
      <c r="AT201" s="160" t="s">
        <v>165</v>
      </c>
      <c r="AU201" s="160" t="s">
        <v>84</v>
      </c>
      <c r="AV201" s="13" t="s">
        <v>84</v>
      </c>
      <c r="AW201" s="13" t="s">
        <v>31</v>
      </c>
      <c r="AX201" s="13" t="s">
        <v>75</v>
      </c>
      <c r="AY201" s="160" t="s">
        <v>158</v>
      </c>
    </row>
    <row r="202" spans="2:65" s="14" customFormat="1" ht="10">
      <c r="B202" s="166"/>
      <c r="D202" s="153" t="s">
        <v>165</v>
      </c>
      <c r="E202" s="167" t="s">
        <v>1</v>
      </c>
      <c r="F202" s="168" t="s">
        <v>195</v>
      </c>
      <c r="H202" s="169">
        <v>276.12400000000002</v>
      </c>
      <c r="I202" s="170"/>
      <c r="L202" s="166"/>
      <c r="M202" s="171"/>
      <c r="T202" s="172"/>
      <c r="AT202" s="167" t="s">
        <v>165</v>
      </c>
      <c r="AU202" s="167" t="s">
        <v>84</v>
      </c>
      <c r="AV202" s="14" t="s">
        <v>105</v>
      </c>
      <c r="AW202" s="14" t="s">
        <v>31</v>
      </c>
      <c r="AX202" s="14" t="s">
        <v>82</v>
      </c>
      <c r="AY202" s="167" t="s">
        <v>158</v>
      </c>
    </row>
    <row r="203" spans="2:65" s="1" customFormat="1" ht="33" customHeight="1">
      <c r="B203" s="137"/>
      <c r="C203" s="138" t="s">
        <v>233</v>
      </c>
      <c r="D203" s="138" t="s">
        <v>160</v>
      </c>
      <c r="E203" s="139" t="s">
        <v>394</v>
      </c>
      <c r="F203" s="140" t="s">
        <v>395</v>
      </c>
      <c r="G203" s="141" t="s">
        <v>170</v>
      </c>
      <c r="H203" s="142">
        <v>176.44499999999999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105</v>
      </c>
      <c r="AT203" s="150" t="s">
        <v>160</v>
      </c>
      <c r="AU203" s="150" t="s">
        <v>84</v>
      </c>
      <c r="AY203" s="17" t="s">
        <v>158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82</v>
      </c>
      <c r="BK203" s="151">
        <f>ROUND(I203*H203,2)</f>
        <v>0</v>
      </c>
      <c r="BL203" s="17" t="s">
        <v>105</v>
      </c>
      <c r="BM203" s="150" t="s">
        <v>396</v>
      </c>
    </row>
    <row r="204" spans="2:65" s="13" customFormat="1" ht="10">
      <c r="B204" s="159"/>
      <c r="D204" s="153" t="s">
        <v>165</v>
      </c>
      <c r="E204" s="160" t="s">
        <v>1</v>
      </c>
      <c r="F204" s="161" t="s">
        <v>397</v>
      </c>
      <c r="H204" s="162">
        <v>176.44499999999999</v>
      </c>
      <c r="I204" s="163"/>
      <c r="L204" s="159"/>
      <c r="M204" s="164"/>
      <c r="T204" s="165"/>
      <c r="AT204" s="160" t="s">
        <v>165</v>
      </c>
      <c r="AU204" s="160" t="s">
        <v>84</v>
      </c>
      <c r="AV204" s="13" t="s">
        <v>84</v>
      </c>
      <c r="AW204" s="13" t="s">
        <v>31</v>
      </c>
      <c r="AX204" s="13" t="s">
        <v>82</v>
      </c>
      <c r="AY204" s="160" t="s">
        <v>158</v>
      </c>
    </row>
    <row r="205" spans="2:65" s="11" customFormat="1" ht="22.75" customHeight="1">
      <c r="B205" s="125"/>
      <c r="D205" s="126" t="s">
        <v>74</v>
      </c>
      <c r="E205" s="135" t="s">
        <v>84</v>
      </c>
      <c r="F205" s="135" t="s">
        <v>398</v>
      </c>
      <c r="I205" s="128"/>
      <c r="J205" s="136">
        <f>BK205</f>
        <v>0</v>
      </c>
      <c r="L205" s="125"/>
      <c r="M205" s="130"/>
      <c r="P205" s="131">
        <f>SUM(P206:P330)</f>
        <v>0</v>
      </c>
      <c r="R205" s="131">
        <f>SUM(R206:R330)</f>
        <v>878.38324535999982</v>
      </c>
      <c r="T205" s="132">
        <f>SUM(T206:T330)</f>
        <v>0</v>
      </c>
      <c r="AR205" s="126" t="s">
        <v>82</v>
      </c>
      <c r="AT205" s="133" t="s">
        <v>74</v>
      </c>
      <c r="AU205" s="133" t="s">
        <v>82</v>
      </c>
      <c r="AY205" s="126" t="s">
        <v>158</v>
      </c>
      <c r="BK205" s="134">
        <f>SUM(BK206:BK330)</f>
        <v>0</v>
      </c>
    </row>
    <row r="206" spans="2:65" s="1" customFormat="1" ht="24.15" customHeight="1">
      <c r="B206" s="137"/>
      <c r="C206" s="138" t="s">
        <v>237</v>
      </c>
      <c r="D206" s="138" t="s">
        <v>160</v>
      </c>
      <c r="E206" s="139" t="s">
        <v>399</v>
      </c>
      <c r="F206" s="140" t="s">
        <v>400</v>
      </c>
      <c r="G206" s="141" t="s">
        <v>170</v>
      </c>
      <c r="H206" s="142">
        <v>44.631999999999998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40</v>
      </c>
      <c r="P206" s="148">
        <f>O206*H206</f>
        <v>0</v>
      </c>
      <c r="Q206" s="148">
        <v>2.16</v>
      </c>
      <c r="R206" s="148">
        <f>Q206*H206</f>
        <v>96.405119999999997</v>
      </c>
      <c r="S206" s="148">
        <v>0</v>
      </c>
      <c r="T206" s="149">
        <f>S206*H206</f>
        <v>0</v>
      </c>
      <c r="AR206" s="150" t="s">
        <v>105</v>
      </c>
      <c r="AT206" s="150" t="s">
        <v>160</v>
      </c>
      <c r="AU206" s="150" t="s">
        <v>84</v>
      </c>
      <c r="AY206" s="17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82</v>
      </c>
      <c r="BK206" s="151">
        <f>ROUND(I206*H206,2)</f>
        <v>0</v>
      </c>
      <c r="BL206" s="17" t="s">
        <v>105</v>
      </c>
      <c r="BM206" s="150" t="s">
        <v>401</v>
      </c>
    </row>
    <row r="207" spans="2:65" s="12" customFormat="1" ht="10">
      <c r="B207" s="152"/>
      <c r="D207" s="153" t="s">
        <v>165</v>
      </c>
      <c r="E207" s="154" t="s">
        <v>1</v>
      </c>
      <c r="F207" s="155" t="s">
        <v>328</v>
      </c>
      <c r="H207" s="154" t="s">
        <v>1</v>
      </c>
      <c r="I207" s="156"/>
      <c r="L207" s="152"/>
      <c r="M207" s="157"/>
      <c r="T207" s="158"/>
      <c r="AT207" s="154" t="s">
        <v>165</v>
      </c>
      <c r="AU207" s="154" t="s">
        <v>84</v>
      </c>
      <c r="AV207" s="12" t="s">
        <v>82</v>
      </c>
      <c r="AW207" s="12" t="s">
        <v>31</v>
      </c>
      <c r="AX207" s="12" t="s">
        <v>75</v>
      </c>
      <c r="AY207" s="154" t="s">
        <v>158</v>
      </c>
    </row>
    <row r="208" spans="2:65" s="12" customFormat="1" ht="10">
      <c r="B208" s="152"/>
      <c r="D208" s="153" t="s">
        <v>165</v>
      </c>
      <c r="E208" s="154" t="s">
        <v>1</v>
      </c>
      <c r="F208" s="155" t="s">
        <v>402</v>
      </c>
      <c r="H208" s="154" t="s">
        <v>1</v>
      </c>
      <c r="I208" s="156"/>
      <c r="L208" s="152"/>
      <c r="M208" s="157"/>
      <c r="T208" s="158"/>
      <c r="AT208" s="154" t="s">
        <v>165</v>
      </c>
      <c r="AU208" s="154" t="s">
        <v>84</v>
      </c>
      <c r="AV208" s="12" t="s">
        <v>82</v>
      </c>
      <c r="AW208" s="12" t="s">
        <v>31</v>
      </c>
      <c r="AX208" s="12" t="s">
        <v>75</v>
      </c>
      <c r="AY208" s="154" t="s">
        <v>158</v>
      </c>
    </row>
    <row r="209" spans="2:65" s="13" customFormat="1" ht="10">
      <c r="B209" s="159"/>
      <c r="D209" s="153" t="s">
        <v>165</v>
      </c>
      <c r="E209" s="160" t="s">
        <v>1</v>
      </c>
      <c r="F209" s="161" t="s">
        <v>403</v>
      </c>
      <c r="H209" s="162">
        <v>44.631999999999998</v>
      </c>
      <c r="I209" s="163"/>
      <c r="L209" s="159"/>
      <c r="M209" s="164"/>
      <c r="T209" s="165"/>
      <c r="AT209" s="160" t="s">
        <v>165</v>
      </c>
      <c r="AU209" s="160" t="s">
        <v>84</v>
      </c>
      <c r="AV209" s="13" t="s">
        <v>84</v>
      </c>
      <c r="AW209" s="13" t="s">
        <v>31</v>
      </c>
      <c r="AX209" s="13" t="s">
        <v>82</v>
      </c>
      <c r="AY209" s="160" t="s">
        <v>158</v>
      </c>
    </row>
    <row r="210" spans="2:65" s="1" customFormat="1" ht="16.5" customHeight="1">
      <c r="B210" s="137"/>
      <c r="C210" s="138" t="s">
        <v>8</v>
      </c>
      <c r="D210" s="138" t="s">
        <v>160</v>
      </c>
      <c r="E210" s="139" t="s">
        <v>404</v>
      </c>
      <c r="F210" s="140" t="s">
        <v>405</v>
      </c>
      <c r="G210" s="141" t="s">
        <v>170</v>
      </c>
      <c r="H210" s="142">
        <v>17.832000000000001</v>
      </c>
      <c r="I210" s="143"/>
      <c r="J210" s="144">
        <f>ROUND(I210*H210,2)</f>
        <v>0</v>
      </c>
      <c r="K210" s="145"/>
      <c r="L210" s="32"/>
      <c r="M210" s="146" t="s">
        <v>1</v>
      </c>
      <c r="N210" s="147" t="s">
        <v>40</v>
      </c>
      <c r="P210" s="148">
        <f>O210*H210</f>
        <v>0</v>
      </c>
      <c r="Q210" s="148">
        <v>2.2563399999999998</v>
      </c>
      <c r="R210" s="148">
        <f>Q210*H210</f>
        <v>40.23505488</v>
      </c>
      <c r="S210" s="148">
        <v>0</v>
      </c>
      <c r="T210" s="149">
        <f>S210*H210</f>
        <v>0</v>
      </c>
      <c r="AR210" s="150" t="s">
        <v>105</v>
      </c>
      <c r="AT210" s="150" t="s">
        <v>160</v>
      </c>
      <c r="AU210" s="150" t="s">
        <v>84</v>
      </c>
      <c r="AY210" s="17" t="s">
        <v>158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82</v>
      </c>
      <c r="BK210" s="151">
        <f>ROUND(I210*H210,2)</f>
        <v>0</v>
      </c>
      <c r="BL210" s="17" t="s">
        <v>105</v>
      </c>
      <c r="BM210" s="150" t="s">
        <v>406</v>
      </c>
    </row>
    <row r="211" spans="2:65" s="12" customFormat="1" ht="10">
      <c r="B211" s="152"/>
      <c r="D211" s="153" t="s">
        <v>165</v>
      </c>
      <c r="E211" s="154" t="s">
        <v>1</v>
      </c>
      <c r="F211" s="155" t="s">
        <v>328</v>
      </c>
      <c r="H211" s="154" t="s">
        <v>1</v>
      </c>
      <c r="I211" s="156"/>
      <c r="L211" s="152"/>
      <c r="M211" s="157"/>
      <c r="T211" s="158"/>
      <c r="AT211" s="154" t="s">
        <v>165</v>
      </c>
      <c r="AU211" s="154" t="s">
        <v>84</v>
      </c>
      <c r="AV211" s="12" t="s">
        <v>82</v>
      </c>
      <c r="AW211" s="12" t="s">
        <v>31</v>
      </c>
      <c r="AX211" s="12" t="s">
        <v>75</v>
      </c>
      <c r="AY211" s="154" t="s">
        <v>158</v>
      </c>
    </row>
    <row r="212" spans="2:65" s="12" customFormat="1" ht="10">
      <c r="B212" s="152"/>
      <c r="D212" s="153" t="s">
        <v>165</v>
      </c>
      <c r="E212" s="154" t="s">
        <v>1</v>
      </c>
      <c r="F212" s="155" t="s">
        <v>407</v>
      </c>
      <c r="H212" s="154" t="s">
        <v>1</v>
      </c>
      <c r="I212" s="156"/>
      <c r="L212" s="152"/>
      <c r="M212" s="157"/>
      <c r="T212" s="158"/>
      <c r="AT212" s="154" t="s">
        <v>165</v>
      </c>
      <c r="AU212" s="154" t="s">
        <v>84</v>
      </c>
      <c r="AV212" s="12" t="s">
        <v>82</v>
      </c>
      <c r="AW212" s="12" t="s">
        <v>31</v>
      </c>
      <c r="AX212" s="12" t="s">
        <v>75</v>
      </c>
      <c r="AY212" s="154" t="s">
        <v>158</v>
      </c>
    </row>
    <row r="213" spans="2:65" s="13" customFormat="1" ht="10">
      <c r="B213" s="159"/>
      <c r="D213" s="153" t="s">
        <v>165</v>
      </c>
      <c r="E213" s="160" t="s">
        <v>1</v>
      </c>
      <c r="F213" s="161" t="s">
        <v>408</v>
      </c>
      <c r="H213" s="162">
        <v>12.288</v>
      </c>
      <c r="I213" s="163"/>
      <c r="L213" s="159"/>
      <c r="M213" s="164"/>
      <c r="T213" s="165"/>
      <c r="AT213" s="160" t="s">
        <v>165</v>
      </c>
      <c r="AU213" s="160" t="s">
        <v>84</v>
      </c>
      <c r="AV213" s="13" t="s">
        <v>84</v>
      </c>
      <c r="AW213" s="13" t="s">
        <v>31</v>
      </c>
      <c r="AX213" s="13" t="s">
        <v>75</v>
      </c>
      <c r="AY213" s="160" t="s">
        <v>158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409</v>
      </c>
      <c r="H214" s="162">
        <v>3.1680000000000001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75</v>
      </c>
      <c r="AY214" s="160" t="s">
        <v>158</v>
      </c>
    </row>
    <row r="215" spans="2:65" s="13" customFormat="1" ht="10">
      <c r="B215" s="159"/>
      <c r="D215" s="153" t="s">
        <v>165</v>
      </c>
      <c r="E215" s="160" t="s">
        <v>1</v>
      </c>
      <c r="F215" s="161" t="s">
        <v>410</v>
      </c>
      <c r="H215" s="162">
        <v>2.3759999999999999</v>
      </c>
      <c r="I215" s="163"/>
      <c r="L215" s="159"/>
      <c r="M215" s="164"/>
      <c r="T215" s="165"/>
      <c r="AT215" s="160" t="s">
        <v>165</v>
      </c>
      <c r="AU215" s="160" t="s">
        <v>84</v>
      </c>
      <c r="AV215" s="13" t="s">
        <v>84</v>
      </c>
      <c r="AW215" s="13" t="s">
        <v>31</v>
      </c>
      <c r="AX215" s="13" t="s">
        <v>75</v>
      </c>
      <c r="AY215" s="160" t="s">
        <v>158</v>
      </c>
    </row>
    <row r="216" spans="2:65" s="14" customFormat="1" ht="10">
      <c r="B216" s="166"/>
      <c r="D216" s="153" t="s">
        <v>165</v>
      </c>
      <c r="E216" s="167" t="s">
        <v>1</v>
      </c>
      <c r="F216" s="168" t="s">
        <v>195</v>
      </c>
      <c r="H216" s="169">
        <v>17.832000000000001</v>
      </c>
      <c r="I216" s="170"/>
      <c r="L216" s="166"/>
      <c r="M216" s="171"/>
      <c r="T216" s="172"/>
      <c r="AT216" s="167" t="s">
        <v>165</v>
      </c>
      <c r="AU216" s="167" t="s">
        <v>84</v>
      </c>
      <c r="AV216" s="14" t="s">
        <v>105</v>
      </c>
      <c r="AW216" s="14" t="s">
        <v>31</v>
      </c>
      <c r="AX216" s="14" t="s">
        <v>82</v>
      </c>
      <c r="AY216" s="167" t="s">
        <v>158</v>
      </c>
    </row>
    <row r="217" spans="2:65" s="1" customFormat="1" ht="24.15" customHeight="1">
      <c r="B217" s="137"/>
      <c r="C217" s="138" t="s">
        <v>248</v>
      </c>
      <c r="D217" s="138" t="s">
        <v>160</v>
      </c>
      <c r="E217" s="139" t="s">
        <v>411</v>
      </c>
      <c r="F217" s="140" t="s">
        <v>412</v>
      </c>
      <c r="G217" s="141" t="s">
        <v>170</v>
      </c>
      <c r="H217" s="142">
        <v>37.192999999999998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40</v>
      </c>
      <c r="P217" s="148">
        <f>O217*H217</f>
        <v>0</v>
      </c>
      <c r="Q217" s="148">
        <v>2.5018699999999998</v>
      </c>
      <c r="R217" s="148">
        <f>Q217*H217</f>
        <v>93.052050909999991</v>
      </c>
      <c r="S217" s="148">
        <v>0</v>
      </c>
      <c r="T217" s="149">
        <f>S217*H217</f>
        <v>0</v>
      </c>
      <c r="AR217" s="150" t="s">
        <v>105</v>
      </c>
      <c r="AT217" s="150" t="s">
        <v>160</v>
      </c>
      <c r="AU217" s="150" t="s">
        <v>84</v>
      </c>
      <c r="AY217" s="17" t="s">
        <v>158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82</v>
      </c>
      <c r="BK217" s="151">
        <f>ROUND(I217*H217,2)</f>
        <v>0</v>
      </c>
      <c r="BL217" s="17" t="s">
        <v>105</v>
      </c>
      <c r="BM217" s="150" t="s">
        <v>413</v>
      </c>
    </row>
    <row r="218" spans="2:65" s="12" customFormat="1" ht="10">
      <c r="B218" s="152"/>
      <c r="D218" s="153" t="s">
        <v>165</v>
      </c>
      <c r="E218" s="154" t="s">
        <v>1</v>
      </c>
      <c r="F218" s="155" t="s">
        <v>328</v>
      </c>
      <c r="H218" s="154" t="s">
        <v>1</v>
      </c>
      <c r="I218" s="156"/>
      <c r="L218" s="152"/>
      <c r="M218" s="157"/>
      <c r="T218" s="158"/>
      <c r="AT218" s="154" t="s">
        <v>165</v>
      </c>
      <c r="AU218" s="154" t="s">
        <v>84</v>
      </c>
      <c r="AV218" s="12" t="s">
        <v>82</v>
      </c>
      <c r="AW218" s="12" t="s">
        <v>31</v>
      </c>
      <c r="AX218" s="12" t="s">
        <v>75</v>
      </c>
      <c r="AY218" s="154" t="s">
        <v>158</v>
      </c>
    </row>
    <row r="219" spans="2:65" s="12" customFormat="1" ht="10">
      <c r="B219" s="152"/>
      <c r="D219" s="153" t="s">
        <v>165</v>
      </c>
      <c r="E219" s="154" t="s">
        <v>1</v>
      </c>
      <c r="F219" s="155" t="s">
        <v>414</v>
      </c>
      <c r="H219" s="154" t="s">
        <v>1</v>
      </c>
      <c r="I219" s="156"/>
      <c r="L219" s="152"/>
      <c r="M219" s="157"/>
      <c r="T219" s="158"/>
      <c r="AT219" s="154" t="s">
        <v>165</v>
      </c>
      <c r="AU219" s="154" t="s">
        <v>84</v>
      </c>
      <c r="AV219" s="12" t="s">
        <v>82</v>
      </c>
      <c r="AW219" s="12" t="s">
        <v>31</v>
      </c>
      <c r="AX219" s="12" t="s">
        <v>75</v>
      </c>
      <c r="AY219" s="154" t="s">
        <v>158</v>
      </c>
    </row>
    <row r="220" spans="2:65" s="13" customFormat="1" ht="10">
      <c r="B220" s="159"/>
      <c r="D220" s="153" t="s">
        <v>165</v>
      </c>
      <c r="E220" s="160" t="s">
        <v>1</v>
      </c>
      <c r="F220" s="161" t="s">
        <v>415</v>
      </c>
      <c r="H220" s="162">
        <v>37.192999999999998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16.5" customHeight="1">
      <c r="B221" s="137"/>
      <c r="C221" s="138" t="s">
        <v>253</v>
      </c>
      <c r="D221" s="138" t="s">
        <v>160</v>
      </c>
      <c r="E221" s="139" t="s">
        <v>416</v>
      </c>
      <c r="F221" s="140" t="s">
        <v>417</v>
      </c>
      <c r="G221" s="141" t="s">
        <v>163</v>
      </c>
      <c r="H221" s="142">
        <v>6.8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40</v>
      </c>
      <c r="P221" s="148">
        <f>O221*H221</f>
        <v>0</v>
      </c>
      <c r="Q221" s="148">
        <v>2.47E-3</v>
      </c>
      <c r="R221" s="148">
        <f>Q221*H221</f>
        <v>1.6795999999999998E-2</v>
      </c>
      <c r="S221" s="148">
        <v>0</v>
      </c>
      <c r="T221" s="149">
        <f>S221*H221</f>
        <v>0</v>
      </c>
      <c r="AR221" s="150" t="s">
        <v>105</v>
      </c>
      <c r="AT221" s="150" t="s">
        <v>160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418</v>
      </c>
    </row>
    <row r="222" spans="2:65" s="12" customFormat="1" ht="10">
      <c r="B222" s="152"/>
      <c r="D222" s="153" t="s">
        <v>165</v>
      </c>
      <c r="E222" s="154" t="s">
        <v>1</v>
      </c>
      <c r="F222" s="155" t="s">
        <v>333</v>
      </c>
      <c r="H222" s="154" t="s">
        <v>1</v>
      </c>
      <c r="I222" s="156"/>
      <c r="L222" s="152"/>
      <c r="M222" s="157"/>
      <c r="T222" s="158"/>
      <c r="AT222" s="154" t="s">
        <v>165</v>
      </c>
      <c r="AU222" s="154" t="s">
        <v>84</v>
      </c>
      <c r="AV222" s="12" t="s">
        <v>82</v>
      </c>
      <c r="AW222" s="12" t="s">
        <v>31</v>
      </c>
      <c r="AX222" s="12" t="s">
        <v>75</v>
      </c>
      <c r="AY222" s="154" t="s">
        <v>158</v>
      </c>
    </row>
    <row r="223" spans="2:65" s="13" customFormat="1" ht="10">
      <c r="B223" s="159"/>
      <c r="D223" s="153" t="s">
        <v>165</v>
      </c>
      <c r="E223" s="160" t="s">
        <v>1</v>
      </c>
      <c r="F223" s="161" t="s">
        <v>419</v>
      </c>
      <c r="H223" s="162">
        <v>6.8</v>
      </c>
      <c r="I223" s="163"/>
      <c r="L223" s="159"/>
      <c r="M223" s="164"/>
      <c r="T223" s="165"/>
      <c r="AT223" s="160" t="s">
        <v>165</v>
      </c>
      <c r="AU223" s="160" t="s">
        <v>84</v>
      </c>
      <c r="AV223" s="13" t="s">
        <v>84</v>
      </c>
      <c r="AW223" s="13" t="s">
        <v>31</v>
      </c>
      <c r="AX223" s="13" t="s">
        <v>82</v>
      </c>
      <c r="AY223" s="160" t="s">
        <v>158</v>
      </c>
    </row>
    <row r="224" spans="2:65" s="1" customFormat="1" ht="16.5" customHeight="1">
      <c r="B224" s="137"/>
      <c r="C224" s="138" t="s">
        <v>259</v>
      </c>
      <c r="D224" s="138" t="s">
        <v>160</v>
      </c>
      <c r="E224" s="139" t="s">
        <v>420</v>
      </c>
      <c r="F224" s="140" t="s">
        <v>421</v>
      </c>
      <c r="G224" s="141" t="s">
        <v>163</v>
      </c>
      <c r="H224" s="142">
        <v>6.8</v>
      </c>
      <c r="I224" s="143"/>
      <c r="J224" s="144">
        <f>ROUND(I224*H224,2)</f>
        <v>0</v>
      </c>
      <c r="K224" s="145"/>
      <c r="L224" s="32"/>
      <c r="M224" s="146" t="s">
        <v>1</v>
      </c>
      <c r="N224" s="147" t="s">
        <v>40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105</v>
      </c>
      <c r="AT224" s="150" t="s">
        <v>160</v>
      </c>
      <c r="AU224" s="150" t="s">
        <v>84</v>
      </c>
      <c r="AY224" s="17" t="s">
        <v>158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82</v>
      </c>
      <c r="BK224" s="151">
        <f>ROUND(I224*H224,2)</f>
        <v>0</v>
      </c>
      <c r="BL224" s="17" t="s">
        <v>105</v>
      </c>
      <c r="BM224" s="150" t="s">
        <v>422</v>
      </c>
    </row>
    <row r="225" spans="2:65" s="1" customFormat="1" ht="16.5" customHeight="1">
      <c r="B225" s="137"/>
      <c r="C225" s="138" t="s">
        <v>264</v>
      </c>
      <c r="D225" s="138" t="s">
        <v>160</v>
      </c>
      <c r="E225" s="139" t="s">
        <v>423</v>
      </c>
      <c r="F225" s="140" t="s">
        <v>424</v>
      </c>
      <c r="G225" s="141" t="s">
        <v>226</v>
      </c>
      <c r="H225" s="142">
        <v>1.607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40</v>
      </c>
      <c r="P225" s="148">
        <f>O225*H225</f>
        <v>0</v>
      </c>
      <c r="Q225" s="148">
        <v>1.06277</v>
      </c>
      <c r="R225" s="148">
        <f>Q225*H225</f>
        <v>1.70787139</v>
      </c>
      <c r="S225" s="148">
        <v>0</v>
      </c>
      <c r="T225" s="149">
        <f>S225*H225</f>
        <v>0</v>
      </c>
      <c r="AR225" s="150" t="s">
        <v>105</v>
      </c>
      <c r="AT225" s="150" t="s">
        <v>160</v>
      </c>
      <c r="AU225" s="150" t="s">
        <v>84</v>
      </c>
      <c r="AY225" s="17" t="s">
        <v>158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82</v>
      </c>
      <c r="BK225" s="151">
        <f>ROUND(I225*H225,2)</f>
        <v>0</v>
      </c>
      <c r="BL225" s="17" t="s">
        <v>105</v>
      </c>
      <c r="BM225" s="150" t="s">
        <v>425</v>
      </c>
    </row>
    <row r="226" spans="2:65" s="12" customFormat="1" ht="10">
      <c r="B226" s="152"/>
      <c r="D226" s="153" t="s">
        <v>165</v>
      </c>
      <c r="E226" s="154" t="s">
        <v>1</v>
      </c>
      <c r="F226" s="155" t="s">
        <v>426</v>
      </c>
      <c r="H226" s="154" t="s">
        <v>1</v>
      </c>
      <c r="I226" s="156"/>
      <c r="L226" s="152"/>
      <c r="M226" s="157"/>
      <c r="T226" s="158"/>
      <c r="AT226" s="154" t="s">
        <v>165</v>
      </c>
      <c r="AU226" s="154" t="s">
        <v>84</v>
      </c>
      <c r="AV226" s="12" t="s">
        <v>82</v>
      </c>
      <c r="AW226" s="12" t="s">
        <v>31</v>
      </c>
      <c r="AX226" s="12" t="s">
        <v>75</v>
      </c>
      <c r="AY226" s="154" t="s">
        <v>158</v>
      </c>
    </row>
    <row r="227" spans="2:65" s="13" customFormat="1" ht="10">
      <c r="B227" s="159"/>
      <c r="D227" s="153" t="s">
        <v>165</v>
      </c>
      <c r="E227" s="160" t="s">
        <v>1</v>
      </c>
      <c r="F227" s="161" t="s">
        <v>427</v>
      </c>
      <c r="H227" s="162">
        <v>1.607</v>
      </c>
      <c r="I227" s="163"/>
      <c r="L227" s="159"/>
      <c r="M227" s="164"/>
      <c r="T227" s="165"/>
      <c r="AT227" s="160" t="s">
        <v>165</v>
      </c>
      <c r="AU227" s="160" t="s">
        <v>84</v>
      </c>
      <c r="AV227" s="13" t="s">
        <v>84</v>
      </c>
      <c r="AW227" s="13" t="s">
        <v>31</v>
      </c>
      <c r="AX227" s="13" t="s">
        <v>82</v>
      </c>
      <c r="AY227" s="160" t="s">
        <v>158</v>
      </c>
    </row>
    <row r="228" spans="2:65" s="1" customFormat="1" ht="16.5" customHeight="1">
      <c r="B228" s="137"/>
      <c r="C228" s="138" t="s">
        <v>269</v>
      </c>
      <c r="D228" s="138" t="s">
        <v>160</v>
      </c>
      <c r="E228" s="139" t="s">
        <v>428</v>
      </c>
      <c r="F228" s="140" t="s">
        <v>429</v>
      </c>
      <c r="G228" s="141" t="s">
        <v>170</v>
      </c>
      <c r="H228" s="142">
        <v>9.2509999999999994</v>
      </c>
      <c r="I228" s="143"/>
      <c r="J228" s="144">
        <f>ROUND(I228*H228,2)</f>
        <v>0</v>
      </c>
      <c r="K228" s="145"/>
      <c r="L228" s="32"/>
      <c r="M228" s="146" t="s">
        <v>1</v>
      </c>
      <c r="N228" s="147" t="s">
        <v>40</v>
      </c>
      <c r="P228" s="148">
        <f>O228*H228</f>
        <v>0</v>
      </c>
      <c r="Q228" s="148">
        <v>2.2563399999999998</v>
      </c>
      <c r="R228" s="148">
        <f>Q228*H228</f>
        <v>20.873401339999997</v>
      </c>
      <c r="S228" s="148">
        <v>0</v>
      </c>
      <c r="T228" s="149">
        <f>S228*H228</f>
        <v>0</v>
      </c>
      <c r="AR228" s="150" t="s">
        <v>105</v>
      </c>
      <c r="AT228" s="150" t="s">
        <v>160</v>
      </c>
      <c r="AU228" s="150" t="s">
        <v>84</v>
      </c>
      <c r="AY228" s="17" t="s">
        <v>158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82</v>
      </c>
      <c r="BK228" s="151">
        <f>ROUND(I228*H228,2)</f>
        <v>0</v>
      </c>
      <c r="BL228" s="17" t="s">
        <v>105</v>
      </c>
      <c r="BM228" s="150" t="s">
        <v>430</v>
      </c>
    </row>
    <row r="229" spans="2:65" s="12" customFormat="1" ht="10">
      <c r="B229" s="152"/>
      <c r="D229" s="153" t="s">
        <v>165</v>
      </c>
      <c r="E229" s="154" t="s">
        <v>1</v>
      </c>
      <c r="F229" s="155" t="s">
        <v>328</v>
      </c>
      <c r="H229" s="154" t="s">
        <v>1</v>
      </c>
      <c r="I229" s="156"/>
      <c r="L229" s="152"/>
      <c r="M229" s="157"/>
      <c r="T229" s="158"/>
      <c r="AT229" s="154" t="s">
        <v>165</v>
      </c>
      <c r="AU229" s="154" t="s">
        <v>84</v>
      </c>
      <c r="AV229" s="12" t="s">
        <v>82</v>
      </c>
      <c r="AW229" s="12" t="s">
        <v>31</v>
      </c>
      <c r="AX229" s="12" t="s">
        <v>75</v>
      </c>
      <c r="AY229" s="154" t="s">
        <v>158</v>
      </c>
    </row>
    <row r="230" spans="2:65" s="12" customFormat="1" ht="10">
      <c r="B230" s="152"/>
      <c r="D230" s="153" t="s">
        <v>165</v>
      </c>
      <c r="E230" s="154" t="s">
        <v>1</v>
      </c>
      <c r="F230" s="155" t="s">
        <v>431</v>
      </c>
      <c r="H230" s="154" t="s">
        <v>1</v>
      </c>
      <c r="I230" s="156"/>
      <c r="L230" s="152"/>
      <c r="M230" s="157"/>
      <c r="T230" s="158"/>
      <c r="AT230" s="154" t="s">
        <v>165</v>
      </c>
      <c r="AU230" s="154" t="s">
        <v>84</v>
      </c>
      <c r="AV230" s="12" t="s">
        <v>82</v>
      </c>
      <c r="AW230" s="12" t="s">
        <v>31</v>
      </c>
      <c r="AX230" s="12" t="s">
        <v>75</v>
      </c>
      <c r="AY230" s="154" t="s">
        <v>158</v>
      </c>
    </row>
    <row r="231" spans="2:65" s="13" customFormat="1" ht="10">
      <c r="B231" s="159"/>
      <c r="D231" s="153" t="s">
        <v>165</v>
      </c>
      <c r="E231" s="160" t="s">
        <v>1</v>
      </c>
      <c r="F231" s="161" t="s">
        <v>432</v>
      </c>
      <c r="H231" s="162">
        <v>4.7439999999999998</v>
      </c>
      <c r="I231" s="163"/>
      <c r="L231" s="159"/>
      <c r="M231" s="164"/>
      <c r="T231" s="165"/>
      <c r="AT231" s="160" t="s">
        <v>165</v>
      </c>
      <c r="AU231" s="160" t="s">
        <v>84</v>
      </c>
      <c r="AV231" s="13" t="s">
        <v>84</v>
      </c>
      <c r="AW231" s="13" t="s">
        <v>31</v>
      </c>
      <c r="AX231" s="13" t="s">
        <v>75</v>
      </c>
      <c r="AY231" s="160" t="s">
        <v>158</v>
      </c>
    </row>
    <row r="232" spans="2:65" s="13" customFormat="1" ht="10">
      <c r="B232" s="159"/>
      <c r="D232" s="153" t="s">
        <v>165</v>
      </c>
      <c r="E232" s="160" t="s">
        <v>1</v>
      </c>
      <c r="F232" s="161" t="s">
        <v>433</v>
      </c>
      <c r="H232" s="162">
        <v>4.5069999999999997</v>
      </c>
      <c r="I232" s="163"/>
      <c r="L232" s="159"/>
      <c r="M232" s="164"/>
      <c r="T232" s="165"/>
      <c r="AT232" s="160" t="s">
        <v>165</v>
      </c>
      <c r="AU232" s="160" t="s">
        <v>84</v>
      </c>
      <c r="AV232" s="13" t="s">
        <v>84</v>
      </c>
      <c r="AW232" s="13" t="s">
        <v>31</v>
      </c>
      <c r="AX232" s="13" t="s">
        <v>75</v>
      </c>
      <c r="AY232" s="160" t="s">
        <v>158</v>
      </c>
    </row>
    <row r="233" spans="2:65" s="14" customFormat="1" ht="10">
      <c r="B233" s="166"/>
      <c r="D233" s="153" t="s">
        <v>165</v>
      </c>
      <c r="E233" s="167" t="s">
        <v>1</v>
      </c>
      <c r="F233" s="168" t="s">
        <v>195</v>
      </c>
      <c r="H233" s="169">
        <v>9.2509999999999994</v>
      </c>
      <c r="I233" s="170"/>
      <c r="L233" s="166"/>
      <c r="M233" s="171"/>
      <c r="T233" s="172"/>
      <c r="AT233" s="167" t="s">
        <v>165</v>
      </c>
      <c r="AU233" s="167" t="s">
        <v>84</v>
      </c>
      <c r="AV233" s="14" t="s">
        <v>105</v>
      </c>
      <c r="AW233" s="14" t="s">
        <v>31</v>
      </c>
      <c r="AX233" s="14" t="s">
        <v>82</v>
      </c>
      <c r="AY233" s="167" t="s">
        <v>158</v>
      </c>
    </row>
    <row r="234" spans="2:65" s="1" customFormat="1" ht="16.5" customHeight="1">
      <c r="B234" s="137"/>
      <c r="C234" s="138" t="s">
        <v>7</v>
      </c>
      <c r="D234" s="138" t="s">
        <v>160</v>
      </c>
      <c r="E234" s="139" t="s">
        <v>434</v>
      </c>
      <c r="F234" s="140" t="s">
        <v>435</v>
      </c>
      <c r="G234" s="141" t="s">
        <v>170</v>
      </c>
      <c r="H234" s="142">
        <v>100.965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40</v>
      </c>
      <c r="P234" s="148">
        <f>O234*H234</f>
        <v>0</v>
      </c>
      <c r="Q234" s="148">
        <v>2.5018699999999998</v>
      </c>
      <c r="R234" s="148">
        <f>Q234*H234</f>
        <v>252.60130454999998</v>
      </c>
      <c r="S234" s="148">
        <v>0</v>
      </c>
      <c r="T234" s="149">
        <f>S234*H234</f>
        <v>0</v>
      </c>
      <c r="AR234" s="150" t="s">
        <v>105</v>
      </c>
      <c r="AT234" s="150" t="s">
        <v>160</v>
      </c>
      <c r="AU234" s="150" t="s">
        <v>84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105</v>
      </c>
      <c r="BM234" s="150" t="s">
        <v>436</v>
      </c>
    </row>
    <row r="235" spans="2:65" s="12" customFormat="1" ht="10">
      <c r="B235" s="152"/>
      <c r="D235" s="153" t="s">
        <v>165</v>
      </c>
      <c r="E235" s="154" t="s">
        <v>1</v>
      </c>
      <c r="F235" s="155" t="s">
        <v>328</v>
      </c>
      <c r="H235" s="154" t="s">
        <v>1</v>
      </c>
      <c r="I235" s="156"/>
      <c r="L235" s="152"/>
      <c r="M235" s="157"/>
      <c r="T235" s="158"/>
      <c r="AT235" s="154" t="s">
        <v>165</v>
      </c>
      <c r="AU235" s="154" t="s">
        <v>84</v>
      </c>
      <c r="AV235" s="12" t="s">
        <v>82</v>
      </c>
      <c r="AW235" s="12" t="s">
        <v>31</v>
      </c>
      <c r="AX235" s="12" t="s">
        <v>75</v>
      </c>
      <c r="AY235" s="154" t="s">
        <v>158</v>
      </c>
    </row>
    <row r="236" spans="2:65" s="12" customFormat="1" ht="10">
      <c r="B236" s="152"/>
      <c r="D236" s="153" t="s">
        <v>165</v>
      </c>
      <c r="E236" s="154" t="s">
        <v>1</v>
      </c>
      <c r="F236" s="155" t="s">
        <v>437</v>
      </c>
      <c r="H236" s="154" t="s">
        <v>1</v>
      </c>
      <c r="I236" s="156"/>
      <c r="L236" s="152"/>
      <c r="M236" s="157"/>
      <c r="T236" s="158"/>
      <c r="AT236" s="154" t="s">
        <v>165</v>
      </c>
      <c r="AU236" s="154" t="s">
        <v>84</v>
      </c>
      <c r="AV236" s="12" t="s">
        <v>82</v>
      </c>
      <c r="AW236" s="12" t="s">
        <v>31</v>
      </c>
      <c r="AX236" s="12" t="s">
        <v>75</v>
      </c>
      <c r="AY236" s="154" t="s">
        <v>158</v>
      </c>
    </row>
    <row r="237" spans="2:65" s="13" customFormat="1" ht="20">
      <c r="B237" s="159"/>
      <c r="D237" s="153" t="s">
        <v>165</v>
      </c>
      <c r="E237" s="160" t="s">
        <v>1</v>
      </c>
      <c r="F237" s="161" t="s">
        <v>438</v>
      </c>
      <c r="H237" s="162">
        <v>50.847999999999999</v>
      </c>
      <c r="I237" s="163"/>
      <c r="L237" s="159"/>
      <c r="M237" s="164"/>
      <c r="T237" s="165"/>
      <c r="AT237" s="160" t="s">
        <v>165</v>
      </c>
      <c r="AU237" s="160" t="s">
        <v>84</v>
      </c>
      <c r="AV237" s="13" t="s">
        <v>84</v>
      </c>
      <c r="AW237" s="13" t="s">
        <v>31</v>
      </c>
      <c r="AX237" s="13" t="s">
        <v>75</v>
      </c>
      <c r="AY237" s="160" t="s">
        <v>158</v>
      </c>
    </row>
    <row r="238" spans="2:65" s="13" customFormat="1" ht="10">
      <c r="B238" s="159"/>
      <c r="D238" s="153" t="s">
        <v>165</v>
      </c>
      <c r="E238" s="160" t="s">
        <v>1</v>
      </c>
      <c r="F238" s="161" t="s">
        <v>439</v>
      </c>
      <c r="H238" s="162">
        <v>2.8319999999999999</v>
      </c>
      <c r="I238" s="163"/>
      <c r="L238" s="159"/>
      <c r="M238" s="164"/>
      <c r="T238" s="165"/>
      <c r="AT238" s="160" t="s">
        <v>165</v>
      </c>
      <c r="AU238" s="160" t="s">
        <v>84</v>
      </c>
      <c r="AV238" s="13" t="s">
        <v>84</v>
      </c>
      <c r="AW238" s="13" t="s">
        <v>31</v>
      </c>
      <c r="AX238" s="13" t="s">
        <v>75</v>
      </c>
      <c r="AY238" s="160" t="s">
        <v>158</v>
      </c>
    </row>
    <row r="239" spans="2:65" s="15" customFormat="1" ht="10">
      <c r="B239" s="178"/>
      <c r="D239" s="153" t="s">
        <v>165</v>
      </c>
      <c r="E239" s="179" t="s">
        <v>1</v>
      </c>
      <c r="F239" s="180" t="s">
        <v>440</v>
      </c>
      <c r="H239" s="181">
        <v>53.68</v>
      </c>
      <c r="I239" s="182"/>
      <c r="L239" s="178"/>
      <c r="M239" s="183"/>
      <c r="T239" s="184"/>
      <c r="AT239" s="179" t="s">
        <v>165</v>
      </c>
      <c r="AU239" s="179" t="s">
        <v>84</v>
      </c>
      <c r="AV239" s="15" t="s">
        <v>102</v>
      </c>
      <c r="AW239" s="15" t="s">
        <v>31</v>
      </c>
      <c r="AX239" s="15" t="s">
        <v>75</v>
      </c>
      <c r="AY239" s="179" t="s">
        <v>158</v>
      </c>
    </row>
    <row r="240" spans="2:65" s="12" customFormat="1" ht="10">
      <c r="B240" s="152"/>
      <c r="D240" s="153" t="s">
        <v>165</v>
      </c>
      <c r="E240" s="154" t="s">
        <v>1</v>
      </c>
      <c r="F240" s="155" t="s">
        <v>441</v>
      </c>
      <c r="H240" s="154" t="s">
        <v>1</v>
      </c>
      <c r="I240" s="156"/>
      <c r="L240" s="152"/>
      <c r="M240" s="157"/>
      <c r="T240" s="158"/>
      <c r="AT240" s="154" t="s">
        <v>165</v>
      </c>
      <c r="AU240" s="154" t="s">
        <v>84</v>
      </c>
      <c r="AV240" s="12" t="s">
        <v>82</v>
      </c>
      <c r="AW240" s="12" t="s">
        <v>31</v>
      </c>
      <c r="AX240" s="12" t="s">
        <v>75</v>
      </c>
      <c r="AY240" s="154" t="s">
        <v>158</v>
      </c>
    </row>
    <row r="241" spans="2:65" s="13" customFormat="1" ht="10">
      <c r="B241" s="159"/>
      <c r="D241" s="153" t="s">
        <v>165</v>
      </c>
      <c r="E241" s="160" t="s">
        <v>1</v>
      </c>
      <c r="F241" s="161" t="s">
        <v>442</v>
      </c>
      <c r="H241" s="162">
        <v>12.943</v>
      </c>
      <c r="I241" s="163"/>
      <c r="L241" s="159"/>
      <c r="M241" s="164"/>
      <c r="T241" s="165"/>
      <c r="AT241" s="160" t="s">
        <v>165</v>
      </c>
      <c r="AU241" s="160" t="s">
        <v>84</v>
      </c>
      <c r="AV241" s="13" t="s">
        <v>84</v>
      </c>
      <c r="AW241" s="13" t="s">
        <v>31</v>
      </c>
      <c r="AX241" s="13" t="s">
        <v>75</v>
      </c>
      <c r="AY241" s="160" t="s">
        <v>158</v>
      </c>
    </row>
    <row r="242" spans="2:65" s="13" customFormat="1" ht="10">
      <c r="B242" s="159"/>
      <c r="D242" s="153" t="s">
        <v>165</v>
      </c>
      <c r="E242" s="160" t="s">
        <v>1</v>
      </c>
      <c r="F242" s="161" t="s">
        <v>443</v>
      </c>
      <c r="H242" s="162">
        <v>1.006</v>
      </c>
      <c r="I242" s="163"/>
      <c r="L242" s="159"/>
      <c r="M242" s="164"/>
      <c r="T242" s="165"/>
      <c r="AT242" s="160" t="s">
        <v>165</v>
      </c>
      <c r="AU242" s="160" t="s">
        <v>84</v>
      </c>
      <c r="AV242" s="13" t="s">
        <v>84</v>
      </c>
      <c r="AW242" s="13" t="s">
        <v>31</v>
      </c>
      <c r="AX242" s="13" t="s">
        <v>75</v>
      </c>
      <c r="AY242" s="160" t="s">
        <v>158</v>
      </c>
    </row>
    <row r="243" spans="2:65" s="13" customFormat="1" ht="10">
      <c r="B243" s="159"/>
      <c r="D243" s="153" t="s">
        <v>165</v>
      </c>
      <c r="E243" s="160" t="s">
        <v>1</v>
      </c>
      <c r="F243" s="161" t="s">
        <v>444</v>
      </c>
      <c r="H243" s="162">
        <v>1.6779999999999999</v>
      </c>
      <c r="I243" s="163"/>
      <c r="L243" s="159"/>
      <c r="M243" s="164"/>
      <c r="T243" s="165"/>
      <c r="AT243" s="160" t="s">
        <v>165</v>
      </c>
      <c r="AU243" s="160" t="s">
        <v>84</v>
      </c>
      <c r="AV243" s="13" t="s">
        <v>84</v>
      </c>
      <c r="AW243" s="13" t="s">
        <v>31</v>
      </c>
      <c r="AX243" s="13" t="s">
        <v>75</v>
      </c>
      <c r="AY243" s="160" t="s">
        <v>158</v>
      </c>
    </row>
    <row r="244" spans="2:65" s="13" customFormat="1" ht="10">
      <c r="B244" s="159"/>
      <c r="D244" s="153" t="s">
        <v>165</v>
      </c>
      <c r="E244" s="160" t="s">
        <v>1</v>
      </c>
      <c r="F244" s="161" t="s">
        <v>445</v>
      </c>
      <c r="H244" s="162">
        <v>2.41</v>
      </c>
      <c r="I244" s="163"/>
      <c r="L244" s="159"/>
      <c r="M244" s="164"/>
      <c r="T244" s="165"/>
      <c r="AT244" s="160" t="s">
        <v>165</v>
      </c>
      <c r="AU244" s="160" t="s">
        <v>84</v>
      </c>
      <c r="AV244" s="13" t="s">
        <v>84</v>
      </c>
      <c r="AW244" s="13" t="s">
        <v>31</v>
      </c>
      <c r="AX244" s="13" t="s">
        <v>75</v>
      </c>
      <c r="AY244" s="160" t="s">
        <v>158</v>
      </c>
    </row>
    <row r="245" spans="2:65" s="13" customFormat="1" ht="10">
      <c r="B245" s="159"/>
      <c r="D245" s="153" t="s">
        <v>165</v>
      </c>
      <c r="E245" s="160" t="s">
        <v>1</v>
      </c>
      <c r="F245" s="161" t="s">
        <v>446</v>
      </c>
      <c r="H245" s="162">
        <v>1.494</v>
      </c>
      <c r="I245" s="163"/>
      <c r="L245" s="159"/>
      <c r="M245" s="164"/>
      <c r="T245" s="165"/>
      <c r="AT245" s="160" t="s">
        <v>165</v>
      </c>
      <c r="AU245" s="160" t="s">
        <v>84</v>
      </c>
      <c r="AV245" s="13" t="s">
        <v>84</v>
      </c>
      <c r="AW245" s="13" t="s">
        <v>31</v>
      </c>
      <c r="AX245" s="13" t="s">
        <v>75</v>
      </c>
      <c r="AY245" s="160" t="s">
        <v>158</v>
      </c>
    </row>
    <row r="246" spans="2:65" s="13" customFormat="1" ht="10">
      <c r="B246" s="159"/>
      <c r="D246" s="153" t="s">
        <v>165</v>
      </c>
      <c r="E246" s="160" t="s">
        <v>1</v>
      </c>
      <c r="F246" s="161" t="s">
        <v>447</v>
      </c>
      <c r="H246" s="162">
        <v>1.2869999999999999</v>
      </c>
      <c r="I246" s="163"/>
      <c r="L246" s="159"/>
      <c r="M246" s="164"/>
      <c r="T246" s="165"/>
      <c r="AT246" s="160" t="s">
        <v>165</v>
      </c>
      <c r="AU246" s="160" t="s">
        <v>84</v>
      </c>
      <c r="AV246" s="13" t="s">
        <v>84</v>
      </c>
      <c r="AW246" s="13" t="s">
        <v>31</v>
      </c>
      <c r="AX246" s="13" t="s">
        <v>75</v>
      </c>
      <c r="AY246" s="160" t="s">
        <v>158</v>
      </c>
    </row>
    <row r="247" spans="2:65" s="13" customFormat="1" ht="10">
      <c r="B247" s="159"/>
      <c r="D247" s="153" t="s">
        <v>165</v>
      </c>
      <c r="E247" s="160" t="s">
        <v>1</v>
      </c>
      <c r="F247" s="161" t="s">
        <v>448</v>
      </c>
      <c r="H247" s="162">
        <v>8.7289999999999992</v>
      </c>
      <c r="I247" s="163"/>
      <c r="L247" s="159"/>
      <c r="M247" s="164"/>
      <c r="T247" s="165"/>
      <c r="AT247" s="160" t="s">
        <v>165</v>
      </c>
      <c r="AU247" s="160" t="s">
        <v>84</v>
      </c>
      <c r="AV247" s="13" t="s">
        <v>84</v>
      </c>
      <c r="AW247" s="13" t="s">
        <v>31</v>
      </c>
      <c r="AX247" s="13" t="s">
        <v>75</v>
      </c>
      <c r="AY247" s="160" t="s">
        <v>158</v>
      </c>
    </row>
    <row r="248" spans="2:65" s="13" customFormat="1" ht="20">
      <c r="B248" s="159"/>
      <c r="D248" s="153" t="s">
        <v>165</v>
      </c>
      <c r="E248" s="160" t="s">
        <v>1</v>
      </c>
      <c r="F248" s="161" t="s">
        <v>449</v>
      </c>
      <c r="H248" s="162">
        <v>14.2</v>
      </c>
      <c r="I248" s="163"/>
      <c r="L248" s="159"/>
      <c r="M248" s="164"/>
      <c r="T248" s="165"/>
      <c r="AT248" s="160" t="s">
        <v>165</v>
      </c>
      <c r="AU248" s="160" t="s">
        <v>84</v>
      </c>
      <c r="AV248" s="13" t="s">
        <v>84</v>
      </c>
      <c r="AW248" s="13" t="s">
        <v>31</v>
      </c>
      <c r="AX248" s="13" t="s">
        <v>75</v>
      </c>
      <c r="AY248" s="160" t="s">
        <v>158</v>
      </c>
    </row>
    <row r="249" spans="2:65" s="13" customFormat="1" ht="20">
      <c r="B249" s="159"/>
      <c r="D249" s="153" t="s">
        <v>165</v>
      </c>
      <c r="E249" s="160" t="s">
        <v>1</v>
      </c>
      <c r="F249" s="161" t="s">
        <v>450</v>
      </c>
      <c r="H249" s="162">
        <v>2.25</v>
      </c>
      <c r="I249" s="163"/>
      <c r="L249" s="159"/>
      <c r="M249" s="164"/>
      <c r="T249" s="165"/>
      <c r="AT249" s="160" t="s">
        <v>165</v>
      </c>
      <c r="AU249" s="160" t="s">
        <v>84</v>
      </c>
      <c r="AV249" s="13" t="s">
        <v>84</v>
      </c>
      <c r="AW249" s="13" t="s">
        <v>31</v>
      </c>
      <c r="AX249" s="13" t="s">
        <v>75</v>
      </c>
      <c r="AY249" s="160" t="s">
        <v>158</v>
      </c>
    </row>
    <row r="250" spans="2:65" s="15" customFormat="1" ht="10">
      <c r="B250" s="178"/>
      <c r="D250" s="153" t="s">
        <v>165</v>
      </c>
      <c r="E250" s="179" t="s">
        <v>1</v>
      </c>
      <c r="F250" s="180" t="s">
        <v>440</v>
      </c>
      <c r="H250" s="181">
        <v>45.997</v>
      </c>
      <c r="I250" s="182"/>
      <c r="L250" s="178"/>
      <c r="M250" s="183"/>
      <c r="T250" s="184"/>
      <c r="AT250" s="179" t="s">
        <v>165</v>
      </c>
      <c r="AU250" s="179" t="s">
        <v>84</v>
      </c>
      <c r="AV250" s="15" t="s">
        <v>102</v>
      </c>
      <c r="AW250" s="15" t="s">
        <v>31</v>
      </c>
      <c r="AX250" s="15" t="s">
        <v>75</v>
      </c>
      <c r="AY250" s="179" t="s">
        <v>158</v>
      </c>
    </row>
    <row r="251" spans="2:65" s="12" customFormat="1" ht="10">
      <c r="B251" s="152"/>
      <c r="D251" s="153" t="s">
        <v>165</v>
      </c>
      <c r="E251" s="154" t="s">
        <v>1</v>
      </c>
      <c r="F251" s="155" t="s">
        <v>451</v>
      </c>
      <c r="H251" s="154" t="s">
        <v>1</v>
      </c>
      <c r="I251" s="156"/>
      <c r="L251" s="152"/>
      <c r="M251" s="157"/>
      <c r="T251" s="158"/>
      <c r="AT251" s="154" t="s">
        <v>165</v>
      </c>
      <c r="AU251" s="154" t="s">
        <v>84</v>
      </c>
      <c r="AV251" s="12" t="s">
        <v>82</v>
      </c>
      <c r="AW251" s="12" t="s">
        <v>31</v>
      </c>
      <c r="AX251" s="12" t="s">
        <v>75</v>
      </c>
      <c r="AY251" s="154" t="s">
        <v>158</v>
      </c>
    </row>
    <row r="252" spans="2:65" s="13" customFormat="1" ht="10">
      <c r="B252" s="159"/>
      <c r="D252" s="153" t="s">
        <v>165</v>
      </c>
      <c r="E252" s="160" t="s">
        <v>1</v>
      </c>
      <c r="F252" s="161" t="s">
        <v>452</v>
      </c>
      <c r="H252" s="162">
        <v>0.64700000000000002</v>
      </c>
      <c r="I252" s="163"/>
      <c r="L252" s="159"/>
      <c r="M252" s="164"/>
      <c r="T252" s="165"/>
      <c r="AT252" s="160" t="s">
        <v>165</v>
      </c>
      <c r="AU252" s="160" t="s">
        <v>84</v>
      </c>
      <c r="AV252" s="13" t="s">
        <v>84</v>
      </c>
      <c r="AW252" s="13" t="s">
        <v>31</v>
      </c>
      <c r="AX252" s="13" t="s">
        <v>75</v>
      </c>
      <c r="AY252" s="160" t="s">
        <v>158</v>
      </c>
    </row>
    <row r="253" spans="2:65" s="13" customFormat="1" ht="10">
      <c r="B253" s="159"/>
      <c r="D253" s="153" t="s">
        <v>165</v>
      </c>
      <c r="E253" s="160" t="s">
        <v>1</v>
      </c>
      <c r="F253" s="161" t="s">
        <v>453</v>
      </c>
      <c r="H253" s="162">
        <v>0.64100000000000001</v>
      </c>
      <c r="I253" s="163"/>
      <c r="L253" s="159"/>
      <c r="M253" s="164"/>
      <c r="T253" s="165"/>
      <c r="AT253" s="160" t="s">
        <v>165</v>
      </c>
      <c r="AU253" s="160" t="s">
        <v>84</v>
      </c>
      <c r="AV253" s="13" t="s">
        <v>84</v>
      </c>
      <c r="AW253" s="13" t="s">
        <v>31</v>
      </c>
      <c r="AX253" s="13" t="s">
        <v>75</v>
      </c>
      <c r="AY253" s="160" t="s">
        <v>158</v>
      </c>
    </row>
    <row r="254" spans="2:65" s="14" customFormat="1" ht="10">
      <c r="B254" s="166"/>
      <c r="D254" s="153" t="s">
        <v>165</v>
      </c>
      <c r="E254" s="167" t="s">
        <v>1</v>
      </c>
      <c r="F254" s="168" t="s">
        <v>195</v>
      </c>
      <c r="H254" s="169">
        <v>100.96500000000002</v>
      </c>
      <c r="I254" s="170"/>
      <c r="L254" s="166"/>
      <c r="M254" s="171"/>
      <c r="T254" s="172"/>
      <c r="AT254" s="167" t="s">
        <v>165</v>
      </c>
      <c r="AU254" s="167" t="s">
        <v>84</v>
      </c>
      <c r="AV254" s="14" t="s">
        <v>105</v>
      </c>
      <c r="AW254" s="14" t="s">
        <v>31</v>
      </c>
      <c r="AX254" s="14" t="s">
        <v>82</v>
      </c>
      <c r="AY254" s="167" t="s">
        <v>158</v>
      </c>
    </row>
    <row r="255" spans="2:65" s="1" customFormat="1" ht="24.15" customHeight="1">
      <c r="B255" s="137"/>
      <c r="C255" s="138" t="s">
        <v>284</v>
      </c>
      <c r="D255" s="138" t="s">
        <v>160</v>
      </c>
      <c r="E255" s="139" t="s">
        <v>454</v>
      </c>
      <c r="F255" s="140" t="s">
        <v>455</v>
      </c>
      <c r="G255" s="141" t="s">
        <v>170</v>
      </c>
      <c r="H255" s="142">
        <v>52.655999999999999</v>
      </c>
      <c r="I255" s="143"/>
      <c r="J255" s="144">
        <f>ROUND(I255*H255,2)</f>
        <v>0</v>
      </c>
      <c r="K255" s="145"/>
      <c r="L255" s="32"/>
      <c r="M255" s="146" t="s">
        <v>1</v>
      </c>
      <c r="N255" s="147" t="s">
        <v>40</v>
      </c>
      <c r="P255" s="148">
        <f>O255*H255</f>
        <v>0</v>
      </c>
      <c r="Q255" s="148">
        <v>2.5018699999999998</v>
      </c>
      <c r="R255" s="148">
        <f>Q255*H255</f>
        <v>131.73846671999999</v>
      </c>
      <c r="S255" s="148">
        <v>0</v>
      </c>
      <c r="T255" s="149">
        <f>S255*H255</f>
        <v>0</v>
      </c>
      <c r="AR255" s="150" t="s">
        <v>105</v>
      </c>
      <c r="AT255" s="150" t="s">
        <v>160</v>
      </c>
      <c r="AU255" s="150" t="s">
        <v>84</v>
      </c>
      <c r="AY255" s="17" t="s">
        <v>158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82</v>
      </c>
      <c r="BK255" s="151">
        <f>ROUND(I255*H255,2)</f>
        <v>0</v>
      </c>
      <c r="BL255" s="17" t="s">
        <v>105</v>
      </c>
      <c r="BM255" s="150" t="s">
        <v>456</v>
      </c>
    </row>
    <row r="256" spans="2:65" s="12" customFormat="1" ht="10">
      <c r="B256" s="152"/>
      <c r="D256" s="153" t="s">
        <v>165</v>
      </c>
      <c r="E256" s="154" t="s">
        <v>1</v>
      </c>
      <c r="F256" s="155" t="s">
        <v>328</v>
      </c>
      <c r="H256" s="154" t="s">
        <v>1</v>
      </c>
      <c r="I256" s="156"/>
      <c r="L256" s="152"/>
      <c r="M256" s="157"/>
      <c r="T256" s="158"/>
      <c r="AT256" s="154" t="s">
        <v>165</v>
      </c>
      <c r="AU256" s="154" t="s">
        <v>84</v>
      </c>
      <c r="AV256" s="12" t="s">
        <v>82</v>
      </c>
      <c r="AW256" s="12" t="s">
        <v>31</v>
      </c>
      <c r="AX256" s="12" t="s">
        <v>75</v>
      </c>
      <c r="AY256" s="154" t="s">
        <v>158</v>
      </c>
    </row>
    <row r="257" spans="2:65" s="12" customFormat="1" ht="10">
      <c r="B257" s="152"/>
      <c r="D257" s="153" t="s">
        <v>165</v>
      </c>
      <c r="E257" s="154" t="s">
        <v>1</v>
      </c>
      <c r="F257" s="155" t="s">
        <v>457</v>
      </c>
      <c r="H257" s="154" t="s">
        <v>1</v>
      </c>
      <c r="I257" s="156"/>
      <c r="L257" s="152"/>
      <c r="M257" s="157"/>
      <c r="T257" s="158"/>
      <c r="AT257" s="154" t="s">
        <v>165</v>
      </c>
      <c r="AU257" s="154" t="s">
        <v>84</v>
      </c>
      <c r="AV257" s="12" t="s">
        <v>82</v>
      </c>
      <c r="AW257" s="12" t="s">
        <v>31</v>
      </c>
      <c r="AX257" s="12" t="s">
        <v>75</v>
      </c>
      <c r="AY257" s="154" t="s">
        <v>158</v>
      </c>
    </row>
    <row r="258" spans="2:65" s="13" customFormat="1" ht="10">
      <c r="B258" s="159"/>
      <c r="D258" s="153" t="s">
        <v>165</v>
      </c>
      <c r="E258" s="160" t="s">
        <v>1</v>
      </c>
      <c r="F258" s="161" t="s">
        <v>458</v>
      </c>
      <c r="H258" s="162">
        <v>44.844000000000001</v>
      </c>
      <c r="I258" s="163"/>
      <c r="L258" s="159"/>
      <c r="M258" s="164"/>
      <c r="T258" s="165"/>
      <c r="AT258" s="160" t="s">
        <v>165</v>
      </c>
      <c r="AU258" s="160" t="s">
        <v>84</v>
      </c>
      <c r="AV258" s="13" t="s">
        <v>84</v>
      </c>
      <c r="AW258" s="13" t="s">
        <v>31</v>
      </c>
      <c r="AX258" s="13" t="s">
        <v>75</v>
      </c>
      <c r="AY258" s="160" t="s">
        <v>158</v>
      </c>
    </row>
    <row r="259" spans="2:65" s="13" customFormat="1" ht="10">
      <c r="B259" s="159"/>
      <c r="D259" s="153" t="s">
        <v>165</v>
      </c>
      <c r="E259" s="160" t="s">
        <v>1</v>
      </c>
      <c r="F259" s="161" t="s">
        <v>459</v>
      </c>
      <c r="H259" s="162">
        <v>4.6079999999999997</v>
      </c>
      <c r="I259" s="163"/>
      <c r="L259" s="159"/>
      <c r="M259" s="164"/>
      <c r="T259" s="165"/>
      <c r="AT259" s="160" t="s">
        <v>165</v>
      </c>
      <c r="AU259" s="160" t="s">
        <v>84</v>
      </c>
      <c r="AV259" s="13" t="s">
        <v>84</v>
      </c>
      <c r="AW259" s="13" t="s">
        <v>31</v>
      </c>
      <c r="AX259" s="13" t="s">
        <v>75</v>
      </c>
      <c r="AY259" s="160" t="s">
        <v>158</v>
      </c>
    </row>
    <row r="260" spans="2:65" s="13" customFormat="1" ht="10">
      <c r="B260" s="159"/>
      <c r="D260" s="153" t="s">
        <v>165</v>
      </c>
      <c r="E260" s="160" t="s">
        <v>1</v>
      </c>
      <c r="F260" s="161" t="s">
        <v>460</v>
      </c>
      <c r="H260" s="162">
        <v>1.92</v>
      </c>
      <c r="I260" s="163"/>
      <c r="L260" s="159"/>
      <c r="M260" s="164"/>
      <c r="T260" s="165"/>
      <c r="AT260" s="160" t="s">
        <v>165</v>
      </c>
      <c r="AU260" s="160" t="s">
        <v>84</v>
      </c>
      <c r="AV260" s="13" t="s">
        <v>84</v>
      </c>
      <c r="AW260" s="13" t="s">
        <v>31</v>
      </c>
      <c r="AX260" s="13" t="s">
        <v>75</v>
      </c>
      <c r="AY260" s="160" t="s">
        <v>158</v>
      </c>
    </row>
    <row r="261" spans="2:65" s="13" customFormat="1" ht="10">
      <c r="B261" s="159"/>
      <c r="D261" s="153" t="s">
        <v>165</v>
      </c>
      <c r="E261" s="160" t="s">
        <v>1</v>
      </c>
      <c r="F261" s="161" t="s">
        <v>461</v>
      </c>
      <c r="H261" s="162">
        <v>1.284</v>
      </c>
      <c r="I261" s="163"/>
      <c r="L261" s="159"/>
      <c r="M261" s="164"/>
      <c r="T261" s="165"/>
      <c r="AT261" s="160" t="s">
        <v>165</v>
      </c>
      <c r="AU261" s="160" t="s">
        <v>84</v>
      </c>
      <c r="AV261" s="13" t="s">
        <v>84</v>
      </c>
      <c r="AW261" s="13" t="s">
        <v>31</v>
      </c>
      <c r="AX261" s="13" t="s">
        <v>75</v>
      </c>
      <c r="AY261" s="160" t="s">
        <v>158</v>
      </c>
    </row>
    <row r="262" spans="2:65" s="14" customFormat="1" ht="10">
      <c r="B262" s="166"/>
      <c r="D262" s="153" t="s">
        <v>165</v>
      </c>
      <c r="E262" s="167" t="s">
        <v>1</v>
      </c>
      <c r="F262" s="168" t="s">
        <v>195</v>
      </c>
      <c r="H262" s="169">
        <v>52.655999999999999</v>
      </c>
      <c r="I262" s="170"/>
      <c r="L262" s="166"/>
      <c r="M262" s="171"/>
      <c r="T262" s="172"/>
      <c r="AT262" s="167" t="s">
        <v>165</v>
      </c>
      <c r="AU262" s="167" t="s">
        <v>84</v>
      </c>
      <c r="AV262" s="14" t="s">
        <v>105</v>
      </c>
      <c r="AW262" s="14" t="s">
        <v>31</v>
      </c>
      <c r="AX262" s="14" t="s">
        <v>82</v>
      </c>
      <c r="AY262" s="167" t="s">
        <v>158</v>
      </c>
    </row>
    <row r="263" spans="2:65" s="1" customFormat="1" ht="16.5" customHeight="1">
      <c r="B263" s="137"/>
      <c r="C263" s="138" t="s">
        <v>289</v>
      </c>
      <c r="D263" s="138" t="s">
        <v>160</v>
      </c>
      <c r="E263" s="139" t="s">
        <v>462</v>
      </c>
      <c r="F263" s="140" t="s">
        <v>463</v>
      </c>
      <c r="G263" s="141" t="s">
        <v>163</v>
      </c>
      <c r="H263" s="142">
        <v>36.765999999999998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40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105</v>
      </c>
      <c r="AT263" s="150" t="s">
        <v>160</v>
      </c>
      <c r="AU263" s="150" t="s">
        <v>84</v>
      </c>
      <c r="AY263" s="17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82</v>
      </c>
      <c r="BK263" s="151">
        <f>ROUND(I263*H263,2)</f>
        <v>0</v>
      </c>
      <c r="BL263" s="17" t="s">
        <v>105</v>
      </c>
      <c r="BM263" s="150" t="s">
        <v>464</v>
      </c>
    </row>
    <row r="264" spans="2:65" s="12" customFormat="1" ht="10">
      <c r="B264" s="152"/>
      <c r="D264" s="153" t="s">
        <v>165</v>
      </c>
      <c r="E264" s="154" t="s">
        <v>1</v>
      </c>
      <c r="F264" s="155" t="s">
        <v>465</v>
      </c>
      <c r="H264" s="154" t="s">
        <v>1</v>
      </c>
      <c r="I264" s="156"/>
      <c r="L264" s="152"/>
      <c r="M264" s="157"/>
      <c r="T264" s="158"/>
      <c r="AT264" s="154" t="s">
        <v>165</v>
      </c>
      <c r="AU264" s="154" t="s">
        <v>84</v>
      </c>
      <c r="AV264" s="12" t="s">
        <v>82</v>
      </c>
      <c r="AW264" s="12" t="s">
        <v>31</v>
      </c>
      <c r="AX264" s="12" t="s">
        <v>75</v>
      </c>
      <c r="AY264" s="154" t="s">
        <v>158</v>
      </c>
    </row>
    <row r="265" spans="2:65" s="12" customFormat="1" ht="10">
      <c r="B265" s="152"/>
      <c r="D265" s="153" t="s">
        <v>165</v>
      </c>
      <c r="E265" s="154" t="s">
        <v>1</v>
      </c>
      <c r="F265" s="155" t="s">
        <v>466</v>
      </c>
      <c r="H265" s="154" t="s">
        <v>1</v>
      </c>
      <c r="I265" s="156"/>
      <c r="L265" s="152"/>
      <c r="M265" s="157"/>
      <c r="T265" s="158"/>
      <c r="AT265" s="154" t="s">
        <v>165</v>
      </c>
      <c r="AU265" s="154" t="s">
        <v>84</v>
      </c>
      <c r="AV265" s="12" t="s">
        <v>82</v>
      </c>
      <c r="AW265" s="12" t="s">
        <v>31</v>
      </c>
      <c r="AX265" s="12" t="s">
        <v>75</v>
      </c>
      <c r="AY265" s="154" t="s">
        <v>158</v>
      </c>
    </row>
    <row r="266" spans="2:65" s="13" customFormat="1" ht="10">
      <c r="B266" s="159"/>
      <c r="D266" s="153" t="s">
        <v>165</v>
      </c>
      <c r="E266" s="160" t="s">
        <v>1</v>
      </c>
      <c r="F266" s="161" t="s">
        <v>467</v>
      </c>
      <c r="H266" s="162">
        <v>36.765999999999998</v>
      </c>
      <c r="I266" s="163"/>
      <c r="L266" s="159"/>
      <c r="M266" s="164"/>
      <c r="T266" s="165"/>
      <c r="AT266" s="160" t="s">
        <v>165</v>
      </c>
      <c r="AU266" s="160" t="s">
        <v>84</v>
      </c>
      <c r="AV266" s="13" t="s">
        <v>84</v>
      </c>
      <c r="AW266" s="13" t="s">
        <v>31</v>
      </c>
      <c r="AX266" s="13" t="s">
        <v>82</v>
      </c>
      <c r="AY266" s="160" t="s">
        <v>158</v>
      </c>
    </row>
    <row r="267" spans="2:65" s="1" customFormat="1" ht="16.5" customHeight="1">
      <c r="B267" s="137"/>
      <c r="C267" s="138" t="s">
        <v>295</v>
      </c>
      <c r="D267" s="138" t="s">
        <v>160</v>
      </c>
      <c r="E267" s="139" t="s">
        <v>468</v>
      </c>
      <c r="F267" s="140" t="s">
        <v>469</v>
      </c>
      <c r="G267" s="141" t="s">
        <v>163</v>
      </c>
      <c r="H267" s="142">
        <v>752.30499999999995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2.6900000000000001E-3</v>
      </c>
      <c r="R267" s="148">
        <f>Q267*H267</f>
        <v>2.0237004499999998</v>
      </c>
      <c r="S267" s="148">
        <v>0</v>
      </c>
      <c r="T267" s="149">
        <f>S267*H267</f>
        <v>0</v>
      </c>
      <c r="AR267" s="150" t="s">
        <v>105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105</v>
      </c>
      <c r="BM267" s="150" t="s">
        <v>470</v>
      </c>
    </row>
    <row r="268" spans="2:65" s="12" customFormat="1" ht="10">
      <c r="B268" s="152"/>
      <c r="D268" s="153" t="s">
        <v>165</v>
      </c>
      <c r="E268" s="154" t="s">
        <v>1</v>
      </c>
      <c r="F268" s="155" t="s">
        <v>328</v>
      </c>
      <c r="H268" s="154" t="s">
        <v>1</v>
      </c>
      <c r="I268" s="156"/>
      <c r="L268" s="152"/>
      <c r="M268" s="157"/>
      <c r="T268" s="158"/>
      <c r="AT268" s="154" t="s">
        <v>165</v>
      </c>
      <c r="AU268" s="154" t="s">
        <v>84</v>
      </c>
      <c r="AV268" s="12" t="s">
        <v>82</v>
      </c>
      <c r="AW268" s="12" t="s">
        <v>31</v>
      </c>
      <c r="AX268" s="12" t="s">
        <v>75</v>
      </c>
      <c r="AY268" s="154" t="s">
        <v>158</v>
      </c>
    </row>
    <row r="269" spans="2:65" s="12" customFormat="1" ht="10">
      <c r="B269" s="152"/>
      <c r="D269" s="153" t="s">
        <v>165</v>
      </c>
      <c r="E269" s="154" t="s">
        <v>1</v>
      </c>
      <c r="F269" s="155" t="s">
        <v>457</v>
      </c>
      <c r="H269" s="154" t="s">
        <v>1</v>
      </c>
      <c r="I269" s="156"/>
      <c r="L269" s="152"/>
      <c r="M269" s="157"/>
      <c r="T269" s="158"/>
      <c r="AT269" s="154" t="s">
        <v>165</v>
      </c>
      <c r="AU269" s="154" t="s">
        <v>84</v>
      </c>
      <c r="AV269" s="12" t="s">
        <v>82</v>
      </c>
      <c r="AW269" s="12" t="s">
        <v>31</v>
      </c>
      <c r="AX269" s="12" t="s">
        <v>75</v>
      </c>
      <c r="AY269" s="154" t="s">
        <v>158</v>
      </c>
    </row>
    <row r="270" spans="2:65" s="13" customFormat="1" ht="10">
      <c r="B270" s="159"/>
      <c r="D270" s="153" t="s">
        <v>165</v>
      </c>
      <c r="E270" s="160" t="s">
        <v>1</v>
      </c>
      <c r="F270" s="161" t="s">
        <v>471</v>
      </c>
      <c r="H270" s="162">
        <v>298.95999999999998</v>
      </c>
      <c r="I270" s="163"/>
      <c r="L270" s="159"/>
      <c r="M270" s="164"/>
      <c r="T270" s="165"/>
      <c r="AT270" s="160" t="s">
        <v>165</v>
      </c>
      <c r="AU270" s="160" t="s">
        <v>84</v>
      </c>
      <c r="AV270" s="13" t="s">
        <v>84</v>
      </c>
      <c r="AW270" s="13" t="s">
        <v>31</v>
      </c>
      <c r="AX270" s="13" t="s">
        <v>75</v>
      </c>
      <c r="AY270" s="160" t="s">
        <v>158</v>
      </c>
    </row>
    <row r="271" spans="2:65" s="13" customFormat="1" ht="10">
      <c r="B271" s="159"/>
      <c r="D271" s="153" t="s">
        <v>165</v>
      </c>
      <c r="E271" s="160" t="s">
        <v>1</v>
      </c>
      <c r="F271" s="161" t="s">
        <v>472</v>
      </c>
      <c r="H271" s="162">
        <v>23.04</v>
      </c>
      <c r="I271" s="163"/>
      <c r="L271" s="159"/>
      <c r="M271" s="164"/>
      <c r="T271" s="165"/>
      <c r="AT271" s="160" t="s">
        <v>165</v>
      </c>
      <c r="AU271" s="160" t="s">
        <v>84</v>
      </c>
      <c r="AV271" s="13" t="s">
        <v>84</v>
      </c>
      <c r="AW271" s="13" t="s">
        <v>31</v>
      </c>
      <c r="AX271" s="13" t="s">
        <v>75</v>
      </c>
      <c r="AY271" s="160" t="s">
        <v>158</v>
      </c>
    </row>
    <row r="272" spans="2:65" s="13" customFormat="1" ht="10">
      <c r="B272" s="159"/>
      <c r="D272" s="153" t="s">
        <v>165</v>
      </c>
      <c r="E272" s="160" t="s">
        <v>1</v>
      </c>
      <c r="F272" s="161" t="s">
        <v>473</v>
      </c>
      <c r="H272" s="162">
        <v>10.24</v>
      </c>
      <c r="I272" s="163"/>
      <c r="L272" s="159"/>
      <c r="M272" s="164"/>
      <c r="T272" s="165"/>
      <c r="AT272" s="160" t="s">
        <v>165</v>
      </c>
      <c r="AU272" s="160" t="s">
        <v>84</v>
      </c>
      <c r="AV272" s="13" t="s">
        <v>84</v>
      </c>
      <c r="AW272" s="13" t="s">
        <v>31</v>
      </c>
      <c r="AX272" s="13" t="s">
        <v>75</v>
      </c>
      <c r="AY272" s="160" t="s">
        <v>158</v>
      </c>
    </row>
    <row r="273" spans="2:51" s="13" customFormat="1" ht="10">
      <c r="B273" s="159"/>
      <c r="D273" s="153" t="s">
        <v>165</v>
      </c>
      <c r="E273" s="160" t="s">
        <v>1</v>
      </c>
      <c r="F273" s="161" t="s">
        <v>474</v>
      </c>
      <c r="H273" s="162">
        <v>5.952</v>
      </c>
      <c r="I273" s="163"/>
      <c r="L273" s="159"/>
      <c r="M273" s="164"/>
      <c r="T273" s="165"/>
      <c r="AT273" s="160" t="s">
        <v>165</v>
      </c>
      <c r="AU273" s="160" t="s">
        <v>84</v>
      </c>
      <c r="AV273" s="13" t="s">
        <v>84</v>
      </c>
      <c r="AW273" s="13" t="s">
        <v>31</v>
      </c>
      <c r="AX273" s="13" t="s">
        <v>75</v>
      </c>
      <c r="AY273" s="160" t="s">
        <v>158</v>
      </c>
    </row>
    <row r="274" spans="2:51" s="15" customFormat="1" ht="10">
      <c r="B274" s="178"/>
      <c r="D274" s="153" t="s">
        <v>165</v>
      </c>
      <c r="E274" s="179" t="s">
        <v>1</v>
      </c>
      <c r="F274" s="180" t="s">
        <v>440</v>
      </c>
      <c r="H274" s="181">
        <v>338.19200000000001</v>
      </c>
      <c r="I274" s="182"/>
      <c r="L274" s="178"/>
      <c r="M274" s="183"/>
      <c r="T274" s="184"/>
      <c r="AT274" s="179" t="s">
        <v>165</v>
      </c>
      <c r="AU274" s="179" t="s">
        <v>84</v>
      </c>
      <c r="AV274" s="15" t="s">
        <v>102</v>
      </c>
      <c r="AW274" s="15" t="s">
        <v>31</v>
      </c>
      <c r="AX274" s="15" t="s">
        <v>75</v>
      </c>
      <c r="AY274" s="179" t="s">
        <v>158</v>
      </c>
    </row>
    <row r="275" spans="2:51" s="12" customFormat="1" ht="10">
      <c r="B275" s="152"/>
      <c r="D275" s="153" t="s">
        <v>165</v>
      </c>
      <c r="E275" s="154" t="s">
        <v>1</v>
      </c>
      <c r="F275" s="155" t="s">
        <v>437</v>
      </c>
      <c r="H275" s="154" t="s">
        <v>1</v>
      </c>
      <c r="I275" s="156"/>
      <c r="L275" s="152"/>
      <c r="M275" s="157"/>
      <c r="T275" s="158"/>
      <c r="AT275" s="154" t="s">
        <v>165</v>
      </c>
      <c r="AU275" s="154" t="s">
        <v>84</v>
      </c>
      <c r="AV275" s="12" t="s">
        <v>82</v>
      </c>
      <c r="AW275" s="12" t="s">
        <v>31</v>
      </c>
      <c r="AX275" s="12" t="s">
        <v>75</v>
      </c>
      <c r="AY275" s="154" t="s">
        <v>158</v>
      </c>
    </row>
    <row r="276" spans="2:51" s="13" customFormat="1" ht="20">
      <c r="B276" s="159"/>
      <c r="D276" s="153" t="s">
        <v>165</v>
      </c>
      <c r="E276" s="160" t="s">
        <v>1</v>
      </c>
      <c r="F276" s="161" t="s">
        <v>475</v>
      </c>
      <c r="H276" s="162">
        <v>338.988</v>
      </c>
      <c r="I276" s="163"/>
      <c r="L276" s="159"/>
      <c r="M276" s="164"/>
      <c r="T276" s="165"/>
      <c r="AT276" s="160" t="s">
        <v>165</v>
      </c>
      <c r="AU276" s="160" t="s">
        <v>84</v>
      </c>
      <c r="AV276" s="13" t="s">
        <v>84</v>
      </c>
      <c r="AW276" s="13" t="s">
        <v>31</v>
      </c>
      <c r="AX276" s="13" t="s">
        <v>75</v>
      </c>
      <c r="AY276" s="160" t="s">
        <v>158</v>
      </c>
    </row>
    <row r="277" spans="2:51" s="13" customFormat="1" ht="10">
      <c r="B277" s="159"/>
      <c r="D277" s="153" t="s">
        <v>165</v>
      </c>
      <c r="E277" s="160" t="s">
        <v>1</v>
      </c>
      <c r="F277" s="161" t="s">
        <v>476</v>
      </c>
      <c r="H277" s="162">
        <v>18.878</v>
      </c>
      <c r="I277" s="163"/>
      <c r="L277" s="159"/>
      <c r="M277" s="164"/>
      <c r="T277" s="165"/>
      <c r="AT277" s="160" t="s">
        <v>165</v>
      </c>
      <c r="AU277" s="160" t="s">
        <v>84</v>
      </c>
      <c r="AV277" s="13" t="s">
        <v>84</v>
      </c>
      <c r="AW277" s="13" t="s">
        <v>31</v>
      </c>
      <c r="AX277" s="13" t="s">
        <v>75</v>
      </c>
      <c r="AY277" s="160" t="s">
        <v>158</v>
      </c>
    </row>
    <row r="278" spans="2:51" s="12" customFormat="1" ht="10">
      <c r="B278" s="152"/>
      <c r="D278" s="153" t="s">
        <v>165</v>
      </c>
      <c r="E278" s="154" t="s">
        <v>1</v>
      </c>
      <c r="F278" s="155" t="s">
        <v>441</v>
      </c>
      <c r="H278" s="154" t="s">
        <v>1</v>
      </c>
      <c r="I278" s="156"/>
      <c r="L278" s="152"/>
      <c r="M278" s="157"/>
      <c r="T278" s="158"/>
      <c r="AT278" s="154" t="s">
        <v>165</v>
      </c>
      <c r="AU278" s="154" t="s">
        <v>84</v>
      </c>
      <c r="AV278" s="12" t="s">
        <v>82</v>
      </c>
      <c r="AW278" s="12" t="s">
        <v>31</v>
      </c>
      <c r="AX278" s="12" t="s">
        <v>75</v>
      </c>
      <c r="AY278" s="154" t="s">
        <v>158</v>
      </c>
    </row>
    <row r="279" spans="2:51" s="13" customFormat="1" ht="10">
      <c r="B279" s="159"/>
      <c r="D279" s="153" t="s">
        <v>165</v>
      </c>
      <c r="E279" s="160" t="s">
        <v>1</v>
      </c>
      <c r="F279" s="161" t="s">
        <v>477</v>
      </c>
      <c r="H279" s="162">
        <v>6.7089999999999996</v>
      </c>
      <c r="I279" s="163"/>
      <c r="L279" s="159"/>
      <c r="M279" s="164"/>
      <c r="T279" s="165"/>
      <c r="AT279" s="160" t="s">
        <v>165</v>
      </c>
      <c r="AU279" s="160" t="s">
        <v>84</v>
      </c>
      <c r="AV279" s="13" t="s">
        <v>84</v>
      </c>
      <c r="AW279" s="13" t="s">
        <v>31</v>
      </c>
      <c r="AX279" s="13" t="s">
        <v>75</v>
      </c>
      <c r="AY279" s="160" t="s">
        <v>158</v>
      </c>
    </row>
    <row r="280" spans="2:51" s="13" customFormat="1" ht="10">
      <c r="B280" s="159"/>
      <c r="D280" s="153" t="s">
        <v>165</v>
      </c>
      <c r="E280" s="160" t="s">
        <v>1</v>
      </c>
      <c r="F280" s="161" t="s">
        <v>478</v>
      </c>
      <c r="H280" s="162">
        <v>4.1950000000000003</v>
      </c>
      <c r="I280" s="163"/>
      <c r="L280" s="159"/>
      <c r="M280" s="164"/>
      <c r="T280" s="165"/>
      <c r="AT280" s="160" t="s">
        <v>165</v>
      </c>
      <c r="AU280" s="160" t="s">
        <v>84</v>
      </c>
      <c r="AV280" s="13" t="s">
        <v>84</v>
      </c>
      <c r="AW280" s="13" t="s">
        <v>31</v>
      </c>
      <c r="AX280" s="13" t="s">
        <v>75</v>
      </c>
      <c r="AY280" s="160" t="s">
        <v>158</v>
      </c>
    </row>
    <row r="281" spans="2:51" s="13" customFormat="1" ht="10">
      <c r="B281" s="159"/>
      <c r="D281" s="153" t="s">
        <v>165</v>
      </c>
      <c r="E281" s="160" t="s">
        <v>1</v>
      </c>
      <c r="F281" s="161" t="s">
        <v>479</v>
      </c>
      <c r="H281" s="162">
        <v>4.819</v>
      </c>
      <c r="I281" s="163"/>
      <c r="L281" s="159"/>
      <c r="M281" s="164"/>
      <c r="T281" s="165"/>
      <c r="AT281" s="160" t="s">
        <v>165</v>
      </c>
      <c r="AU281" s="160" t="s">
        <v>84</v>
      </c>
      <c r="AV281" s="13" t="s">
        <v>84</v>
      </c>
      <c r="AW281" s="13" t="s">
        <v>31</v>
      </c>
      <c r="AX281" s="13" t="s">
        <v>75</v>
      </c>
      <c r="AY281" s="160" t="s">
        <v>158</v>
      </c>
    </row>
    <row r="282" spans="2:51" s="13" customFormat="1" ht="10">
      <c r="B282" s="159"/>
      <c r="D282" s="153" t="s">
        <v>165</v>
      </c>
      <c r="E282" s="160" t="s">
        <v>1</v>
      </c>
      <c r="F282" s="161" t="s">
        <v>480</v>
      </c>
      <c r="H282" s="162">
        <v>3.7349999999999999</v>
      </c>
      <c r="I282" s="163"/>
      <c r="L282" s="159"/>
      <c r="M282" s="164"/>
      <c r="T282" s="165"/>
      <c r="AT282" s="160" t="s">
        <v>165</v>
      </c>
      <c r="AU282" s="160" t="s">
        <v>84</v>
      </c>
      <c r="AV282" s="13" t="s">
        <v>84</v>
      </c>
      <c r="AW282" s="13" t="s">
        <v>31</v>
      </c>
      <c r="AX282" s="13" t="s">
        <v>75</v>
      </c>
      <c r="AY282" s="160" t="s">
        <v>158</v>
      </c>
    </row>
    <row r="283" spans="2:51" s="13" customFormat="1" ht="10">
      <c r="B283" s="159"/>
      <c r="D283" s="153" t="s">
        <v>165</v>
      </c>
      <c r="E283" s="160" t="s">
        <v>1</v>
      </c>
      <c r="F283" s="161" t="s">
        <v>481</v>
      </c>
      <c r="H283" s="162">
        <v>3.2170000000000001</v>
      </c>
      <c r="I283" s="163"/>
      <c r="L283" s="159"/>
      <c r="M283" s="164"/>
      <c r="T283" s="165"/>
      <c r="AT283" s="160" t="s">
        <v>165</v>
      </c>
      <c r="AU283" s="160" t="s">
        <v>84</v>
      </c>
      <c r="AV283" s="13" t="s">
        <v>84</v>
      </c>
      <c r="AW283" s="13" t="s">
        <v>31</v>
      </c>
      <c r="AX283" s="13" t="s">
        <v>75</v>
      </c>
      <c r="AY283" s="160" t="s">
        <v>158</v>
      </c>
    </row>
    <row r="284" spans="2:51" s="13" customFormat="1" ht="10">
      <c r="B284" s="159"/>
      <c r="D284" s="153" t="s">
        <v>165</v>
      </c>
      <c r="E284" s="160" t="s">
        <v>1</v>
      </c>
      <c r="F284" s="161" t="s">
        <v>482</v>
      </c>
      <c r="H284" s="162">
        <v>11.638999999999999</v>
      </c>
      <c r="I284" s="163"/>
      <c r="L284" s="159"/>
      <c r="M284" s="164"/>
      <c r="T284" s="165"/>
      <c r="AT284" s="160" t="s">
        <v>165</v>
      </c>
      <c r="AU284" s="160" t="s">
        <v>84</v>
      </c>
      <c r="AV284" s="13" t="s">
        <v>84</v>
      </c>
      <c r="AW284" s="13" t="s">
        <v>31</v>
      </c>
      <c r="AX284" s="13" t="s">
        <v>75</v>
      </c>
      <c r="AY284" s="160" t="s">
        <v>158</v>
      </c>
    </row>
    <row r="285" spans="2:51" s="13" customFormat="1" ht="20">
      <c r="B285" s="159"/>
      <c r="D285" s="153" t="s">
        <v>165</v>
      </c>
      <c r="E285" s="160" t="s">
        <v>1</v>
      </c>
      <c r="F285" s="161" t="s">
        <v>483</v>
      </c>
      <c r="H285" s="162">
        <v>18.933</v>
      </c>
      <c r="I285" s="163"/>
      <c r="L285" s="159"/>
      <c r="M285" s="164"/>
      <c r="T285" s="165"/>
      <c r="AT285" s="160" t="s">
        <v>165</v>
      </c>
      <c r="AU285" s="160" t="s">
        <v>84</v>
      </c>
      <c r="AV285" s="13" t="s">
        <v>84</v>
      </c>
      <c r="AW285" s="13" t="s">
        <v>31</v>
      </c>
      <c r="AX285" s="13" t="s">
        <v>75</v>
      </c>
      <c r="AY285" s="160" t="s">
        <v>158</v>
      </c>
    </row>
    <row r="286" spans="2:51" s="13" customFormat="1" ht="20">
      <c r="B286" s="159"/>
      <c r="D286" s="153" t="s">
        <v>165</v>
      </c>
      <c r="E286" s="160" t="s">
        <v>1</v>
      </c>
      <c r="F286" s="161" t="s">
        <v>484</v>
      </c>
      <c r="H286" s="162">
        <v>3</v>
      </c>
      <c r="I286" s="163"/>
      <c r="L286" s="159"/>
      <c r="M286" s="164"/>
      <c r="T286" s="165"/>
      <c r="AT286" s="160" t="s">
        <v>165</v>
      </c>
      <c r="AU286" s="160" t="s">
        <v>84</v>
      </c>
      <c r="AV286" s="13" t="s">
        <v>84</v>
      </c>
      <c r="AW286" s="13" t="s">
        <v>31</v>
      </c>
      <c r="AX286" s="13" t="s">
        <v>75</v>
      </c>
      <c r="AY286" s="160" t="s">
        <v>158</v>
      </c>
    </row>
    <row r="287" spans="2:51" s="15" customFormat="1" ht="10">
      <c r="B287" s="178"/>
      <c r="D287" s="153" t="s">
        <v>165</v>
      </c>
      <c r="E287" s="179" t="s">
        <v>1</v>
      </c>
      <c r="F287" s="180" t="s">
        <v>440</v>
      </c>
      <c r="H287" s="181">
        <v>414.113</v>
      </c>
      <c r="I287" s="182"/>
      <c r="L287" s="178"/>
      <c r="M287" s="183"/>
      <c r="T287" s="184"/>
      <c r="AT287" s="179" t="s">
        <v>165</v>
      </c>
      <c r="AU287" s="179" t="s">
        <v>84</v>
      </c>
      <c r="AV287" s="15" t="s">
        <v>102</v>
      </c>
      <c r="AW287" s="15" t="s">
        <v>31</v>
      </c>
      <c r="AX287" s="15" t="s">
        <v>75</v>
      </c>
      <c r="AY287" s="179" t="s">
        <v>158</v>
      </c>
    </row>
    <row r="288" spans="2:51" s="14" customFormat="1" ht="10">
      <c r="B288" s="166"/>
      <c r="D288" s="153" t="s">
        <v>165</v>
      </c>
      <c r="E288" s="167" t="s">
        <v>1</v>
      </c>
      <c r="F288" s="168" t="s">
        <v>195</v>
      </c>
      <c r="H288" s="169">
        <v>752.30500000000006</v>
      </c>
      <c r="I288" s="170"/>
      <c r="L288" s="166"/>
      <c r="M288" s="171"/>
      <c r="T288" s="172"/>
      <c r="AT288" s="167" t="s">
        <v>165</v>
      </c>
      <c r="AU288" s="167" t="s">
        <v>84</v>
      </c>
      <c r="AV288" s="14" t="s">
        <v>105</v>
      </c>
      <c r="AW288" s="14" t="s">
        <v>31</v>
      </c>
      <c r="AX288" s="14" t="s">
        <v>82</v>
      </c>
      <c r="AY288" s="167" t="s">
        <v>158</v>
      </c>
    </row>
    <row r="289" spans="2:65" s="1" customFormat="1" ht="16.5" customHeight="1">
      <c r="B289" s="137"/>
      <c r="C289" s="138" t="s">
        <v>485</v>
      </c>
      <c r="D289" s="138" t="s">
        <v>160</v>
      </c>
      <c r="E289" s="139" t="s">
        <v>486</v>
      </c>
      <c r="F289" s="140" t="s">
        <v>487</v>
      </c>
      <c r="G289" s="141" t="s">
        <v>163</v>
      </c>
      <c r="H289" s="142">
        <v>752.30499999999995</v>
      </c>
      <c r="I289" s="143"/>
      <c r="J289" s="144">
        <f>ROUND(I289*H289,2)</f>
        <v>0</v>
      </c>
      <c r="K289" s="145"/>
      <c r="L289" s="32"/>
      <c r="M289" s="146" t="s">
        <v>1</v>
      </c>
      <c r="N289" s="147" t="s">
        <v>40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105</v>
      </c>
      <c r="AT289" s="150" t="s">
        <v>160</v>
      </c>
      <c r="AU289" s="150" t="s">
        <v>84</v>
      </c>
      <c r="AY289" s="17" t="s">
        <v>158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82</v>
      </c>
      <c r="BK289" s="151">
        <f>ROUND(I289*H289,2)</f>
        <v>0</v>
      </c>
      <c r="BL289" s="17" t="s">
        <v>105</v>
      </c>
      <c r="BM289" s="150" t="s">
        <v>488</v>
      </c>
    </row>
    <row r="290" spans="2:65" s="1" customFormat="1" ht="24.15" customHeight="1">
      <c r="B290" s="137"/>
      <c r="C290" s="138" t="s">
        <v>489</v>
      </c>
      <c r="D290" s="138" t="s">
        <v>160</v>
      </c>
      <c r="E290" s="139" t="s">
        <v>490</v>
      </c>
      <c r="F290" s="140" t="s">
        <v>491</v>
      </c>
      <c r="G290" s="141" t="s">
        <v>492</v>
      </c>
      <c r="H290" s="142">
        <v>7</v>
      </c>
      <c r="I290" s="143"/>
      <c r="J290" s="144">
        <f>ROUND(I290*H290,2)</f>
        <v>0</v>
      </c>
      <c r="K290" s="145"/>
      <c r="L290" s="32"/>
      <c r="M290" s="146" t="s">
        <v>1</v>
      </c>
      <c r="N290" s="147" t="s">
        <v>40</v>
      </c>
      <c r="P290" s="148">
        <f>O290*H290</f>
        <v>0</v>
      </c>
      <c r="Q290" s="148">
        <v>4.9800000000000001E-3</v>
      </c>
      <c r="R290" s="148">
        <f>Q290*H290</f>
        <v>3.4860000000000002E-2</v>
      </c>
      <c r="S290" s="148">
        <v>0</v>
      </c>
      <c r="T290" s="149">
        <f>S290*H290</f>
        <v>0</v>
      </c>
      <c r="AR290" s="150" t="s">
        <v>105</v>
      </c>
      <c r="AT290" s="150" t="s">
        <v>160</v>
      </c>
      <c r="AU290" s="150" t="s">
        <v>84</v>
      </c>
      <c r="AY290" s="17" t="s">
        <v>158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82</v>
      </c>
      <c r="BK290" s="151">
        <f>ROUND(I290*H290,2)</f>
        <v>0</v>
      </c>
      <c r="BL290" s="17" t="s">
        <v>105</v>
      </c>
      <c r="BM290" s="150" t="s">
        <v>493</v>
      </c>
    </row>
    <row r="291" spans="2:65" s="12" customFormat="1" ht="10">
      <c r="B291" s="152"/>
      <c r="D291" s="153" t="s">
        <v>165</v>
      </c>
      <c r="E291" s="154" t="s">
        <v>1</v>
      </c>
      <c r="F291" s="155" t="s">
        <v>494</v>
      </c>
      <c r="H291" s="154" t="s">
        <v>1</v>
      </c>
      <c r="I291" s="156"/>
      <c r="L291" s="152"/>
      <c r="M291" s="157"/>
      <c r="T291" s="158"/>
      <c r="AT291" s="154" t="s">
        <v>165</v>
      </c>
      <c r="AU291" s="154" t="s">
        <v>84</v>
      </c>
      <c r="AV291" s="12" t="s">
        <v>82</v>
      </c>
      <c r="AW291" s="12" t="s">
        <v>31</v>
      </c>
      <c r="AX291" s="12" t="s">
        <v>75</v>
      </c>
      <c r="AY291" s="154" t="s">
        <v>158</v>
      </c>
    </row>
    <row r="292" spans="2:65" s="13" customFormat="1" ht="10">
      <c r="B292" s="159"/>
      <c r="D292" s="153" t="s">
        <v>165</v>
      </c>
      <c r="E292" s="160" t="s">
        <v>1</v>
      </c>
      <c r="F292" s="161" t="s">
        <v>120</v>
      </c>
      <c r="H292" s="162">
        <v>7</v>
      </c>
      <c r="I292" s="163"/>
      <c r="L292" s="159"/>
      <c r="M292" s="164"/>
      <c r="T292" s="165"/>
      <c r="AT292" s="160" t="s">
        <v>165</v>
      </c>
      <c r="AU292" s="160" t="s">
        <v>84</v>
      </c>
      <c r="AV292" s="13" t="s">
        <v>84</v>
      </c>
      <c r="AW292" s="13" t="s">
        <v>31</v>
      </c>
      <c r="AX292" s="13" t="s">
        <v>82</v>
      </c>
      <c r="AY292" s="160" t="s">
        <v>158</v>
      </c>
    </row>
    <row r="293" spans="2:65" s="1" customFormat="1" ht="21.75" customHeight="1">
      <c r="B293" s="137"/>
      <c r="C293" s="138" t="s">
        <v>495</v>
      </c>
      <c r="D293" s="138" t="s">
        <v>160</v>
      </c>
      <c r="E293" s="139" t="s">
        <v>496</v>
      </c>
      <c r="F293" s="140" t="s">
        <v>497</v>
      </c>
      <c r="G293" s="141" t="s">
        <v>226</v>
      </c>
      <c r="H293" s="142">
        <v>1.5649999999999999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40</v>
      </c>
      <c r="P293" s="148">
        <f>O293*H293</f>
        <v>0</v>
      </c>
      <c r="Q293" s="148">
        <v>1.0606199999999999</v>
      </c>
      <c r="R293" s="148">
        <f>Q293*H293</f>
        <v>1.6598702999999997</v>
      </c>
      <c r="S293" s="148">
        <v>0</v>
      </c>
      <c r="T293" s="149">
        <f>S293*H293</f>
        <v>0</v>
      </c>
      <c r="AR293" s="150" t="s">
        <v>105</v>
      </c>
      <c r="AT293" s="150" t="s">
        <v>160</v>
      </c>
      <c r="AU293" s="150" t="s">
        <v>84</v>
      </c>
      <c r="AY293" s="17" t="s">
        <v>158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82</v>
      </c>
      <c r="BK293" s="151">
        <f>ROUND(I293*H293,2)</f>
        <v>0</v>
      </c>
      <c r="BL293" s="17" t="s">
        <v>105</v>
      </c>
      <c r="BM293" s="150" t="s">
        <v>498</v>
      </c>
    </row>
    <row r="294" spans="2:65" s="12" customFormat="1" ht="10">
      <c r="B294" s="152"/>
      <c r="D294" s="153" t="s">
        <v>165</v>
      </c>
      <c r="E294" s="154" t="s">
        <v>1</v>
      </c>
      <c r="F294" s="155" t="s">
        <v>499</v>
      </c>
      <c r="H294" s="154" t="s">
        <v>1</v>
      </c>
      <c r="I294" s="156"/>
      <c r="L294" s="152"/>
      <c r="M294" s="157"/>
      <c r="T294" s="158"/>
      <c r="AT294" s="154" t="s">
        <v>165</v>
      </c>
      <c r="AU294" s="154" t="s">
        <v>84</v>
      </c>
      <c r="AV294" s="12" t="s">
        <v>82</v>
      </c>
      <c r="AW294" s="12" t="s">
        <v>31</v>
      </c>
      <c r="AX294" s="12" t="s">
        <v>75</v>
      </c>
      <c r="AY294" s="154" t="s">
        <v>158</v>
      </c>
    </row>
    <row r="295" spans="2:65" s="13" customFormat="1" ht="10">
      <c r="B295" s="159"/>
      <c r="D295" s="153" t="s">
        <v>165</v>
      </c>
      <c r="E295" s="160" t="s">
        <v>1</v>
      </c>
      <c r="F295" s="161" t="s">
        <v>500</v>
      </c>
      <c r="H295" s="162">
        <v>1.5649999999999999</v>
      </c>
      <c r="I295" s="163"/>
      <c r="L295" s="159"/>
      <c r="M295" s="164"/>
      <c r="T295" s="165"/>
      <c r="AT295" s="160" t="s">
        <v>165</v>
      </c>
      <c r="AU295" s="160" t="s">
        <v>84</v>
      </c>
      <c r="AV295" s="13" t="s">
        <v>84</v>
      </c>
      <c r="AW295" s="13" t="s">
        <v>31</v>
      </c>
      <c r="AX295" s="13" t="s">
        <v>82</v>
      </c>
      <c r="AY295" s="160" t="s">
        <v>158</v>
      </c>
    </row>
    <row r="296" spans="2:65" s="1" customFormat="1" ht="24.15" customHeight="1">
      <c r="B296" s="137"/>
      <c r="C296" s="138" t="s">
        <v>501</v>
      </c>
      <c r="D296" s="138" t="s">
        <v>160</v>
      </c>
      <c r="E296" s="139" t="s">
        <v>502</v>
      </c>
      <c r="F296" s="140" t="s">
        <v>503</v>
      </c>
      <c r="G296" s="141" t="s">
        <v>170</v>
      </c>
      <c r="H296" s="142">
        <v>75.792000000000002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2.5018699999999998</v>
      </c>
      <c r="R296" s="148">
        <f>Q296*H296</f>
        <v>189.62173103999999</v>
      </c>
      <c r="S296" s="148">
        <v>0</v>
      </c>
      <c r="T296" s="149">
        <f>S296*H296</f>
        <v>0</v>
      </c>
      <c r="AR296" s="150" t="s">
        <v>105</v>
      </c>
      <c r="AT296" s="150" t="s">
        <v>160</v>
      </c>
      <c r="AU296" s="150" t="s">
        <v>84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105</v>
      </c>
      <c r="BM296" s="150" t="s">
        <v>504</v>
      </c>
    </row>
    <row r="297" spans="2:65" s="12" customFormat="1" ht="10">
      <c r="B297" s="152"/>
      <c r="D297" s="153" t="s">
        <v>165</v>
      </c>
      <c r="E297" s="154" t="s">
        <v>1</v>
      </c>
      <c r="F297" s="155" t="s">
        <v>328</v>
      </c>
      <c r="H297" s="154" t="s">
        <v>1</v>
      </c>
      <c r="I297" s="156"/>
      <c r="L297" s="152"/>
      <c r="M297" s="157"/>
      <c r="T297" s="158"/>
      <c r="AT297" s="154" t="s">
        <v>165</v>
      </c>
      <c r="AU297" s="154" t="s">
        <v>84</v>
      </c>
      <c r="AV297" s="12" t="s">
        <v>82</v>
      </c>
      <c r="AW297" s="12" t="s">
        <v>31</v>
      </c>
      <c r="AX297" s="12" t="s">
        <v>75</v>
      </c>
      <c r="AY297" s="154" t="s">
        <v>158</v>
      </c>
    </row>
    <row r="298" spans="2:65" s="13" customFormat="1" ht="10">
      <c r="B298" s="159"/>
      <c r="D298" s="153" t="s">
        <v>165</v>
      </c>
      <c r="E298" s="160" t="s">
        <v>1</v>
      </c>
      <c r="F298" s="161" t="s">
        <v>505</v>
      </c>
      <c r="H298" s="162">
        <v>53.76</v>
      </c>
      <c r="I298" s="163"/>
      <c r="L298" s="159"/>
      <c r="M298" s="164"/>
      <c r="T298" s="165"/>
      <c r="AT298" s="160" t="s">
        <v>165</v>
      </c>
      <c r="AU298" s="160" t="s">
        <v>84</v>
      </c>
      <c r="AV298" s="13" t="s">
        <v>84</v>
      </c>
      <c r="AW298" s="13" t="s">
        <v>31</v>
      </c>
      <c r="AX298" s="13" t="s">
        <v>75</v>
      </c>
      <c r="AY298" s="160" t="s">
        <v>158</v>
      </c>
    </row>
    <row r="299" spans="2:65" s="13" customFormat="1" ht="10">
      <c r="B299" s="159"/>
      <c r="D299" s="153" t="s">
        <v>165</v>
      </c>
      <c r="E299" s="160" t="s">
        <v>1</v>
      </c>
      <c r="F299" s="161" t="s">
        <v>506</v>
      </c>
      <c r="H299" s="162">
        <v>9.0719999999999992</v>
      </c>
      <c r="I299" s="163"/>
      <c r="L299" s="159"/>
      <c r="M299" s="164"/>
      <c r="T299" s="165"/>
      <c r="AT299" s="160" t="s">
        <v>165</v>
      </c>
      <c r="AU299" s="160" t="s">
        <v>84</v>
      </c>
      <c r="AV299" s="13" t="s">
        <v>84</v>
      </c>
      <c r="AW299" s="13" t="s">
        <v>31</v>
      </c>
      <c r="AX299" s="13" t="s">
        <v>75</v>
      </c>
      <c r="AY299" s="160" t="s">
        <v>158</v>
      </c>
    </row>
    <row r="300" spans="2:65" s="13" customFormat="1" ht="10">
      <c r="B300" s="159"/>
      <c r="D300" s="153" t="s">
        <v>165</v>
      </c>
      <c r="E300" s="160" t="s">
        <v>1</v>
      </c>
      <c r="F300" s="161" t="s">
        <v>507</v>
      </c>
      <c r="H300" s="162">
        <v>12.96</v>
      </c>
      <c r="I300" s="163"/>
      <c r="L300" s="159"/>
      <c r="M300" s="164"/>
      <c r="T300" s="165"/>
      <c r="AT300" s="160" t="s">
        <v>165</v>
      </c>
      <c r="AU300" s="160" t="s">
        <v>84</v>
      </c>
      <c r="AV300" s="13" t="s">
        <v>84</v>
      </c>
      <c r="AW300" s="13" t="s">
        <v>31</v>
      </c>
      <c r="AX300" s="13" t="s">
        <v>75</v>
      </c>
      <c r="AY300" s="160" t="s">
        <v>158</v>
      </c>
    </row>
    <row r="301" spans="2:65" s="14" customFormat="1" ht="10">
      <c r="B301" s="166"/>
      <c r="D301" s="153" t="s">
        <v>165</v>
      </c>
      <c r="E301" s="167" t="s">
        <v>1</v>
      </c>
      <c r="F301" s="168" t="s">
        <v>195</v>
      </c>
      <c r="H301" s="169">
        <v>75.792000000000002</v>
      </c>
      <c r="I301" s="170"/>
      <c r="L301" s="166"/>
      <c r="M301" s="171"/>
      <c r="T301" s="172"/>
      <c r="AT301" s="167" t="s">
        <v>165</v>
      </c>
      <c r="AU301" s="167" t="s">
        <v>84</v>
      </c>
      <c r="AV301" s="14" t="s">
        <v>105</v>
      </c>
      <c r="AW301" s="14" t="s">
        <v>31</v>
      </c>
      <c r="AX301" s="14" t="s">
        <v>82</v>
      </c>
      <c r="AY301" s="167" t="s">
        <v>158</v>
      </c>
    </row>
    <row r="302" spans="2:65" s="1" customFormat="1" ht="16.5" customHeight="1">
      <c r="B302" s="137"/>
      <c r="C302" s="138" t="s">
        <v>508</v>
      </c>
      <c r="D302" s="138" t="s">
        <v>160</v>
      </c>
      <c r="E302" s="139" t="s">
        <v>509</v>
      </c>
      <c r="F302" s="140" t="s">
        <v>510</v>
      </c>
      <c r="G302" s="141" t="s">
        <v>163</v>
      </c>
      <c r="H302" s="142">
        <v>142.56</v>
      </c>
      <c r="I302" s="143"/>
      <c r="J302" s="144">
        <f>ROUND(I302*H302,2)</f>
        <v>0</v>
      </c>
      <c r="K302" s="145"/>
      <c r="L302" s="32"/>
      <c r="M302" s="146" t="s">
        <v>1</v>
      </c>
      <c r="N302" s="147" t="s">
        <v>40</v>
      </c>
      <c r="P302" s="148">
        <f>O302*H302</f>
        <v>0</v>
      </c>
      <c r="Q302" s="148">
        <v>2.64E-3</v>
      </c>
      <c r="R302" s="148">
        <f>Q302*H302</f>
        <v>0.37635839999999998</v>
      </c>
      <c r="S302" s="148">
        <v>0</v>
      </c>
      <c r="T302" s="149">
        <f>S302*H302</f>
        <v>0</v>
      </c>
      <c r="AR302" s="150" t="s">
        <v>105</v>
      </c>
      <c r="AT302" s="150" t="s">
        <v>160</v>
      </c>
      <c r="AU302" s="150" t="s">
        <v>84</v>
      </c>
      <c r="AY302" s="17" t="s">
        <v>158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82</v>
      </c>
      <c r="BK302" s="151">
        <f>ROUND(I302*H302,2)</f>
        <v>0</v>
      </c>
      <c r="BL302" s="17" t="s">
        <v>105</v>
      </c>
      <c r="BM302" s="150" t="s">
        <v>511</v>
      </c>
    </row>
    <row r="303" spans="2:65" s="12" customFormat="1" ht="10">
      <c r="B303" s="152"/>
      <c r="D303" s="153" t="s">
        <v>165</v>
      </c>
      <c r="E303" s="154" t="s">
        <v>1</v>
      </c>
      <c r="F303" s="155" t="s">
        <v>328</v>
      </c>
      <c r="H303" s="154" t="s">
        <v>1</v>
      </c>
      <c r="I303" s="156"/>
      <c r="L303" s="152"/>
      <c r="M303" s="157"/>
      <c r="T303" s="158"/>
      <c r="AT303" s="154" t="s">
        <v>165</v>
      </c>
      <c r="AU303" s="154" t="s">
        <v>84</v>
      </c>
      <c r="AV303" s="12" t="s">
        <v>82</v>
      </c>
      <c r="AW303" s="12" t="s">
        <v>31</v>
      </c>
      <c r="AX303" s="12" t="s">
        <v>75</v>
      </c>
      <c r="AY303" s="154" t="s">
        <v>158</v>
      </c>
    </row>
    <row r="304" spans="2:65" s="13" customFormat="1" ht="10">
      <c r="B304" s="159"/>
      <c r="D304" s="153" t="s">
        <v>165</v>
      </c>
      <c r="E304" s="160" t="s">
        <v>1</v>
      </c>
      <c r="F304" s="161" t="s">
        <v>512</v>
      </c>
      <c r="H304" s="162">
        <v>92.16</v>
      </c>
      <c r="I304" s="163"/>
      <c r="L304" s="159"/>
      <c r="M304" s="164"/>
      <c r="T304" s="165"/>
      <c r="AT304" s="160" t="s">
        <v>165</v>
      </c>
      <c r="AU304" s="160" t="s">
        <v>84</v>
      </c>
      <c r="AV304" s="13" t="s">
        <v>84</v>
      </c>
      <c r="AW304" s="13" t="s">
        <v>31</v>
      </c>
      <c r="AX304" s="13" t="s">
        <v>75</v>
      </c>
      <c r="AY304" s="160" t="s">
        <v>158</v>
      </c>
    </row>
    <row r="305" spans="2:65" s="13" customFormat="1" ht="10">
      <c r="B305" s="159"/>
      <c r="D305" s="153" t="s">
        <v>165</v>
      </c>
      <c r="E305" s="160" t="s">
        <v>1</v>
      </c>
      <c r="F305" s="161" t="s">
        <v>513</v>
      </c>
      <c r="H305" s="162">
        <v>23.04</v>
      </c>
      <c r="I305" s="163"/>
      <c r="L305" s="159"/>
      <c r="M305" s="164"/>
      <c r="T305" s="165"/>
      <c r="AT305" s="160" t="s">
        <v>165</v>
      </c>
      <c r="AU305" s="160" t="s">
        <v>84</v>
      </c>
      <c r="AV305" s="13" t="s">
        <v>84</v>
      </c>
      <c r="AW305" s="13" t="s">
        <v>31</v>
      </c>
      <c r="AX305" s="13" t="s">
        <v>75</v>
      </c>
      <c r="AY305" s="160" t="s">
        <v>158</v>
      </c>
    </row>
    <row r="306" spans="2:65" s="13" customFormat="1" ht="10">
      <c r="B306" s="159"/>
      <c r="D306" s="153" t="s">
        <v>165</v>
      </c>
      <c r="E306" s="160" t="s">
        <v>1</v>
      </c>
      <c r="F306" s="161" t="s">
        <v>514</v>
      </c>
      <c r="H306" s="162">
        <v>27.36</v>
      </c>
      <c r="I306" s="163"/>
      <c r="L306" s="159"/>
      <c r="M306" s="164"/>
      <c r="T306" s="165"/>
      <c r="AT306" s="160" t="s">
        <v>165</v>
      </c>
      <c r="AU306" s="160" t="s">
        <v>84</v>
      </c>
      <c r="AV306" s="13" t="s">
        <v>84</v>
      </c>
      <c r="AW306" s="13" t="s">
        <v>31</v>
      </c>
      <c r="AX306" s="13" t="s">
        <v>75</v>
      </c>
      <c r="AY306" s="160" t="s">
        <v>158</v>
      </c>
    </row>
    <row r="307" spans="2:65" s="14" customFormat="1" ht="10">
      <c r="B307" s="166"/>
      <c r="D307" s="153" t="s">
        <v>165</v>
      </c>
      <c r="E307" s="167" t="s">
        <v>1</v>
      </c>
      <c r="F307" s="168" t="s">
        <v>195</v>
      </c>
      <c r="H307" s="169">
        <v>142.56</v>
      </c>
      <c r="I307" s="170"/>
      <c r="L307" s="166"/>
      <c r="M307" s="171"/>
      <c r="T307" s="172"/>
      <c r="AT307" s="167" t="s">
        <v>165</v>
      </c>
      <c r="AU307" s="167" t="s">
        <v>84</v>
      </c>
      <c r="AV307" s="14" t="s">
        <v>105</v>
      </c>
      <c r="AW307" s="14" t="s">
        <v>31</v>
      </c>
      <c r="AX307" s="14" t="s">
        <v>82</v>
      </c>
      <c r="AY307" s="167" t="s">
        <v>158</v>
      </c>
    </row>
    <row r="308" spans="2:65" s="1" customFormat="1" ht="16.5" customHeight="1">
      <c r="B308" s="137"/>
      <c r="C308" s="138" t="s">
        <v>515</v>
      </c>
      <c r="D308" s="138" t="s">
        <v>160</v>
      </c>
      <c r="E308" s="139" t="s">
        <v>516</v>
      </c>
      <c r="F308" s="140" t="s">
        <v>517</v>
      </c>
      <c r="G308" s="141" t="s">
        <v>163</v>
      </c>
      <c r="H308" s="142">
        <v>142.56</v>
      </c>
      <c r="I308" s="143"/>
      <c r="J308" s="144">
        <f>ROUND(I308*H308,2)</f>
        <v>0</v>
      </c>
      <c r="K308" s="145"/>
      <c r="L308" s="32"/>
      <c r="M308" s="146" t="s">
        <v>1</v>
      </c>
      <c r="N308" s="147" t="s">
        <v>40</v>
      </c>
      <c r="P308" s="148">
        <f>O308*H308</f>
        <v>0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105</v>
      </c>
      <c r="AT308" s="150" t="s">
        <v>160</v>
      </c>
      <c r="AU308" s="150" t="s">
        <v>84</v>
      </c>
      <c r="AY308" s="17" t="s">
        <v>158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82</v>
      </c>
      <c r="BK308" s="151">
        <f>ROUND(I308*H308,2)</f>
        <v>0</v>
      </c>
      <c r="BL308" s="17" t="s">
        <v>105</v>
      </c>
      <c r="BM308" s="150" t="s">
        <v>518</v>
      </c>
    </row>
    <row r="309" spans="2:65" s="1" customFormat="1" ht="21.75" customHeight="1">
      <c r="B309" s="137"/>
      <c r="C309" s="138" t="s">
        <v>519</v>
      </c>
      <c r="D309" s="138" t="s">
        <v>160</v>
      </c>
      <c r="E309" s="139" t="s">
        <v>520</v>
      </c>
      <c r="F309" s="140" t="s">
        <v>521</v>
      </c>
      <c r="G309" s="141" t="s">
        <v>226</v>
      </c>
      <c r="H309" s="142">
        <v>3.4390000000000001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40</v>
      </c>
      <c r="P309" s="148">
        <f>O309*H309</f>
        <v>0</v>
      </c>
      <c r="Q309" s="148">
        <v>1.0606199999999999</v>
      </c>
      <c r="R309" s="148">
        <f>Q309*H309</f>
        <v>3.6474721799999998</v>
      </c>
      <c r="S309" s="148">
        <v>0</v>
      </c>
      <c r="T309" s="149">
        <f>S309*H309</f>
        <v>0</v>
      </c>
      <c r="AR309" s="150" t="s">
        <v>105</v>
      </c>
      <c r="AT309" s="150" t="s">
        <v>160</v>
      </c>
      <c r="AU309" s="150" t="s">
        <v>84</v>
      </c>
      <c r="AY309" s="17" t="s">
        <v>158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82</v>
      </c>
      <c r="BK309" s="151">
        <f>ROUND(I309*H309,2)</f>
        <v>0</v>
      </c>
      <c r="BL309" s="17" t="s">
        <v>105</v>
      </c>
      <c r="BM309" s="150" t="s">
        <v>522</v>
      </c>
    </row>
    <row r="310" spans="2:65" s="12" customFormat="1" ht="10">
      <c r="B310" s="152"/>
      <c r="D310" s="153" t="s">
        <v>165</v>
      </c>
      <c r="E310" s="154" t="s">
        <v>1</v>
      </c>
      <c r="F310" s="155" t="s">
        <v>523</v>
      </c>
      <c r="H310" s="154" t="s">
        <v>1</v>
      </c>
      <c r="I310" s="156"/>
      <c r="L310" s="152"/>
      <c r="M310" s="157"/>
      <c r="T310" s="158"/>
      <c r="AT310" s="154" t="s">
        <v>165</v>
      </c>
      <c r="AU310" s="154" t="s">
        <v>84</v>
      </c>
      <c r="AV310" s="12" t="s">
        <v>82</v>
      </c>
      <c r="AW310" s="12" t="s">
        <v>31</v>
      </c>
      <c r="AX310" s="12" t="s">
        <v>75</v>
      </c>
      <c r="AY310" s="154" t="s">
        <v>158</v>
      </c>
    </row>
    <row r="311" spans="2:65" s="13" customFormat="1" ht="10">
      <c r="B311" s="159"/>
      <c r="D311" s="153" t="s">
        <v>165</v>
      </c>
      <c r="E311" s="160" t="s">
        <v>1</v>
      </c>
      <c r="F311" s="161" t="s">
        <v>524</v>
      </c>
      <c r="H311" s="162">
        <v>2217.3000000000002</v>
      </c>
      <c r="I311" s="163"/>
      <c r="L311" s="159"/>
      <c r="M311" s="164"/>
      <c r="T311" s="165"/>
      <c r="AT311" s="160" t="s">
        <v>165</v>
      </c>
      <c r="AU311" s="160" t="s">
        <v>84</v>
      </c>
      <c r="AV311" s="13" t="s">
        <v>84</v>
      </c>
      <c r="AW311" s="13" t="s">
        <v>31</v>
      </c>
      <c r="AX311" s="13" t="s">
        <v>75</v>
      </c>
      <c r="AY311" s="160" t="s">
        <v>158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525</v>
      </c>
      <c r="H312" s="162">
        <v>436.6</v>
      </c>
      <c r="I312" s="163"/>
      <c r="L312" s="159"/>
      <c r="M312" s="164"/>
      <c r="T312" s="165"/>
      <c r="AT312" s="160" t="s">
        <v>165</v>
      </c>
      <c r="AU312" s="160" t="s">
        <v>84</v>
      </c>
      <c r="AV312" s="13" t="s">
        <v>84</v>
      </c>
      <c r="AW312" s="13" t="s">
        <v>31</v>
      </c>
      <c r="AX312" s="13" t="s">
        <v>75</v>
      </c>
      <c r="AY312" s="160" t="s">
        <v>158</v>
      </c>
    </row>
    <row r="313" spans="2:65" s="13" customFormat="1" ht="10">
      <c r="B313" s="159"/>
      <c r="D313" s="153" t="s">
        <v>165</v>
      </c>
      <c r="E313" s="160" t="s">
        <v>1</v>
      </c>
      <c r="F313" s="161" t="s">
        <v>526</v>
      </c>
      <c r="H313" s="162">
        <v>255.9</v>
      </c>
      <c r="I313" s="163"/>
      <c r="L313" s="159"/>
      <c r="M313" s="164"/>
      <c r="T313" s="165"/>
      <c r="AT313" s="160" t="s">
        <v>165</v>
      </c>
      <c r="AU313" s="160" t="s">
        <v>84</v>
      </c>
      <c r="AV313" s="13" t="s">
        <v>84</v>
      </c>
      <c r="AW313" s="13" t="s">
        <v>31</v>
      </c>
      <c r="AX313" s="13" t="s">
        <v>75</v>
      </c>
      <c r="AY313" s="160" t="s">
        <v>158</v>
      </c>
    </row>
    <row r="314" spans="2:65" s="13" customFormat="1" ht="10">
      <c r="B314" s="159"/>
      <c r="D314" s="153" t="s">
        <v>165</v>
      </c>
      <c r="E314" s="160" t="s">
        <v>1</v>
      </c>
      <c r="F314" s="161" t="s">
        <v>527</v>
      </c>
      <c r="H314" s="162">
        <v>315.3</v>
      </c>
      <c r="I314" s="163"/>
      <c r="L314" s="159"/>
      <c r="M314" s="164"/>
      <c r="T314" s="165"/>
      <c r="AT314" s="160" t="s">
        <v>165</v>
      </c>
      <c r="AU314" s="160" t="s">
        <v>84</v>
      </c>
      <c r="AV314" s="13" t="s">
        <v>84</v>
      </c>
      <c r="AW314" s="13" t="s">
        <v>31</v>
      </c>
      <c r="AX314" s="13" t="s">
        <v>75</v>
      </c>
      <c r="AY314" s="160" t="s">
        <v>158</v>
      </c>
    </row>
    <row r="315" spans="2:65" s="13" customFormat="1" ht="10">
      <c r="B315" s="159"/>
      <c r="D315" s="153" t="s">
        <v>165</v>
      </c>
      <c r="E315" s="160" t="s">
        <v>1</v>
      </c>
      <c r="F315" s="161" t="s">
        <v>528</v>
      </c>
      <c r="H315" s="162">
        <v>214.2</v>
      </c>
      <c r="I315" s="163"/>
      <c r="L315" s="159"/>
      <c r="M315" s="164"/>
      <c r="T315" s="165"/>
      <c r="AT315" s="160" t="s">
        <v>165</v>
      </c>
      <c r="AU315" s="160" t="s">
        <v>84</v>
      </c>
      <c r="AV315" s="13" t="s">
        <v>84</v>
      </c>
      <c r="AW315" s="13" t="s">
        <v>31</v>
      </c>
      <c r="AX315" s="13" t="s">
        <v>75</v>
      </c>
      <c r="AY315" s="160" t="s">
        <v>158</v>
      </c>
    </row>
    <row r="316" spans="2:65" s="14" customFormat="1" ht="10">
      <c r="B316" s="166"/>
      <c r="D316" s="153" t="s">
        <v>165</v>
      </c>
      <c r="E316" s="167" t="s">
        <v>1</v>
      </c>
      <c r="F316" s="168" t="s">
        <v>195</v>
      </c>
      <c r="H316" s="169">
        <v>3439.3</v>
      </c>
      <c r="I316" s="170"/>
      <c r="L316" s="166"/>
      <c r="M316" s="171"/>
      <c r="T316" s="172"/>
      <c r="AT316" s="167" t="s">
        <v>165</v>
      </c>
      <c r="AU316" s="167" t="s">
        <v>84</v>
      </c>
      <c r="AV316" s="14" t="s">
        <v>105</v>
      </c>
      <c r="AW316" s="14" t="s">
        <v>31</v>
      </c>
      <c r="AX316" s="14" t="s">
        <v>75</v>
      </c>
      <c r="AY316" s="167" t="s">
        <v>158</v>
      </c>
    </row>
    <row r="317" spans="2:65" s="13" customFormat="1" ht="10">
      <c r="B317" s="159"/>
      <c r="D317" s="153" t="s">
        <v>165</v>
      </c>
      <c r="E317" s="160" t="s">
        <v>1</v>
      </c>
      <c r="F317" s="161" t="s">
        <v>529</v>
      </c>
      <c r="H317" s="162">
        <v>3.4390000000000001</v>
      </c>
      <c r="I317" s="163"/>
      <c r="L317" s="159"/>
      <c r="M317" s="164"/>
      <c r="T317" s="165"/>
      <c r="AT317" s="160" t="s">
        <v>165</v>
      </c>
      <c r="AU317" s="160" t="s">
        <v>84</v>
      </c>
      <c r="AV317" s="13" t="s">
        <v>84</v>
      </c>
      <c r="AW317" s="13" t="s">
        <v>31</v>
      </c>
      <c r="AX317" s="13" t="s">
        <v>82</v>
      </c>
      <c r="AY317" s="160" t="s">
        <v>158</v>
      </c>
    </row>
    <row r="318" spans="2:65" s="1" customFormat="1" ht="24.15" customHeight="1">
      <c r="B318" s="137"/>
      <c r="C318" s="138" t="s">
        <v>530</v>
      </c>
      <c r="D318" s="138" t="s">
        <v>160</v>
      </c>
      <c r="E318" s="139" t="s">
        <v>531</v>
      </c>
      <c r="F318" s="140" t="s">
        <v>532</v>
      </c>
      <c r="G318" s="141" t="s">
        <v>492</v>
      </c>
      <c r="H318" s="142">
        <v>28</v>
      </c>
      <c r="I318" s="143"/>
      <c r="J318" s="144">
        <f>ROUND(I318*H318,2)</f>
        <v>0</v>
      </c>
      <c r="K318" s="145"/>
      <c r="L318" s="32"/>
      <c r="M318" s="146" t="s">
        <v>1</v>
      </c>
      <c r="N318" s="147" t="s">
        <v>40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105</v>
      </c>
      <c r="AT318" s="150" t="s">
        <v>160</v>
      </c>
      <c r="AU318" s="150" t="s">
        <v>84</v>
      </c>
      <c r="AY318" s="17" t="s">
        <v>158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82</v>
      </c>
      <c r="BK318" s="151">
        <f>ROUND(I318*H318,2)</f>
        <v>0</v>
      </c>
      <c r="BL318" s="17" t="s">
        <v>105</v>
      </c>
      <c r="BM318" s="150" t="s">
        <v>533</v>
      </c>
    </row>
    <row r="319" spans="2:65" s="1" customFormat="1" ht="33" customHeight="1">
      <c r="B319" s="137"/>
      <c r="C319" s="138" t="s">
        <v>534</v>
      </c>
      <c r="D319" s="138" t="s">
        <v>160</v>
      </c>
      <c r="E319" s="139" t="s">
        <v>535</v>
      </c>
      <c r="F319" s="140" t="s">
        <v>536</v>
      </c>
      <c r="G319" s="141" t="s">
        <v>163</v>
      </c>
      <c r="H319" s="142">
        <v>43.22</v>
      </c>
      <c r="I319" s="143"/>
      <c r="J319" s="144">
        <f>ROUND(I319*H319,2)</f>
        <v>0</v>
      </c>
      <c r="K319" s="145"/>
      <c r="L319" s="32"/>
      <c r="M319" s="146" t="s">
        <v>1</v>
      </c>
      <c r="N319" s="147" t="s">
        <v>40</v>
      </c>
      <c r="P319" s="148">
        <f>O319*H319</f>
        <v>0</v>
      </c>
      <c r="Q319" s="148">
        <v>1.0145999999999999</v>
      </c>
      <c r="R319" s="148">
        <f>Q319*H319</f>
        <v>43.851011999999997</v>
      </c>
      <c r="S319" s="148">
        <v>0</v>
      </c>
      <c r="T319" s="149">
        <f>S319*H319</f>
        <v>0</v>
      </c>
      <c r="AR319" s="150" t="s">
        <v>105</v>
      </c>
      <c r="AT319" s="150" t="s">
        <v>160</v>
      </c>
      <c r="AU319" s="150" t="s">
        <v>84</v>
      </c>
      <c r="AY319" s="17" t="s">
        <v>158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82</v>
      </c>
      <c r="BK319" s="151">
        <f>ROUND(I319*H319,2)</f>
        <v>0</v>
      </c>
      <c r="BL319" s="17" t="s">
        <v>105</v>
      </c>
      <c r="BM319" s="150" t="s">
        <v>537</v>
      </c>
    </row>
    <row r="320" spans="2:65" s="12" customFormat="1" ht="10">
      <c r="B320" s="152"/>
      <c r="D320" s="153" t="s">
        <v>165</v>
      </c>
      <c r="E320" s="154" t="s">
        <v>1</v>
      </c>
      <c r="F320" s="155" t="s">
        <v>328</v>
      </c>
      <c r="H320" s="154" t="s">
        <v>1</v>
      </c>
      <c r="I320" s="156"/>
      <c r="L320" s="152"/>
      <c r="M320" s="157"/>
      <c r="T320" s="158"/>
      <c r="AT320" s="154" t="s">
        <v>165</v>
      </c>
      <c r="AU320" s="154" t="s">
        <v>84</v>
      </c>
      <c r="AV320" s="12" t="s">
        <v>82</v>
      </c>
      <c r="AW320" s="12" t="s">
        <v>31</v>
      </c>
      <c r="AX320" s="12" t="s">
        <v>75</v>
      </c>
      <c r="AY320" s="154" t="s">
        <v>158</v>
      </c>
    </row>
    <row r="321" spans="2:65" s="13" customFormat="1" ht="10">
      <c r="B321" s="159"/>
      <c r="D321" s="153" t="s">
        <v>165</v>
      </c>
      <c r="E321" s="160" t="s">
        <v>1</v>
      </c>
      <c r="F321" s="161" t="s">
        <v>538</v>
      </c>
      <c r="H321" s="162">
        <v>31.67</v>
      </c>
      <c r="I321" s="163"/>
      <c r="L321" s="159"/>
      <c r="M321" s="164"/>
      <c r="T321" s="165"/>
      <c r="AT321" s="160" t="s">
        <v>165</v>
      </c>
      <c r="AU321" s="160" t="s">
        <v>84</v>
      </c>
      <c r="AV321" s="13" t="s">
        <v>84</v>
      </c>
      <c r="AW321" s="13" t="s">
        <v>31</v>
      </c>
      <c r="AX321" s="13" t="s">
        <v>75</v>
      </c>
      <c r="AY321" s="160" t="s">
        <v>158</v>
      </c>
    </row>
    <row r="322" spans="2:65" s="13" customFormat="1" ht="10">
      <c r="B322" s="159"/>
      <c r="D322" s="153" t="s">
        <v>165</v>
      </c>
      <c r="E322" s="160" t="s">
        <v>1</v>
      </c>
      <c r="F322" s="161" t="s">
        <v>539</v>
      </c>
      <c r="H322" s="162">
        <v>11.55</v>
      </c>
      <c r="I322" s="163"/>
      <c r="L322" s="159"/>
      <c r="M322" s="164"/>
      <c r="T322" s="165"/>
      <c r="AT322" s="160" t="s">
        <v>165</v>
      </c>
      <c r="AU322" s="160" t="s">
        <v>84</v>
      </c>
      <c r="AV322" s="13" t="s">
        <v>84</v>
      </c>
      <c r="AW322" s="13" t="s">
        <v>31</v>
      </c>
      <c r="AX322" s="13" t="s">
        <v>75</v>
      </c>
      <c r="AY322" s="160" t="s">
        <v>158</v>
      </c>
    </row>
    <row r="323" spans="2:65" s="14" customFormat="1" ht="10">
      <c r="B323" s="166"/>
      <c r="D323" s="153" t="s">
        <v>165</v>
      </c>
      <c r="E323" s="167" t="s">
        <v>1</v>
      </c>
      <c r="F323" s="168" t="s">
        <v>195</v>
      </c>
      <c r="H323" s="169">
        <v>43.22</v>
      </c>
      <c r="I323" s="170"/>
      <c r="L323" s="166"/>
      <c r="M323" s="171"/>
      <c r="T323" s="172"/>
      <c r="AT323" s="167" t="s">
        <v>165</v>
      </c>
      <c r="AU323" s="167" t="s">
        <v>84</v>
      </c>
      <c r="AV323" s="14" t="s">
        <v>105</v>
      </c>
      <c r="AW323" s="14" t="s">
        <v>31</v>
      </c>
      <c r="AX323" s="14" t="s">
        <v>82</v>
      </c>
      <c r="AY323" s="167" t="s">
        <v>158</v>
      </c>
    </row>
    <row r="324" spans="2:65" s="1" customFormat="1" ht="21.75" customHeight="1">
      <c r="B324" s="137"/>
      <c r="C324" s="138" t="s">
        <v>540</v>
      </c>
      <c r="D324" s="138" t="s">
        <v>160</v>
      </c>
      <c r="E324" s="139" t="s">
        <v>541</v>
      </c>
      <c r="F324" s="140" t="s">
        <v>542</v>
      </c>
      <c r="G324" s="141" t="s">
        <v>226</v>
      </c>
      <c r="H324" s="142">
        <v>0.50800000000000001</v>
      </c>
      <c r="I324" s="143"/>
      <c r="J324" s="144">
        <f>ROUND(I324*H324,2)</f>
        <v>0</v>
      </c>
      <c r="K324" s="145"/>
      <c r="L324" s="32"/>
      <c r="M324" s="146" t="s">
        <v>1</v>
      </c>
      <c r="N324" s="147" t="s">
        <v>40</v>
      </c>
      <c r="P324" s="148">
        <f>O324*H324</f>
        <v>0</v>
      </c>
      <c r="Q324" s="148">
        <v>1.0593999999999999</v>
      </c>
      <c r="R324" s="148">
        <f>Q324*H324</f>
        <v>0.53817519999999996</v>
      </c>
      <c r="S324" s="148">
        <v>0</v>
      </c>
      <c r="T324" s="149">
        <f>S324*H324</f>
        <v>0</v>
      </c>
      <c r="AR324" s="150" t="s">
        <v>105</v>
      </c>
      <c r="AT324" s="150" t="s">
        <v>160</v>
      </c>
      <c r="AU324" s="150" t="s">
        <v>84</v>
      </c>
      <c r="AY324" s="17" t="s">
        <v>158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82</v>
      </c>
      <c r="BK324" s="151">
        <f>ROUND(I324*H324,2)</f>
        <v>0</v>
      </c>
      <c r="BL324" s="17" t="s">
        <v>105</v>
      </c>
      <c r="BM324" s="150" t="s">
        <v>543</v>
      </c>
    </row>
    <row r="325" spans="2:65" s="12" customFormat="1" ht="10">
      <c r="B325" s="152"/>
      <c r="D325" s="153" t="s">
        <v>165</v>
      </c>
      <c r="E325" s="154" t="s">
        <v>1</v>
      </c>
      <c r="F325" s="155" t="s">
        <v>328</v>
      </c>
      <c r="H325" s="154" t="s">
        <v>1</v>
      </c>
      <c r="I325" s="156"/>
      <c r="L325" s="152"/>
      <c r="M325" s="157"/>
      <c r="T325" s="158"/>
      <c r="AT325" s="154" t="s">
        <v>165</v>
      </c>
      <c r="AU325" s="154" t="s">
        <v>84</v>
      </c>
      <c r="AV325" s="12" t="s">
        <v>82</v>
      </c>
      <c r="AW325" s="12" t="s">
        <v>31</v>
      </c>
      <c r="AX325" s="12" t="s">
        <v>75</v>
      </c>
      <c r="AY325" s="154" t="s">
        <v>158</v>
      </c>
    </row>
    <row r="326" spans="2:65" s="13" customFormat="1" ht="10">
      <c r="B326" s="159"/>
      <c r="D326" s="153" t="s">
        <v>165</v>
      </c>
      <c r="E326" s="160" t="s">
        <v>1</v>
      </c>
      <c r="F326" s="161" t="s">
        <v>538</v>
      </c>
      <c r="H326" s="162">
        <v>31.67</v>
      </c>
      <c r="I326" s="163"/>
      <c r="L326" s="159"/>
      <c r="M326" s="164"/>
      <c r="T326" s="165"/>
      <c r="AT326" s="160" t="s">
        <v>165</v>
      </c>
      <c r="AU326" s="160" t="s">
        <v>84</v>
      </c>
      <c r="AV326" s="13" t="s">
        <v>84</v>
      </c>
      <c r="AW326" s="13" t="s">
        <v>31</v>
      </c>
      <c r="AX326" s="13" t="s">
        <v>75</v>
      </c>
      <c r="AY326" s="160" t="s">
        <v>158</v>
      </c>
    </row>
    <row r="327" spans="2:65" s="13" customFormat="1" ht="10">
      <c r="B327" s="159"/>
      <c r="D327" s="153" t="s">
        <v>165</v>
      </c>
      <c r="E327" s="160" t="s">
        <v>1</v>
      </c>
      <c r="F327" s="161" t="s">
        <v>539</v>
      </c>
      <c r="H327" s="162">
        <v>11.55</v>
      </c>
      <c r="I327" s="163"/>
      <c r="L327" s="159"/>
      <c r="M327" s="164"/>
      <c r="T327" s="165"/>
      <c r="AT327" s="160" t="s">
        <v>165</v>
      </c>
      <c r="AU327" s="160" t="s">
        <v>84</v>
      </c>
      <c r="AV327" s="13" t="s">
        <v>84</v>
      </c>
      <c r="AW327" s="13" t="s">
        <v>31</v>
      </c>
      <c r="AX327" s="13" t="s">
        <v>75</v>
      </c>
      <c r="AY327" s="160" t="s">
        <v>158</v>
      </c>
    </row>
    <row r="328" spans="2:65" s="14" customFormat="1" ht="10">
      <c r="B328" s="166"/>
      <c r="D328" s="153" t="s">
        <v>165</v>
      </c>
      <c r="E328" s="167" t="s">
        <v>1</v>
      </c>
      <c r="F328" s="168" t="s">
        <v>195</v>
      </c>
      <c r="H328" s="169">
        <v>43.22</v>
      </c>
      <c r="I328" s="170"/>
      <c r="L328" s="166"/>
      <c r="M328" s="171"/>
      <c r="T328" s="172"/>
      <c r="AT328" s="167" t="s">
        <v>165</v>
      </c>
      <c r="AU328" s="167" t="s">
        <v>84</v>
      </c>
      <c r="AV328" s="14" t="s">
        <v>105</v>
      </c>
      <c r="AW328" s="14" t="s">
        <v>31</v>
      </c>
      <c r="AX328" s="14" t="s">
        <v>75</v>
      </c>
      <c r="AY328" s="167" t="s">
        <v>158</v>
      </c>
    </row>
    <row r="329" spans="2:65" s="12" customFormat="1" ht="20">
      <c r="B329" s="152"/>
      <c r="D329" s="153" t="s">
        <v>165</v>
      </c>
      <c r="E329" s="154" t="s">
        <v>1</v>
      </c>
      <c r="F329" s="155" t="s">
        <v>544</v>
      </c>
      <c r="H329" s="154" t="s">
        <v>1</v>
      </c>
      <c r="I329" s="156"/>
      <c r="L329" s="152"/>
      <c r="M329" s="157"/>
      <c r="T329" s="158"/>
      <c r="AT329" s="154" t="s">
        <v>165</v>
      </c>
      <c r="AU329" s="154" t="s">
        <v>84</v>
      </c>
      <c r="AV329" s="12" t="s">
        <v>82</v>
      </c>
      <c r="AW329" s="12" t="s">
        <v>31</v>
      </c>
      <c r="AX329" s="12" t="s">
        <v>75</v>
      </c>
      <c r="AY329" s="154" t="s">
        <v>158</v>
      </c>
    </row>
    <row r="330" spans="2:65" s="13" customFormat="1" ht="10">
      <c r="B330" s="159"/>
      <c r="D330" s="153" t="s">
        <v>165</v>
      </c>
      <c r="E330" s="160" t="s">
        <v>1</v>
      </c>
      <c r="F330" s="161" t="s">
        <v>545</v>
      </c>
      <c r="H330" s="162">
        <v>0.50800000000000001</v>
      </c>
      <c r="I330" s="163"/>
      <c r="L330" s="159"/>
      <c r="M330" s="164"/>
      <c r="T330" s="165"/>
      <c r="AT330" s="160" t="s">
        <v>165</v>
      </c>
      <c r="AU330" s="160" t="s">
        <v>84</v>
      </c>
      <c r="AV330" s="13" t="s">
        <v>84</v>
      </c>
      <c r="AW330" s="13" t="s">
        <v>31</v>
      </c>
      <c r="AX330" s="13" t="s">
        <v>82</v>
      </c>
      <c r="AY330" s="160" t="s">
        <v>158</v>
      </c>
    </row>
    <row r="331" spans="2:65" s="11" customFormat="1" ht="22.75" customHeight="1">
      <c r="B331" s="125"/>
      <c r="D331" s="126" t="s">
        <v>74</v>
      </c>
      <c r="E331" s="135" t="s">
        <v>102</v>
      </c>
      <c r="F331" s="135" t="s">
        <v>546</v>
      </c>
      <c r="I331" s="128"/>
      <c r="J331" s="136">
        <f>BK331</f>
        <v>0</v>
      </c>
      <c r="L331" s="125"/>
      <c r="M331" s="130"/>
      <c r="P331" s="131">
        <f>SUM(P332:P407)</f>
        <v>0</v>
      </c>
      <c r="R331" s="131">
        <f>SUM(R332:R407)</f>
        <v>144.98671858</v>
      </c>
      <c r="T331" s="132">
        <f>SUM(T332:T407)</f>
        <v>0</v>
      </c>
      <c r="AR331" s="126" t="s">
        <v>82</v>
      </c>
      <c r="AT331" s="133" t="s">
        <v>74</v>
      </c>
      <c r="AU331" s="133" t="s">
        <v>82</v>
      </c>
      <c r="AY331" s="126" t="s">
        <v>158</v>
      </c>
      <c r="BK331" s="134">
        <f>SUM(BK332:BK407)</f>
        <v>0</v>
      </c>
    </row>
    <row r="332" spans="2:65" s="1" customFormat="1" ht="33" customHeight="1">
      <c r="B332" s="137"/>
      <c r="C332" s="138" t="s">
        <v>547</v>
      </c>
      <c r="D332" s="138" t="s">
        <v>160</v>
      </c>
      <c r="E332" s="139" t="s">
        <v>548</v>
      </c>
      <c r="F332" s="140" t="s">
        <v>549</v>
      </c>
      <c r="G332" s="141" t="s">
        <v>163</v>
      </c>
      <c r="H332" s="142">
        <v>94.025000000000006</v>
      </c>
      <c r="I332" s="143"/>
      <c r="J332" s="144">
        <f>ROUND(I332*H332,2)</f>
        <v>0</v>
      </c>
      <c r="K332" s="145"/>
      <c r="L332" s="32"/>
      <c r="M332" s="146" t="s">
        <v>1</v>
      </c>
      <c r="N332" s="147" t="s">
        <v>40</v>
      </c>
      <c r="P332" s="148">
        <f>O332*H332</f>
        <v>0</v>
      </c>
      <c r="Q332" s="148">
        <v>0.42831999999999998</v>
      </c>
      <c r="R332" s="148">
        <f>Q332*H332</f>
        <v>40.272787999999998</v>
      </c>
      <c r="S332" s="148">
        <v>0</v>
      </c>
      <c r="T332" s="149">
        <f>S332*H332</f>
        <v>0</v>
      </c>
      <c r="AR332" s="150" t="s">
        <v>105</v>
      </c>
      <c r="AT332" s="150" t="s">
        <v>160</v>
      </c>
      <c r="AU332" s="150" t="s">
        <v>84</v>
      </c>
      <c r="AY332" s="17" t="s">
        <v>158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82</v>
      </c>
      <c r="BK332" s="151">
        <f>ROUND(I332*H332,2)</f>
        <v>0</v>
      </c>
      <c r="BL332" s="17" t="s">
        <v>105</v>
      </c>
      <c r="BM332" s="150" t="s">
        <v>550</v>
      </c>
    </row>
    <row r="333" spans="2:65" s="12" customFormat="1" ht="10">
      <c r="B333" s="152"/>
      <c r="D333" s="153" t="s">
        <v>165</v>
      </c>
      <c r="E333" s="154" t="s">
        <v>1</v>
      </c>
      <c r="F333" s="155" t="s">
        <v>551</v>
      </c>
      <c r="H333" s="154" t="s">
        <v>1</v>
      </c>
      <c r="I333" s="156"/>
      <c r="L333" s="152"/>
      <c r="M333" s="157"/>
      <c r="T333" s="158"/>
      <c r="AT333" s="154" t="s">
        <v>165</v>
      </c>
      <c r="AU333" s="154" t="s">
        <v>84</v>
      </c>
      <c r="AV333" s="12" t="s">
        <v>82</v>
      </c>
      <c r="AW333" s="12" t="s">
        <v>31</v>
      </c>
      <c r="AX333" s="12" t="s">
        <v>75</v>
      </c>
      <c r="AY333" s="154" t="s">
        <v>158</v>
      </c>
    </row>
    <row r="334" spans="2:65" s="12" customFormat="1" ht="10">
      <c r="B334" s="152"/>
      <c r="D334" s="153" t="s">
        <v>165</v>
      </c>
      <c r="E334" s="154" t="s">
        <v>1</v>
      </c>
      <c r="F334" s="155" t="s">
        <v>552</v>
      </c>
      <c r="H334" s="154" t="s">
        <v>1</v>
      </c>
      <c r="I334" s="156"/>
      <c r="L334" s="152"/>
      <c r="M334" s="157"/>
      <c r="T334" s="158"/>
      <c r="AT334" s="154" t="s">
        <v>165</v>
      </c>
      <c r="AU334" s="154" t="s">
        <v>84</v>
      </c>
      <c r="AV334" s="12" t="s">
        <v>82</v>
      </c>
      <c r="AW334" s="12" t="s">
        <v>31</v>
      </c>
      <c r="AX334" s="12" t="s">
        <v>75</v>
      </c>
      <c r="AY334" s="154" t="s">
        <v>158</v>
      </c>
    </row>
    <row r="335" spans="2:65" s="13" customFormat="1" ht="10">
      <c r="B335" s="159"/>
      <c r="D335" s="153" t="s">
        <v>165</v>
      </c>
      <c r="E335" s="160" t="s">
        <v>1</v>
      </c>
      <c r="F335" s="161" t="s">
        <v>553</v>
      </c>
      <c r="H335" s="162">
        <v>94.025000000000006</v>
      </c>
      <c r="I335" s="163"/>
      <c r="L335" s="159"/>
      <c r="M335" s="164"/>
      <c r="T335" s="165"/>
      <c r="AT335" s="160" t="s">
        <v>165</v>
      </c>
      <c r="AU335" s="160" t="s">
        <v>84</v>
      </c>
      <c r="AV335" s="13" t="s">
        <v>84</v>
      </c>
      <c r="AW335" s="13" t="s">
        <v>31</v>
      </c>
      <c r="AX335" s="13" t="s">
        <v>82</v>
      </c>
      <c r="AY335" s="160" t="s">
        <v>158</v>
      </c>
    </row>
    <row r="336" spans="2:65" s="1" customFormat="1" ht="33" customHeight="1">
      <c r="B336" s="137"/>
      <c r="C336" s="138" t="s">
        <v>554</v>
      </c>
      <c r="D336" s="138" t="s">
        <v>160</v>
      </c>
      <c r="E336" s="139" t="s">
        <v>555</v>
      </c>
      <c r="F336" s="140" t="s">
        <v>556</v>
      </c>
      <c r="G336" s="141" t="s">
        <v>163</v>
      </c>
      <c r="H336" s="142">
        <v>49.209000000000003</v>
      </c>
      <c r="I336" s="143"/>
      <c r="J336" s="144">
        <f>ROUND(I336*H336,2)</f>
        <v>0</v>
      </c>
      <c r="K336" s="145"/>
      <c r="L336" s="32"/>
      <c r="M336" s="146" t="s">
        <v>1</v>
      </c>
      <c r="N336" s="147" t="s">
        <v>40</v>
      </c>
      <c r="P336" s="148">
        <f>O336*H336</f>
        <v>0</v>
      </c>
      <c r="Q336" s="148">
        <v>0.51453000000000004</v>
      </c>
      <c r="R336" s="148">
        <f>Q336*H336</f>
        <v>25.319506770000004</v>
      </c>
      <c r="S336" s="148">
        <v>0</v>
      </c>
      <c r="T336" s="149">
        <f>S336*H336</f>
        <v>0</v>
      </c>
      <c r="AR336" s="150" t="s">
        <v>105</v>
      </c>
      <c r="AT336" s="150" t="s">
        <v>160</v>
      </c>
      <c r="AU336" s="150" t="s">
        <v>84</v>
      </c>
      <c r="AY336" s="17" t="s">
        <v>158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82</v>
      </c>
      <c r="BK336" s="151">
        <f>ROUND(I336*H336,2)</f>
        <v>0</v>
      </c>
      <c r="BL336" s="17" t="s">
        <v>105</v>
      </c>
      <c r="BM336" s="150" t="s">
        <v>557</v>
      </c>
    </row>
    <row r="337" spans="2:65" s="12" customFormat="1" ht="10">
      <c r="B337" s="152"/>
      <c r="D337" s="153" t="s">
        <v>165</v>
      </c>
      <c r="E337" s="154" t="s">
        <v>1</v>
      </c>
      <c r="F337" s="155" t="s">
        <v>558</v>
      </c>
      <c r="H337" s="154" t="s">
        <v>1</v>
      </c>
      <c r="I337" s="156"/>
      <c r="L337" s="152"/>
      <c r="M337" s="157"/>
      <c r="T337" s="158"/>
      <c r="AT337" s="154" t="s">
        <v>165</v>
      </c>
      <c r="AU337" s="154" t="s">
        <v>84</v>
      </c>
      <c r="AV337" s="12" t="s">
        <v>82</v>
      </c>
      <c r="AW337" s="12" t="s">
        <v>31</v>
      </c>
      <c r="AX337" s="12" t="s">
        <v>75</v>
      </c>
      <c r="AY337" s="154" t="s">
        <v>158</v>
      </c>
    </row>
    <row r="338" spans="2:65" s="13" customFormat="1" ht="10">
      <c r="B338" s="159"/>
      <c r="D338" s="153" t="s">
        <v>165</v>
      </c>
      <c r="E338" s="160" t="s">
        <v>1</v>
      </c>
      <c r="F338" s="161" t="s">
        <v>559</v>
      </c>
      <c r="H338" s="162">
        <v>8.5280000000000005</v>
      </c>
      <c r="I338" s="163"/>
      <c r="L338" s="159"/>
      <c r="M338" s="164"/>
      <c r="T338" s="165"/>
      <c r="AT338" s="160" t="s">
        <v>165</v>
      </c>
      <c r="AU338" s="160" t="s">
        <v>84</v>
      </c>
      <c r="AV338" s="13" t="s">
        <v>84</v>
      </c>
      <c r="AW338" s="13" t="s">
        <v>31</v>
      </c>
      <c r="AX338" s="13" t="s">
        <v>75</v>
      </c>
      <c r="AY338" s="160" t="s">
        <v>158</v>
      </c>
    </row>
    <row r="339" spans="2:65" s="13" customFormat="1" ht="10">
      <c r="B339" s="159"/>
      <c r="D339" s="153" t="s">
        <v>165</v>
      </c>
      <c r="E339" s="160" t="s">
        <v>1</v>
      </c>
      <c r="F339" s="161" t="s">
        <v>560</v>
      </c>
      <c r="H339" s="162">
        <v>15.811999999999999</v>
      </c>
      <c r="I339" s="163"/>
      <c r="L339" s="159"/>
      <c r="M339" s="164"/>
      <c r="T339" s="165"/>
      <c r="AT339" s="160" t="s">
        <v>165</v>
      </c>
      <c r="AU339" s="160" t="s">
        <v>84</v>
      </c>
      <c r="AV339" s="13" t="s">
        <v>84</v>
      </c>
      <c r="AW339" s="13" t="s">
        <v>31</v>
      </c>
      <c r="AX339" s="13" t="s">
        <v>75</v>
      </c>
      <c r="AY339" s="160" t="s">
        <v>158</v>
      </c>
    </row>
    <row r="340" spans="2:65" s="13" customFormat="1" ht="10">
      <c r="B340" s="159"/>
      <c r="D340" s="153" t="s">
        <v>165</v>
      </c>
      <c r="E340" s="160" t="s">
        <v>1</v>
      </c>
      <c r="F340" s="161" t="s">
        <v>561</v>
      </c>
      <c r="H340" s="162">
        <v>4.2089999999999996</v>
      </c>
      <c r="I340" s="163"/>
      <c r="L340" s="159"/>
      <c r="M340" s="164"/>
      <c r="T340" s="165"/>
      <c r="AT340" s="160" t="s">
        <v>165</v>
      </c>
      <c r="AU340" s="160" t="s">
        <v>84</v>
      </c>
      <c r="AV340" s="13" t="s">
        <v>84</v>
      </c>
      <c r="AW340" s="13" t="s">
        <v>31</v>
      </c>
      <c r="AX340" s="13" t="s">
        <v>75</v>
      </c>
      <c r="AY340" s="160" t="s">
        <v>158</v>
      </c>
    </row>
    <row r="341" spans="2:65" s="13" customFormat="1" ht="10">
      <c r="B341" s="159"/>
      <c r="D341" s="153" t="s">
        <v>165</v>
      </c>
      <c r="E341" s="160" t="s">
        <v>1</v>
      </c>
      <c r="F341" s="161" t="s">
        <v>562</v>
      </c>
      <c r="H341" s="162">
        <v>11.256</v>
      </c>
      <c r="I341" s="163"/>
      <c r="L341" s="159"/>
      <c r="M341" s="164"/>
      <c r="T341" s="165"/>
      <c r="AT341" s="160" t="s">
        <v>165</v>
      </c>
      <c r="AU341" s="160" t="s">
        <v>84</v>
      </c>
      <c r="AV341" s="13" t="s">
        <v>84</v>
      </c>
      <c r="AW341" s="13" t="s">
        <v>31</v>
      </c>
      <c r="AX341" s="13" t="s">
        <v>75</v>
      </c>
      <c r="AY341" s="160" t="s">
        <v>158</v>
      </c>
    </row>
    <row r="342" spans="2:65" s="13" customFormat="1" ht="10">
      <c r="B342" s="159"/>
      <c r="D342" s="153" t="s">
        <v>165</v>
      </c>
      <c r="E342" s="160" t="s">
        <v>1</v>
      </c>
      <c r="F342" s="161" t="s">
        <v>563</v>
      </c>
      <c r="H342" s="162">
        <v>3.4350000000000001</v>
      </c>
      <c r="I342" s="163"/>
      <c r="L342" s="159"/>
      <c r="M342" s="164"/>
      <c r="T342" s="165"/>
      <c r="AT342" s="160" t="s">
        <v>165</v>
      </c>
      <c r="AU342" s="160" t="s">
        <v>84</v>
      </c>
      <c r="AV342" s="13" t="s">
        <v>84</v>
      </c>
      <c r="AW342" s="13" t="s">
        <v>31</v>
      </c>
      <c r="AX342" s="13" t="s">
        <v>75</v>
      </c>
      <c r="AY342" s="160" t="s">
        <v>158</v>
      </c>
    </row>
    <row r="343" spans="2:65" s="13" customFormat="1" ht="10">
      <c r="B343" s="159"/>
      <c r="D343" s="153" t="s">
        <v>165</v>
      </c>
      <c r="E343" s="160" t="s">
        <v>1</v>
      </c>
      <c r="F343" s="161" t="s">
        <v>564</v>
      </c>
      <c r="H343" s="162">
        <v>5.9690000000000003</v>
      </c>
      <c r="I343" s="163"/>
      <c r="L343" s="159"/>
      <c r="M343" s="164"/>
      <c r="T343" s="165"/>
      <c r="AT343" s="160" t="s">
        <v>165</v>
      </c>
      <c r="AU343" s="160" t="s">
        <v>84</v>
      </c>
      <c r="AV343" s="13" t="s">
        <v>84</v>
      </c>
      <c r="AW343" s="13" t="s">
        <v>31</v>
      </c>
      <c r="AX343" s="13" t="s">
        <v>75</v>
      </c>
      <c r="AY343" s="160" t="s">
        <v>158</v>
      </c>
    </row>
    <row r="344" spans="2:65" s="14" customFormat="1" ht="10">
      <c r="B344" s="166"/>
      <c r="D344" s="153" t="s">
        <v>165</v>
      </c>
      <c r="E344" s="167" t="s">
        <v>1</v>
      </c>
      <c r="F344" s="168" t="s">
        <v>195</v>
      </c>
      <c r="H344" s="169">
        <v>49.209000000000003</v>
      </c>
      <c r="I344" s="170"/>
      <c r="L344" s="166"/>
      <c r="M344" s="171"/>
      <c r="T344" s="172"/>
      <c r="AT344" s="167" t="s">
        <v>165</v>
      </c>
      <c r="AU344" s="167" t="s">
        <v>84</v>
      </c>
      <c r="AV344" s="14" t="s">
        <v>105</v>
      </c>
      <c r="AW344" s="14" t="s">
        <v>31</v>
      </c>
      <c r="AX344" s="14" t="s">
        <v>82</v>
      </c>
      <c r="AY344" s="167" t="s">
        <v>158</v>
      </c>
    </row>
    <row r="345" spans="2:65" s="1" customFormat="1" ht="33" customHeight="1">
      <c r="B345" s="137"/>
      <c r="C345" s="138" t="s">
        <v>565</v>
      </c>
      <c r="D345" s="138" t="s">
        <v>160</v>
      </c>
      <c r="E345" s="139" t="s">
        <v>566</v>
      </c>
      <c r="F345" s="140" t="s">
        <v>567</v>
      </c>
      <c r="G345" s="141" t="s">
        <v>163</v>
      </c>
      <c r="H345" s="142">
        <v>54.103000000000002</v>
      </c>
      <c r="I345" s="143"/>
      <c r="J345" s="144">
        <f>ROUND(I345*H345,2)</f>
        <v>0</v>
      </c>
      <c r="K345" s="145"/>
      <c r="L345" s="32"/>
      <c r="M345" s="146" t="s">
        <v>1</v>
      </c>
      <c r="N345" s="147" t="s">
        <v>40</v>
      </c>
      <c r="P345" s="148">
        <f>O345*H345</f>
        <v>0</v>
      </c>
      <c r="Q345" s="148">
        <v>0.95650000000000002</v>
      </c>
      <c r="R345" s="148">
        <f>Q345*H345</f>
        <v>51.749519500000005</v>
      </c>
      <c r="S345" s="148">
        <v>0</v>
      </c>
      <c r="T345" s="149">
        <f>S345*H345</f>
        <v>0</v>
      </c>
      <c r="AR345" s="150" t="s">
        <v>105</v>
      </c>
      <c r="AT345" s="150" t="s">
        <v>160</v>
      </c>
      <c r="AU345" s="150" t="s">
        <v>84</v>
      </c>
      <c r="AY345" s="17" t="s">
        <v>158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82</v>
      </c>
      <c r="BK345" s="151">
        <f>ROUND(I345*H345,2)</f>
        <v>0</v>
      </c>
      <c r="BL345" s="17" t="s">
        <v>105</v>
      </c>
      <c r="BM345" s="150" t="s">
        <v>568</v>
      </c>
    </row>
    <row r="346" spans="2:65" s="12" customFormat="1" ht="10">
      <c r="B346" s="152"/>
      <c r="D346" s="153" t="s">
        <v>165</v>
      </c>
      <c r="E346" s="154" t="s">
        <v>1</v>
      </c>
      <c r="F346" s="155" t="s">
        <v>558</v>
      </c>
      <c r="H346" s="154" t="s">
        <v>1</v>
      </c>
      <c r="I346" s="156"/>
      <c r="L346" s="152"/>
      <c r="M346" s="157"/>
      <c r="T346" s="158"/>
      <c r="AT346" s="154" t="s">
        <v>165</v>
      </c>
      <c r="AU346" s="154" t="s">
        <v>84</v>
      </c>
      <c r="AV346" s="12" t="s">
        <v>82</v>
      </c>
      <c r="AW346" s="12" t="s">
        <v>31</v>
      </c>
      <c r="AX346" s="12" t="s">
        <v>75</v>
      </c>
      <c r="AY346" s="154" t="s">
        <v>158</v>
      </c>
    </row>
    <row r="347" spans="2:65" s="13" customFormat="1" ht="10">
      <c r="B347" s="159"/>
      <c r="D347" s="153" t="s">
        <v>165</v>
      </c>
      <c r="E347" s="160" t="s">
        <v>1</v>
      </c>
      <c r="F347" s="161" t="s">
        <v>569</v>
      </c>
      <c r="H347" s="162">
        <v>28.224</v>
      </c>
      <c r="I347" s="163"/>
      <c r="L347" s="159"/>
      <c r="M347" s="164"/>
      <c r="T347" s="165"/>
      <c r="AT347" s="160" t="s">
        <v>165</v>
      </c>
      <c r="AU347" s="160" t="s">
        <v>84</v>
      </c>
      <c r="AV347" s="13" t="s">
        <v>84</v>
      </c>
      <c r="AW347" s="13" t="s">
        <v>31</v>
      </c>
      <c r="AX347" s="13" t="s">
        <v>75</v>
      </c>
      <c r="AY347" s="160" t="s">
        <v>158</v>
      </c>
    </row>
    <row r="348" spans="2:65" s="13" customFormat="1" ht="10">
      <c r="B348" s="159"/>
      <c r="D348" s="153" t="s">
        <v>165</v>
      </c>
      <c r="E348" s="160" t="s">
        <v>1</v>
      </c>
      <c r="F348" s="161" t="s">
        <v>570</v>
      </c>
      <c r="H348" s="162">
        <v>7.0179999999999998</v>
      </c>
      <c r="I348" s="163"/>
      <c r="L348" s="159"/>
      <c r="M348" s="164"/>
      <c r="T348" s="165"/>
      <c r="AT348" s="160" t="s">
        <v>165</v>
      </c>
      <c r="AU348" s="160" t="s">
        <v>84</v>
      </c>
      <c r="AV348" s="13" t="s">
        <v>84</v>
      </c>
      <c r="AW348" s="13" t="s">
        <v>31</v>
      </c>
      <c r="AX348" s="13" t="s">
        <v>75</v>
      </c>
      <c r="AY348" s="160" t="s">
        <v>158</v>
      </c>
    </row>
    <row r="349" spans="2:65" s="13" customFormat="1" ht="10">
      <c r="B349" s="159"/>
      <c r="D349" s="153" t="s">
        <v>165</v>
      </c>
      <c r="E349" s="160" t="s">
        <v>1</v>
      </c>
      <c r="F349" s="161" t="s">
        <v>571</v>
      </c>
      <c r="H349" s="162">
        <v>17.888999999999999</v>
      </c>
      <c r="I349" s="163"/>
      <c r="L349" s="159"/>
      <c r="M349" s="164"/>
      <c r="T349" s="165"/>
      <c r="AT349" s="160" t="s">
        <v>165</v>
      </c>
      <c r="AU349" s="160" t="s">
        <v>84</v>
      </c>
      <c r="AV349" s="13" t="s">
        <v>84</v>
      </c>
      <c r="AW349" s="13" t="s">
        <v>31</v>
      </c>
      <c r="AX349" s="13" t="s">
        <v>75</v>
      </c>
      <c r="AY349" s="160" t="s">
        <v>158</v>
      </c>
    </row>
    <row r="350" spans="2:65" s="13" customFormat="1" ht="10">
      <c r="B350" s="159"/>
      <c r="D350" s="153" t="s">
        <v>165</v>
      </c>
      <c r="E350" s="160" t="s">
        <v>1</v>
      </c>
      <c r="F350" s="161" t="s">
        <v>572</v>
      </c>
      <c r="H350" s="162">
        <v>0.97199999999999998</v>
      </c>
      <c r="I350" s="163"/>
      <c r="L350" s="159"/>
      <c r="M350" s="164"/>
      <c r="T350" s="165"/>
      <c r="AT350" s="160" t="s">
        <v>165</v>
      </c>
      <c r="AU350" s="160" t="s">
        <v>84</v>
      </c>
      <c r="AV350" s="13" t="s">
        <v>84</v>
      </c>
      <c r="AW350" s="13" t="s">
        <v>31</v>
      </c>
      <c r="AX350" s="13" t="s">
        <v>75</v>
      </c>
      <c r="AY350" s="160" t="s">
        <v>158</v>
      </c>
    </row>
    <row r="351" spans="2:65" s="14" customFormat="1" ht="10">
      <c r="B351" s="166"/>
      <c r="D351" s="153" t="s">
        <v>165</v>
      </c>
      <c r="E351" s="167" t="s">
        <v>1</v>
      </c>
      <c r="F351" s="168" t="s">
        <v>195</v>
      </c>
      <c r="H351" s="169">
        <v>54.103000000000002</v>
      </c>
      <c r="I351" s="170"/>
      <c r="L351" s="166"/>
      <c r="M351" s="171"/>
      <c r="T351" s="172"/>
      <c r="AT351" s="167" t="s">
        <v>165</v>
      </c>
      <c r="AU351" s="167" t="s">
        <v>84</v>
      </c>
      <c r="AV351" s="14" t="s">
        <v>105</v>
      </c>
      <c r="AW351" s="14" t="s">
        <v>31</v>
      </c>
      <c r="AX351" s="14" t="s">
        <v>82</v>
      </c>
      <c r="AY351" s="167" t="s">
        <v>158</v>
      </c>
    </row>
    <row r="352" spans="2:65" s="1" customFormat="1" ht="37.75" customHeight="1">
      <c r="B352" s="137"/>
      <c r="C352" s="138" t="s">
        <v>573</v>
      </c>
      <c r="D352" s="138" t="s">
        <v>160</v>
      </c>
      <c r="E352" s="139" t="s">
        <v>574</v>
      </c>
      <c r="F352" s="140" t="s">
        <v>575</v>
      </c>
      <c r="G352" s="141" t="s">
        <v>163</v>
      </c>
      <c r="H352" s="142">
        <v>86.426000000000002</v>
      </c>
      <c r="I352" s="143"/>
      <c r="J352" s="144">
        <f>ROUND(I352*H352,2)</f>
        <v>0</v>
      </c>
      <c r="K352" s="145"/>
      <c r="L352" s="32"/>
      <c r="M352" s="146" t="s">
        <v>1</v>
      </c>
      <c r="N352" s="147" t="s">
        <v>40</v>
      </c>
      <c r="P352" s="148">
        <f>O352*H352</f>
        <v>0</v>
      </c>
      <c r="Q352" s="148">
        <v>0.20291999999999999</v>
      </c>
      <c r="R352" s="148">
        <f>Q352*H352</f>
        <v>17.53756392</v>
      </c>
      <c r="S352" s="148">
        <v>0</v>
      </c>
      <c r="T352" s="149">
        <f>S352*H352</f>
        <v>0</v>
      </c>
      <c r="AR352" s="150" t="s">
        <v>105</v>
      </c>
      <c r="AT352" s="150" t="s">
        <v>160</v>
      </c>
      <c r="AU352" s="150" t="s">
        <v>84</v>
      </c>
      <c r="AY352" s="17" t="s">
        <v>158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7" t="s">
        <v>82</v>
      </c>
      <c r="BK352" s="151">
        <f>ROUND(I352*H352,2)</f>
        <v>0</v>
      </c>
      <c r="BL352" s="17" t="s">
        <v>105</v>
      </c>
      <c r="BM352" s="150" t="s">
        <v>576</v>
      </c>
    </row>
    <row r="353" spans="2:65" s="12" customFormat="1" ht="10">
      <c r="B353" s="152"/>
      <c r="D353" s="153" t="s">
        <v>165</v>
      </c>
      <c r="E353" s="154" t="s">
        <v>1</v>
      </c>
      <c r="F353" s="155" t="s">
        <v>577</v>
      </c>
      <c r="H353" s="154" t="s">
        <v>1</v>
      </c>
      <c r="I353" s="156"/>
      <c r="L353" s="152"/>
      <c r="M353" s="157"/>
      <c r="T353" s="158"/>
      <c r="AT353" s="154" t="s">
        <v>165</v>
      </c>
      <c r="AU353" s="154" t="s">
        <v>84</v>
      </c>
      <c r="AV353" s="12" t="s">
        <v>82</v>
      </c>
      <c r="AW353" s="12" t="s">
        <v>31</v>
      </c>
      <c r="AX353" s="12" t="s">
        <v>75</v>
      </c>
      <c r="AY353" s="154" t="s">
        <v>158</v>
      </c>
    </row>
    <row r="354" spans="2:65" s="12" customFormat="1" ht="10">
      <c r="B354" s="152"/>
      <c r="D354" s="153" t="s">
        <v>165</v>
      </c>
      <c r="E354" s="154" t="s">
        <v>1</v>
      </c>
      <c r="F354" s="155" t="s">
        <v>578</v>
      </c>
      <c r="H354" s="154" t="s">
        <v>1</v>
      </c>
      <c r="I354" s="156"/>
      <c r="L354" s="152"/>
      <c r="M354" s="157"/>
      <c r="T354" s="158"/>
      <c r="AT354" s="154" t="s">
        <v>165</v>
      </c>
      <c r="AU354" s="154" t="s">
        <v>84</v>
      </c>
      <c r="AV354" s="12" t="s">
        <v>82</v>
      </c>
      <c r="AW354" s="12" t="s">
        <v>31</v>
      </c>
      <c r="AX354" s="12" t="s">
        <v>75</v>
      </c>
      <c r="AY354" s="154" t="s">
        <v>158</v>
      </c>
    </row>
    <row r="355" spans="2:65" s="13" customFormat="1" ht="10">
      <c r="B355" s="159"/>
      <c r="D355" s="153" t="s">
        <v>165</v>
      </c>
      <c r="E355" s="160" t="s">
        <v>1</v>
      </c>
      <c r="F355" s="161" t="s">
        <v>579</v>
      </c>
      <c r="H355" s="162">
        <v>96.78</v>
      </c>
      <c r="I355" s="163"/>
      <c r="L355" s="159"/>
      <c r="M355" s="164"/>
      <c r="T355" s="165"/>
      <c r="AT355" s="160" t="s">
        <v>165</v>
      </c>
      <c r="AU355" s="160" t="s">
        <v>84</v>
      </c>
      <c r="AV355" s="13" t="s">
        <v>84</v>
      </c>
      <c r="AW355" s="13" t="s">
        <v>31</v>
      </c>
      <c r="AX355" s="13" t="s">
        <v>75</v>
      </c>
      <c r="AY355" s="160" t="s">
        <v>158</v>
      </c>
    </row>
    <row r="356" spans="2:65" s="13" customFormat="1" ht="10">
      <c r="B356" s="159"/>
      <c r="D356" s="153" t="s">
        <v>165</v>
      </c>
      <c r="E356" s="160" t="s">
        <v>1</v>
      </c>
      <c r="F356" s="161" t="s">
        <v>580</v>
      </c>
      <c r="H356" s="162">
        <v>-4.05</v>
      </c>
      <c r="I356" s="163"/>
      <c r="L356" s="159"/>
      <c r="M356" s="164"/>
      <c r="T356" s="165"/>
      <c r="AT356" s="160" t="s">
        <v>165</v>
      </c>
      <c r="AU356" s="160" t="s">
        <v>84</v>
      </c>
      <c r="AV356" s="13" t="s">
        <v>84</v>
      </c>
      <c r="AW356" s="13" t="s">
        <v>31</v>
      </c>
      <c r="AX356" s="13" t="s">
        <v>75</v>
      </c>
      <c r="AY356" s="160" t="s">
        <v>158</v>
      </c>
    </row>
    <row r="357" spans="2:65" s="13" customFormat="1" ht="10">
      <c r="B357" s="159"/>
      <c r="D357" s="153" t="s">
        <v>165</v>
      </c>
      <c r="E357" s="160" t="s">
        <v>1</v>
      </c>
      <c r="F357" s="161" t="s">
        <v>581</v>
      </c>
      <c r="H357" s="162">
        <v>-6.3040000000000003</v>
      </c>
      <c r="I357" s="163"/>
      <c r="L357" s="159"/>
      <c r="M357" s="164"/>
      <c r="T357" s="165"/>
      <c r="AT357" s="160" t="s">
        <v>165</v>
      </c>
      <c r="AU357" s="160" t="s">
        <v>84</v>
      </c>
      <c r="AV357" s="13" t="s">
        <v>84</v>
      </c>
      <c r="AW357" s="13" t="s">
        <v>31</v>
      </c>
      <c r="AX357" s="13" t="s">
        <v>75</v>
      </c>
      <c r="AY357" s="160" t="s">
        <v>158</v>
      </c>
    </row>
    <row r="358" spans="2:65" s="14" customFormat="1" ht="10">
      <c r="B358" s="166"/>
      <c r="D358" s="153" t="s">
        <v>165</v>
      </c>
      <c r="E358" s="167" t="s">
        <v>1</v>
      </c>
      <c r="F358" s="168" t="s">
        <v>195</v>
      </c>
      <c r="H358" s="169">
        <v>86.426000000000002</v>
      </c>
      <c r="I358" s="170"/>
      <c r="L358" s="166"/>
      <c r="M358" s="171"/>
      <c r="T358" s="172"/>
      <c r="AT358" s="167" t="s">
        <v>165</v>
      </c>
      <c r="AU358" s="167" t="s">
        <v>84</v>
      </c>
      <c r="AV358" s="14" t="s">
        <v>105</v>
      </c>
      <c r="AW358" s="14" t="s">
        <v>31</v>
      </c>
      <c r="AX358" s="14" t="s">
        <v>82</v>
      </c>
      <c r="AY358" s="167" t="s">
        <v>158</v>
      </c>
    </row>
    <row r="359" spans="2:65" s="1" customFormat="1" ht="16.5" customHeight="1">
      <c r="B359" s="137"/>
      <c r="C359" s="138" t="s">
        <v>582</v>
      </c>
      <c r="D359" s="138" t="s">
        <v>160</v>
      </c>
      <c r="E359" s="139" t="s">
        <v>583</v>
      </c>
      <c r="F359" s="140" t="s">
        <v>584</v>
      </c>
      <c r="G359" s="141" t="s">
        <v>170</v>
      </c>
      <c r="H359" s="142">
        <v>1.0880000000000001</v>
      </c>
      <c r="I359" s="143"/>
      <c r="J359" s="144">
        <f>ROUND(I359*H359,2)</f>
        <v>0</v>
      </c>
      <c r="K359" s="145"/>
      <c r="L359" s="32"/>
      <c r="M359" s="146" t="s">
        <v>1</v>
      </c>
      <c r="N359" s="147" t="s">
        <v>40</v>
      </c>
      <c r="P359" s="148">
        <f>O359*H359</f>
        <v>0</v>
      </c>
      <c r="Q359" s="148">
        <v>2.3010199999999998</v>
      </c>
      <c r="R359" s="148">
        <f>Q359*H359</f>
        <v>2.50350976</v>
      </c>
      <c r="S359" s="148">
        <v>0</v>
      </c>
      <c r="T359" s="149">
        <f>S359*H359</f>
        <v>0</v>
      </c>
      <c r="AR359" s="150" t="s">
        <v>105</v>
      </c>
      <c r="AT359" s="150" t="s">
        <v>160</v>
      </c>
      <c r="AU359" s="150" t="s">
        <v>84</v>
      </c>
      <c r="AY359" s="17" t="s">
        <v>158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82</v>
      </c>
      <c r="BK359" s="151">
        <f>ROUND(I359*H359,2)</f>
        <v>0</v>
      </c>
      <c r="BL359" s="17" t="s">
        <v>105</v>
      </c>
      <c r="BM359" s="150" t="s">
        <v>585</v>
      </c>
    </row>
    <row r="360" spans="2:65" s="12" customFormat="1" ht="10">
      <c r="B360" s="152"/>
      <c r="D360" s="153" t="s">
        <v>165</v>
      </c>
      <c r="E360" s="154" t="s">
        <v>1</v>
      </c>
      <c r="F360" s="155" t="s">
        <v>558</v>
      </c>
      <c r="H360" s="154" t="s">
        <v>1</v>
      </c>
      <c r="I360" s="156"/>
      <c r="L360" s="152"/>
      <c r="M360" s="157"/>
      <c r="T360" s="158"/>
      <c r="AT360" s="154" t="s">
        <v>165</v>
      </c>
      <c r="AU360" s="154" t="s">
        <v>84</v>
      </c>
      <c r="AV360" s="12" t="s">
        <v>82</v>
      </c>
      <c r="AW360" s="12" t="s">
        <v>31</v>
      </c>
      <c r="AX360" s="12" t="s">
        <v>75</v>
      </c>
      <c r="AY360" s="154" t="s">
        <v>158</v>
      </c>
    </row>
    <row r="361" spans="2:65" s="12" customFormat="1" ht="10">
      <c r="B361" s="152"/>
      <c r="D361" s="153" t="s">
        <v>165</v>
      </c>
      <c r="E361" s="154" t="s">
        <v>1</v>
      </c>
      <c r="F361" s="155" t="s">
        <v>586</v>
      </c>
      <c r="H361" s="154" t="s">
        <v>1</v>
      </c>
      <c r="I361" s="156"/>
      <c r="L361" s="152"/>
      <c r="M361" s="157"/>
      <c r="T361" s="158"/>
      <c r="AT361" s="154" t="s">
        <v>165</v>
      </c>
      <c r="AU361" s="154" t="s">
        <v>84</v>
      </c>
      <c r="AV361" s="12" t="s">
        <v>82</v>
      </c>
      <c r="AW361" s="12" t="s">
        <v>31</v>
      </c>
      <c r="AX361" s="12" t="s">
        <v>75</v>
      </c>
      <c r="AY361" s="154" t="s">
        <v>158</v>
      </c>
    </row>
    <row r="362" spans="2:65" s="13" customFormat="1" ht="10">
      <c r="B362" s="159"/>
      <c r="D362" s="153" t="s">
        <v>165</v>
      </c>
      <c r="E362" s="160" t="s">
        <v>1</v>
      </c>
      <c r="F362" s="161" t="s">
        <v>587</v>
      </c>
      <c r="H362" s="162">
        <v>1.0880000000000001</v>
      </c>
      <c r="I362" s="163"/>
      <c r="L362" s="159"/>
      <c r="M362" s="164"/>
      <c r="T362" s="165"/>
      <c r="AT362" s="160" t="s">
        <v>165</v>
      </c>
      <c r="AU362" s="160" t="s">
        <v>84</v>
      </c>
      <c r="AV362" s="13" t="s">
        <v>84</v>
      </c>
      <c r="AW362" s="13" t="s">
        <v>31</v>
      </c>
      <c r="AX362" s="13" t="s">
        <v>82</v>
      </c>
      <c r="AY362" s="160" t="s">
        <v>158</v>
      </c>
    </row>
    <row r="363" spans="2:65" s="1" customFormat="1" ht="24.15" customHeight="1">
      <c r="B363" s="137"/>
      <c r="C363" s="138" t="s">
        <v>588</v>
      </c>
      <c r="D363" s="138" t="s">
        <v>160</v>
      </c>
      <c r="E363" s="139" t="s">
        <v>589</v>
      </c>
      <c r="F363" s="140" t="s">
        <v>590</v>
      </c>
      <c r="G363" s="141" t="s">
        <v>163</v>
      </c>
      <c r="H363" s="142">
        <v>14.5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40</v>
      </c>
      <c r="P363" s="148">
        <f>O363*H363</f>
        <v>0</v>
      </c>
      <c r="Q363" s="148">
        <v>2.7499999999999998E-3</v>
      </c>
      <c r="R363" s="148">
        <f>Q363*H363</f>
        <v>3.9875000000000001E-2</v>
      </c>
      <c r="S363" s="148">
        <v>0</v>
      </c>
      <c r="T363" s="149">
        <f>S363*H363</f>
        <v>0</v>
      </c>
      <c r="AR363" s="150" t="s">
        <v>105</v>
      </c>
      <c r="AT363" s="150" t="s">
        <v>160</v>
      </c>
      <c r="AU363" s="150" t="s">
        <v>84</v>
      </c>
      <c r="AY363" s="17" t="s">
        <v>158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82</v>
      </c>
      <c r="BK363" s="151">
        <f>ROUND(I363*H363,2)</f>
        <v>0</v>
      </c>
      <c r="BL363" s="17" t="s">
        <v>105</v>
      </c>
      <c r="BM363" s="150" t="s">
        <v>591</v>
      </c>
    </row>
    <row r="364" spans="2:65" s="12" customFormat="1" ht="10">
      <c r="B364" s="152"/>
      <c r="D364" s="153" t="s">
        <v>165</v>
      </c>
      <c r="E364" s="154" t="s">
        <v>1</v>
      </c>
      <c r="F364" s="155" t="s">
        <v>558</v>
      </c>
      <c r="H364" s="154" t="s">
        <v>1</v>
      </c>
      <c r="I364" s="156"/>
      <c r="L364" s="152"/>
      <c r="M364" s="157"/>
      <c r="T364" s="158"/>
      <c r="AT364" s="154" t="s">
        <v>165</v>
      </c>
      <c r="AU364" s="154" t="s">
        <v>84</v>
      </c>
      <c r="AV364" s="12" t="s">
        <v>82</v>
      </c>
      <c r="AW364" s="12" t="s">
        <v>31</v>
      </c>
      <c r="AX364" s="12" t="s">
        <v>75</v>
      </c>
      <c r="AY364" s="154" t="s">
        <v>158</v>
      </c>
    </row>
    <row r="365" spans="2:65" s="12" customFormat="1" ht="10">
      <c r="B365" s="152"/>
      <c r="D365" s="153" t="s">
        <v>165</v>
      </c>
      <c r="E365" s="154" t="s">
        <v>1</v>
      </c>
      <c r="F365" s="155" t="s">
        <v>586</v>
      </c>
      <c r="H365" s="154" t="s">
        <v>1</v>
      </c>
      <c r="I365" s="156"/>
      <c r="L365" s="152"/>
      <c r="M365" s="157"/>
      <c r="T365" s="158"/>
      <c r="AT365" s="154" t="s">
        <v>165</v>
      </c>
      <c r="AU365" s="154" t="s">
        <v>84</v>
      </c>
      <c r="AV365" s="12" t="s">
        <v>82</v>
      </c>
      <c r="AW365" s="12" t="s">
        <v>31</v>
      </c>
      <c r="AX365" s="12" t="s">
        <v>75</v>
      </c>
      <c r="AY365" s="154" t="s">
        <v>158</v>
      </c>
    </row>
    <row r="366" spans="2:65" s="13" customFormat="1" ht="10">
      <c r="B366" s="159"/>
      <c r="D366" s="153" t="s">
        <v>165</v>
      </c>
      <c r="E366" s="160" t="s">
        <v>1</v>
      </c>
      <c r="F366" s="161" t="s">
        <v>592</v>
      </c>
      <c r="H366" s="162">
        <v>14.5</v>
      </c>
      <c r="I366" s="163"/>
      <c r="L366" s="159"/>
      <c r="M366" s="164"/>
      <c r="T366" s="165"/>
      <c r="AT366" s="160" t="s">
        <v>165</v>
      </c>
      <c r="AU366" s="160" t="s">
        <v>84</v>
      </c>
      <c r="AV366" s="13" t="s">
        <v>84</v>
      </c>
      <c r="AW366" s="13" t="s">
        <v>31</v>
      </c>
      <c r="AX366" s="13" t="s">
        <v>82</v>
      </c>
      <c r="AY366" s="160" t="s">
        <v>158</v>
      </c>
    </row>
    <row r="367" spans="2:65" s="1" customFormat="1" ht="24.15" customHeight="1">
      <c r="B367" s="137"/>
      <c r="C367" s="138" t="s">
        <v>593</v>
      </c>
      <c r="D367" s="138" t="s">
        <v>160</v>
      </c>
      <c r="E367" s="139" t="s">
        <v>594</v>
      </c>
      <c r="F367" s="140" t="s">
        <v>595</v>
      </c>
      <c r="G367" s="141" t="s">
        <v>163</v>
      </c>
      <c r="H367" s="142">
        <v>14.5</v>
      </c>
      <c r="I367" s="143"/>
      <c r="J367" s="144">
        <f>ROUND(I367*H367,2)</f>
        <v>0</v>
      </c>
      <c r="K367" s="145"/>
      <c r="L367" s="32"/>
      <c r="M367" s="146" t="s">
        <v>1</v>
      </c>
      <c r="N367" s="147" t="s">
        <v>40</v>
      </c>
      <c r="P367" s="148">
        <f>O367*H367</f>
        <v>0</v>
      </c>
      <c r="Q367" s="148">
        <v>0</v>
      </c>
      <c r="R367" s="148">
        <f>Q367*H367</f>
        <v>0</v>
      </c>
      <c r="S367" s="148">
        <v>0</v>
      </c>
      <c r="T367" s="149">
        <f>S367*H367</f>
        <v>0</v>
      </c>
      <c r="AR367" s="150" t="s">
        <v>105</v>
      </c>
      <c r="AT367" s="150" t="s">
        <v>160</v>
      </c>
      <c r="AU367" s="150" t="s">
        <v>84</v>
      </c>
      <c r="AY367" s="17" t="s">
        <v>158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82</v>
      </c>
      <c r="BK367" s="151">
        <f>ROUND(I367*H367,2)</f>
        <v>0</v>
      </c>
      <c r="BL367" s="17" t="s">
        <v>105</v>
      </c>
      <c r="BM367" s="150" t="s">
        <v>596</v>
      </c>
    </row>
    <row r="368" spans="2:65" s="1" customFormat="1" ht="16.5" customHeight="1">
      <c r="B368" s="137"/>
      <c r="C368" s="138" t="s">
        <v>597</v>
      </c>
      <c r="D368" s="138" t="s">
        <v>160</v>
      </c>
      <c r="E368" s="139" t="s">
        <v>598</v>
      </c>
      <c r="F368" s="140" t="s">
        <v>599</v>
      </c>
      <c r="G368" s="141" t="s">
        <v>226</v>
      </c>
      <c r="H368" s="142">
        <v>1.2430000000000001</v>
      </c>
      <c r="I368" s="143"/>
      <c r="J368" s="144">
        <f>ROUND(I368*H368,2)</f>
        <v>0</v>
      </c>
      <c r="K368" s="145"/>
      <c r="L368" s="32"/>
      <c r="M368" s="146" t="s">
        <v>1</v>
      </c>
      <c r="N368" s="147" t="s">
        <v>40</v>
      </c>
      <c r="P368" s="148">
        <f>O368*H368</f>
        <v>0</v>
      </c>
      <c r="Q368" s="148">
        <v>1.04922</v>
      </c>
      <c r="R368" s="148">
        <f>Q368*H368</f>
        <v>1.3041804600000002</v>
      </c>
      <c r="S368" s="148">
        <v>0</v>
      </c>
      <c r="T368" s="149">
        <f>S368*H368</f>
        <v>0</v>
      </c>
      <c r="AR368" s="150" t="s">
        <v>105</v>
      </c>
      <c r="AT368" s="150" t="s">
        <v>160</v>
      </c>
      <c r="AU368" s="150" t="s">
        <v>84</v>
      </c>
      <c r="AY368" s="17" t="s">
        <v>158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82</v>
      </c>
      <c r="BK368" s="151">
        <f>ROUND(I368*H368,2)</f>
        <v>0</v>
      </c>
      <c r="BL368" s="17" t="s">
        <v>105</v>
      </c>
      <c r="BM368" s="150" t="s">
        <v>600</v>
      </c>
    </row>
    <row r="369" spans="2:65" s="12" customFormat="1" ht="10">
      <c r="B369" s="152"/>
      <c r="D369" s="153" t="s">
        <v>165</v>
      </c>
      <c r="E369" s="154" t="s">
        <v>1</v>
      </c>
      <c r="F369" s="155" t="s">
        <v>558</v>
      </c>
      <c r="H369" s="154" t="s">
        <v>1</v>
      </c>
      <c r="I369" s="156"/>
      <c r="L369" s="152"/>
      <c r="M369" s="157"/>
      <c r="T369" s="158"/>
      <c r="AT369" s="154" t="s">
        <v>165</v>
      </c>
      <c r="AU369" s="154" t="s">
        <v>84</v>
      </c>
      <c r="AV369" s="12" t="s">
        <v>82</v>
      </c>
      <c r="AW369" s="12" t="s">
        <v>31</v>
      </c>
      <c r="AX369" s="12" t="s">
        <v>75</v>
      </c>
      <c r="AY369" s="154" t="s">
        <v>158</v>
      </c>
    </row>
    <row r="370" spans="2:65" s="12" customFormat="1" ht="10">
      <c r="B370" s="152"/>
      <c r="D370" s="153" t="s">
        <v>165</v>
      </c>
      <c r="E370" s="154" t="s">
        <v>1</v>
      </c>
      <c r="F370" s="155" t="s">
        <v>601</v>
      </c>
      <c r="H370" s="154" t="s">
        <v>1</v>
      </c>
      <c r="I370" s="156"/>
      <c r="L370" s="152"/>
      <c r="M370" s="157"/>
      <c r="T370" s="158"/>
      <c r="AT370" s="154" t="s">
        <v>165</v>
      </c>
      <c r="AU370" s="154" t="s">
        <v>84</v>
      </c>
      <c r="AV370" s="12" t="s">
        <v>82</v>
      </c>
      <c r="AW370" s="12" t="s">
        <v>31</v>
      </c>
      <c r="AX370" s="12" t="s">
        <v>75</v>
      </c>
      <c r="AY370" s="154" t="s">
        <v>158</v>
      </c>
    </row>
    <row r="371" spans="2:65" s="13" customFormat="1" ht="10">
      <c r="B371" s="159"/>
      <c r="D371" s="153" t="s">
        <v>165</v>
      </c>
      <c r="E371" s="160" t="s">
        <v>1</v>
      </c>
      <c r="F371" s="161" t="s">
        <v>602</v>
      </c>
      <c r="H371" s="162">
        <v>1.214</v>
      </c>
      <c r="I371" s="163"/>
      <c r="L371" s="159"/>
      <c r="M371" s="164"/>
      <c r="T371" s="165"/>
      <c r="AT371" s="160" t="s">
        <v>165</v>
      </c>
      <c r="AU371" s="160" t="s">
        <v>84</v>
      </c>
      <c r="AV371" s="13" t="s">
        <v>84</v>
      </c>
      <c r="AW371" s="13" t="s">
        <v>31</v>
      </c>
      <c r="AX371" s="13" t="s">
        <v>75</v>
      </c>
      <c r="AY371" s="160" t="s">
        <v>158</v>
      </c>
    </row>
    <row r="372" spans="2:65" s="12" customFormat="1" ht="10">
      <c r="B372" s="152"/>
      <c r="D372" s="153" t="s">
        <v>165</v>
      </c>
      <c r="E372" s="154" t="s">
        <v>1</v>
      </c>
      <c r="F372" s="155" t="s">
        <v>603</v>
      </c>
      <c r="H372" s="154" t="s">
        <v>1</v>
      </c>
      <c r="I372" s="156"/>
      <c r="L372" s="152"/>
      <c r="M372" s="157"/>
      <c r="T372" s="158"/>
      <c r="AT372" s="154" t="s">
        <v>165</v>
      </c>
      <c r="AU372" s="154" t="s">
        <v>84</v>
      </c>
      <c r="AV372" s="12" t="s">
        <v>82</v>
      </c>
      <c r="AW372" s="12" t="s">
        <v>31</v>
      </c>
      <c r="AX372" s="12" t="s">
        <v>75</v>
      </c>
      <c r="AY372" s="154" t="s">
        <v>158</v>
      </c>
    </row>
    <row r="373" spans="2:65" s="13" customFormat="1" ht="10">
      <c r="B373" s="159"/>
      <c r="D373" s="153" t="s">
        <v>165</v>
      </c>
      <c r="E373" s="160" t="s">
        <v>1</v>
      </c>
      <c r="F373" s="161" t="s">
        <v>604</v>
      </c>
      <c r="H373" s="162">
        <v>2.9000000000000001E-2</v>
      </c>
      <c r="I373" s="163"/>
      <c r="L373" s="159"/>
      <c r="M373" s="164"/>
      <c r="T373" s="165"/>
      <c r="AT373" s="160" t="s">
        <v>165</v>
      </c>
      <c r="AU373" s="160" t="s">
        <v>84</v>
      </c>
      <c r="AV373" s="13" t="s">
        <v>84</v>
      </c>
      <c r="AW373" s="13" t="s">
        <v>31</v>
      </c>
      <c r="AX373" s="13" t="s">
        <v>75</v>
      </c>
      <c r="AY373" s="160" t="s">
        <v>158</v>
      </c>
    </row>
    <row r="374" spans="2:65" s="14" customFormat="1" ht="10">
      <c r="B374" s="166"/>
      <c r="D374" s="153" t="s">
        <v>165</v>
      </c>
      <c r="E374" s="167" t="s">
        <v>1</v>
      </c>
      <c r="F374" s="168" t="s">
        <v>195</v>
      </c>
      <c r="H374" s="169">
        <v>1.2429999999999999</v>
      </c>
      <c r="I374" s="170"/>
      <c r="L374" s="166"/>
      <c r="M374" s="171"/>
      <c r="T374" s="172"/>
      <c r="AT374" s="167" t="s">
        <v>165</v>
      </c>
      <c r="AU374" s="167" t="s">
        <v>84</v>
      </c>
      <c r="AV374" s="14" t="s">
        <v>105</v>
      </c>
      <c r="AW374" s="14" t="s">
        <v>31</v>
      </c>
      <c r="AX374" s="14" t="s">
        <v>82</v>
      </c>
      <c r="AY374" s="167" t="s">
        <v>158</v>
      </c>
    </row>
    <row r="375" spans="2:65" s="1" customFormat="1" ht="24.15" customHeight="1">
      <c r="B375" s="137"/>
      <c r="C375" s="138" t="s">
        <v>605</v>
      </c>
      <c r="D375" s="138" t="s">
        <v>160</v>
      </c>
      <c r="E375" s="139" t="s">
        <v>606</v>
      </c>
      <c r="F375" s="140" t="s">
        <v>607</v>
      </c>
      <c r="G375" s="141" t="s">
        <v>492</v>
      </c>
      <c r="H375" s="142">
        <v>2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40</v>
      </c>
      <c r="P375" s="148">
        <f>O375*H375</f>
        <v>0</v>
      </c>
      <c r="Q375" s="148">
        <v>2.0709999999999999E-2</v>
      </c>
      <c r="R375" s="148">
        <f>Q375*H375</f>
        <v>4.1419999999999998E-2</v>
      </c>
      <c r="S375" s="148">
        <v>0</v>
      </c>
      <c r="T375" s="149">
        <f>S375*H375</f>
        <v>0</v>
      </c>
      <c r="AR375" s="150" t="s">
        <v>105</v>
      </c>
      <c r="AT375" s="150" t="s">
        <v>160</v>
      </c>
      <c r="AU375" s="150" t="s">
        <v>84</v>
      </c>
      <c r="AY375" s="17" t="s">
        <v>158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82</v>
      </c>
      <c r="BK375" s="151">
        <f>ROUND(I375*H375,2)</f>
        <v>0</v>
      </c>
      <c r="BL375" s="17" t="s">
        <v>105</v>
      </c>
      <c r="BM375" s="150" t="s">
        <v>608</v>
      </c>
    </row>
    <row r="376" spans="2:65" s="12" customFormat="1" ht="10">
      <c r="B376" s="152"/>
      <c r="D376" s="153" t="s">
        <v>165</v>
      </c>
      <c r="E376" s="154" t="s">
        <v>1</v>
      </c>
      <c r="F376" s="155" t="s">
        <v>609</v>
      </c>
      <c r="H376" s="154" t="s">
        <v>1</v>
      </c>
      <c r="I376" s="156"/>
      <c r="L376" s="152"/>
      <c r="M376" s="157"/>
      <c r="T376" s="158"/>
      <c r="AT376" s="154" t="s">
        <v>165</v>
      </c>
      <c r="AU376" s="154" t="s">
        <v>84</v>
      </c>
      <c r="AV376" s="12" t="s">
        <v>82</v>
      </c>
      <c r="AW376" s="12" t="s">
        <v>31</v>
      </c>
      <c r="AX376" s="12" t="s">
        <v>75</v>
      </c>
      <c r="AY376" s="154" t="s">
        <v>158</v>
      </c>
    </row>
    <row r="377" spans="2:65" s="13" customFormat="1" ht="10">
      <c r="B377" s="159"/>
      <c r="D377" s="153" t="s">
        <v>165</v>
      </c>
      <c r="E377" s="160" t="s">
        <v>1</v>
      </c>
      <c r="F377" s="161" t="s">
        <v>84</v>
      </c>
      <c r="H377" s="162">
        <v>2</v>
      </c>
      <c r="I377" s="163"/>
      <c r="L377" s="159"/>
      <c r="M377" s="164"/>
      <c r="T377" s="165"/>
      <c r="AT377" s="160" t="s">
        <v>165</v>
      </c>
      <c r="AU377" s="160" t="s">
        <v>84</v>
      </c>
      <c r="AV377" s="13" t="s">
        <v>84</v>
      </c>
      <c r="AW377" s="13" t="s">
        <v>31</v>
      </c>
      <c r="AX377" s="13" t="s">
        <v>82</v>
      </c>
      <c r="AY377" s="160" t="s">
        <v>158</v>
      </c>
    </row>
    <row r="378" spans="2:65" s="1" customFormat="1" ht="33" customHeight="1">
      <c r="B378" s="137"/>
      <c r="C378" s="138" t="s">
        <v>610</v>
      </c>
      <c r="D378" s="138" t="s">
        <v>160</v>
      </c>
      <c r="E378" s="139" t="s">
        <v>611</v>
      </c>
      <c r="F378" s="140" t="s">
        <v>612</v>
      </c>
      <c r="G378" s="141" t="s">
        <v>492</v>
      </c>
      <c r="H378" s="142">
        <v>3</v>
      </c>
      <c r="I378" s="143"/>
      <c r="J378" s="144">
        <f>ROUND(I378*H378,2)</f>
        <v>0</v>
      </c>
      <c r="K378" s="145"/>
      <c r="L378" s="32"/>
      <c r="M378" s="146" t="s">
        <v>1</v>
      </c>
      <c r="N378" s="147" t="s">
        <v>40</v>
      </c>
      <c r="P378" s="148">
        <f>O378*H378</f>
        <v>0</v>
      </c>
      <c r="Q378" s="148">
        <v>2.2280000000000001E-2</v>
      </c>
      <c r="R378" s="148">
        <f>Q378*H378</f>
        <v>6.6840000000000011E-2</v>
      </c>
      <c r="S378" s="148">
        <v>0</v>
      </c>
      <c r="T378" s="149">
        <f>S378*H378</f>
        <v>0</v>
      </c>
      <c r="AR378" s="150" t="s">
        <v>105</v>
      </c>
      <c r="AT378" s="150" t="s">
        <v>160</v>
      </c>
      <c r="AU378" s="150" t="s">
        <v>84</v>
      </c>
      <c r="AY378" s="17" t="s">
        <v>158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82</v>
      </c>
      <c r="BK378" s="151">
        <f>ROUND(I378*H378,2)</f>
        <v>0</v>
      </c>
      <c r="BL378" s="17" t="s">
        <v>105</v>
      </c>
      <c r="BM378" s="150" t="s">
        <v>613</v>
      </c>
    </row>
    <row r="379" spans="2:65" s="12" customFormat="1" ht="10">
      <c r="B379" s="152"/>
      <c r="D379" s="153" t="s">
        <v>165</v>
      </c>
      <c r="E379" s="154" t="s">
        <v>1</v>
      </c>
      <c r="F379" s="155" t="s">
        <v>609</v>
      </c>
      <c r="H379" s="154" t="s">
        <v>1</v>
      </c>
      <c r="I379" s="156"/>
      <c r="L379" s="152"/>
      <c r="M379" s="157"/>
      <c r="T379" s="158"/>
      <c r="AT379" s="154" t="s">
        <v>165</v>
      </c>
      <c r="AU379" s="154" t="s">
        <v>84</v>
      </c>
      <c r="AV379" s="12" t="s">
        <v>82</v>
      </c>
      <c r="AW379" s="12" t="s">
        <v>31</v>
      </c>
      <c r="AX379" s="12" t="s">
        <v>75</v>
      </c>
      <c r="AY379" s="154" t="s">
        <v>158</v>
      </c>
    </row>
    <row r="380" spans="2:65" s="13" customFormat="1" ht="10">
      <c r="B380" s="159"/>
      <c r="D380" s="153" t="s">
        <v>165</v>
      </c>
      <c r="E380" s="160" t="s">
        <v>1</v>
      </c>
      <c r="F380" s="161" t="s">
        <v>102</v>
      </c>
      <c r="H380" s="162">
        <v>3</v>
      </c>
      <c r="I380" s="163"/>
      <c r="L380" s="159"/>
      <c r="M380" s="164"/>
      <c r="T380" s="165"/>
      <c r="AT380" s="160" t="s">
        <v>165</v>
      </c>
      <c r="AU380" s="160" t="s">
        <v>84</v>
      </c>
      <c r="AV380" s="13" t="s">
        <v>84</v>
      </c>
      <c r="AW380" s="13" t="s">
        <v>31</v>
      </c>
      <c r="AX380" s="13" t="s">
        <v>82</v>
      </c>
      <c r="AY380" s="160" t="s">
        <v>158</v>
      </c>
    </row>
    <row r="381" spans="2:65" s="1" customFormat="1" ht="24.15" customHeight="1">
      <c r="B381" s="137"/>
      <c r="C381" s="138" t="s">
        <v>614</v>
      </c>
      <c r="D381" s="138" t="s">
        <v>160</v>
      </c>
      <c r="E381" s="139" t="s">
        <v>615</v>
      </c>
      <c r="F381" s="140" t="s">
        <v>616</v>
      </c>
      <c r="G381" s="141" t="s">
        <v>492</v>
      </c>
      <c r="H381" s="142">
        <v>7</v>
      </c>
      <c r="I381" s="143"/>
      <c r="J381" s="144">
        <f>ROUND(I381*H381,2)</f>
        <v>0</v>
      </c>
      <c r="K381" s="145"/>
      <c r="L381" s="32"/>
      <c r="M381" s="146" t="s">
        <v>1</v>
      </c>
      <c r="N381" s="147" t="s">
        <v>40</v>
      </c>
      <c r="P381" s="148">
        <f>O381*H381</f>
        <v>0</v>
      </c>
      <c r="Q381" s="148">
        <v>8.1309999999999993E-2</v>
      </c>
      <c r="R381" s="148">
        <f>Q381*H381</f>
        <v>0.56916999999999995</v>
      </c>
      <c r="S381" s="148">
        <v>0</v>
      </c>
      <c r="T381" s="149">
        <f>S381*H381</f>
        <v>0</v>
      </c>
      <c r="AR381" s="150" t="s">
        <v>105</v>
      </c>
      <c r="AT381" s="150" t="s">
        <v>160</v>
      </c>
      <c r="AU381" s="150" t="s">
        <v>84</v>
      </c>
      <c r="AY381" s="17" t="s">
        <v>158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82</v>
      </c>
      <c r="BK381" s="151">
        <f>ROUND(I381*H381,2)</f>
        <v>0</v>
      </c>
      <c r="BL381" s="17" t="s">
        <v>105</v>
      </c>
      <c r="BM381" s="150" t="s">
        <v>617</v>
      </c>
    </row>
    <row r="382" spans="2:65" s="12" customFormat="1" ht="10">
      <c r="B382" s="152"/>
      <c r="D382" s="153" t="s">
        <v>165</v>
      </c>
      <c r="E382" s="154" t="s">
        <v>1</v>
      </c>
      <c r="F382" s="155" t="s">
        <v>609</v>
      </c>
      <c r="H382" s="154" t="s">
        <v>1</v>
      </c>
      <c r="I382" s="156"/>
      <c r="L382" s="152"/>
      <c r="M382" s="157"/>
      <c r="T382" s="158"/>
      <c r="AT382" s="154" t="s">
        <v>165</v>
      </c>
      <c r="AU382" s="154" t="s">
        <v>84</v>
      </c>
      <c r="AV382" s="12" t="s">
        <v>82</v>
      </c>
      <c r="AW382" s="12" t="s">
        <v>31</v>
      </c>
      <c r="AX382" s="12" t="s">
        <v>75</v>
      </c>
      <c r="AY382" s="154" t="s">
        <v>158</v>
      </c>
    </row>
    <row r="383" spans="2:65" s="13" customFormat="1" ht="10">
      <c r="B383" s="159"/>
      <c r="D383" s="153" t="s">
        <v>165</v>
      </c>
      <c r="E383" s="160" t="s">
        <v>1</v>
      </c>
      <c r="F383" s="161" t="s">
        <v>120</v>
      </c>
      <c r="H383" s="162">
        <v>7</v>
      </c>
      <c r="I383" s="163"/>
      <c r="L383" s="159"/>
      <c r="M383" s="164"/>
      <c r="T383" s="165"/>
      <c r="AT383" s="160" t="s">
        <v>165</v>
      </c>
      <c r="AU383" s="160" t="s">
        <v>84</v>
      </c>
      <c r="AV383" s="13" t="s">
        <v>84</v>
      </c>
      <c r="AW383" s="13" t="s">
        <v>31</v>
      </c>
      <c r="AX383" s="13" t="s">
        <v>82</v>
      </c>
      <c r="AY383" s="160" t="s">
        <v>158</v>
      </c>
    </row>
    <row r="384" spans="2:65" s="1" customFormat="1" ht="24.15" customHeight="1">
      <c r="B384" s="137"/>
      <c r="C384" s="138" t="s">
        <v>618</v>
      </c>
      <c r="D384" s="138" t="s">
        <v>160</v>
      </c>
      <c r="E384" s="139" t="s">
        <v>619</v>
      </c>
      <c r="F384" s="140" t="s">
        <v>620</v>
      </c>
      <c r="G384" s="141" t="s">
        <v>492</v>
      </c>
      <c r="H384" s="142">
        <v>2</v>
      </c>
      <c r="I384" s="143"/>
      <c r="J384" s="144">
        <f>ROUND(I384*H384,2)</f>
        <v>0</v>
      </c>
      <c r="K384" s="145"/>
      <c r="L384" s="32"/>
      <c r="M384" s="146" t="s">
        <v>1</v>
      </c>
      <c r="N384" s="147" t="s">
        <v>40</v>
      </c>
      <c r="P384" s="148">
        <f>O384*H384</f>
        <v>0</v>
      </c>
      <c r="Q384" s="148">
        <v>9.4310000000000005E-2</v>
      </c>
      <c r="R384" s="148">
        <f>Q384*H384</f>
        <v>0.18862000000000001</v>
      </c>
      <c r="S384" s="148">
        <v>0</v>
      </c>
      <c r="T384" s="149">
        <f>S384*H384</f>
        <v>0</v>
      </c>
      <c r="AR384" s="150" t="s">
        <v>105</v>
      </c>
      <c r="AT384" s="150" t="s">
        <v>160</v>
      </c>
      <c r="AU384" s="150" t="s">
        <v>84</v>
      </c>
      <c r="AY384" s="17" t="s">
        <v>158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82</v>
      </c>
      <c r="BK384" s="151">
        <f>ROUND(I384*H384,2)</f>
        <v>0</v>
      </c>
      <c r="BL384" s="17" t="s">
        <v>105</v>
      </c>
      <c r="BM384" s="150" t="s">
        <v>621</v>
      </c>
    </row>
    <row r="385" spans="2:65" s="12" customFormat="1" ht="10">
      <c r="B385" s="152"/>
      <c r="D385" s="153" t="s">
        <v>165</v>
      </c>
      <c r="E385" s="154" t="s">
        <v>1</v>
      </c>
      <c r="F385" s="155" t="s">
        <v>609</v>
      </c>
      <c r="H385" s="154" t="s">
        <v>1</v>
      </c>
      <c r="I385" s="156"/>
      <c r="L385" s="152"/>
      <c r="M385" s="157"/>
      <c r="T385" s="158"/>
      <c r="AT385" s="154" t="s">
        <v>165</v>
      </c>
      <c r="AU385" s="154" t="s">
        <v>84</v>
      </c>
      <c r="AV385" s="12" t="s">
        <v>82</v>
      </c>
      <c r="AW385" s="12" t="s">
        <v>31</v>
      </c>
      <c r="AX385" s="12" t="s">
        <v>75</v>
      </c>
      <c r="AY385" s="154" t="s">
        <v>158</v>
      </c>
    </row>
    <row r="386" spans="2:65" s="13" customFormat="1" ht="10">
      <c r="B386" s="159"/>
      <c r="D386" s="153" t="s">
        <v>165</v>
      </c>
      <c r="E386" s="160" t="s">
        <v>1</v>
      </c>
      <c r="F386" s="161" t="s">
        <v>84</v>
      </c>
      <c r="H386" s="162">
        <v>2</v>
      </c>
      <c r="I386" s="163"/>
      <c r="L386" s="159"/>
      <c r="M386" s="164"/>
      <c r="T386" s="165"/>
      <c r="AT386" s="160" t="s">
        <v>165</v>
      </c>
      <c r="AU386" s="160" t="s">
        <v>84</v>
      </c>
      <c r="AV386" s="13" t="s">
        <v>84</v>
      </c>
      <c r="AW386" s="13" t="s">
        <v>31</v>
      </c>
      <c r="AX386" s="13" t="s">
        <v>82</v>
      </c>
      <c r="AY386" s="160" t="s">
        <v>158</v>
      </c>
    </row>
    <row r="387" spans="2:65" s="1" customFormat="1" ht="24.15" customHeight="1">
      <c r="B387" s="137"/>
      <c r="C387" s="138" t="s">
        <v>622</v>
      </c>
      <c r="D387" s="138" t="s">
        <v>160</v>
      </c>
      <c r="E387" s="139" t="s">
        <v>623</v>
      </c>
      <c r="F387" s="140" t="s">
        <v>624</v>
      </c>
      <c r="G387" s="141" t="s">
        <v>492</v>
      </c>
      <c r="H387" s="142">
        <v>1</v>
      </c>
      <c r="I387" s="143"/>
      <c r="J387" s="144">
        <f>ROUND(I387*H387,2)</f>
        <v>0</v>
      </c>
      <c r="K387" s="145"/>
      <c r="L387" s="32"/>
      <c r="M387" s="146" t="s">
        <v>1</v>
      </c>
      <c r="N387" s="147" t="s">
        <v>40</v>
      </c>
      <c r="P387" s="148">
        <f>O387*H387</f>
        <v>0</v>
      </c>
      <c r="Q387" s="148">
        <v>0.10931</v>
      </c>
      <c r="R387" s="148">
        <f>Q387*H387</f>
        <v>0.10931</v>
      </c>
      <c r="S387" s="148">
        <v>0</v>
      </c>
      <c r="T387" s="149">
        <f>S387*H387</f>
        <v>0</v>
      </c>
      <c r="AR387" s="150" t="s">
        <v>105</v>
      </c>
      <c r="AT387" s="150" t="s">
        <v>160</v>
      </c>
      <c r="AU387" s="150" t="s">
        <v>84</v>
      </c>
      <c r="AY387" s="17" t="s">
        <v>158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82</v>
      </c>
      <c r="BK387" s="151">
        <f>ROUND(I387*H387,2)</f>
        <v>0</v>
      </c>
      <c r="BL387" s="17" t="s">
        <v>105</v>
      </c>
      <c r="BM387" s="150" t="s">
        <v>625</v>
      </c>
    </row>
    <row r="388" spans="2:65" s="12" customFormat="1" ht="10">
      <c r="B388" s="152"/>
      <c r="D388" s="153" t="s">
        <v>165</v>
      </c>
      <c r="E388" s="154" t="s">
        <v>1</v>
      </c>
      <c r="F388" s="155" t="s">
        <v>609</v>
      </c>
      <c r="H388" s="154" t="s">
        <v>1</v>
      </c>
      <c r="I388" s="156"/>
      <c r="L388" s="152"/>
      <c r="M388" s="157"/>
      <c r="T388" s="158"/>
      <c r="AT388" s="154" t="s">
        <v>165</v>
      </c>
      <c r="AU388" s="154" t="s">
        <v>84</v>
      </c>
      <c r="AV388" s="12" t="s">
        <v>82</v>
      </c>
      <c r="AW388" s="12" t="s">
        <v>31</v>
      </c>
      <c r="AX388" s="12" t="s">
        <v>75</v>
      </c>
      <c r="AY388" s="154" t="s">
        <v>158</v>
      </c>
    </row>
    <row r="389" spans="2:65" s="13" customFormat="1" ht="10">
      <c r="B389" s="159"/>
      <c r="D389" s="153" t="s">
        <v>165</v>
      </c>
      <c r="E389" s="160" t="s">
        <v>1</v>
      </c>
      <c r="F389" s="161" t="s">
        <v>82</v>
      </c>
      <c r="H389" s="162">
        <v>1</v>
      </c>
      <c r="I389" s="163"/>
      <c r="L389" s="159"/>
      <c r="M389" s="164"/>
      <c r="T389" s="165"/>
      <c r="AT389" s="160" t="s">
        <v>165</v>
      </c>
      <c r="AU389" s="160" t="s">
        <v>84</v>
      </c>
      <c r="AV389" s="13" t="s">
        <v>84</v>
      </c>
      <c r="AW389" s="13" t="s">
        <v>31</v>
      </c>
      <c r="AX389" s="13" t="s">
        <v>82</v>
      </c>
      <c r="AY389" s="160" t="s">
        <v>158</v>
      </c>
    </row>
    <row r="390" spans="2:65" s="1" customFormat="1" ht="24.15" customHeight="1">
      <c r="B390" s="137"/>
      <c r="C390" s="138" t="s">
        <v>626</v>
      </c>
      <c r="D390" s="138" t="s">
        <v>160</v>
      </c>
      <c r="E390" s="139" t="s">
        <v>627</v>
      </c>
      <c r="F390" s="140" t="s">
        <v>628</v>
      </c>
      <c r="G390" s="141" t="s">
        <v>163</v>
      </c>
      <c r="H390" s="142">
        <v>55.576999999999998</v>
      </c>
      <c r="I390" s="143"/>
      <c r="J390" s="144">
        <f>ROUND(I390*H390,2)</f>
        <v>0</v>
      </c>
      <c r="K390" s="145"/>
      <c r="L390" s="32"/>
      <c r="M390" s="146" t="s">
        <v>1</v>
      </c>
      <c r="N390" s="147" t="s">
        <v>40</v>
      </c>
      <c r="P390" s="148">
        <f>O390*H390</f>
        <v>0</v>
      </c>
      <c r="Q390" s="148">
        <v>5.8970000000000002E-2</v>
      </c>
      <c r="R390" s="148">
        <f>Q390*H390</f>
        <v>3.27737569</v>
      </c>
      <c r="S390" s="148">
        <v>0</v>
      </c>
      <c r="T390" s="149">
        <f>S390*H390</f>
        <v>0</v>
      </c>
      <c r="AR390" s="150" t="s">
        <v>105</v>
      </c>
      <c r="AT390" s="150" t="s">
        <v>160</v>
      </c>
      <c r="AU390" s="150" t="s">
        <v>84</v>
      </c>
      <c r="AY390" s="17" t="s">
        <v>158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82</v>
      </c>
      <c r="BK390" s="151">
        <f>ROUND(I390*H390,2)</f>
        <v>0</v>
      </c>
      <c r="BL390" s="17" t="s">
        <v>105</v>
      </c>
      <c r="BM390" s="150" t="s">
        <v>629</v>
      </c>
    </row>
    <row r="391" spans="2:65" s="12" customFormat="1" ht="10">
      <c r="B391" s="152"/>
      <c r="D391" s="153" t="s">
        <v>165</v>
      </c>
      <c r="E391" s="154" t="s">
        <v>1</v>
      </c>
      <c r="F391" s="155" t="s">
        <v>577</v>
      </c>
      <c r="H391" s="154" t="s">
        <v>1</v>
      </c>
      <c r="I391" s="156"/>
      <c r="L391" s="152"/>
      <c r="M391" s="157"/>
      <c r="T391" s="158"/>
      <c r="AT391" s="154" t="s">
        <v>165</v>
      </c>
      <c r="AU391" s="154" t="s">
        <v>84</v>
      </c>
      <c r="AV391" s="12" t="s">
        <v>82</v>
      </c>
      <c r="AW391" s="12" t="s">
        <v>31</v>
      </c>
      <c r="AX391" s="12" t="s">
        <v>75</v>
      </c>
      <c r="AY391" s="154" t="s">
        <v>158</v>
      </c>
    </row>
    <row r="392" spans="2:65" s="13" customFormat="1" ht="10">
      <c r="B392" s="159"/>
      <c r="D392" s="153" t="s">
        <v>165</v>
      </c>
      <c r="E392" s="160" t="s">
        <v>1</v>
      </c>
      <c r="F392" s="161" t="s">
        <v>630</v>
      </c>
      <c r="H392" s="162">
        <v>42.48</v>
      </c>
      <c r="I392" s="163"/>
      <c r="L392" s="159"/>
      <c r="M392" s="164"/>
      <c r="T392" s="165"/>
      <c r="AT392" s="160" t="s">
        <v>165</v>
      </c>
      <c r="AU392" s="160" t="s">
        <v>84</v>
      </c>
      <c r="AV392" s="13" t="s">
        <v>84</v>
      </c>
      <c r="AW392" s="13" t="s">
        <v>31</v>
      </c>
      <c r="AX392" s="13" t="s">
        <v>75</v>
      </c>
      <c r="AY392" s="160" t="s">
        <v>158</v>
      </c>
    </row>
    <row r="393" spans="2:65" s="13" customFormat="1" ht="10">
      <c r="B393" s="159"/>
      <c r="D393" s="153" t="s">
        <v>165</v>
      </c>
      <c r="E393" s="160" t="s">
        <v>1</v>
      </c>
      <c r="F393" s="161" t="s">
        <v>631</v>
      </c>
      <c r="H393" s="162">
        <v>-4.5309999999999997</v>
      </c>
      <c r="I393" s="163"/>
      <c r="L393" s="159"/>
      <c r="M393" s="164"/>
      <c r="T393" s="165"/>
      <c r="AT393" s="160" t="s">
        <v>165</v>
      </c>
      <c r="AU393" s="160" t="s">
        <v>84</v>
      </c>
      <c r="AV393" s="13" t="s">
        <v>84</v>
      </c>
      <c r="AW393" s="13" t="s">
        <v>31</v>
      </c>
      <c r="AX393" s="13" t="s">
        <v>75</v>
      </c>
      <c r="AY393" s="160" t="s">
        <v>158</v>
      </c>
    </row>
    <row r="394" spans="2:65" s="12" customFormat="1" ht="10">
      <c r="B394" s="152"/>
      <c r="D394" s="153" t="s">
        <v>165</v>
      </c>
      <c r="E394" s="154" t="s">
        <v>1</v>
      </c>
      <c r="F394" s="155" t="s">
        <v>632</v>
      </c>
      <c r="H394" s="154" t="s">
        <v>1</v>
      </c>
      <c r="I394" s="156"/>
      <c r="L394" s="152"/>
      <c r="M394" s="157"/>
      <c r="T394" s="158"/>
      <c r="AT394" s="154" t="s">
        <v>165</v>
      </c>
      <c r="AU394" s="154" t="s">
        <v>84</v>
      </c>
      <c r="AV394" s="12" t="s">
        <v>82</v>
      </c>
      <c r="AW394" s="12" t="s">
        <v>31</v>
      </c>
      <c r="AX394" s="12" t="s">
        <v>75</v>
      </c>
      <c r="AY394" s="154" t="s">
        <v>158</v>
      </c>
    </row>
    <row r="395" spans="2:65" s="13" customFormat="1" ht="10">
      <c r="B395" s="159"/>
      <c r="D395" s="153" t="s">
        <v>165</v>
      </c>
      <c r="E395" s="160" t="s">
        <v>1</v>
      </c>
      <c r="F395" s="161" t="s">
        <v>633</v>
      </c>
      <c r="H395" s="162">
        <v>5.6280000000000001</v>
      </c>
      <c r="I395" s="163"/>
      <c r="L395" s="159"/>
      <c r="M395" s="164"/>
      <c r="T395" s="165"/>
      <c r="AT395" s="160" t="s">
        <v>165</v>
      </c>
      <c r="AU395" s="160" t="s">
        <v>84</v>
      </c>
      <c r="AV395" s="13" t="s">
        <v>84</v>
      </c>
      <c r="AW395" s="13" t="s">
        <v>31</v>
      </c>
      <c r="AX395" s="13" t="s">
        <v>75</v>
      </c>
      <c r="AY395" s="160" t="s">
        <v>158</v>
      </c>
    </row>
    <row r="396" spans="2:65" s="12" customFormat="1" ht="10">
      <c r="B396" s="152"/>
      <c r="D396" s="153" t="s">
        <v>165</v>
      </c>
      <c r="E396" s="154" t="s">
        <v>1</v>
      </c>
      <c r="F396" s="155" t="s">
        <v>634</v>
      </c>
      <c r="H396" s="154" t="s">
        <v>1</v>
      </c>
      <c r="I396" s="156"/>
      <c r="L396" s="152"/>
      <c r="M396" s="157"/>
      <c r="T396" s="158"/>
      <c r="AT396" s="154" t="s">
        <v>165</v>
      </c>
      <c r="AU396" s="154" t="s">
        <v>84</v>
      </c>
      <c r="AV396" s="12" t="s">
        <v>82</v>
      </c>
      <c r="AW396" s="12" t="s">
        <v>31</v>
      </c>
      <c r="AX396" s="12" t="s">
        <v>75</v>
      </c>
      <c r="AY396" s="154" t="s">
        <v>158</v>
      </c>
    </row>
    <row r="397" spans="2:65" s="13" customFormat="1" ht="10">
      <c r="B397" s="159"/>
      <c r="D397" s="153" t="s">
        <v>165</v>
      </c>
      <c r="E397" s="160" t="s">
        <v>1</v>
      </c>
      <c r="F397" s="161" t="s">
        <v>635</v>
      </c>
      <c r="H397" s="162">
        <v>12</v>
      </c>
      <c r="I397" s="163"/>
      <c r="L397" s="159"/>
      <c r="M397" s="164"/>
      <c r="T397" s="165"/>
      <c r="AT397" s="160" t="s">
        <v>165</v>
      </c>
      <c r="AU397" s="160" t="s">
        <v>84</v>
      </c>
      <c r="AV397" s="13" t="s">
        <v>84</v>
      </c>
      <c r="AW397" s="13" t="s">
        <v>31</v>
      </c>
      <c r="AX397" s="13" t="s">
        <v>75</v>
      </c>
      <c r="AY397" s="160" t="s">
        <v>158</v>
      </c>
    </row>
    <row r="398" spans="2:65" s="14" customFormat="1" ht="10">
      <c r="B398" s="166"/>
      <c r="D398" s="153" t="s">
        <v>165</v>
      </c>
      <c r="E398" s="167" t="s">
        <v>1</v>
      </c>
      <c r="F398" s="168" t="s">
        <v>195</v>
      </c>
      <c r="H398" s="169">
        <v>55.576999999999998</v>
      </c>
      <c r="I398" s="170"/>
      <c r="L398" s="166"/>
      <c r="M398" s="171"/>
      <c r="T398" s="172"/>
      <c r="AT398" s="167" t="s">
        <v>165</v>
      </c>
      <c r="AU398" s="167" t="s">
        <v>84</v>
      </c>
      <c r="AV398" s="14" t="s">
        <v>105</v>
      </c>
      <c r="AW398" s="14" t="s">
        <v>31</v>
      </c>
      <c r="AX398" s="14" t="s">
        <v>82</v>
      </c>
      <c r="AY398" s="167" t="s">
        <v>158</v>
      </c>
    </row>
    <row r="399" spans="2:65" s="1" customFormat="1" ht="24.15" customHeight="1">
      <c r="B399" s="137"/>
      <c r="C399" s="138" t="s">
        <v>636</v>
      </c>
      <c r="D399" s="138" t="s">
        <v>160</v>
      </c>
      <c r="E399" s="139" t="s">
        <v>637</v>
      </c>
      <c r="F399" s="140" t="s">
        <v>638</v>
      </c>
      <c r="G399" s="141" t="s">
        <v>163</v>
      </c>
      <c r="H399" s="142">
        <v>6.7880000000000003</v>
      </c>
      <c r="I399" s="143"/>
      <c r="J399" s="144">
        <f>ROUND(I399*H399,2)</f>
        <v>0</v>
      </c>
      <c r="K399" s="145"/>
      <c r="L399" s="32"/>
      <c r="M399" s="146" t="s">
        <v>1</v>
      </c>
      <c r="N399" s="147" t="s">
        <v>40</v>
      </c>
      <c r="P399" s="148">
        <f>O399*H399</f>
        <v>0</v>
      </c>
      <c r="Q399" s="148">
        <v>7.571E-2</v>
      </c>
      <c r="R399" s="148">
        <f>Q399*H399</f>
        <v>0.51391947999999998</v>
      </c>
      <c r="S399" s="148">
        <v>0</v>
      </c>
      <c r="T399" s="149">
        <f>S399*H399</f>
        <v>0</v>
      </c>
      <c r="AR399" s="150" t="s">
        <v>105</v>
      </c>
      <c r="AT399" s="150" t="s">
        <v>160</v>
      </c>
      <c r="AU399" s="150" t="s">
        <v>84</v>
      </c>
      <c r="AY399" s="17" t="s">
        <v>158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82</v>
      </c>
      <c r="BK399" s="151">
        <f>ROUND(I399*H399,2)</f>
        <v>0</v>
      </c>
      <c r="BL399" s="17" t="s">
        <v>105</v>
      </c>
      <c r="BM399" s="150" t="s">
        <v>639</v>
      </c>
    </row>
    <row r="400" spans="2:65" s="12" customFormat="1" ht="10">
      <c r="B400" s="152"/>
      <c r="D400" s="153" t="s">
        <v>165</v>
      </c>
      <c r="E400" s="154" t="s">
        <v>1</v>
      </c>
      <c r="F400" s="155" t="s">
        <v>609</v>
      </c>
      <c r="H400" s="154" t="s">
        <v>1</v>
      </c>
      <c r="I400" s="156"/>
      <c r="L400" s="152"/>
      <c r="M400" s="157"/>
      <c r="T400" s="158"/>
      <c r="AT400" s="154" t="s">
        <v>165</v>
      </c>
      <c r="AU400" s="154" t="s">
        <v>84</v>
      </c>
      <c r="AV400" s="12" t="s">
        <v>82</v>
      </c>
      <c r="AW400" s="12" t="s">
        <v>31</v>
      </c>
      <c r="AX400" s="12" t="s">
        <v>75</v>
      </c>
      <c r="AY400" s="154" t="s">
        <v>158</v>
      </c>
    </row>
    <row r="401" spans="2:65" s="12" customFormat="1" ht="10">
      <c r="B401" s="152"/>
      <c r="D401" s="153" t="s">
        <v>165</v>
      </c>
      <c r="E401" s="154" t="s">
        <v>1</v>
      </c>
      <c r="F401" s="155" t="s">
        <v>632</v>
      </c>
      <c r="H401" s="154" t="s">
        <v>1</v>
      </c>
      <c r="I401" s="156"/>
      <c r="L401" s="152"/>
      <c r="M401" s="157"/>
      <c r="T401" s="158"/>
      <c r="AT401" s="154" t="s">
        <v>165</v>
      </c>
      <c r="AU401" s="154" t="s">
        <v>84</v>
      </c>
      <c r="AV401" s="12" t="s">
        <v>82</v>
      </c>
      <c r="AW401" s="12" t="s">
        <v>31</v>
      </c>
      <c r="AX401" s="12" t="s">
        <v>75</v>
      </c>
      <c r="AY401" s="154" t="s">
        <v>158</v>
      </c>
    </row>
    <row r="402" spans="2:65" s="13" customFormat="1" ht="10">
      <c r="B402" s="159"/>
      <c r="D402" s="153" t="s">
        <v>165</v>
      </c>
      <c r="E402" s="160" t="s">
        <v>1</v>
      </c>
      <c r="F402" s="161" t="s">
        <v>640</v>
      </c>
      <c r="H402" s="162">
        <v>4.0880000000000001</v>
      </c>
      <c r="I402" s="163"/>
      <c r="L402" s="159"/>
      <c r="M402" s="164"/>
      <c r="T402" s="165"/>
      <c r="AT402" s="160" t="s">
        <v>165</v>
      </c>
      <c r="AU402" s="160" t="s">
        <v>84</v>
      </c>
      <c r="AV402" s="13" t="s">
        <v>84</v>
      </c>
      <c r="AW402" s="13" t="s">
        <v>31</v>
      </c>
      <c r="AX402" s="13" t="s">
        <v>75</v>
      </c>
      <c r="AY402" s="160" t="s">
        <v>158</v>
      </c>
    </row>
    <row r="403" spans="2:65" s="13" customFormat="1" ht="10">
      <c r="B403" s="159"/>
      <c r="D403" s="153" t="s">
        <v>165</v>
      </c>
      <c r="E403" s="160" t="s">
        <v>1</v>
      </c>
      <c r="F403" s="161" t="s">
        <v>641</v>
      </c>
      <c r="H403" s="162">
        <v>2.7</v>
      </c>
      <c r="I403" s="163"/>
      <c r="L403" s="159"/>
      <c r="M403" s="164"/>
      <c r="T403" s="165"/>
      <c r="AT403" s="160" t="s">
        <v>165</v>
      </c>
      <c r="AU403" s="160" t="s">
        <v>84</v>
      </c>
      <c r="AV403" s="13" t="s">
        <v>84</v>
      </c>
      <c r="AW403" s="13" t="s">
        <v>31</v>
      </c>
      <c r="AX403" s="13" t="s">
        <v>75</v>
      </c>
      <c r="AY403" s="160" t="s">
        <v>158</v>
      </c>
    </row>
    <row r="404" spans="2:65" s="14" customFormat="1" ht="10">
      <c r="B404" s="166"/>
      <c r="D404" s="153" t="s">
        <v>165</v>
      </c>
      <c r="E404" s="167" t="s">
        <v>1</v>
      </c>
      <c r="F404" s="168" t="s">
        <v>195</v>
      </c>
      <c r="H404" s="169">
        <v>6.7880000000000003</v>
      </c>
      <c r="I404" s="170"/>
      <c r="L404" s="166"/>
      <c r="M404" s="171"/>
      <c r="T404" s="172"/>
      <c r="AT404" s="167" t="s">
        <v>165</v>
      </c>
      <c r="AU404" s="167" t="s">
        <v>84</v>
      </c>
      <c r="AV404" s="14" t="s">
        <v>105</v>
      </c>
      <c r="AW404" s="14" t="s">
        <v>31</v>
      </c>
      <c r="AX404" s="14" t="s">
        <v>82</v>
      </c>
      <c r="AY404" s="167" t="s">
        <v>158</v>
      </c>
    </row>
    <row r="405" spans="2:65" s="1" customFormat="1" ht="16.5" customHeight="1">
      <c r="B405" s="137"/>
      <c r="C405" s="138" t="s">
        <v>642</v>
      </c>
      <c r="D405" s="138" t="s">
        <v>160</v>
      </c>
      <c r="E405" s="139" t="s">
        <v>643</v>
      </c>
      <c r="F405" s="140" t="s">
        <v>644</v>
      </c>
      <c r="G405" s="141" t="s">
        <v>492</v>
      </c>
      <c r="H405" s="142">
        <v>1</v>
      </c>
      <c r="I405" s="143"/>
      <c r="J405" s="144">
        <f>ROUND(I405*H405,2)</f>
        <v>0</v>
      </c>
      <c r="K405" s="145"/>
      <c r="L405" s="32"/>
      <c r="M405" s="146" t="s">
        <v>1</v>
      </c>
      <c r="N405" s="147" t="s">
        <v>40</v>
      </c>
      <c r="P405" s="148">
        <f>O405*H405</f>
        <v>0</v>
      </c>
      <c r="Q405" s="148">
        <v>1.49312</v>
      </c>
      <c r="R405" s="148">
        <f>Q405*H405</f>
        <v>1.49312</v>
      </c>
      <c r="S405" s="148">
        <v>0</v>
      </c>
      <c r="T405" s="149">
        <f>S405*H405</f>
        <v>0</v>
      </c>
      <c r="AR405" s="150" t="s">
        <v>105</v>
      </c>
      <c r="AT405" s="150" t="s">
        <v>160</v>
      </c>
      <c r="AU405" s="150" t="s">
        <v>84</v>
      </c>
      <c r="AY405" s="17" t="s">
        <v>158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82</v>
      </c>
      <c r="BK405" s="151">
        <f>ROUND(I405*H405,2)</f>
        <v>0</v>
      </c>
      <c r="BL405" s="17" t="s">
        <v>105</v>
      </c>
      <c r="BM405" s="150" t="s">
        <v>645</v>
      </c>
    </row>
    <row r="406" spans="2:65" s="12" customFormat="1" ht="20">
      <c r="B406" s="152"/>
      <c r="D406" s="153" t="s">
        <v>165</v>
      </c>
      <c r="E406" s="154" t="s">
        <v>1</v>
      </c>
      <c r="F406" s="155" t="s">
        <v>646</v>
      </c>
      <c r="H406" s="154" t="s">
        <v>1</v>
      </c>
      <c r="I406" s="156"/>
      <c r="L406" s="152"/>
      <c r="M406" s="157"/>
      <c r="T406" s="158"/>
      <c r="AT406" s="154" t="s">
        <v>165</v>
      </c>
      <c r="AU406" s="154" t="s">
        <v>84</v>
      </c>
      <c r="AV406" s="12" t="s">
        <v>82</v>
      </c>
      <c r="AW406" s="12" t="s">
        <v>31</v>
      </c>
      <c r="AX406" s="12" t="s">
        <v>75</v>
      </c>
      <c r="AY406" s="154" t="s">
        <v>158</v>
      </c>
    </row>
    <row r="407" spans="2:65" s="13" customFormat="1" ht="10">
      <c r="B407" s="159"/>
      <c r="D407" s="153" t="s">
        <v>165</v>
      </c>
      <c r="E407" s="160" t="s">
        <v>1</v>
      </c>
      <c r="F407" s="161" t="s">
        <v>82</v>
      </c>
      <c r="H407" s="162">
        <v>1</v>
      </c>
      <c r="I407" s="163"/>
      <c r="L407" s="159"/>
      <c r="M407" s="164"/>
      <c r="T407" s="165"/>
      <c r="AT407" s="160" t="s">
        <v>165</v>
      </c>
      <c r="AU407" s="160" t="s">
        <v>84</v>
      </c>
      <c r="AV407" s="13" t="s">
        <v>84</v>
      </c>
      <c r="AW407" s="13" t="s">
        <v>31</v>
      </c>
      <c r="AX407" s="13" t="s">
        <v>82</v>
      </c>
      <c r="AY407" s="160" t="s">
        <v>158</v>
      </c>
    </row>
    <row r="408" spans="2:65" s="11" customFormat="1" ht="22.75" customHeight="1">
      <c r="B408" s="125"/>
      <c r="D408" s="126" t="s">
        <v>74</v>
      </c>
      <c r="E408" s="135" t="s">
        <v>105</v>
      </c>
      <c r="F408" s="135" t="s">
        <v>647</v>
      </c>
      <c r="I408" s="128"/>
      <c r="J408" s="136">
        <f>BK408</f>
        <v>0</v>
      </c>
      <c r="L408" s="125"/>
      <c r="M408" s="130"/>
      <c r="P408" s="131">
        <f>SUM(P409:P471)</f>
        <v>0</v>
      </c>
      <c r="R408" s="131">
        <f>SUM(R409:R471)</f>
        <v>74.777949760000013</v>
      </c>
      <c r="T408" s="132">
        <f>SUM(T409:T471)</f>
        <v>0</v>
      </c>
      <c r="AR408" s="126" t="s">
        <v>82</v>
      </c>
      <c r="AT408" s="133" t="s">
        <v>74</v>
      </c>
      <c r="AU408" s="133" t="s">
        <v>82</v>
      </c>
      <c r="AY408" s="126" t="s">
        <v>158</v>
      </c>
      <c r="BK408" s="134">
        <f>SUM(BK409:BK471)</f>
        <v>0</v>
      </c>
    </row>
    <row r="409" spans="2:65" s="1" customFormat="1" ht="24.15" customHeight="1">
      <c r="B409" s="137"/>
      <c r="C409" s="138" t="s">
        <v>648</v>
      </c>
      <c r="D409" s="138" t="s">
        <v>160</v>
      </c>
      <c r="E409" s="139" t="s">
        <v>649</v>
      </c>
      <c r="F409" s="140" t="s">
        <v>650</v>
      </c>
      <c r="G409" s="141" t="s">
        <v>492</v>
      </c>
      <c r="H409" s="142">
        <v>121</v>
      </c>
      <c r="I409" s="143"/>
      <c r="J409" s="144">
        <f>ROUND(I409*H409,2)</f>
        <v>0</v>
      </c>
      <c r="K409" s="145"/>
      <c r="L409" s="32"/>
      <c r="M409" s="146" t="s">
        <v>1</v>
      </c>
      <c r="N409" s="147" t="s">
        <v>40</v>
      </c>
      <c r="P409" s="148">
        <f>O409*H409</f>
        <v>0</v>
      </c>
      <c r="Q409" s="148">
        <v>2.2899999999999999E-3</v>
      </c>
      <c r="R409" s="148">
        <f>Q409*H409</f>
        <v>0.27709</v>
      </c>
      <c r="S409" s="148">
        <v>0</v>
      </c>
      <c r="T409" s="149">
        <f>S409*H409</f>
        <v>0</v>
      </c>
      <c r="AR409" s="150" t="s">
        <v>105</v>
      </c>
      <c r="AT409" s="150" t="s">
        <v>160</v>
      </c>
      <c r="AU409" s="150" t="s">
        <v>84</v>
      </c>
      <c r="AY409" s="17" t="s">
        <v>158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82</v>
      </c>
      <c r="BK409" s="151">
        <f>ROUND(I409*H409,2)</f>
        <v>0</v>
      </c>
      <c r="BL409" s="17" t="s">
        <v>105</v>
      </c>
      <c r="BM409" s="150" t="s">
        <v>651</v>
      </c>
    </row>
    <row r="410" spans="2:65" s="12" customFormat="1" ht="10">
      <c r="B410" s="152"/>
      <c r="D410" s="153" t="s">
        <v>165</v>
      </c>
      <c r="E410" s="154" t="s">
        <v>1</v>
      </c>
      <c r="F410" s="155" t="s">
        <v>652</v>
      </c>
      <c r="H410" s="154" t="s">
        <v>1</v>
      </c>
      <c r="I410" s="156"/>
      <c r="L410" s="152"/>
      <c r="M410" s="157"/>
      <c r="T410" s="158"/>
      <c r="AT410" s="154" t="s">
        <v>165</v>
      </c>
      <c r="AU410" s="154" t="s">
        <v>84</v>
      </c>
      <c r="AV410" s="12" t="s">
        <v>82</v>
      </c>
      <c r="AW410" s="12" t="s">
        <v>31</v>
      </c>
      <c r="AX410" s="12" t="s">
        <v>75</v>
      </c>
      <c r="AY410" s="154" t="s">
        <v>158</v>
      </c>
    </row>
    <row r="411" spans="2:65" s="13" customFormat="1" ht="10">
      <c r="B411" s="159"/>
      <c r="D411" s="153" t="s">
        <v>165</v>
      </c>
      <c r="E411" s="160" t="s">
        <v>1</v>
      </c>
      <c r="F411" s="161" t="s">
        <v>653</v>
      </c>
      <c r="H411" s="162">
        <v>41</v>
      </c>
      <c r="I411" s="163"/>
      <c r="L411" s="159"/>
      <c r="M411" s="164"/>
      <c r="T411" s="165"/>
      <c r="AT411" s="160" t="s">
        <v>165</v>
      </c>
      <c r="AU411" s="160" t="s">
        <v>84</v>
      </c>
      <c r="AV411" s="13" t="s">
        <v>84</v>
      </c>
      <c r="AW411" s="13" t="s">
        <v>31</v>
      </c>
      <c r="AX411" s="13" t="s">
        <v>75</v>
      </c>
      <c r="AY411" s="160" t="s">
        <v>158</v>
      </c>
    </row>
    <row r="412" spans="2:65" s="13" customFormat="1" ht="10">
      <c r="B412" s="159"/>
      <c r="D412" s="153" t="s">
        <v>165</v>
      </c>
      <c r="E412" s="160" t="s">
        <v>1</v>
      </c>
      <c r="F412" s="161" t="s">
        <v>654</v>
      </c>
      <c r="H412" s="162">
        <v>80</v>
      </c>
      <c r="I412" s="163"/>
      <c r="L412" s="159"/>
      <c r="M412" s="164"/>
      <c r="T412" s="165"/>
      <c r="AT412" s="160" t="s">
        <v>165</v>
      </c>
      <c r="AU412" s="160" t="s">
        <v>84</v>
      </c>
      <c r="AV412" s="13" t="s">
        <v>84</v>
      </c>
      <c r="AW412" s="13" t="s">
        <v>31</v>
      </c>
      <c r="AX412" s="13" t="s">
        <v>75</v>
      </c>
      <c r="AY412" s="160" t="s">
        <v>158</v>
      </c>
    </row>
    <row r="413" spans="2:65" s="14" customFormat="1" ht="10">
      <c r="B413" s="166"/>
      <c r="D413" s="153" t="s">
        <v>165</v>
      </c>
      <c r="E413" s="167" t="s">
        <v>1</v>
      </c>
      <c r="F413" s="168" t="s">
        <v>195</v>
      </c>
      <c r="H413" s="169">
        <v>121</v>
      </c>
      <c r="I413" s="170"/>
      <c r="L413" s="166"/>
      <c r="M413" s="171"/>
      <c r="T413" s="172"/>
      <c r="AT413" s="167" t="s">
        <v>165</v>
      </c>
      <c r="AU413" s="167" t="s">
        <v>84</v>
      </c>
      <c r="AV413" s="14" t="s">
        <v>105</v>
      </c>
      <c r="AW413" s="14" t="s">
        <v>31</v>
      </c>
      <c r="AX413" s="14" t="s">
        <v>82</v>
      </c>
      <c r="AY413" s="167" t="s">
        <v>158</v>
      </c>
    </row>
    <row r="414" spans="2:65" s="1" customFormat="1" ht="16.5" customHeight="1">
      <c r="B414" s="137"/>
      <c r="C414" s="185" t="s">
        <v>655</v>
      </c>
      <c r="D414" s="185" t="s">
        <v>656</v>
      </c>
      <c r="E414" s="186" t="s">
        <v>657</v>
      </c>
      <c r="F414" s="187" t="s">
        <v>658</v>
      </c>
      <c r="G414" s="188" t="s">
        <v>492</v>
      </c>
      <c r="H414" s="189">
        <v>41</v>
      </c>
      <c r="I414" s="190"/>
      <c r="J414" s="191">
        <f>ROUND(I414*H414,2)</f>
        <v>0</v>
      </c>
      <c r="K414" s="192"/>
      <c r="L414" s="193"/>
      <c r="M414" s="194" t="s">
        <v>1</v>
      </c>
      <c r="N414" s="195" t="s">
        <v>40</v>
      </c>
      <c r="P414" s="148">
        <f>O414*H414</f>
        <v>0</v>
      </c>
      <c r="Q414" s="148">
        <v>3.5000000000000003E-2</v>
      </c>
      <c r="R414" s="148">
        <f>Q414*H414</f>
        <v>1.4350000000000001</v>
      </c>
      <c r="S414" s="148">
        <v>0</v>
      </c>
      <c r="T414" s="149">
        <f>S414*H414</f>
        <v>0</v>
      </c>
      <c r="AR414" s="150" t="s">
        <v>123</v>
      </c>
      <c r="AT414" s="150" t="s">
        <v>656</v>
      </c>
      <c r="AU414" s="150" t="s">
        <v>84</v>
      </c>
      <c r="AY414" s="17" t="s">
        <v>158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82</v>
      </c>
      <c r="BK414" s="151">
        <f>ROUND(I414*H414,2)</f>
        <v>0</v>
      </c>
      <c r="BL414" s="17" t="s">
        <v>105</v>
      </c>
      <c r="BM414" s="150" t="s">
        <v>659</v>
      </c>
    </row>
    <row r="415" spans="2:65" s="1" customFormat="1" ht="16.5" customHeight="1">
      <c r="B415" s="137"/>
      <c r="C415" s="185" t="s">
        <v>660</v>
      </c>
      <c r="D415" s="185" t="s">
        <v>656</v>
      </c>
      <c r="E415" s="186" t="s">
        <v>661</v>
      </c>
      <c r="F415" s="187" t="s">
        <v>662</v>
      </c>
      <c r="G415" s="188" t="s">
        <v>492</v>
      </c>
      <c r="H415" s="189">
        <v>80</v>
      </c>
      <c r="I415" s="190"/>
      <c r="J415" s="191">
        <f>ROUND(I415*H415,2)</f>
        <v>0</v>
      </c>
      <c r="K415" s="192"/>
      <c r="L415" s="193"/>
      <c r="M415" s="194" t="s">
        <v>1</v>
      </c>
      <c r="N415" s="195" t="s">
        <v>40</v>
      </c>
      <c r="P415" s="148">
        <f>O415*H415</f>
        <v>0</v>
      </c>
      <c r="Q415" s="148">
        <v>5.3999999999999999E-2</v>
      </c>
      <c r="R415" s="148">
        <f>Q415*H415</f>
        <v>4.32</v>
      </c>
      <c r="S415" s="148">
        <v>0</v>
      </c>
      <c r="T415" s="149">
        <f>S415*H415</f>
        <v>0</v>
      </c>
      <c r="AR415" s="150" t="s">
        <v>123</v>
      </c>
      <c r="AT415" s="150" t="s">
        <v>656</v>
      </c>
      <c r="AU415" s="150" t="s">
        <v>84</v>
      </c>
      <c r="AY415" s="17" t="s">
        <v>158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82</v>
      </c>
      <c r="BK415" s="151">
        <f>ROUND(I415*H415,2)</f>
        <v>0</v>
      </c>
      <c r="BL415" s="17" t="s">
        <v>105</v>
      </c>
      <c r="BM415" s="150" t="s">
        <v>663</v>
      </c>
    </row>
    <row r="416" spans="2:65" s="1" customFormat="1" ht="24.15" customHeight="1">
      <c r="B416" s="137"/>
      <c r="C416" s="138" t="s">
        <v>664</v>
      </c>
      <c r="D416" s="138" t="s">
        <v>160</v>
      </c>
      <c r="E416" s="139" t="s">
        <v>665</v>
      </c>
      <c r="F416" s="140" t="s">
        <v>666</v>
      </c>
      <c r="G416" s="141" t="s">
        <v>492</v>
      </c>
      <c r="H416" s="142">
        <v>45</v>
      </c>
      <c r="I416" s="143"/>
      <c r="J416" s="144">
        <f>ROUND(I416*H416,2)</f>
        <v>0</v>
      </c>
      <c r="K416" s="145"/>
      <c r="L416" s="32"/>
      <c r="M416" s="146" t="s">
        <v>1</v>
      </c>
      <c r="N416" s="147" t="s">
        <v>40</v>
      </c>
      <c r="P416" s="148">
        <f>O416*H416</f>
        <v>0</v>
      </c>
      <c r="Q416" s="148">
        <v>4.5900000000000003E-3</v>
      </c>
      <c r="R416" s="148">
        <f>Q416*H416</f>
        <v>0.20655000000000001</v>
      </c>
      <c r="S416" s="148">
        <v>0</v>
      </c>
      <c r="T416" s="149">
        <f>S416*H416</f>
        <v>0</v>
      </c>
      <c r="AR416" s="150" t="s">
        <v>105</v>
      </c>
      <c r="AT416" s="150" t="s">
        <v>160</v>
      </c>
      <c r="AU416" s="150" t="s">
        <v>84</v>
      </c>
      <c r="AY416" s="17" t="s">
        <v>158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7" t="s">
        <v>82</v>
      </c>
      <c r="BK416" s="151">
        <f>ROUND(I416*H416,2)</f>
        <v>0</v>
      </c>
      <c r="BL416" s="17" t="s">
        <v>105</v>
      </c>
      <c r="BM416" s="150" t="s">
        <v>667</v>
      </c>
    </row>
    <row r="417" spans="2:65" s="12" customFormat="1" ht="10">
      <c r="B417" s="152"/>
      <c r="D417" s="153" t="s">
        <v>165</v>
      </c>
      <c r="E417" s="154" t="s">
        <v>1</v>
      </c>
      <c r="F417" s="155" t="s">
        <v>652</v>
      </c>
      <c r="H417" s="154" t="s">
        <v>1</v>
      </c>
      <c r="I417" s="156"/>
      <c r="L417" s="152"/>
      <c r="M417" s="157"/>
      <c r="T417" s="158"/>
      <c r="AT417" s="154" t="s">
        <v>165</v>
      </c>
      <c r="AU417" s="154" t="s">
        <v>84</v>
      </c>
      <c r="AV417" s="12" t="s">
        <v>82</v>
      </c>
      <c r="AW417" s="12" t="s">
        <v>31</v>
      </c>
      <c r="AX417" s="12" t="s">
        <v>75</v>
      </c>
      <c r="AY417" s="154" t="s">
        <v>158</v>
      </c>
    </row>
    <row r="418" spans="2:65" s="13" customFormat="1" ht="10">
      <c r="B418" s="159"/>
      <c r="D418" s="153" t="s">
        <v>165</v>
      </c>
      <c r="E418" s="160" t="s">
        <v>1</v>
      </c>
      <c r="F418" s="161" t="s">
        <v>668</v>
      </c>
      <c r="H418" s="162">
        <v>8</v>
      </c>
      <c r="I418" s="163"/>
      <c r="L418" s="159"/>
      <c r="M418" s="164"/>
      <c r="T418" s="165"/>
      <c r="AT418" s="160" t="s">
        <v>165</v>
      </c>
      <c r="AU418" s="160" t="s">
        <v>84</v>
      </c>
      <c r="AV418" s="13" t="s">
        <v>84</v>
      </c>
      <c r="AW418" s="13" t="s">
        <v>31</v>
      </c>
      <c r="AX418" s="13" t="s">
        <v>75</v>
      </c>
      <c r="AY418" s="160" t="s">
        <v>158</v>
      </c>
    </row>
    <row r="419" spans="2:65" s="13" customFormat="1" ht="10">
      <c r="B419" s="159"/>
      <c r="D419" s="153" t="s">
        <v>165</v>
      </c>
      <c r="E419" s="160" t="s">
        <v>1</v>
      </c>
      <c r="F419" s="161" t="s">
        <v>669</v>
      </c>
      <c r="H419" s="162">
        <v>28</v>
      </c>
      <c r="I419" s="163"/>
      <c r="L419" s="159"/>
      <c r="M419" s="164"/>
      <c r="T419" s="165"/>
      <c r="AT419" s="160" t="s">
        <v>165</v>
      </c>
      <c r="AU419" s="160" t="s">
        <v>84</v>
      </c>
      <c r="AV419" s="13" t="s">
        <v>84</v>
      </c>
      <c r="AW419" s="13" t="s">
        <v>31</v>
      </c>
      <c r="AX419" s="13" t="s">
        <v>75</v>
      </c>
      <c r="AY419" s="160" t="s">
        <v>158</v>
      </c>
    </row>
    <row r="420" spans="2:65" s="13" customFormat="1" ht="10">
      <c r="B420" s="159"/>
      <c r="D420" s="153" t="s">
        <v>165</v>
      </c>
      <c r="E420" s="160" t="s">
        <v>1</v>
      </c>
      <c r="F420" s="161" t="s">
        <v>670</v>
      </c>
      <c r="H420" s="162">
        <v>9</v>
      </c>
      <c r="I420" s="163"/>
      <c r="L420" s="159"/>
      <c r="M420" s="164"/>
      <c r="T420" s="165"/>
      <c r="AT420" s="160" t="s">
        <v>165</v>
      </c>
      <c r="AU420" s="160" t="s">
        <v>84</v>
      </c>
      <c r="AV420" s="13" t="s">
        <v>84</v>
      </c>
      <c r="AW420" s="13" t="s">
        <v>31</v>
      </c>
      <c r="AX420" s="13" t="s">
        <v>75</v>
      </c>
      <c r="AY420" s="160" t="s">
        <v>158</v>
      </c>
    </row>
    <row r="421" spans="2:65" s="14" customFormat="1" ht="10">
      <c r="B421" s="166"/>
      <c r="D421" s="153" t="s">
        <v>165</v>
      </c>
      <c r="E421" s="167" t="s">
        <v>1</v>
      </c>
      <c r="F421" s="168" t="s">
        <v>195</v>
      </c>
      <c r="H421" s="169">
        <v>45</v>
      </c>
      <c r="I421" s="170"/>
      <c r="L421" s="166"/>
      <c r="M421" s="171"/>
      <c r="T421" s="172"/>
      <c r="AT421" s="167" t="s">
        <v>165</v>
      </c>
      <c r="AU421" s="167" t="s">
        <v>84</v>
      </c>
      <c r="AV421" s="14" t="s">
        <v>105</v>
      </c>
      <c r="AW421" s="14" t="s">
        <v>31</v>
      </c>
      <c r="AX421" s="14" t="s">
        <v>82</v>
      </c>
      <c r="AY421" s="167" t="s">
        <v>158</v>
      </c>
    </row>
    <row r="422" spans="2:65" s="1" customFormat="1" ht="16.5" customHeight="1">
      <c r="B422" s="137"/>
      <c r="C422" s="185" t="s">
        <v>671</v>
      </c>
      <c r="D422" s="185" t="s">
        <v>656</v>
      </c>
      <c r="E422" s="186" t="s">
        <v>672</v>
      </c>
      <c r="F422" s="187" t="s">
        <v>673</v>
      </c>
      <c r="G422" s="188" t="s">
        <v>492</v>
      </c>
      <c r="H422" s="189">
        <v>8</v>
      </c>
      <c r="I422" s="190"/>
      <c r="J422" s="191">
        <f>ROUND(I422*H422,2)</f>
        <v>0</v>
      </c>
      <c r="K422" s="192"/>
      <c r="L422" s="193"/>
      <c r="M422" s="194" t="s">
        <v>1</v>
      </c>
      <c r="N422" s="195" t="s">
        <v>40</v>
      </c>
      <c r="P422" s="148">
        <f>O422*H422</f>
        <v>0</v>
      </c>
      <c r="Q422" s="148">
        <v>7.8E-2</v>
      </c>
      <c r="R422" s="148">
        <f>Q422*H422</f>
        <v>0.624</v>
      </c>
      <c r="S422" s="148">
        <v>0</v>
      </c>
      <c r="T422" s="149">
        <f>S422*H422</f>
        <v>0</v>
      </c>
      <c r="AR422" s="150" t="s">
        <v>123</v>
      </c>
      <c r="AT422" s="150" t="s">
        <v>656</v>
      </c>
      <c r="AU422" s="150" t="s">
        <v>84</v>
      </c>
      <c r="AY422" s="17" t="s">
        <v>158</v>
      </c>
      <c r="BE422" s="151">
        <f>IF(N422="základní",J422,0)</f>
        <v>0</v>
      </c>
      <c r="BF422" s="151">
        <f>IF(N422="snížená",J422,0)</f>
        <v>0</v>
      </c>
      <c r="BG422" s="151">
        <f>IF(N422="zákl. přenesená",J422,0)</f>
        <v>0</v>
      </c>
      <c r="BH422" s="151">
        <f>IF(N422="sníž. přenesená",J422,0)</f>
        <v>0</v>
      </c>
      <c r="BI422" s="151">
        <f>IF(N422="nulová",J422,0)</f>
        <v>0</v>
      </c>
      <c r="BJ422" s="17" t="s">
        <v>82</v>
      </c>
      <c r="BK422" s="151">
        <f>ROUND(I422*H422,2)</f>
        <v>0</v>
      </c>
      <c r="BL422" s="17" t="s">
        <v>105</v>
      </c>
      <c r="BM422" s="150" t="s">
        <v>674</v>
      </c>
    </row>
    <row r="423" spans="2:65" s="1" customFormat="1" ht="16.5" customHeight="1">
      <c r="B423" s="137"/>
      <c r="C423" s="185" t="s">
        <v>675</v>
      </c>
      <c r="D423" s="185" t="s">
        <v>656</v>
      </c>
      <c r="E423" s="186" t="s">
        <v>676</v>
      </c>
      <c r="F423" s="187" t="s">
        <v>677</v>
      </c>
      <c r="G423" s="188" t="s">
        <v>492</v>
      </c>
      <c r="H423" s="189">
        <v>28</v>
      </c>
      <c r="I423" s="190"/>
      <c r="J423" s="191">
        <f>ROUND(I423*H423,2)</f>
        <v>0</v>
      </c>
      <c r="K423" s="192"/>
      <c r="L423" s="193"/>
      <c r="M423" s="194" t="s">
        <v>1</v>
      </c>
      <c r="N423" s="195" t="s">
        <v>40</v>
      </c>
      <c r="P423" s="148">
        <f>O423*H423</f>
        <v>0</v>
      </c>
      <c r="Q423" s="148">
        <v>0.107</v>
      </c>
      <c r="R423" s="148">
        <f>Q423*H423</f>
        <v>2.996</v>
      </c>
      <c r="S423" s="148">
        <v>0</v>
      </c>
      <c r="T423" s="149">
        <f>S423*H423</f>
        <v>0</v>
      </c>
      <c r="AR423" s="150" t="s">
        <v>123</v>
      </c>
      <c r="AT423" s="150" t="s">
        <v>656</v>
      </c>
      <c r="AU423" s="150" t="s">
        <v>84</v>
      </c>
      <c r="AY423" s="17" t="s">
        <v>158</v>
      </c>
      <c r="BE423" s="151">
        <f>IF(N423="základní",J423,0)</f>
        <v>0</v>
      </c>
      <c r="BF423" s="151">
        <f>IF(N423="snížená",J423,0)</f>
        <v>0</v>
      </c>
      <c r="BG423" s="151">
        <f>IF(N423="zákl. přenesená",J423,0)</f>
        <v>0</v>
      </c>
      <c r="BH423" s="151">
        <f>IF(N423="sníž. přenesená",J423,0)</f>
        <v>0</v>
      </c>
      <c r="BI423" s="151">
        <f>IF(N423="nulová",J423,0)</f>
        <v>0</v>
      </c>
      <c r="BJ423" s="17" t="s">
        <v>82</v>
      </c>
      <c r="BK423" s="151">
        <f>ROUND(I423*H423,2)</f>
        <v>0</v>
      </c>
      <c r="BL423" s="17" t="s">
        <v>105</v>
      </c>
      <c r="BM423" s="150" t="s">
        <v>678</v>
      </c>
    </row>
    <row r="424" spans="2:65" s="1" customFormat="1" ht="16.5" customHeight="1">
      <c r="B424" s="137"/>
      <c r="C424" s="185" t="s">
        <v>679</v>
      </c>
      <c r="D424" s="185" t="s">
        <v>656</v>
      </c>
      <c r="E424" s="186" t="s">
        <v>680</v>
      </c>
      <c r="F424" s="187" t="s">
        <v>681</v>
      </c>
      <c r="G424" s="188" t="s">
        <v>492</v>
      </c>
      <c r="H424" s="189">
        <v>9</v>
      </c>
      <c r="I424" s="190"/>
      <c r="J424" s="191">
        <f>ROUND(I424*H424,2)</f>
        <v>0</v>
      </c>
      <c r="K424" s="192"/>
      <c r="L424" s="193"/>
      <c r="M424" s="194" t="s">
        <v>1</v>
      </c>
      <c r="N424" s="195" t="s">
        <v>40</v>
      </c>
      <c r="P424" s="148">
        <f>O424*H424</f>
        <v>0</v>
      </c>
      <c r="Q424" s="148">
        <v>0.13</v>
      </c>
      <c r="R424" s="148">
        <f>Q424*H424</f>
        <v>1.17</v>
      </c>
      <c r="S424" s="148">
        <v>0</v>
      </c>
      <c r="T424" s="149">
        <f>S424*H424</f>
        <v>0</v>
      </c>
      <c r="AR424" s="150" t="s">
        <v>123</v>
      </c>
      <c r="AT424" s="150" t="s">
        <v>656</v>
      </c>
      <c r="AU424" s="150" t="s">
        <v>84</v>
      </c>
      <c r="AY424" s="17" t="s">
        <v>158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7" t="s">
        <v>82</v>
      </c>
      <c r="BK424" s="151">
        <f>ROUND(I424*H424,2)</f>
        <v>0</v>
      </c>
      <c r="BL424" s="17" t="s">
        <v>105</v>
      </c>
      <c r="BM424" s="150" t="s">
        <v>682</v>
      </c>
    </row>
    <row r="425" spans="2:65" s="1" customFormat="1" ht="24.15" customHeight="1">
      <c r="B425" s="137"/>
      <c r="C425" s="138" t="s">
        <v>683</v>
      </c>
      <c r="D425" s="138" t="s">
        <v>160</v>
      </c>
      <c r="E425" s="139" t="s">
        <v>684</v>
      </c>
      <c r="F425" s="140" t="s">
        <v>685</v>
      </c>
      <c r="G425" s="141" t="s">
        <v>492</v>
      </c>
      <c r="H425" s="142">
        <v>51</v>
      </c>
      <c r="I425" s="143"/>
      <c r="J425" s="144">
        <f>ROUND(I425*H425,2)</f>
        <v>0</v>
      </c>
      <c r="K425" s="145"/>
      <c r="L425" s="32"/>
      <c r="M425" s="146" t="s">
        <v>1</v>
      </c>
      <c r="N425" s="147" t="s">
        <v>40</v>
      </c>
      <c r="P425" s="148">
        <f>O425*H425</f>
        <v>0</v>
      </c>
      <c r="Q425" s="148">
        <v>4.5900000000000003E-3</v>
      </c>
      <c r="R425" s="148">
        <f>Q425*H425</f>
        <v>0.23409000000000002</v>
      </c>
      <c r="S425" s="148">
        <v>0</v>
      </c>
      <c r="T425" s="149">
        <f>S425*H425</f>
        <v>0</v>
      </c>
      <c r="AR425" s="150" t="s">
        <v>105</v>
      </c>
      <c r="AT425" s="150" t="s">
        <v>160</v>
      </c>
      <c r="AU425" s="150" t="s">
        <v>84</v>
      </c>
      <c r="AY425" s="17" t="s">
        <v>158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82</v>
      </c>
      <c r="BK425" s="151">
        <f>ROUND(I425*H425,2)</f>
        <v>0</v>
      </c>
      <c r="BL425" s="17" t="s">
        <v>105</v>
      </c>
      <c r="BM425" s="150" t="s">
        <v>686</v>
      </c>
    </row>
    <row r="426" spans="2:65" s="12" customFormat="1" ht="10">
      <c r="B426" s="152"/>
      <c r="D426" s="153" t="s">
        <v>165</v>
      </c>
      <c r="E426" s="154" t="s">
        <v>1</v>
      </c>
      <c r="F426" s="155" t="s">
        <v>652</v>
      </c>
      <c r="H426" s="154" t="s">
        <v>1</v>
      </c>
      <c r="I426" s="156"/>
      <c r="L426" s="152"/>
      <c r="M426" s="157"/>
      <c r="T426" s="158"/>
      <c r="AT426" s="154" t="s">
        <v>165</v>
      </c>
      <c r="AU426" s="154" t="s">
        <v>84</v>
      </c>
      <c r="AV426" s="12" t="s">
        <v>82</v>
      </c>
      <c r="AW426" s="12" t="s">
        <v>31</v>
      </c>
      <c r="AX426" s="12" t="s">
        <v>75</v>
      </c>
      <c r="AY426" s="154" t="s">
        <v>158</v>
      </c>
    </row>
    <row r="427" spans="2:65" s="13" customFormat="1" ht="10">
      <c r="B427" s="159"/>
      <c r="D427" s="153" t="s">
        <v>165</v>
      </c>
      <c r="E427" s="160" t="s">
        <v>1</v>
      </c>
      <c r="F427" s="161" t="s">
        <v>687</v>
      </c>
      <c r="H427" s="162">
        <v>51</v>
      </c>
      <c r="I427" s="163"/>
      <c r="L427" s="159"/>
      <c r="M427" s="164"/>
      <c r="T427" s="165"/>
      <c r="AT427" s="160" t="s">
        <v>165</v>
      </c>
      <c r="AU427" s="160" t="s">
        <v>84</v>
      </c>
      <c r="AV427" s="13" t="s">
        <v>84</v>
      </c>
      <c r="AW427" s="13" t="s">
        <v>31</v>
      </c>
      <c r="AX427" s="13" t="s">
        <v>82</v>
      </c>
      <c r="AY427" s="160" t="s">
        <v>158</v>
      </c>
    </row>
    <row r="428" spans="2:65" s="1" customFormat="1" ht="16.5" customHeight="1">
      <c r="B428" s="137"/>
      <c r="C428" s="185" t="s">
        <v>688</v>
      </c>
      <c r="D428" s="185" t="s">
        <v>656</v>
      </c>
      <c r="E428" s="186" t="s">
        <v>689</v>
      </c>
      <c r="F428" s="187" t="s">
        <v>690</v>
      </c>
      <c r="G428" s="188" t="s">
        <v>492</v>
      </c>
      <c r="H428" s="189">
        <v>51</v>
      </c>
      <c r="I428" s="190"/>
      <c r="J428" s="191">
        <f>ROUND(I428*H428,2)</f>
        <v>0</v>
      </c>
      <c r="K428" s="192"/>
      <c r="L428" s="193"/>
      <c r="M428" s="194" t="s">
        <v>1</v>
      </c>
      <c r="N428" s="195" t="s">
        <v>40</v>
      </c>
      <c r="P428" s="148">
        <f>O428*H428</f>
        <v>0</v>
      </c>
      <c r="Q428" s="148">
        <v>0.218</v>
      </c>
      <c r="R428" s="148">
        <f>Q428*H428</f>
        <v>11.118</v>
      </c>
      <c r="S428" s="148">
        <v>0</v>
      </c>
      <c r="T428" s="149">
        <f>S428*H428</f>
        <v>0</v>
      </c>
      <c r="AR428" s="150" t="s">
        <v>123</v>
      </c>
      <c r="AT428" s="150" t="s">
        <v>656</v>
      </c>
      <c r="AU428" s="150" t="s">
        <v>84</v>
      </c>
      <c r="AY428" s="17" t="s">
        <v>158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7" t="s">
        <v>82</v>
      </c>
      <c r="BK428" s="151">
        <f>ROUND(I428*H428,2)</f>
        <v>0</v>
      </c>
      <c r="BL428" s="17" t="s">
        <v>105</v>
      </c>
      <c r="BM428" s="150" t="s">
        <v>691</v>
      </c>
    </row>
    <row r="429" spans="2:65" s="1" customFormat="1" ht="16.5" customHeight="1">
      <c r="B429" s="137"/>
      <c r="C429" s="138" t="s">
        <v>692</v>
      </c>
      <c r="D429" s="138" t="s">
        <v>160</v>
      </c>
      <c r="E429" s="139" t="s">
        <v>693</v>
      </c>
      <c r="F429" s="140" t="s">
        <v>694</v>
      </c>
      <c r="G429" s="141" t="s">
        <v>170</v>
      </c>
      <c r="H429" s="142">
        <v>17.771000000000001</v>
      </c>
      <c r="I429" s="143"/>
      <c r="J429" s="144">
        <f>ROUND(I429*H429,2)</f>
        <v>0</v>
      </c>
      <c r="K429" s="145"/>
      <c r="L429" s="32"/>
      <c r="M429" s="146" t="s">
        <v>1</v>
      </c>
      <c r="N429" s="147" t="s">
        <v>40</v>
      </c>
      <c r="P429" s="148">
        <f>O429*H429</f>
        <v>0</v>
      </c>
      <c r="Q429" s="148">
        <v>2.6446800000000001</v>
      </c>
      <c r="R429" s="148">
        <f>Q429*H429</f>
        <v>46.998608280000006</v>
      </c>
      <c r="S429" s="148">
        <v>0</v>
      </c>
      <c r="T429" s="149">
        <f>S429*H429</f>
        <v>0</v>
      </c>
      <c r="AR429" s="150" t="s">
        <v>105</v>
      </c>
      <c r="AT429" s="150" t="s">
        <v>160</v>
      </c>
      <c r="AU429" s="150" t="s">
        <v>84</v>
      </c>
      <c r="AY429" s="17" t="s">
        <v>158</v>
      </c>
      <c r="BE429" s="151">
        <f>IF(N429="základní",J429,0)</f>
        <v>0</v>
      </c>
      <c r="BF429" s="151">
        <f>IF(N429="snížená",J429,0)</f>
        <v>0</v>
      </c>
      <c r="BG429" s="151">
        <f>IF(N429="zákl. přenesená",J429,0)</f>
        <v>0</v>
      </c>
      <c r="BH429" s="151">
        <f>IF(N429="sníž. přenesená",J429,0)</f>
        <v>0</v>
      </c>
      <c r="BI429" s="151">
        <f>IF(N429="nulová",J429,0)</f>
        <v>0</v>
      </c>
      <c r="BJ429" s="17" t="s">
        <v>82</v>
      </c>
      <c r="BK429" s="151">
        <f>ROUND(I429*H429,2)</f>
        <v>0</v>
      </c>
      <c r="BL429" s="17" t="s">
        <v>105</v>
      </c>
      <c r="BM429" s="150" t="s">
        <v>695</v>
      </c>
    </row>
    <row r="430" spans="2:65" s="12" customFormat="1" ht="10">
      <c r="B430" s="152"/>
      <c r="D430" s="153" t="s">
        <v>165</v>
      </c>
      <c r="E430" s="154" t="s">
        <v>1</v>
      </c>
      <c r="F430" s="155" t="s">
        <v>652</v>
      </c>
      <c r="H430" s="154" t="s">
        <v>1</v>
      </c>
      <c r="I430" s="156"/>
      <c r="L430" s="152"/>
      <c r="M430" s="157"/>
      <c r="T430" s="158"/>
      <c r="AT430" s="154" t="s">
        <v>165</v>
      </c>
      <c r="AU430" s="154" t="s">
        <v>84</v>
      </c>
      <c r="AV430" s="12" t="s">
        <v>82</v>
      </c>
      <c r="AW430" s="12" t="s">
        <v>31</v>
      </c>
      <c r="AX430" s="12" t="s">
        <v>75</v>
      </c>
      <c r="AY430" s="154" t="s">
        <v>158</v>
      </c>
    </row>
    <row r="431" spans="2:65" s="12" customFormat="1" ht="10">
      <c r="B431" s="152"/>
      <c r="D431" s="153" t="s">
        <v>165</v>
      </c>
      <c r="E431" s="154" t="s">
        <v>1</v>
      </c>
      <c r="F431" s="155" t="s">
        <v>696</v>
      </c>
      <c r="H431" s="154" t="s">
        <v>1</v>
      </c>
      <c r="I431" s="156"/>
      <c r="L431" s="152"/>
      <c r="M431" s="157"/>
      <c r="T431" s="158"/>
      <c r="AT431" s="154" t="s">
        <v>165</v>
      </c>
      <c r="AU431" s="154" t="s">
        <v>84</v>
      </c>
      <c r="AV431" s="12" t="s">
        <v>82</v>
      </c>
      <c r="AW431" s="12" t="s">
        <v>31</v>
      </c>
      <c r="AX431" s="12" t="s">
        <v>75</v>
      </c>
      <c r="AY431" s="154" t="s">
        <v>158</v>
      </c>
    </row>
    <row r="432" spans="2:65" s="13" customFormat="1" ht="10">
      <c r="B432" s="159"/>
      <c r="D432" s="153" t="s">
        <v>165</v>
      </c>
      <c r="E432" s="160" t="s">
        <v>1</v>
      </c>
      <c r="F432" s="161" t="s">
        <v>697</v>
      </c>
      <c r="H432" s="162">
        <v>0.154</v>
      </c>
      <c r="I432" s="163"/>
      <c r="L432" s="159"/>
      <c r="M432" s="164"/>
      <c r="T432" s="165"/>
      <c r="AT432" s="160" t="s">
        <v>165</v>
      </c>
      <c r="AU432" s="160" t="s">
        <v>84</v>
      </c>
      <c r="AV432" s="13" t="s">
        <v>84</v>
      </c>
      <c r="AW432" s="13" t="s">
        <v>31</v>
      </c>
      <c r="AX432" s="13" t="s">
        <v>75</v>
      </c>
      <c r="AY432" s="160" t="s">
        <v>158</v>
      </c>
    </row>
    <row r="433" spans="2:51" s="12" customFormat="1" ht="10">
      <c r="B433" s="152"/>
      <c r="D433" s="153" t="s">
        <v>165</v>
      </c>
      <c r="E433" s="154" t="s">
        <v>1</v>
      </c>
      <c r="F433" s="155" t="s">
        <v>698</v>
      </c>
      <c r="H433" s="154" t="s">
        <v>1</v>
      </c>
      <c r="I433" s="156"/>
      <c r="L433" s="152"/>
      <c r="M433" s="157"/>
      <c r="T433" s="158"/>
      <c r="AT433" s="154" t="s">
        <v>165</v>
      </c>
      <c r="AU433" s="154" t="s">
        <v>84</v>
      </c>
      <c r="AV433" s="12" t="s">
        <v>82</v>
      </c>
      <c r="AW433" s="12" t="s">
        <v>31</v>
      </c>
      <c r="AX433" s="12" t="s">
        <v>75</v>
      </c>
      <c r="AY433" s="154" t="s">
        <v>158</v>
      </c>
    </row>
    <row r="434" spans="2:51" s="13" customFormat="1" ht="10">
      <c r="B434" s="159"/>
      <c r="D434" s="153" t="s">
        <v>165</v>
      </c>
      <c r="E434" s="160" t="s">
        <v>1</v>
      </c>
      <c r="F434" s="161" t="s">
        <v>699</v>
      </c>
      <c r="H434" s="162">
        <v>0.13600000000000001</v>
      </c>
      <c r="I434" s="163"/>
      <c r="L434" s="159"/>
      <c r="M434" s="164"/>
      <c r="T434" s="165"/>
      <c r="AT434" s="160" t="s">
        <v>165</v>
      </c>
      <c r="AU434" s="160" t="s">
        <v>84</v>
      </c>
      <c r="AV434" s="13" t="s">
        <v>84</v>
      </c>
      <c r="AW434" s="13" t="s">
        <v>31</v>
      </c>
      <c r="AX434" s="13" t="s">
        <v>75</v>
      </c>
      <c r="AY434" s="160" t="s">
        <v>158</v>
      </c>
    </row>
    <row r="435" spans="2:51" s="13" customFormat="1" ht="10">
      <c r="B435" s="159"/>
      <c r="D435" s="153" t="s">
        <v>165</v>
      </c>
      <c r="E435" s="160" t="s">
        <v>1</v>
      </c>
      <c r="F435" s="161" t="s">
        <v>700</v>
      </c>
      <c r="H435" s="162">
        <v>0.157</v>
      </c>
      <c r="I435" s="163"/>
      <c r="L435" s="159"/>
      <c r="M435" s="164"/>
      <c r="T435" s="165"/>
      <c r="AT435" s="160" t="s">
        <v>165</v>
      </c>
      <c r="AU435" s="160" t="s">
        <v>84</v>
      </c>
      <c r="AV435" s="13" t="s">
        <v>84</v>
      </c>
      <c r="AW435" s="13" t="s">
        <v>31</v>
      </c>
      <c r="AX435" s="13" t="s">
        <v>75</v>
      </c>
      <c r="AY435" s="160" t="s">
        <v>158</v>
      </c>
    </row>
    <row r="436" spans="2:51" s="13" customFormat="1" ht="10">
      <c r="B436" s="159"/>
      <c r="D436" s="153" t="s">
        <v>165</v>
      </c>
      <c r="E436" s="160" t="s">
        <v>1</v>
      </c>
      <c r="F436" s="161" t="s">
        <v>701</v>
      </c>
      <c r="H436" s="162">
        <v>0.46400000000000002</v>
      </c>
      <c r="I436" s="163"/>
      <c r="L436" s="159"/>
      <c r="M436" s="164"/>
      <c r="T436" s="165"/>
      <c r="AT436" s="160" t="s">
        <v>165</v>
      </c>
      <c r="AU436" s="160" t="s">
        <v>84</v>
      </c>
      <c r="AV436" s="13" t="s">
        <v>84</v>
      </c>
      <c r="AW436" s="13" t="s">
        <v>31</v>
      </c>
      <c r="AX436" s="13" t="s">
        <v>75</v>
      </c>
      <c r="AY436" s="160" t="s">
        <v>158</v>
      </c>
    </row>
    <row r="437" spans="2:51" s="13" customFormat="1" ht="10">
      <c r="B437" s="159"/>
      <c r="D437" s="153" t="s">
        <v>165</v>
      </c>
      <c r="E437" s="160" t="s">
        <v>1</v>
      </c>
      <c r="F437" s="161" t="s">
        <v>702</v>
      </c>
      <c r="H437" s="162">
        <v>0.29899999999999999</v>
      </c>
      <c r="I437" s="163"/>
      <c r="L437" s="159"/>
      <c r="M437" s="164"/>
      <c r="T437" s="165"/>
      <c r="AT437" s="160" t="s">
        <v>165</v>
      </c>
      <c r="AU437" s="160" t="s">
        <v>84</v>
      </c>
      <c r="AV437" s="13" t="s">
        <v>84</v>
      </c>
      <c r="AW437" s="13" t="s">
        <v>31</v>
      </c>
      <c r="AX437" s="13" t="s">
        <v>75</v>
      </c>
      <c r="AY437" s="160" t="s">
        <v>158</v>
      </c>
    </row>
    <row r="438" spans="2:51" s="13" customFormat="1" ht="10">
      <c r="B438" s="159"/>
      <c r="D438" s="153" t="s">
        <v>165</v>
      </c>
      <c r="E438" s="160" t="s">
        <v>1</v>
      </c>
      <c r="F438" s="161" t="s">
        <v>703</v>
      </c>
      <c r="H438" s="162">
        <v>2.1190000000000002</v>
      </c>
      <c r="I438" s="163"/>
      <c r="L438" s="159"/>
      <c r="M438" s="164"/>
      <c r="T438" s="165"/>
      <c r="AT438" s="160" t="s">
        <v>165</v>
      </c>
      <c r="AU438" s="160" t="s">
        <v>84</v>
      </c>
      <c r="AV438" s="13" t="s">
        <v>84</v>
      </c>
      <c r="AW438" s="13" t="s">
        <v>31</v>
      </c>
      <c r="AX438" s="13" t="s">
        <v>75</v>
      </c>
      <c r="AY438" s="160" t="s">
        <v>158</v>
      </c>
    </row>
    <row r="439" spans="2:51" s="13" customFormat="1" ht="10">
      <c r="B439" s="159"/>
      <c r="D439" s="153" t="s">
        <v>165</v>
      </c>
      <c r="E439" s="160" t="s">
        <v>1</v>
      </c>
      <c r="F439" s="161" t="s">
        <v>704</v>
      </c>
      <c r="H439" s="162">
        <v>0.38300000000000001</v>
      </c>
      <c r="I439" s="163"/>
      <c r="L439" s="159"/>
      <c r="M439" s="164"/>
      <c r="T439" s="165"/>
      <c r="AT439" s="160" t="s">
        <v>165</v>
      </c>
      <c r="AU439" s="160" t="s">
        <v>84</v>
      </c>
      <c r="AV439" s="13" t="s">
        <v>84</v>
      </c>
      <c r="AW439" s="13" t="s">
        <v>31</v>
      </c>
      <c r="AX439" s="13" t="s">
        <v>75</v>
      </c>
      <c r="AY439" s="160" t="s">
        <v>158</v>
      </c>
    </row>
    <row r="440" spans="2:51" s="13" customFormat="1" ht="10">
      <c r="B440" s="159"/>
      <c r="D440" s="153" t="s">
        <v>165</v>
      </c>
      <c r="E440" s="160" t="s">
        <v>1</v>
      </c>
      <c r="F440" s="161" t="s">
        <v>705</v>
      </c>
      <c r="H440" s="162">
        <v>8.8999999999999996E-2</v>
      </c>
      <c r="I440" s="163"/>
      <c r="L440" s="159"/>
      <c r="M440" s="164"/>
      <c r="T440" s="165"/>
      <c r="AT440" s="160" t="s">
        <v>165</v>
      </c>
      <c r="AU440" s="160" t="s">
        <v>84</v>
      </c>
      <c r="AV440" s="13" t="s">
        <v>84</v>
      </c>
      <c r="AW440" s="13" t="s">
        <v>31</v>
      </c>
      <c r="AX440" s="13" t="s">
        <v>75</v>
      </c>
      <c r="AY440" s="160" t="s">
        <v>158</v>
      </c>
    </row>
    <row r="441" spans="2:51" s="13" customFormat="1" ht="10">
      <c r="B441" s="159"/>
      <c r="D441" s="153" t="s">
        <v>165</v>
      </c>
      <c r="E441" s="160" t="s">
        <v>1</v>
      </c>
      <c r="F441" s="161" t="s">
        <v>706</v>
      </c>
      <c r="H441" s="162">
        <v>0.31900000000000001</v>
      </c>
      <c r="I441" s="163"/>
      <c r="L441" s="159"/>
      <c r="M441" s="164"/>
      <c r="T441" s="165"/>
      <c r="AT441" s="160" t="s">
        <v>165</v>
      </c>
      <c r="AU441" s="160" t="s">
        <v>84</v>
      </c>
      <c r="AV441" s="13" t="s">
        <v>84</v>
      </c>
      <c r="AW441" s="13" t="s">
        <v>31</v>
      </c>
      <c r="AX441" s="13" t="s">
        <v>75</v>
      </c>
      <c r="AY441" s="160" t="s">
        <v>158</v>
      </c>
    </row>
    <row r="442" spans="2:51" s="13" customFormat="1" ht="10">
      <c r="B442" s="159"/>
      <c r="D442" s="153" t="s">
        <v>165</v>
      </c>
      <c r="E442" s="160" t="s">
        <v>1</v>
      </c>
      <c r="F442" s="161" t="s">
        <v>707</v>
      </c>
      <c r="H442" s="162">
        <v>4.8000000000000001E-2</v>
      </c>
      <c r="I442" s="163"/>
      <c r="L442" s="159"/>
      <c r="M442" s="164"/>
      <c r="T442" s="165"/>
      <c r="AT442" s="160" t="s">
        <v>165</v>
      </c>
      <c r="AU442" s="160" t="s">
        <v>84</v>
      </c>
      <c r="AV442" s="13" t="s">
        <v>84</v>
      </c>
      <c r="AW442" s="13" t="s">
        <v>31</v>
      </c>
      <c r="AX442" s="13" t="s">
        <v>75</v>
      </c>
      <c r="AY442" s="160" t="s">
        <v>158</v>
      </c>
    </row>
    <row r="443" spans="2:51" s="13" customFormat="1" ht="10">
      <c r="B443" s="159"/>
      <c r="D443" s="153" t="s">
        <v>165</v>
      </c>
      <c r="E443" s="160" t="s">
        <v>1</v>
      </c>
      <c r="F443" s="161" t="s">
        <v>708</v>
      </c>
      <c r="H443" s="162">
        <v>2.1999999999999999E-2</v>
      </c>
      <c r="I443" s="163"/>
      <c r="L443" s="159"/>
      <c r="M443" s="164"/>
      <c r="T443" s="165"/>
      <c r="AT443" s="160" t="s">
        <v>165</v>
      </c>
      <c r="AU443" s="160" t="s">
        <v>84</v>
      </c>
      <c r="AV443" s="13" t="s">
        <v>84</v>
      </c>
      <c r="AW443" s="13" t="s">
        <v>31</v>
      </c>
      <c r="AX443" s="13" t="s">
        <v>75</v>
      </c>
      <c r="AY443" s="160" t="s">
        <v>158</v>
      </c>
    </row>
    <row r="444" spans="2:51" s="13" customFormat="1" ht="10">
      <c r="B444" s="159"/>
      <c r="D444" s="153" t="s">
        <v>165</v>
      </c>
      <c r="E444" s="160" t="s">
        <v>1</v>
      </c>
      <c r="F444" s="161" t="s">
        <v>709</v>
      </c>
      <c r="H444" s="162">
        <v>9.6000000000000002E-2</v>
      </c>
      <c r="I444" s="163"/>
      <c r="L444" s="159"/>
      <c r="M444" s="164"/>
      <c r="T444" s="165"/>
      <c r="AT444" s="160" t="s">
        <v>165</v>
      </c>
      <c r="AU444" s="160" t="s">
        <v>84</v>
      </c>
      <c r="AV444" s="13" t="s">
        <v>84</v>
      </c>
      <c r="AW444" s="13" t="s">
        <v>31</v>
      </c>
      <c r="AX444" s="13" t="s">
        <v>75</v>
      </c>
      <c r="AY444" s="160" t="s">
        <v>158</v>
      </c>
    </row>
    <row r="445" spans="2:51" s="13" customFormat="1" ht="10">
      <c r="B445" s="159"/>
      <c r="D445" s="153" t="s">
        <v>165</v>
      </c>
      <c r="E445" s="160" t="s">
        <v>1</v>
      </c>
      <c r="F445" s="161" t="s">
        <v>710</v>
      </c>
      <c r="H445" s="162">
        <v>5.0000000000000001E-3</v>
      </c>
      <c r="I445" s="163"/>
      <c r="L445" s="159"/>
      <c r="M445" s="164"/>
      <c r="T445" s="165"/>
      <c r="AT445" s="160" t="s">
        <v>165</v>
      </c>
      <c r="AU445" s="160" t="s">
        <v>84</v>
      </c>
      <c r="AV445" s="13" t="s">
        <v>84</v>
      </c>
      <c r="AW445" s="13" t="s">
        <v>31</v>
      </c>
      <c r="AX445" s="13" t="s">
        <v>75</v>
      </c>
      <c r="AY445" s="160" t="s">
        <v>158</v>
      </c>
    </row>
    <row r="446" spans="2:51" s="13" customFormat="1" ht="10">
      <c r="B446" s="159"/>
      <c r="D446" s="153" t="s">
        <v>165</v>
      </c>
      <c r="E446" s="160" t="s">
        <v>1</v>
      </c>
      <c r="F446" s="161" t="s">
        <v>711</v>
      </c>
      <c r="H446" s="162">
        <v>13.446</v>
      </c>
      <c r="I446" s="163"/>
      <c r="L446" s="159"/>
      <c r="M446" s="164"/>
      <c r="T446" s="165"/>
      <c r="AT446" s="160" t="s">
        <v>165</v>
      </c>
      <c r="AU446" s="160" t="s">
        <v>84</v>
      </c>
      <c r="AV446" s="13" t="s">
        <v>84</v>
      </c>
      <c r="AW446" s="13" t="s">
        <v>31</v>
      </c>
      <c r="AX446" s="13" t="s">
        <v>75</v>
      </c>
      <c r="AY446" s="160" t="s">
        <v>158</v>
      </c>
    </row>
    <row r="447" spans="2:51" s="13" customFormat="1" ht="10">
      <c r="B447" s="159"/>
      <c r="D447" s="153" t="s">
        <v>165</v>
      </c>
      <c r="E447" s="160" t="s">
        <v>1</v>
      </c>
      <c r="F447" s="161" t="s">
        <v>712</v>
      </c>
      <c r="H447" s="162">
        <v>3.4000000000000002E-2</v>
      </c>
      <c r="I447" s="163"/>
      <c r="L447" s="159"/>
      <c r="M447" s="164"/>
      <c r="T447" s="165"/>
      <c r="AT447" s="160" t="s">
        <v>165</v>
      </c>
      <c r="AU447" s="160" t="s">
        <v>84</v>
      </c>
      <c r="AV447" s="13" t="s">
        <v>84</v>
      </c>
      <c r="AW447" s="13" t="s">
        <v>31</v>
      </c>
      <c r="AX447" s="13" t="s">
        <v>75</v>
      </c>
      <c r="AY447" s="160" t="s">
        <v>158</v>
      </c>
    </row>
    <row r="448" spans="2:51" s="14" customFormat="1" ht="10">
      <c r="B448" s="166"/>
      <c r="D448" s="153" t="s">
        <v>165</v>
      </c>
      <c r="E448" s="167" t="s">
        <v>1</v>
      </c>
      <c r="F448" s="168" t="s">
        <v>195</v>
      </c>
      <c r="H448" s="169">
        <v>17.771000000000001</v>
      </c>
      <c r="I448" s="170"/>
      <c r="L448" s="166"/>
      <c r="M448" s="171"/>
      <c r="T448" s="172"/>
      <c r="AT448" s="167" t="s">
        <v>165</v>
      </c>
      <c r="AU448" s="167" t="s">
        <v>84</v>
      </c>
      <c r="AV448" s="14" t="s">
        <v>105</v>
      </c>
      <c r="AW448" s="14" t="s">
        <v>31</v>
      </c>
      <c r="AX448" s="14" t="s">
        <v>82</v>
      </c>
      <c r="AY448" s="167" t="s">
        <v>158</v>
      </c>
    </row>
    <row r="449" spans="2:65" s="1" customFormat="1" ht="24.15" customHeight="1">
      <c r="B449" s="137"/>
      <c r="C449" s="138" t="s">
        <v>713</v>
      </c>
      <c r="D449" s="138" t="s">
        <v>160</v>
      </c>
      <c r="E449" s="139" t="s">
        <v>714</v>
      </c>
      <c r="F449" s="140" t="s">
        <v>715</v>
      </c>
      <c r="G449" s="141" t="s">
        <v>226</v>
      </c>
      <c r="H449" s="142">
        <v>2.1000000000000001E-2</v>
      </c>
      <c r="I449" s="143"/>
      <c r="J449" s="144">
        <f>ROUND(I449*H449,2)</f>
        <v>0</v>
      </c>
      <c r="K449" s="145"/>
      <c r="L449" s="32"/>
      <c r="M449" s="146" t="s">
        <v>1</v>
      </c>
      <c r="N449" s="147" t="s">
        <v>40</v>
      </c>
      <c r="P449" s="148">
        <f>O449*H449</f>
        <v>0</v>
      </c>
      <c r="Q449" s="148">
        <v>1.0384</v>
      </c>
      <c r="R449" s="148">
        <f>Q449*H449</f>
        <v>2.18064E-2</v>
      </c>
      <c r="S449" s="148">
        <v>0</v>
      </c>
      <c r="T449" s="149">
        <f>S449*H449</f>
        <v>0</v>
      </c>
      <c r="AR449" s="150" t="s">
        <v>105</v>
      </c>
      <c r="AT449" s="150" t="s">
        <v>160</v>
      </c>
      <c r="AU449" s="150" t="s">
        <v>84</v>
      </c>
      <c r="AY449" s="17" t="s">
        <v>158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7" t="s">
        <v>82</v>
      </c>
      <c r="BK449" s="151">
        <f>ROUND(I449*H449,2)</f>
        <v>0</v>
      </c>
      <c r="BL449" s="17" t="s">
        <v>105</v>
      </c>
      <c r="BM449" s="150" t="s">
        <v>716</v>
      </c>
    </row>
    <row r="450" spans="2:65" s="12" customFormat="1" ht="10">
      <c r="B450" s="152"/>
      <c r="D450" s="153" t="s">
        <v>165</v>
      </c>
      <c r="E450" s="154" t="s">
        <v>1</v>
      </c>
      <c r="F450" s="155" t="s">
        <v>652</v>
      </c>
      <c r="H450" s="154" t="s">
        <v>1</v>
      </c>
      <c r="I450" s="156"/>
      <c r="L450" s="152"/>
      <c r="M450" s="157"/>
      <c r="T450" s="158"/>
      <c r="AT450" s="154" t="s">
        <v>165</v>
      </c>
      <c r="AU450" s="154" t="s">
        <v>84</v>
      </c>
      <c r="AV450" s="12" t="s">
        <v>82</v>
      </c>
      <c r="AW450" s="12" t="s">
        <v>31</v>
      </c>
      <c r="AX450" s="12" t="s">
        <v>75</v>
      </c>
      <c r="AY450" s="154" t="s">
        <v>158</v>
      </c>
    </row>
    <row r="451" spans="2:65" s="12" customFormat="1" ht="10">
      <c r="B451" s="152"/>
      <c r="D451" s="153" t="s">
        <v>165</v>
      </c>
      <c r="E451" s="154" t="s">
        <v>1</v>
      </c>
      <c r="F451" s="155" t="s">
        <v>717</v>
      </c>
      <c r="H451" s="154" t="s">
        <v>1</v>
      </c>
      <c r="I451" s="156"/>
      <c r="L451" s="152"/>
      <c r="M451" s="157"/>
      <c r="T451" s="158"/>
      <c r="AT451" s="154" t="s">
        <v>165</v>
      </c>
      <c r="AU451" s="154" t="s">
        <v>84</v>
      </c>
      <c r="AV451" s="12" t="s">
        <v>82</v>
      </c>
      <c r="AW451" s="12" t="s">
        <v>31</v>
      </c>
      <c r="AX451" s="12" t="s">
        <v>75</v>
      </c>
      <c r="AY451" s="154" t="s">
        <v>158</v>
      </c>
    </row>
    <row r="452" spans="2:65" s="12" customFormat="1" ht="10">
      <c r="B452" s="152"/>
      <c r="D452" s="153" t="s">
        <v>165</v>
      </c>
      <c r="E452" s="154" t="s">
        <v>1</v>
      </c>
      <c r="F452" s="155" t="s">
        <v>718</v>
      </c>
      <c r="H452" s="154" t="s">
        <v>1</v>
      </c>
      <c r="I452" s="156"/>
      <c r="L452" s="152"/>
      <c r="M452" s="157"/>
      <c r="T452" s="158"/>
      <c r="AT452" s="154" t="s">
        <v>165</v>
      </c>
      <c r="AU452" s="154" t="s">
        <v>84</v>
      </c>
      <c r="AV452" s="12" t="s">
        <v>82</v>
      </c>
      <c r="AW452" s="12" t="s">
        <v>31</v>
      </c>
      <c r="AX452" s="12" t="s">
        <v>75</v>
      </c>
      <c r="AY452" s="154" t="s">
        <v>158</v>
      </c>
    </row>
    <row r="453" spans="2:65" s="13" customFormat="1" ht="10">
      <c r="B453" s="159"/>
      <c r="D453" s="153" t="s">
        <v>165</v>
      </c>
      <c r="E453" s="160" t="s">
        <v>1</v>
      </c>
      <c r="F453" s="161" t="s">
        <v>719</v>
      </c>
      <c r="H453" s="162">
        <v>2.1000000000000001E-2</v>
      </c>
      <c r="I453" s="163"/>
      <c r="L453" s="159"/>
      <c r="M453" s="164"/>
      <c r="T453" s="165"/>
      <c r="AT453" s="160" t="s">
        <v>165</v>
      </c>
      <c r="AU453" s="160" t="s">
        <v>84</v>
      </c>
      <c r="AV453" s="13" t="s">
        <v>84</v>
      </c>
      <c r="AW453" s="13" t="s">
        <v>31</v>
      </c>
      <c r="AX453" s="13" t="s">
        <v>82</v>
      </c>
      <c r="AY453" s="160" t="s">
        <v>158</v>
      </c>
    </row>
    <row r="454" spans="2:65" s="1" customFormat="1" ht="16.5" customHeight="1">
      <c r="B454" s="137"/>
      <c r="C454" s="138" t="s">
        <v>720</v>
      </c>
      <c r="D454" s="138" t="s">
        <v>160</v>
      </c>
      <c r="E454" s="139" t="s">
        <v>721</v>
      </c>
      <c r="F454" s="140" t="s">
        <v>722</v>
      </c>
      <c r="G454" s="141" t="s">
        <v>170</v>
      </c>
      <c r="H454" s="142">
        <v>2.0310000000000001</v>
      </c>
      <c r="I454" s="143"/>
      <c r="J454" s="144">
        <f>ROUND(I454*H454,2)</f>
        <v>0</v>
      </c>
      <c r="K454" s="145"/>
      <c r="L454" s="32"/>
      <c r="M454" s="146" t="s">
        <v>1</v>
      </c>
      <c r="N454" s="147" t="s">
        <v>40</v>
      </c>
      <c r="P454" s="148">
        <f>O454*H454</f>
        <v>0</v>
      </c>
      <c r="Q454" s="148">
        <v>2.5019800000000001</v>
      </c>
      <c r="R454" s="148">
        <f>Q454*H454</f>
        <v>5.0815213800000008</v>
      </c>
      <c r="S454" s="148">
        <v>0</v>
      </c>
      <c r="T454" s="149">
        <f>S454*H454</f>
        <v>0</v>
      </c>
      <c r="AR454" s="150" t="s">
        <v>105</v>
      </c>
      <c r="AT454" s="150" t="s">
        <v>160</v>
      </c>
      <c r="AU454" s="150" t="s">
        <v>84</v>
      </c>
      <c r="AY454" s="17" t="s">
        <v>158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82</v>
      </c>
      <c r="BK454" s="151">
        <f>ROUND(I454*H454,2)</f>
        <v>0</v>
      </c>
      <c r="BL454" s="17" t="s">
        <v>105</v>
      </c>
      <c r="BM454" s="150" t="s">
        <v>723</v>
      </c>
    </row>
    <row r="455" spans="2:65" s="12" customFormat="1" ht="10">
      <c r="B455" s="152"/>
      <c r="D455" s="153" t="s">
        <v>165</v>
      </c>
      <c r="E455" s="154" t="s">
        <v>1</v>
      </c>
      <c r="F455" s="155" t="s">
        <v>724</v>
      </c>
      <c r="H455" s="154" t="s">
        <v>1</v>
      </c>
      <c r="I455" s="156"/>
      <c r="L455" s="152"/>
      <c r="M455" s="157"/>
      <c r="T455" s="158"/>
      <c r="AT455" s="154" t="s">
        <v>165</v>
      </c>
      <c r="AU455" s="154" t="s">
        <v>84</v>
      </c>
      <c r="AV455" s="12" t="s">
        <v>82</v>
      </c>
      <c r="AW455" s="12" t="s">
        <v>31</v>
      </c>
      <c r="AX455" s="12" t="s">
        <v>75</v>
      </c>
      <c r="AY455" s="154" t="s">
        <v>158</v>
      </c>
    </row>
    <row r="456" spans="2:65" s="13" customFormat="1" ht="10">
      <c r="B456" s="159"/>
      <c r="D456" s="153" t="s">
        <v>165</v>
      </c>
      <c r="E456" s="160" t="s">
        <v>1</v>
      </c>
      <c r="F456" s="161" t="s">
        <v>725</v>
      </c>
      <c r="H456" s="162">
        <v>1.48</v>
      </c>
      <c r="I456" s="163"/>
      <c r="L456" s="159"/>
      <c r="M456" s="164"/>
      <c r="T456" s="165"/>
      <c r="AT456" s="160" t="s">
        <v>165</v>
      </c>
      <c r="AU456" s="160" t="s">
        <v>84</v>
      </c>
      <c r="AV456" s="13" t="s">
        <v>84</v>
      </c>
      <c r="AW456" s="13" t="s">
        <v>31</v>
      </c>
      <c r="AX456" s="13" t="s">
        <v>75</v>
      </c>
      <c r="AY456" s="160" t="s">
        <v>158</v>
      </c>
    </row>
    <row r="457" spans="2:65" s="13" customFormat="1" ht="10">
      <c r="B457" s="159"/>
      <c r="D457" s="153" t="s">
        <v>165</v>
      </c>
      <c r="E457" s="160" t="s">
        <v>1</v>
      </c>
      <c r="F457" s="161" t="s">
        <v>726</v>
      </c>
      <c r="H457" s="162">
        <v>0.19700000000000001</v>
      </c>
      <c r="I457" s="163"/>
      <c r="L457" s="159"/>
      <c r="M457" s="164"/>
      <c r="T457" s="165"/>
      <c r="AT457" s="160" t="s">
        <v>165</v>
      </c>
      <c r="AU457" s="160" t="s">
        <v>84</v>
      </c>
      <c r="AV457" s="13" t="s">
        <v>84</v>
      </c>
      <c r="AW457" s="13" t="s">
        <v>31</v>
      </c>
      <c r="AX457" s="13" t="s">
        <v>75</v>
      </c>
      <c r="AY457" s="160" t="s">
        <v>158</v>
      </c>
    </row>
    <row r="458" spans="2:65" s="12" customFormat="1" ht="10">
      <c r="B458" s="152"/>
      <c r="D458" s="153" t="s">
        <v>165</v>
      </c>
      <c r="E458" s="154" t="s">
        <v>1</v>
      </c>
      <c r="F458" s="155" t="s">
        <v>727</v>
      </c>
      <c r="H458" s="154" t="s">
        <v>1</v>
      </c>
      <c r="I458" s="156"/>
      <c r="L458" s="152"/>
      <c r="M458" s="157"/>
      <c r="T458" s="158"/>
      <c r="AT458" s="154" t="s">
        <v>165</v>
      </c>
      <c r="AU458" s="154" t="s">
        <v>84</v>
      </c>
      <c r="AV458" s="12" t="s">
        <v>82</v>
      </c>
      <c r="AW458" s="12" t="s">
        <v>31</v>
      </c>
      <c r="AX458" s="12" t="s">
        <v>75</v>
      </c>
      <c r="AY458" s="154" t="s">
        <v>158</v>
      </c>
    </row>
    <row r="459" spans="2:65" s="13" customFormat="1" ht="10">
      <c r="B459" s="159"/>
      <c r="D459" s="153" t="s">
        <v>165</v>
      </c>
      <c r="E459" s="160" t="s">
        <v>1</v>
      </c>
      <c r="F459" s="161" t="s">
        <v>728</v>
      </c>
      <c r="H459" s="162">
        <v>0.35399999999999998</v>
      </c>
      <c r="I459" s="163"/>
      <c r="L459" s="159"/>
      <c r="M459" s="164"/>
      <c r="T459" s="165"/>
      <c r="AT459" s="160" t="s">
        <v>165</v>
      </c>
      <c r="AU459" s="160" t="s">
        <v>84</v>
      </c>
      <c r="AV459" s="13" t="s">
        <v>84</v>
      </c>
      <c r="AW459" s="13" t="s">
        <v>31</v>
      </c>
      <c r="AX459" s="13" t="s">
        <v>75</v>
      </c>
      <c r="AY459" s="160" t="s">
        <v>158</v>
      </c>
    </row>
    <row r="460" spans="2:65" s="14" customFormat="1" ht="10">
      <c r="B460" s="166"/>
      <c r="D460" s="153" t="s">
        <v>165</v>
      </c>
      <c r="E460" s="167" t="s">
        <v>1</v>
      </c>
      <c r="F460" s="168" t="s">
        <v>195</v>
      </c>
      <c r="H460" s="169">
        <v>2.0310000000000001</v>
      </c>
      <c r="I460" s="170"/>
      <c r="L460" s="166"/>
      <c r="M460" s="171"/>
      <c r="T460" s="172"/>
      <c r="AT460" s="167" t="s">
        <v>165</v>
      </c>
      <c r="AU460" s="167" t="s">
        <v>84</v>
      </c>
      <c r="AV460" s="14" t="s">
        <v>105</v>
      </c>
      <c r="AW460" s="14" t="s">
        <v>31</v>
      </c>
      <c r="AX460" s="14" t="s">
        <v>82</v>
      </c>
      <c r="AY460" s="167" t="s">
        <v>158</v>
      </c>
    </row>
    <row r="461" spans="2:65" s="1" customFormat="1" ht="16.5" customHeight="1">
      <c r="B461" s="137"/>
      <c r="C461" s="138" t="s">
        <v>729</v>
      </c>
      <c r="D461" s="138" t="s">
        <v>160</v>
      </c>
      <c r="E461" s="139" t="s">
        <v>730</v>
      </c>
      <c r="F461" s="140" t="s">
        <v>731</v>
      </c>
      <c r="G461" s="141" t="s">
        <v>163</v>
      </c>
      <c r="H461" s="142">
        <v>23.844999999999999</v>
      </c>
      <c r="I461" s="143"/>
      <c r="J461" s="144">
        <f>ROUND(I461*H461,2)</f>
        <v>0</v>
      </c>
      <c r="K461" s="145"/>
      <c r="L461" s="32"/>
      <c r="M461" s="146" t="s">
        <v>1</v>
      </c>
      <c r="N461" s="147" t="s">
        <v>40</v>
      </c>
      <c r="P461" s="148">
        <f>O461*H461</f>
        <v>0</v>
      </c>
      <c r="Q461" s="148">
        <v>5.7600000000000004E-3</v>
      </c>
      <c r="R461" s="148">
        <f>Q461*H461</f>
        <v>0.1373472</v>
      </c>
      <c r="S461" s="148">
        <v>0</v>
      </c>
      <c r="T461" s="149">
        <f>S461*H461</f>
        <v>0</v>
      </c>
      <c r="AR461" s="150" t="s">
        <v>105</v>
      </c>
      <c r="AT461" s="150" t="s">
        <v>160</v>
      </c>
      <c r="AU461" s="150" t="s">
        <v>84</v>
      </c>
      <c r="AY461" s="17" t="s">
        <v>158</v>
      </c>
      <c r="BE461" s="151">
        <f>IF(N461="základní",J461,0)</f>
        <v>0</v>
      </c>
      <c r="BF461" s="151">
        <f>IF(N461="snížená",J461,0)</f>
        <v>0</v>
      </c>
      <c r="BG461" s="151">
        <f>IF(N461="zákl. přenesená",J461,0)</f>
        <v>0</v>
      </c>
      <c r="BH461" s="151">
        <f>IF(N461="sníž. přenesená",J461,0)</f>
        <v>0</v>
      </c>
      <c r="BI461" s="151">
        <f>IF(N461="nulová",J461,0)</f>
        <v>0</v>
      </c>
      <c r="BJ461" s="17" t="s">
        <v>82</v>
      </c>
      <c r="BK461" s="151">
        <f>ROUND(I461*H461,2)</f>
        <v>0</v>
      </c>
      <c r="BL461" s="17" t="s">
        <v>105</v>
      </c>
      <c r="BM461" s="150" t="s">
        <v>732</v>
      </c>
    </row>
    <row r="462" spans="2:65" s="12" customFormat="1" ht="10">
      <c r="B462" s="152"/>
      <c r="D462" s="153" t="s">
        <v>165</v>
      </c>
      <c r="E462" s="154" t="s">
        <v>1</v>
      </c>
      <c r="F462" s="155" t="s">
        <v>724</v>
      </c>
      <c r="H462" s="154" t="s">
        <v>1</v>
      </c>
      <c r="I462" s="156"/>
      <c r="L462" s="152"/>
      <c r="M462" s="157"/>
      <c r="T462" s="158"/>
      <c r="AT462" s="154" t="s">
        <v>165</v>
      </c>
      <c r="AU462" s="154" t="s">
        <v>84</v>
      </c>
      <c r="AV462" s="12" t="s">
        <v>82</v>
      </c>
      <c r="AW462" s="12" t="s">
        <v>31</v>
      </c>
      <c r="AX462" s="12" t="s">
        <v>75</v>
      </c>
      <c r="AY462" s="154" t="s">
        <v>158</v>
      </c>
    </row>
    <row r="463" spans="2:65" s="13" customFormat="1" ht="10">
      <c r="B463" s="159"/>
      <c r="D463" s="153" t="s">
        <v>165</v>
      </c>
      <c r="E463" s="160" t="s">
        <v>1</v>
      </c>
      <c r="F463" s="161" t="s">
        <v>733</v>
      </c>
      <c r="H463" s="162">
        <v>14.8</v>
      </c>
      <c r="I463" s="163"/>
      <c r="L463" s="159"/>
      <c r="M463" s="164"/>
      <c r="T463" s="165"/>
      <c r="AT463" s="160" t="s">
        <v>165</v>
      </c>
      <c r="AU463" s="160" t="s">
        <v>84</v>
      </c>
      <c r="AV463" s="13" t="s">
        <v>84</v>
      </c>
      <c r="AW463" s="13" t="s">
        <v>31</v>
      </c>
      <c r="AX463" s="13" t="s">
        <v>75</v>
      </c>
      <c r="AY463" s="160" t="s">
        <v>158</v>
      </c>
    </row>
    <row r="464" spans="2:65" s="13" customFormat="1" ht="10">
      <c r="B464" s="159"/>
      <c r="D464" s="153" t="s">
        <v>165</v>
      </c>
      <c r="E464" s="160" t="s">
        <v>1</v>
      </c>
      <c r="F464" s="161" t="s">
        <v>734</v>
      </c>
      <c r="H464" s="162">
        <v>1.9650000000000001</v>
      </c>
      <c r="I464" s="163"/>
      <c r="L464" s="159"/>
      <c r="M464" s="164"/>
      <c r="T464" s="165"/>
      <c r="AT464" s="160" t="s">
        <v>165</v>
      </c>
      <c r="AU464" s="160" t="s">
        <v>84</v>
      </c>
      <c r="AV464" s="13" t="s">
        <v>84</v>
      </c>
      <c r="AW464" s="13" t="s">
        <v>31</v>
      </c>
      <c r="AX464" s="13" t="s">
        <v>75</v>
      </c>
      <c r="AY464" s="160" t="s">
        <v>158</v>
      </c>
    </row>
    <row r="465" spans="2:65" s="12" customFormat="1" ht="10">
      <c r="B465" s="152"/>
      <c r="D465" s="153" t="s">
        <v>165</v>
      </c>
      <c r="E465" s="154" t="s">
        <v>1</v>
      </c>
      <c r="F465" s="155" t="s">
        <v>727</v>
      </c>
      <c r="H465" s="154" t="s">
        <v>1</v>
      </c>
      <c r="I465" s="156"/>
      <c r="L465" s="152"/>
      <c r="M465" s="157"/>
      <c r="T465" s="158"/>
      <c r="AT465" s="154" t="s">
        <v>165</v>
      </c>
      <c r="AU465" s="154" t="s">
        <v>84</v>
      </c>
      <c r="AV465" s="12" t="s">
        <v>82</v>
      </c>
      <c r="AW465" s="12" t="s">
        <v>31</v>
      </c>
      <c r="AX465" s="12" t="s">
        <v>75</v>
      </c>
      <c r="AY465" s="154" t="s">
        <v>158</v>
      </c>
    </row>
    <row r="466" spans="2:65" s="13" customFormat="1" ht="10">
      <c r="B466" s="159"/>
      <c r="D466" s="153" t="s">
        <v>165</v>
      </c>
      <c r="E466" s="160" t="s">
        <v>1</v>
      </c>
      <c r="F466" s="161" t="s">
        <v>735</v>
      </c>
      <c r="H466" s="162">
        <v>7.08</v>
      </c>
      <c r="I466" s="163"/>
      <c r="L466" s="159"/>
      <c r="M466" s="164"/>
      <c r="T466" s="165"/>
      <c r="AT466" s="160" t="s">
        <v>165</v>
      </c>
      <c r="AU466" s="160" t="s">
        <v>84</v>
      </c>
      <c r="AV466" s="13" t="s">
        <v>84</v>
      </c>
      <c r="AW466" s="13" t="s">
        <v>31</v>
      </c>
      <c r="AX466" s="13" t="s">
        <v>75</v>
      </c>
      <c r="AY466" s="160" t="s">
        <v>158</v>
      </c>
    </row>
    <row r="467" spans="2:65" s="14" customFormat="1" ht="10">
      <c r="B467" s="166"/>
      <c r="D467" s="153" t="s">
        <v>165</v>
      </c>
      <c r="E467" s="167" t="s">
        <v>1</v>
      </c>
      <c r="F467" s="168" t="s">
        <v>195</v>
      </c>
      <c r="H467" s="169">
        <v>23.844999999999999</v>
      </c>
      <c r="I467" s="170"/>
      <c r="L467" s="166"/>
      <c r="M467" s="171"/>
      <c r="T467" s="172"/>
      <c r="AT467" s="167" t="s">
        <v>165</v>
      </c>
      <c r="AU467" s="167" t="s">
        <v>84</v>
      </c>
      <c r="AV467" s="14" t="s">
        <v>105</v>
      </c>
      <c r="AW467" s="14" t="s">
        <v>31</v>
      </c>
      <c r="AX467" s="14" t="s">
        <v>82</v>
      </c>
      <c r="AY467" s="167" t="s">
        <v>158</v>
      </c>
    </row>
    <row r="468" spans="2:65" s="1" customFormat="1" ht="16.5" customHeight="1">
      <c r="B468" s="137"/>
      <c r="C468" s="138" t="s">
        <v>736</v>
      </c>
      <c r="D468" s="138" t="s">
        <v>160</v>
      </c>
      <c r="E468" s="139" t="s">
        <v>737</v>
      </c>
      <c r="F468" s="140" t="s">
        <v>738</v>
      </c>
      <c r="G468" s="141" t="s">
        <v>163</v>
      </c>
      <c r="H468" s="142">
        <v>23.844999999999999</v>
      </c>
      <c r="I468" s="143"/>
      <c r="J468" s="144">
        <f>ROUND(I468*H468,2)</f>
        <v>0</v>
      </c>
      <c r="K468" s="145"/>
      <c r="L468" s="32"/>
      <c r="M468" s="146" t="s">
        <v>1</v>
      </c>
      <c r="N468" s="147" t="s">
        <v>40</v>
      </c>
      <c r="P468" s="148">
        <f>O468*H468</f>
        <v>0</v>
      </c>
      <c r="Q468" s="148">
        <v>0</v>
      </c>
      <c r="R468" s="148">
        <f>Q468*H468</f>
        <v>0</v>
      </c>
      <c r="S468" s="148">
        <v>0</v>
      </c>
      <c r="T468" s="149">
        <f>S468*H468</f>
        <v>0</v>
      </c>
      <c r="AR468" s="150" t="s">
        <v>105</v>
      </c>
      <c r="AT468" s="150" t="s">
        <v>160</v>
      </c>
      <c r="AU468" s="150" t="s">
        <v>84</v>
      </c>
      <c r="AY468" s="17" t="s">
        <v>158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7" t="s">
        <v>82</v>
      </c>
      <c r="BK468" s="151">
        <f>ROUND(I468*H468,2)</f>
        <v>0</v>
      </c>
      <c r="BL468" s="17" t="s">
        <v>105</v>
      </c>
      <c r="BM468" s="150" t="s">
        <v>739</v>
      </c>
    </row>
    <row r="469" spans="2:65" s="1" customFormat="1" ht="24.15" customHeight="1">
      <c r="B469" s="137"/>
      <c r="C469" s="138" t="s">
        <v>740</v>
      </c>
      <c r="D469" s="138" t="s">
        <v>160</v>
      </c>
      <c r="E469" s="139" t="s">
        <v>741</v>
      </c>
      <c r="F469" s="140" t="s">
        <v>742</v>
      </c>
      <c r="G469" s="141" t="s">
        <v>226</v>
      </c>
      <c r="H469" s="142">
        <v>0.15</v>
      </c>
      <c r="I469" s="143"/>
      <c r="J469" s="144">
        <f>ROUND(I469*H469,2)</f>
        <v>0</v>
      </c>
      <c r="K469" s="145"/>
      <c r="L469" s="32"/>
      <c r="M469" s="146" t="s">
        <v>1</v>
      </c>
      <c r="N469" s="147" t="s">
        <v>40</v>
      </c>
      <c r="P469" s="148">
        <f>O469*H469</f>
        <v>0</v>
      </c>
      <c r="Q469" s="148">
        <v>1.05291</v>
      </c>
      <c r="R469" s="148">
        <f>Q469*H469</f>
        <v>0.15793650000000001</v>
      </c>
      <c r="S469" s="148">
        <v>0</v>
      </c>
      <c r="T469" s="149">
        <f>S469*H469</f>
        <v>0</v>
      </c>
      <c r="AR469" s="150" t="s">
        <v>105</v>
      </c>
      <c r="AT469" s="150" t="s">
        <v>160</v>
      </c>
      <c r="AU469" s="150" t="s">
        <v>84</v>
      </c>
      <c r="AY469" s="17" t="s">
        <v>158</v>
      </c>
      <c r="BE469" s="151">
        <f>IF(N469="základní",J469,0)</f>
        <v>0</v>
      </c>
      <c r="BF469" s="151">
        <f>IF(N469="snížená",J469,0)</f>
        <v>0</v>
      </c>
      <c r="BG469" s="151">
        <f>IF(N469="zákl. přenesená",J469,0)</f>
        <v>0</v>
      </c>
      <c r="BH469" s="151">
        <f>IF(N469="sníž. přenesená",J469,0)</f>
        <v>0</v>
      </c>
      <c r="BI469" s="151">
        <f>IF(N469="nulová",J469,0)</f>
        <v>0</v>
      </c>
      <c r="BJ469" s="17" t="s">
        <v>82</v>
      </c>
      <c r="BK469" s="151">
        <f>ROUND(I469*H469,2)</f>
        <v>0</v>
      </c>
      <c r="BL469" s="17" t="s">
        <v>105</v>
      </c>
      <c r="BM469" s="150" t="s">
        <v>743</v>
      </c>
    </row>
    <row r="470" spans="2:65" s="12" customFormat="1" ht="10">
      <c r="B470" s="152"/>
      <c r="D470" s="153" t="s">
        <v>165</v>
      </c>
      <c r="E470" s="154" t="s">
        <v>1</v>
      </c>
      <c r="F470" s="155" t="s">
        <v>724</v>
      </c>
      <c r="H470" s="154" t="s">
        <v>1</v>
      </c>
      <c r="I470" s="156"/>
      <c r="L470" s="152"/>
      <c r="M470" s="157"/>
      <c r="T470" s="158"/>
      <c r="AT470" s="154" t="s">
        <v>165</v>
      </c>
      <c r="AU470" s="154" t="s">
        <v>84</v>
      </c>
      <c r="AV470" s="12" t="s">
        <v>82</v>
      </c>
      <c r="AW470" s="12" t="s">
        <v>31</v>
      </c>
      <c r="AX470" s="12" t="s">
        <v>75</v>
      </c>
      <c r="AY470" s="154" t="s">
        <v>158</v>
      </c>
    </row>
    <row r="471" spans="2:65" s="13" customFormat="1" ht="10">
      <c r="B471" s="159"/>
      <c r="D471" s="153" t="s">
        <v>165</v>
      </c>
      <c r="E471" s="160" t="s">
        <v>1</v>
      </c>
      <c r="F471" s="161" t="s">
        <v>744</v>
      </c>
      <c r="H471" s="162">
        <v>0.15</v>
      </c>
      <c r="I471" s="163"/>
      <c r="L471" s="159"/>
      <c r="M471" s="164"/>
      <c r="T471" s="165"/>
      <c r="AT471" s="160" t="s">
        <v>165</v>
      </c>
      <c r="AU471" s="160" t="s">
        <v>84</v>
      </c>
      <c r="AV471" s="13" t="s">
        <v>84</v>
      </c>
      <c r="AW471" s="13" t="s">
        <v>31</v>
      </c>
      <c r="AX471" s="13" t="s">
        <v>82</v>
      </c>
      <c r="AY471" s="160" t="s">
        <v>158</v>
      </c>
    </row>
    <row r="472" spans="2:65" s="11" customFormat="1" ht="22.75" customHeight="1">
      <c r="B472" s="125"/>
      <c r="D472" s="126" t="s">
        <v>74</v>
      </c>
      <c r="E472" s="135" t="s">
        <v>108</v>
      </c>
      <c r="F472" s="135" t="s">
        <v>745</v>
      </c>
      <c r="I472" s="128"/>
      <c r="J472" s="136">
        <f>BK472</f>
        <v>0</v>
      </c>
      <c r="L472" s="125"/>
      <c r="M472" s="130"/>
      <c r="P472" s="131">
        <f>SUM(P473:P509)</f>
        <v>0</v>
      </c>
      <c r="R472" s="131">
        <f>SUM(R473:R509)</f>
        <v>1266.52829</v>
      </c>
      <c r="T472" s="132">
        <f>SUM(T473:T509)</f>
        <v>0</v>
      </c>
      <c r="AR472" s="126" t="s">
        <v>82</v>
      </c>
      <c r="AT472" s="133" t="s">
        <v>74</v>
      </c>
      <c r="AU472" s="133" t="s">
        <v>82</v>
      </c>
      <c r="AY472" s="126" t="s">
        <v>158</v>
      </c>
      <c r="BK472" s="134">
        <f>SUM(BK473:BK509)</f>
        <v>0</v>
      </c>
    </row>
    <row r="473" spans="2:65" s="1" customFormat="1" ht="33" customHeight="1">
      <c r="B473" s="137"/>
      <c r="C473" s="138" t="s">
        <v>746</v>
      </c>
      <c r="D473" s="138" t="s">
        <v>160</v>
      </c>
      <c r="E473" s="139" t="s">
        <v>747</v>
      </c>
      <c r="F473" s="140" t="s">
        <v>748</v>
      </c>
      <c r="G473" s="141" t="s">
        <v>163</v>
      </c>
      <c r="H473" s="142">
        <v>1533.84</v>
      </c>
      <c r="I473" s="143"/>
      <c r="J473" s="144">
        <f>ROUND(I473*H473,2)</f>
        <v>0</v>
      </c>
      <c r="K473" s="145"/>
      <c r="L473" s="32"/>
      <c r="M473" s="146" t="s">
        <v>1</v>
      </c>
      <c r="N473" s="147" t="s">
        <v>40</v>
      </c>
      <c r="P473" s="148">
        <f>O473*H473</f>
        <v>0</v>
      </c>
      <c r="Q473" s="148">
        <v>0</v>
      </c>
      <c r="R473" s="148">
        <f>Q473*H473</f>
        <v>0</v>
      </c>
      <c r="S473" s="148">
        <v>0</v>
      </c>
      <c r="T473" s="149">
        <f>S473*H473</f>
        <v>0</v>
      </c>
      <c r="AR473" s="150" t="s">
        <v>105</v>
      </c>
      <c r="AT473" s="150" t="s">
        <v>160</v>
      </c>
      <c r="AU473" s="150" t="s">
        <v>84</v>
      </c>
      <c r="AY473" s="17" t="s">
        <v>158</v>
      </c>
      <c r="BE473" s="151">
        <f>IF(N473="základní",J473,0)</f>
        <v>0</v>
      </c>
      <c r="BF473" s="151">
        <f>IF(N473="snížená",J473,0)</f>
        <v>0</v>
      </c>
      <c r="BG473" s="151">
        <f>IF(N473="zákl. přenesená",J473,0)</f>
        <v>0</v>
      </c>
      <c r="BH473" s="151">
        <f>IF(N473="sníž. přenesená",J473,0)</f>
        <v>0</v>
      </c>
      <c r="BI473" s="151">
        <f>IF(N473="nulová",J473,0)</f>
        <v>0</v>
      </c>
      <c r="BJ473" s="17" t="s">
        <v>82</v>
      </c>
      <c r="BK473" s="151">
        <f>ROUND(I473*H473,2)</f>
        <v>0</v>
      </c>
      <c r="BL473" s="17" t="s">
        <v>105</v>
      </c>
      <c r="BM473" s="150" t="s">
        <v>749</v>
      </c>
    </row>
    <row r="474" spans="2:65" s="1" customFormat="1" ht="18">
      <c r="B474" s="32"/>
      <c r="D474" s="153" t="s">
        <v>750</v>
      </c>
      <c r="F474" s="196" t="s">
        <v>751</v>
      </c>
      <c r="I474" s="197"/>
      <c r="L474" s="32"/>
      <c r="M474" s="198"/>
      <c r="T474" s="56"/>
      <c r="AT474" s="17" t="s">
        <v>750</v>
      </c>
      <c r="AU474" s="17" t="s">
        <v>84</v>
      </c>
    </row>
    <row r="475" spans="2:65" s="12" customFormat="1" ht="10">
      <c r="B475" s="152"/>
      <c r="D475" s="153" t="s">
        <v>165</v>
      </c>
      <c r="E475" s="154" t="s">
        <v>1</v>
      </c>
      <c r="F475" s="155" t="s">
        <v>752</v>
      </c>
      <c r="H475" s="154" t="s">
        <v>1</v>
      </c>
      <c r="I475" s="156"/>
      <c r="L475" s="152"/>
      <c r="M475" s="157"/>
      <c r="T475" s="158"/>
      <c r="AT475" s="154" t="s">
        <v>165</v>
      </c>
      <c r="AU475" s="154" t="s">
        <v>84</v>
      </c>
      <c r="AV475" s="12" t="s">
        <v>82</v>
      </c>
      <c r="AW475" s="12" t="s">
        <v>31</v>
      </c>
      <c r="AX475" s="12" t="s">
        <v>75</v>
      </c>
      <c r="AY475" s="154" t="s">
        <v>158</v>
      </c>
    </row>
    <row r="476" spans="2:65" s="13" customFormat="1" ht="10">
      <c r="B476" s="159"/>
      <c r="D476" s="153" t="s">
        <v>165</v>
      </c>
      <c r="E476" s="160" t="s">
        <v>1</v>
      </c>
      <c r="F476" s="161" t="s">
        <v>753</v>
      </c>
      <c r="H476" s="162">
        <v>1533.84</v>
      </c>
      <c r="I476" s="163"/>
      <c r="L476" s="159"/>
      <c r="M476" s="164"/>
      <c r="T476" s="165"/>
      <c r="AT476" s="160" t="s">
        <v>165</v>
      </c>
      <c r="AU476" s="160" t="s">
        <v>84</v>
      </c>
      <c r="AV476" s="13" t="s">
        <v>84</v>
      </c>
      <c r="AW476" s="13" t="s">
        <v>31</v>
      </c>
      <c r="AX476" s="13" t="s">
        <v>82</v>
      </c>
      <c r="AY476" s="160" t="s">
        <v>158</v>
      </c>
    </row>
    <row r="477" spans="2:65" s="1" customFormat="1" ht="16.5" customHeight="1">
      <c r="B477" s="137"/>
      <c r="C477" s="138" t="s">
        <v>754</v>
      </c>
      <c r="D477" s="138" t="s">
        <v>160</v>
      </c>
      <c r="E477" s="139" t="s">
        <v>755</v>
      </c>
      <c r="F477" s="140" t="s">
        <v>756</v>
      </c>
      <c r="G477" s="141" t="s">
        <v>163</v>
      </c>
      <c r="H477" s="142">
        <v>1533.84</v>
      </c>
      <c r="I477" s="143"/>
      <c r="J477" s="144">
        <f>ROUND(I477*H477,2)</f>
        <v>0</v>
      </c>
      <c r="K477" s="145"/>
      <c r="L477" s="32"/>
      <c r="M477" s="146" t="s">
        <v>1</v>
      </c>
      <c r="N477" s="147" t="s">
        <v>40</v>
      </c>
      <c r="P477" s="148">
        <f>O477*H477</f>
        <v>0</v>
      </c>
      <c r="Q477" s="148">
        <v>0</v>
      </c>
      <c r="R477" s="148">
        <f>Q477*H477</f>
        <v>0</v>
      </c>
      <c r="S477" s="148">
        <v>0</v>
      </c>
      <c r="T477" s="149">
        <f>S477*H477</f>
        <v>0</v>
      </c>
      <c r="AR477" s="150" t="s">
        <v>105</v>
      </c>
      <c r="AT477" s="150" t="s">
        <v>160</v>
      </c>
      <c r="AU477" s="150" t="s">
        <v>84</v>
      </c>
      <c r="AY477" s="17" t="s">
        <v>158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7" t="s">
        <v>82</v>
      </c>
      <c r="BK477" s="151">
        <f>ROUND(I477*H477,2)</f>
        <v>0</v>
      </c>
      <c r="BL477" s="17" t="s">
        <v>105</v>
      </c>
      <c r="BM477" s="150" t="s">
        <v>757</v>
      </c>
    </row>
    <row r="478" spans="2:65" s="1" customFormat="1" ht="18">
      <c r="B478" s="32"/>
      <c r="D478" s="153" t="s">
        <v>750</v>
      </c>
      <c r="F478" s="196" t="s">
        <v>751</v>
      </c>
      <c r="I478" s="197"/>
      <c r="L478" s="32"/>
      <c r="M478" s="198"/>
      <c r="T478" s="56"/>
      <c r="AT478" s="17" t="s">
        <v>750</v>
      </c>
      <c r="AU478" s="17" t="s">
        <v>84</v>
      </c>
    </row>
    <row r="479" spans="2:65" s="12" customFormat="1" ht="20">
      <c r="B479" s="152"/>
      <c r="D479" s="153" t="s">
        <v>165</v>
      </c>
      <c r="E479" s="154" t="s">
        <v>1</v>
      </c>
      <c r="F479" s="155" t="s">
        <v>758</v>
      </c>
      <c r="H479" s="154" t="s">
        <v>1</v>
      </c>
      <c r="I479" s="156"/>
      <c r="L479" s="152"/>
      <c r="M479" s="157"/>
      <c r="T479" s="158"/>
      <c r="AT479" s="154" t="s">
        <v>165</v>
      </c>
      <c r="AU479" s="154" t="s">
        <v>84</v>
      </c>
      <c r="AV479" s="12" t="s">
        <v>82</v>
      </c>
      <c r="AW479" s="12" t="s">
        <v>31</v>
      </c>
      <c r="AX479" s="12" t="s">
        <v>75</v>
      </c>
      <c r="AY479" s="154" t="s">
        <v>158</v>
      </c>
    </row>
    <row r="480" spans="2:65" s="13" customFormat="1" ht="10">
      <c r="B480" s="159"/>
      <c r="D480" s="153" t="s">
        <v>165</v>
      </c>
      <c r="E480" s="160" t="s">
        <v>1</v>
      </c>
      <c r="F480" s="161" t="s">
        <v>753</v>
      </c>
      <c r="H480" s="162">
        <v>1533.84</v>
      </c>
      <c r="I480" s="163"/>
      <c r="L480" s="159"/>
      <c r="M480" s="164"/>
      <c r="T480" s="165"/>
      <c r="AT480" s="160" t="s">
        <v>165</v>
      </c>
      <c r="AU480" s="160" t="s">
        <v>84</v>
      </c>
      <c r="AV480" s="13" t="s">
        <v>84</v>
      </c>
      <c r="AW480" s="13" t="s">
        <v>31</v>
      </c>
      <c r="AX480" s="13" t="s">
        <v>82</v>
      </c>
      <c r="AY480" s="160" t="s">
        <v>158</v>
      </c>
    </row>
    <row r="481" spans="2:65" s="1" customFormat="1" ht="24.15" customHeight="1">
      <c r="B481" s="137"/>
      <c r="C481" s="138" t="s">
        <v>759</v>
      </c>
      <c r="D481" s="138" t="s">
        <v>160</v>
      </c>
      <c r="E481" s="139" t="s">
        <v>760</v>
      </c>
      <c r="F481" s="140" t="s">
        <v>761</v>
      </c>
      <c r="G481" s="141" t="s">
        <v>762</v>
      </c>
      <c r="H481" s="142">
        <v>3221.0639999999999</v>
      </c>
      <c r="I481" s="143"/>
      <c r="J481" s="144">
        <f>ROUND(I481*H481,2)</f>
        <v>0</v>
      </c>
      <c r="K481" s="145"/>
      <c r="L481" s="32"/>
      <c r="M481" s="146" t="s">
        <v>1</v>
      </c>
      <c r="N481" s="147" t="s">
        <v>40</v>
      </c>
      <c r="P481" s="148">
        <f>O481*H481</f>
        <v>0</v>
      </c>
      <c r="Q481" s="148">
        <v>0</v>
      </c>
      <c r="R481" s="148">
        <f>Q481*H481</f>
        <v>0</v>
      </c>
      <c r="S481" s="148">
        <v>0</v>
      </c>
      <c r="T481" s="149">
        <f>S481*H481</f>
        <v>0</v>
      </c>
      <c r="AR481" s="150" t="s">
        <v>105</v>
      </c>
      <c r="AT481" s="150" t="s">
        <v>160</v>
      </c>
      <c r="AU481" s="150" t="s">
        <v>84</v>
      </c>
      <c r="AY481" s="17" t="s">
        <v>158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82</v>
      </c>
      <c r="BK481" s="151">
        <f>ROUND(I481*H481,2)</f>
        <v>0</v>
      </c>
      <c r="BL481" s="17" t="s">
        <v>105</v>
      </c>
      <c r="BM481" s="150" t="s">
        <v>763</v>
      </c>
    </row>
    <row r="482" spans="2:65" s="13" customFormat="1" ht="10">
      <c r="B482" s="159"/>
      <c r="D482" s="153" t="s">
        <v>165</v>
      </c>
      <c r="E482" s="160" t="s">
        <v>1</v>
      </c>
      <c r="F482" s="161" t="s">
        <v>764</v>
      </c>
      <c r="H482" s="162">
        <v>3221.0639999999999</v>
      </c>
      <c r="I482" s="163"/>
      <c r="L482" s="159"/>
      <c r="M482" s="164"/>
      <c r="T482" s="165"/>
      <c r="AT482" s="160" t="s">
        <v>165</v>
      </c>
      <c r="AU482" s="160" t="s">
        <v>84</v>
      </c>
      <c r="AV482" s="13" t="s">
        <v>84</v>
      </c>
      <c r="AW482" s="13" t="s">
        <v>31</v>
      </c>
      <c r="AX482" s="13" t="s">
        <v>82</v>
      </c>
      <c r="AY482" s="160" t="s">
        <v>158</v>
      </c>
    </row>
    <row r="483" spans="2:65" s="1" customFormat="1" ht="24.15" customHeight="1">
      <c r="B483" s="137"/>
      <c r="C483" s="138" t="s">
        <v>765</v>
      </c>
      <c r="D483" s="138" t="s">
        <v>160</v>
      </c>
      <c r="E483" s="139" t="s">
        <v>766</v>
      </c>
      <c r="F483" s="140" t="s">
        <v>767</v>
      </c>
      <c r="G483" s="141" t="s">
        <v>762</v>
      </c>
      <c r="H483" s="142">
        <v>1380.4559999999999</v>
      </c>
      <c r="I483" s="143"/>
      <c r="J483" s="144">
        <f>ROUND(I483*H483,2)</f>
        <v>0</v>
      </c>
      <c r="K483" s="145"/>
      <c r="L483" s="32"/>
      <c r="M483" s="146" t="s">
        <v>1</v>
      </c>
      <c r="N483" s="147" t="s">
        <v>40</v>
      </c>
      <c r="P483" s="148">
        <f>O483*H483</f>
        <v>0</v>
      </c>
      <c r="Q483" s="148">
        <v>0</v>
      </c>
      <c r="R483" s="148">
        <f>Q483*H483</f>
        <v>0</v>
      </c>
      <c r="S483" s="148">
        <v>0</v>
      </c>
      <c r="T483" s="149">
        <f>S483*H483</f>
        <v>0</v>
      </c>
      <c r="AR483" s="150" t="s">
        <v>105</v>
      </c>
      <c r="AT483" s="150" t="s">
        <v>160</v>
      </c>
      <c r="AU483" s="150" t="s">
        <v>84</v>
      </c>
      <c r="AY483" s="17" t="s">
        <v>158</v>
      </c>
      <c r="BE483" s="151">
        <f>IF(N483="základní",J483,0)</f>
        <v>0</v>
      </c>
      <c r="BF483" s="151">
        <f>IF(N483="snížená",J483,0)</f>
        <v>0</v>
      </c>
      <c r="BG483" s="151">
        <f>IF(N483="zákl. přenesená",J483,0)</f>
        <v>0</v>
      </c>
      <c r="BH483" s="151">
        <f>IF(N483="sníž. přenesená",J483,0)</f>
        <v>0</v>
      </c>
      <c r="BI483" s="151">
        <f>IF(N483="nulová",J483,0)</f>
        <v>0</v>
      </c>
      <c r="BJ483" s="17" t="s">
        <v>82</v>
      </c>
      <c r="BK483" s="151">
        <f>ROUND(I483*H483,2)</f>
        <v>0</v>
      </c>
      <c r="BL483" s="17" t="s">
        <v>105</v>
      </c>
      <c r="BM483" s="150" t="s">
        <v>768</v>
      </c>
    </row>
    <row r="484" spans="2:65" s="13" customFormat="1" ht="10">
      <c r="B484" s="159"/>
      <c r="D484" s="153" t="s">
        <v>165</v>
      </c>
      <c r="E484" s="160" t="s">
        <v>1</v>
      </c>
      <c r="F484" s="161" t="s">
        <v>769</v>
      </c>
      <c r="H484" s="162">
        <v>1380.4559999999999</v>
      </c>
      <c r="I484" s="163"/>
      <c r="L484" s="159"/>
      <c r="M484" s="164"/>
      <c r="T484" s="165"/>
      <c r="AT484" s="160" t="s">
        <v>165</v>
      </c>
      <c r="AU484" s="160" t="s">
        <v>84</v>
      </c>
      <c r="AV484" s="13" t="s">
        <v>84</v>
      </c>
      <c r="AW484" s="13" t="s">
        <v>31</v>
      </c>
      <c r="AX484" s="13" t="s">
        <v>82</v>
      </c>
      <c r="AY484" s="160" t="s">
        <v>158</v>
      </c>
    </row>
    <row r="485" spans="2:65" s="1" customFormat="1" ht="16.5" customHeight="1">
      <c r="B485" s="137"/>
      <c r="C485" s="138" t="s">
        <v>770</v>
      </c>
      <c r="D485" s="138" t="s">
        <v>160</v>
      </c>
      <c r="E485" s="139" t="s">
        <v>771</v>
      </c>
      <c r="F485" s="140" t="s">
        <v>772</v>
      </c>
      <c r="G485" s="141" t="s">
        <v>170</v>
      </c>
      <c r="H485" s="142">
        <v>138.04599999999999</v>
      </c>
      <c r="I485" s="143"/>
      <c r="J485" s="144">
        <f>ROUND(I485*H485,2)</f>
        <v>0</v>
      </c>
      <c r="K485" s="145"/>
      <c r="L485" s="32"/>
      <c r="M485" s="146" t="s">
        <v>1</v>
      </c>
      <c r="N485" s="147" t="s">
        <v>40</v>
      </c>
      <c r="P485" s="148">
        <f>O485*H485</f>
        <v>0</v>
      </c>
      <c r="Q485" s="148">
        <v>1.7</v>
      </c>
      <c r="R485" s="148">
        <f>Q485*H485</f>
        <v>234.67819999999998</v>
      </c>
      <c r="S485" s="148">
        <v>0</v>
      </c>
      <c r="T485" s="149">
        <f>S485*H485</f>
        <v>0</v>
      </c>
      <c r="AR485" s="150" t="s">
        <v>105</v>
      </c>
      <c r="AT485" s="150" t="s">
        <v>160</v>
      </c>
      <c r="AU485" s="150" t="s">
        <v>84</v>
      </c>
      <c r="AY485" s="17" t="s">
        <v>158</v>
      </c>
      <c r="BE485" s="151">
        <f>IF(N485="základní",J485,0)</f>
        <v>0</v>
      </c>
      <c r="BF485" s="151">
        <f>IF(N485="snížená",J485,0)</f>
        <v>0</v>
      </c>
      <c r="BG485" s="151">
        <f>IF(N485="zákl. přenesená",J485,0)</f>
        <v>0</v>
      </c>
      <c r="BH485" s="151">
        <f>IF(N485="sníž. přenesená",J485,0)</f>
        <v>0</v>
      </c>
      <c r="BI485" s="151">
        <f>IF(N485="nulová",J485,0)</f>
        <v>0</v>
      </c>
      <c r="BJ485" s="17" t="s">
        <v>82</v>
      </c>
      <c r="BK485" s="151">
        <f>ROUND(I485*H485,2)</f>
        <v>0</v>
      </c>
      <c r="BL485" s="17" t="s">
        <v>105</v>
      </c>
      <c r="BM485" s="150" t="s">
        <v>773</v>
      </c>
    </row>
    <row r="486" spans="2:65" s="12" customFormat="1" ht="20">
      <c r="B486" s="152"/>
      <c r="D486" s="153" t="s">
        <v>165</v>
      </c>
      <c r="E486" s="154" t="s">
        <v>1</v>
      </c>
      <c r="F486" s="155" t="s">
        <v>774</v>
      </c>
      <c r="H486" s="154" t="s">
        <v>1</v>
      </c>
      <c r="I486" s="156"/>
      <c r="L486" s="152"/>
      <c r="M486" s="157"/>
      <c r="T486" s="158"/>
      <c r="AT486" s="154" t="s">
        <v>165</v>
      </c>
      <c r="AU486" s="154" t="s">
        <v>84</v>
      </c>
      <c r="AV486" s="12" t="s">
        <v>82</v>
      </c>
      <c r="AW486" s="12" t="s">
        <v>31</v>
      </c>
      <c r="AX486" s="12" t="s">
        <v>75</v>
      </c>
      <c r="AY486" s="154" t="s">
        <v>158</v>
      </c>
    </row>
    <row r="487" spans="2:65" s="13" customFormat="1" ht="10">
      <c r="B487" s="159"/>
      <c r="D487" s="153" t="s">
        <v>165</v>
      </c>
      <c r="E487" s="160" t="s">
        <v>1</v>
      </c>
      <c r="F487" s="161" t="s">
        <v>775</v>
      </c>
      <c r="H487" s="162">
        <v>138.04599999999999</v>
      </c>
      <c r="I487" s="163"/>
      <c r="L487" s="159"/>
      <c r="M487" s="164"/>
      <c r="T487" s="165"/>
      <c r="AT487" s="160" t="s">
        <v>165</v>
      </c>
      <c r="AU487" s="160" t="s">
        <v>84</v>
      </c>
      <c r="AV487" s="13" t="s">
        <v>84</v>
      </c>
      <c r="AW487" s="13" t="s">
        <v>31</v>
      </c>
      <c r="AX487" s="13" t="s">
        <v>82</v>
      </c>
      <c r="AY487" s="160" t="s">
        <v>158</v>
      </c>
    </row>
    <row r="488" spans="2:65" s="1" customFormat="1" ht="24.15" customHeight="1">
      <c r="B488" s="137"/>
      <c r="C488" s="138" t="s">
        <v>776</v>
      </c>
      <c r="D488" s="138" t="s">
        <v>160</v>
      </c>
      <c r="E488" s="139" t="s">
        <v>777</v>
      </c>
      <c r="F488" s="140" t="s">
        <v>778</v>
      </c>
      <c r="G488" s="141" t="s">
        <v>163</v>
      </c>
      <c r="H488" s="142">
        <v>1533.84</v>
      </c>
      <c r="I488" s="143"/>
      <c r="J488" s="144">
        <f>ROUND(I488*H488,2)</f>
        <v>0</v>
      </c>
      <c r="K488" s="145"/>
      <c r="L488" s="32"/>
      <c r="M488" s="146" t="s">
        <v>1</v>
      </c>
      <c r="N488" s="147" t="s">
        <v>40</v>
      </c>
      <c r="P488" s="148">
        <f>O488*H488</f>
        <v>0</v>
      </c>
      <c r="Q488" s="148">
        <v>0.496</v>
      </c>
      <c r="R488" s="148">
        <f>Q488*H488</f>
        <v>760.78463999999997</v>
      </c>
      <c r="S488" s="148">
        <v>0</v>
      </c>
      <c r="T488" s="149">
        <f>S488*H488</f>
        <v>0</v>
      </c>
      <c r="AR488" s="150" t="s">
        <v>105</v>
      </c>
      <c r="AT488" s="150" t="s">
        <v>160</v>
      </c>
      <c r="AU488" s="150" t="s">
        <v>84</v>
      </c>
      <c r="AY488" s="17" t="s">
        <v>158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82</v>
      </c>
      <c r="BK488" s="151">
        <f>ROUND(I488*H488,2)</f>
        <v>0</v>
      </c>
      <c r="BL488" s="17" t="s">
        <v>105</v>
      </c>
      <c r="BM488" s="150" t="s">
        <v>779</v>
      </c>
    </row>
    <row r="489" spans="2:65" s="12" customFormat="1" ht="10">
      <c r="B489" s="152"/>
      <c r="D489" s="153" t="s">
        <v>165</v>
      </c>
      <c r="E489" s="154" t="s">
        <v>1</v>
      </c>
      <c r="F489" s="155" t="s">
        <v>780</v>
      </c>
      <c r="H489" s="154" t="s">
        <v>1</v>
      </c>
      <c r="I489" s="156"/>
      <c r="L489" s="152"/>
      <c r="M489" s="157"/>
      <c r="T489" s="158"/>
      <c r="AT489" s="154" t="s">
        <v>165</v>
      </c>
      <c r="AU489" s="154" t="s">
        <v>84</v>
      </c>
      <c r="AV489" s="12" t="s">
        <v>82</v>
      </c>
      <c r="AW489" s="12" t="s">
        <v>31</v>
      </c>
      <c r="AX489" s="12" t="s">
        <v>75</v>
      </c>
      <c r="AY489" s="154" t="s">
        <v>158</v>
      </c>
    </row>
    <row r="490" spans="2:65" s="13" customFormat="1" ht="10">
      <c r="B490" s="159"/>
      <c r="D490" s="153" t="s">
        <v>165</v>
      </c>
      <c r="E490" s="160" t="s">
        <v>1</v>
      </c>
      <c r="F490" s="161" t="s">
        <v>781</v>
      </c>
      <c r="H490" s="162">
        <v>1533.84</v>
      </c>
      <c r="I490" s="163"/>
      <c r="L490" s="159"/>
      <c r="M490" s="164"/>
      <c r="T490" s="165"/>
      <c r="AT490" s="160" t="s">
        <v>165</v>
      </c>
      <c r="AU490" s="160" t="s">
        <v>84</v>
      </c>
      <c r="AV490" s="13" t="s">
        <v>84</v>
      </c>
      <c r="AW490" s="13" t="s">
        <v>31</v>
      </c>
      <c r="AX490" s="13" t="s">
        <v>82</v>
      </c>
      <c r="AY490" s="160" t="s">
        <v>158</v>
      </c>
    </row>
    <row r="491" spans="2:65" s="1" customFormat="1" ht="16.5" customHeight="1">
      <c r="B491" s="137"/>
      <c r="C491" s="138" t="s">
        <v>782</v>
      </c>
      <c r="D491" s="138" t="s">
        <v>160</v>
      </c>
      <c r="E491" s="139" t="s">
        <v>783</v>
      </c>
      <c r="F491" s="140" t="s">
        <v>784</v>
      </c>
      <c r="G491" s="141" t="s">
        <v>163</v>
      </c>
      <c r="H491" s="142">
        <v>1533.84</v>
      </c>
      <c r="I491" s="143"/>
      <c r="J491" s="144">
        <f>ROUND(I491*H491,2)</f>
        <v>0</v>
      </c>
      <c r="K491" s="145"/>
      <c r="L491" s="32"/>
      <c r="M491" s="146" t="s">
        <v>1</v>
      </c>
      <c r="N491" s="147" t="s">
        <v>40</v>
      </c>
      <c r="P491" s="148">
        <f>O491*H491</f>
        <v>0</v>
      </c>
      <c r="Q491" s="148">
        <v>0.115</v>
      </c>
      <c r="R491" s="148">
        <f>Q491*H491</f>
        <v>176.39160000000001</v>
      </c>
      <c r="S491" s="148">
        <v>0</v>
      </c>
      <c r="T491" s="149">
        <f>S491*H491</f>
        <v>0</v>
      </c>
      <c r="AR491" s="150" t="s">
        <v>105</v>
      </c>
      <c r="AT491" s="150" t="s">
        <v>160</v>
      </c>
      <c r="AU491" s="150" t="s">
        <v>84</v>
      </c>
      <c r="AY491" s="17" t="s">
        <v>158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7" t="s">
        <v>82</v>
      </c>
      <c r="BK491" s="151">
        <f>ROUND(I491*H491,2)</f>
        <v>0</v>
      </c>
      <c r="BL491" s="17" t="s">
        <v>105</v>
      </c>
      <c r="BM491" s="150" t="s">
        <v>785</v>
      </c>
    </row>
    <row r="492" spans="2:65" s="1" customFormat="1" ht="16.5" customHeight="1">
      <c r="B492" s="137"/>
      <c r="C492" s="138" t="s">
        <v>786</v>
      </c>
      <c r="D492" s="138" t="s">
        <v>160</v>
      </c>
      <c r="E492" s="139" t="s">
        <v>787</v>
      </c>
      <c r="F492" s="140" t="s">
        <v>788</v>
      </c>
      <c r="G492" s="141" t="s">
        <v>163</v>
      </c>
      <c r="H492" s="142">
        <v>1533.84</v>
      </c>
      <c r="I492" s="143"/>
      <c r="J492" s="144">
        <f>ROUND(I492*H492,2)</f>
        <v>0</v>
      </c>
      <c r="K492" s="145"/>
      <c r="L492" s="32"/>
      <c r="M492" s="146" t="s">
        <v>1</v>
      </c>
      <c r="N492" s="147" t="s">
        <v>40</v>
      </c>
      <c r="P492" s="148">
        <f>O492*H492</f>
        <v>0</v>
      </c>
      <c r="Q492" s="148">
        <v>0</v>
      </c>
      <c r="R492" s="148">
        <f>Q492*H492</f>
        <v>0</v>
      </c>
      <c r="S492" s="148">
        <v>0</v>
      </c>
      <c r="T492" s="149">
        <f>S492*H492</f>
        <v>0</v>
      </c>
      <c r="AR492" s="150" t="s">
        <v>105</v>
      </c>
      <c r="AT492" s="150" t="s">
        <v>160</v>
      </c>
      <c r="AU492" s="150" t="s">
        <v>84</v>
      </c>
      <c r="AY492" s="17" t="s">
        <v>158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82</v>
      </c>
      <c r="BK492" s="151">
        <f>ROUND(I492*H492,2)</f>
        <v>0</v>
      </c>
      <c r="BL492" s="17" t="s">
        <v>105</v>
      </c>
      <c r="BM492" s="150" t="s">
        <v>789</v>
      </c>
    </row>
    <row r="493" spans="2:65" s="12" customFormat="1" ht="10">
      <c r="B493" s="152"/>
      <c r="D493" s="153" t="s">
        <v>165</v>
      </c>
      <c r="E493" s="154" t="s">
        <v>1</v>
      </c>
      <c r="F493" s="155" t="s">
        <v>790</v>
      </c>
      <c r="H493" s="154" t="s">
        <v>1</v>
      </c>
      <c r="I493" s="156"/>
      <c r="L493" s="152"/>
      <c r="M493" s="157"/>
      <c r="T493" s="158"/>
      <c r="AT493" s="154" t="s">
        <v>165</v>
      </c>
      <c r="AU493" s="154" t="s">
        <v>84</v>
      </c>
      <c r="AV493" s="12" t="s">
        <v>82</v>
      </c>
      <c r="AW493" s="12" t="s">
        <v>31</v>
      </c>
      <c r="AX493" s="12" t="s">
        <v>75</v>
      </c>
      <c r="AY493" s="154" t="s">
        <v>158</v>
      </c>
    </row>
    <row r="494" spans="2:65" s="13" customFormat="1" ht="10">
      <c r="B494" s="159"/>
      <c r="D494" s="153" t="s">
        <v>165</v>
      </c>
      <c r="E494" s="160" t="s">
        <v>1</v>
      </c>
      <c r="F494" s="161" t="s">
        <v>753</v>
      </c>
      <c r="H494" s="162">
        <v>1533.84</v>
      </c>
      <c r="I494" s="163"/>
      <c r="L494" s="159"/>
      <c r="M494" s="164"/>
      <c r="T494" s="165"/>
      <c r="AT494" s="160" t="s">
        <v>165</v>
      </c>
      <c r="AU494" s="160" t="s">
        <v>84</v>
      </c>
      <c r="AV494" s="13" t="s">
        <v>84</v>
      </c>
      <c r="AW494" s="13" t="s">
        <v>31</v>
      </c>
      <c r="AX494" s="13" t="s">
        <v>82</v>
      </c>
      <c r="AY494" s="160" t="s">
        <v>158</v>
      </c>
    </row>
    <row r="495" spans="2:65" s="1" customFormat="1" ht="21.75" customHeight="1">
      <c r="B495" s="137"/>
      <c r="C495" s="138" t="s">
        <v>791</v>
      </c>
      <c r="D495" s="138" t="s">
        <v>160</v>
      </c>
      <c r="E495" s="139" t="s">
        <v>792</v>
      </c>
      <c r="F495" s="140" t="s">
        <v>793</v>
      </c>
      <c r="G495" s="141" t="s">
        <v>163</v>
      </c>
      <c r="H495" s="142">
        <v>1579.855</v>
      </c>
      <c r="I495" s="143"/>
      <c r="J495" s="144">
        <f>ROUND(I495*H495,2)</f>
        <v>0</v>
      </c>
      <c r="K495" s="145"/>
      <c r="L495" s="32"/>
      <c r="M495" s="146" t="s">
        <v>1</v>
      </c>
      <c r="N495" s="147" t="s">
        <v>40</v>
      </c>
      <c r="P495" s="148">
        <f>O495*H495</f>
        <v>0</v>
      </c>
      <c r="Q495" s="148">
        <v>0</v>
      </c>
      <c r="R495" s="148">
        <f>Q495*H495</f>
        <v>0</v>
      </c>
      <c r="S495" s="148">
        <v>0</v>
      </c>
      <c r="T495" s="149">
        <f>S495*H495</f>
        <v>0</v>
      </c>
      <c r="AR495" s="150" t="s">
        <v>105</v>
      </c>
      <c r="AT495" s="150" t="s">
        <v>160</v>
      </c>
      <c r="AU495" s="150" t="s">
        <v>84</v>
      </c>
      <c r="AY495" s="17" t="s">
        <v>158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82</v>
      </c>
      <c r="BK495" s="151">
        <f>ROUND(I495*H495,2)</f>
        <v>0</v>
      </c>
      <c r="BL495" s="17" t="s">
        <v>105</v>
      </c>
      <c r="BM495" s="150" t="s">
        <v>794</v>
      </c>
    </row>
    <row r="496" spans="2:65" s="13" customFormat="1" ht="10">
      <c r="B496" s="159"/>
      <c r="D496" s="153" t="s">
        <v>165</v>
      </c>
      <c r="E496" s="160" t="s">
        <v>1</v>
      </c>
      <c r="F496" s="161" t="s">
        <v>795</v>
      </c>
      <c r="H496" s="162">
        <v>1579.855</v>
      </c>
      <c r="I496" s="163"/>
      <c r="L496" s="159"/>
      <c r="M496" s="164"/>
      <c r="T496" s="165"/>
      <c r="AT496" s="160" t="s">
        <v>165</v>
      </c>
      <c r="AU496" s="160" t="s">
        <v>84</v>
      </c>
      <c r="AV496" s="13" t="s">
        <v>84</v>
      </c>
      <c r="AW496" s="13" t="s">
        <v>31</v>
      </c>
      <c r="AX496" s="13" t="s">
        <v>82</v>
      </c>
      <c r="AY496" s="160" t="s">
        <v>158</v>
      </c>
    </row>
    <row r="497" spans="2:65" s="1" customFormat="1" ht="21.75" customHeight="1">
      <c r="B497" s="137"/>
      <c r="C497" s="138" t="s">
        <v>796</v>
      </c>
      <c r="D497" s="138" t="s">
        <v>160</v>
      </c>
      <c r="E497" s="139" t="s">
        <v>797</v>
      </c>
      <c r="F497" s="140" t="s">
        <v>798</v>
      </c>
      <c r="G497" s="141" t="s">
        <v>163</v>
      </c>
      <c r="H497" s="142">
        <v>92.14</v>
      </c>
      <c r="I497" s="143"/>
      <c r="J497" s="144">
        <f>ROUND(I497*H497,2)</f>
        <v>0</v>
      </c>
      <c r="K497" s="145"/>
      <c r="L497" s="32"/>
      <c r="M497" s="146" t="s">
        <v>1</v>
      </c>
      <c r="N497" s="147" t="s">
        <v>40</v>
      </c>
      <c r="P497" s="148">
        <f>O497*H497</f>
        <v>0</v>
      </c>
      <c r="Q497" s="148">
        <v>9.1999999999999998E-2</v>
      </c>
      <c r="R497" s="148">
        <f>Q497*H497</f>
        <v>8.4768799999999995</v>
      </c>
      <c r="S497" s="148">
        <v>0</v>
      </c>
      <c r="T497" s="149">
        <f>S497*H497</f>
        <v>0</v>
      </c>
      <c r="AR497" s="150" t="s">
        <v>105</v>
      </c>
      <c r="AT497" s="150" t="s">
        <v>160</v>
      </c>
      <c r="AU497" s="150" t="s">
        <v>84</v>
      </c>
      <c r="AY497" s="17" t="s">
        <v>158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7" t="s">
        <v>82</v>
      </c>
      <c r="BK497" s="151">
        <f>ROUND(I497*H497,2)</f>
        <v>0</v>
      </c>
      <c r="BL497" s="17" t="s">
        <v>105</v>
      </c>
      <c r="BM497" s="150" t="s">
        <v>799</v>
      </c>
    </row>
    <row r="498" spans="2:65" s="1" customFormat="1" ht="24.15" customHeight="1">
      <c r="B498" s="137"/>
      <c r="C498" s="138" t="s">
        <v>800</v>
      </c>
      <c r="D498" s="138" t="s">
        <v>160</v>
      </c>
      <c r="E498" s="139" t="s">
        <v>801</v>
      </c>
      <c r="F498" s="140" t="s">
        <v>802</v>
      </c>
      <c r="G498" s="141" t="s">
        <v>163</v>
      </c>
      <c r="H498" s="142">
        <v>92.14</v>
      </c>
      <c r="I498" s="143"/>
      <c r="J498" s="144">
        <f>ROUND(I498*H498,2)</f>
        <v>0</v>
      </c>
      <c r="K498" s="145"/>
      <c r="L498" s="32"/>
      <c r="M498" s="146" t="s">
        <v>1</v>
      </c>
      <c r="N498" s="147" t="s">
        <v>40</v>
      </c>
      <c r="P498" s="148">
        <f>O498*H498</f>
        <v>0</v>
      </c>
      <c r="Q498" s="148">
        <v>0.218</v>
      </c>
      <c r="R498" s="148">
        <f>Q498*H498</f>
        <v>20.08652</v>
      </c>
      <c r="S498" s="148">
        <v>0</v>
      </c>
      <c r="T498" s="149">
        <f>S498*H498</f>
        <v>0</v>
      </c>
      <c r="AR498" s="150" t="s">
        <v>105</v>
      </c>
      <c r="AT498" s="150" t="s">
        <v>160</v>
      </c>
      <c r="AU498" s="150" t="s">
        <v>84</v>
      </c>
      <c r="AY498" s="17" t="s">
        <v>158</v>
      </c>
      <c r="BE498" s="151">
        <f>IF(N498="základní",J498,0)</f>
        <v>0</v>
      </c>
      <c r="BF498" s="151">
        <f>IF(N498="snížená",J498,0)</f>
        <v>0</v>
      </c>
      <c r="BG498" s="151">
        <f>IF(N498="zákl. přenesená",J498,0)</f>
        <v>0</v>
      </c>
      <c r="BH498" s="151">
        <f>IF(N498="sníž. přenesená",J498,0)</f>
        <v>0</v>
      </c>
      <c r="BI498" s="151">
        <f>IF(N498="nulová",J498,0)</f>
        <v>0</v>
      </c>
      <c r="BJ498" s="17" t="s">
        <v>82</v>
      </c>
      <c r="BK498" s="151">
        <f>ROUND(I498*H498,2)</f>
        <v>0</v>
      </c>
      <c r="BL498" s="17" t="s">
        <v>105</v>
      </c>
      <c r="BM498" s="150" t="s">
        <v>803</v>
      </c>
    </row>
    <row r="499" spans="2:65" s="12" customFormat="1" ht="10">
      <c r="B499" s="152"/>
      <c r="D499" s="153" t="s">
        <v>165</v>
      </c>
      <c r="E499" s="154" t="s">
        <v>1</v>
      </c>
      <c r="F499" s="155" t="s">
        <v>804</v>
      </c>
      <c r="H499" s="154" t="s">
        <v>1</v>
      </c>
      <c r="I499" s="156"/>
      <c r="L499" s="152"/>
      <c r="M499" s="157"/>
      <c r="T499" s="158"/>
      <c r="AT499" s="154" t="s">
        <v>165</v>
      </c>
      <c r="AU499" s="154" t="s">
        <v>84</v>
      </c>
      <c r="AV499" s="12" t="s">
        <v>82</v>
      </c>
      <c r="AW499" s="12" t="s">
        <v>31</v>
      </c>
      <c r="AX499" s="12" t="s">
        <v>75</v>
      </c>
      <c r="AY499" s="154" t="s">
        <v>158</v>
      </c>
    </row>
    <row r="500" spans="2:65" s="13" customFormat="1" ht="10">
      <c r="B500" s="159"/>
      <c r="D500" s="153" t="s">
        <v>165</v>
      </c>
      <c r="E500" s="160" t="s">
        <v>1</v>
      </c>
      <c r="F500" s="161" t="s">
        <v>805</v>
      </c>
      <c r="H500" s="162">
        <v>92.14</v>
      </c>
      <c r="I500" s="163"/>
      <c r="L500" s="159"/>
      <c r="M500" s="164"/>
      <c r="T500" s="165"/>
      <c r="AT500" s="160" t="s">
        <v>165</v>
      </c>
      <c r="AU500" s="160" t="s">
        <v>84</v>
      </c>
      <c r="AV500" s="13" t="s">
        <v>84</v>
      </c>
      <c r="AW500" s="13" t="s">
        <v>31</v>
      </c>
      <c r="AX500" s="13" t="s">
        <v>82</v>
      </c>
      <c r="AY500" s="160" t="s">
        <v>158</v>
      </c>
    </row>
    <row r="501" spans="2:65" s="1" customFormat="1" ht="24.15" customHeight="1">
      <c r="B501" s="137"/>
      <c r="C501" s="138" t="s">
        <v>806</v>
      </c>
      <c r="D501" s="138" t="s">
        <v>160</v>
      </c>
      <c r="E501" s="139" t="s">
        <v>807</v>
      </c>
      <c r="F501" s="140" t="s">
        <v>808</v>
      </c>
      <c r="G501" s="141" t="s">
        <v>163</v>
      </c>
      <c r="H501" s="142">
        <v>92.14</v>
      </c>
      <c r="I501" s="143"/>
      <c r="J501" s="144">
        <f>ROUND(I501*H501,2)</f>
        <v>0</v>
      </c>
      <c r="K501" s="145"/>
      <c r="L501" s="32"/>
      <c r="M501" s="146" t="s">
        <v>1</v>
      </c>
      <c r="N501" s="147" t="s">
        <v>40</v>
      </c>
      <c r="P501" s="148">
        <f>O501*H501</f>
        <v>0</v>
      </c>
      <c r="Q501" s="148">
        <v>0.39600000000000002</v>
      </c>
      <c r="R501" s="148">
        <f>Q501*H501</f>
        <v>36.487439999999999</v>
      </c>
      <c r="S501" s="148">
        <v>0</v>
      </c>
      <c r="T501" s="149">
        <f>S501*H501</f>
        <v>0</v>
      </c>
      <c r="AR501" s="150" t="s">
        <v>105</v>
      </c>
      <c r="AT501" s="150" t="s">
        <v>160</v>
      </c>
      <c r="AU501" s="150" t="s">
        <v>84</v>
      </c>
      <c r="AY501" s="17" t="s">
        <v>158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82</v>
      </c>
      <c r="BK501" s="151">
        <f>ROUND(I501*H501,2)</f>
        <v>0</v>
      </c>
      <c r="BL501" s="17" t="s">
        <v>105</v>
      </c>
      <c r="BM501" s="150" t="s">
        <v>809</v>
      </c>
    </row>
    <row r="502" spans="2:65" s="12" customFormat="1" ht="10">
      <c r="B502" s="152"/>
      <c r="D502" s="153" t="s">
        <v>165</v>
      </c>
      <c r="E502" s="154" t="s">
        <v>1</v>
      </c>
      <c r="F502" s="155" t="s">
        <v>804</v>
      </c>
      <c r="H502" s="154" t="s">
        <v>1</v>
      </c>
      <c r="I502" s="156"/>
      <c r="L502" s="152"/>
      <c r="M502" s="157"/>
      <c r="T502" s="158"/>
      <c r="AT502" s="154" t="s">
        <v>165</v>
      </c>
      <c r="AU502" s="154" t="s">
        <v>84</v>
      </c>
      <c r="AV502" s="12" t="s">
        <v>82</v>
      </c>
      <c r="AW502" s="12" t="s">
        <v>31</v>
      </c>
      <c r="AX502" s="12" t="s">
        <v>75</v>
      </c>
      <c r="AY502" s="154" t="s">
        <v>158</v>
      </c>
    </row>
    <row r="503" spans="2:65" s="13" customFormat="1" ht="10">
      <c r="B503" s="159"/>
      <c r="D503" s="153" t="s">
        <v>165</v>
      </c>
      <c r="E503" s="160" t="s">
        <v>1</v>
      </c>
      <c r="F503" s="161" t="s">
        <v>805</v>
      </c>
      <c r="H503" s="162">
        <v>92.14</v>
      </c>
      <c r="I503" s="163"/>
      <c r="L503" s="159"/>
      <c r="M503" s="164"/>
      <c r="T503" s="165"/>
      <c r="AT503" s="160" t="s">
        <v>165</v>
      </c>
      <c r="AU503" s="160" t="s">
        <v>84</v>
      </c>
      <c r="AV503" s="13" t="s">
        <v>84</v>
      </c>
      <c r="AW503" s="13" t="s">
        <v>31</v>
      </c>
      <c r="AX503" s="13" t="s">
        <v>82</v>
      </c>
      <c r="AY503" s="160" t="s">
        <v>158</v>
      </c>
    </row>
    <row r="504" spans="2:65" s="1" customFormat="1" ht="33" customHeight="1">
      <c r="B504" s="137"/>
      <c r="C504" s="138" t="s">
        <v>810</v>
      </c>
      <c r="D504" s="138" t="s">
        <v>160</v>
      </c>
      <c r="E504" s="139" t="s">
        <v>811</v>
      </c>
      <c r="F504" s="140" t="s">
        <v>812</v>
      </c>
      <c r="G504" s="141" t="s">
        <v>163</v>
      </c>
      <c r="H504" s="142">
        <v>92.14</v>
      </c>
      <c r="I504" s="143"/>
      <c r="J504" s="144">
        <f>ROUND(I504*H504,2)</f>
        <v>0</v>
      </c>
      <c r="K504" s="145"/>
      <c r="L504" s="32"/>
      <c r="M504" s="146" t="s">
        <v>1</v>
      </c>
      <c r="N504" s="147" t="s">
        <v>40</v>
      </c>
      <c r="P504" s="148">
        <f>O504*H504</f>
        <v>0</v>
      </c>
      <c r="Q504" s="148">
        <v>0.10100000000000001</v>
      </c>
      <c r="R504" s="148">
        <f>Q504*H504</f>
        <v>9.306140000000001</v>
      </c>
      <c r="S504" s="148">
        <v>0</v>
      </c>
      <c r="T504" s="149">
        <f>S504*H504</f>
        <v>0</v>
      </c>
      <c r="AR504" s="150" t="s">
        <v>105</v>
      </c>
      <c r="AT504" s="150" t="s">
        <v>160</v>
      </c>
      <c r="AU504" s="150" t="s">
        <v>84</v>
      </c>
      <c r="AY504" s="17" t="s">
        <v>158</v>
      </c>
      <c r="BE504" s="151">
        <f>IF(N504="základní",J504,0)</f>
        <v>0</v>
      </c>
      <c r="BF504" s="151">
        <f>IF(N504="snížená",J504,0)</f>
        <v>0</v>
      </c>
      <c r="BG504" s="151">
        <f>IF(N504="zákl. přenesená",J504,0)</f>
        <v>0</v>
      </c>
      <c r="BH504" s="151">
        <f>IF(N504="sníž. přenesená",J504,0)</f>
        <v>0</v>
      </c>
      <c r="BI504" s="151">
        <f>IF(N504="nulová",J504,0)</f>
        <v>0</v>
      </c>
      <c r="BJ504" s="17" t="s">
        <v>82</v>
      </c>
      <c r="BK504" s="151">
        <f>ROUND(I504*H504,2)</f>
        <v>0</v>
      </c>
      <c r="BL504" s="17" t="s">
        <v>105</v>
      </c>
      <c r="BM504" s="150" t="s">
        <v>813</v>
      </c>
    </row>
    <row r="505" spans="2:65" s="12" customFormat="1" ht="10">
      <c r="B505" s="152"/>
      <c r="D505" s="153" t="s">
        <v>165</v>
      </c>
      <c r="E505" s="154" t="s">
        <v>1</v>
      </c>
      <c r="F505" s="155" t="s">
        <v>814</v>
      </c>
      <c r="H505" s="154" t="s">
        <v>1</v>
      </c>
      <c r="I505" s="156"/>
      <c r="L505" s="152"/>
      <c r="M505" s="157"/>
      <c r="T505" s="158"/>
      <c r="AT505" s="154" t="s">
        <v>165</v>
      </c>
      <c r="AU505" s="154" t="s">
        <v>84</v>
      </c>
      <c r="AV505" s="12" t="s">
        <v>82</v>
      </c>
      <c r="AW505" s="12" t="s">
        <v>31</v>
      </c>
      <c r="AX505" s="12" t="s">
        <v>75</v>
      </c>
      <c r="AY505" s="154" t="s">
        <v>158</v>
      </c>
    </row>
    <row r="506" spans="2:65" s="12" customFormat="1" ht="10">
      <c r="B506" s="152"/>
      <c r="D506" s="153" t="s">
        <v>165</v>
      </c>
      <c r="E506" s="154" t="s">
        <v>1</v>
      </c>
      <c r="F506" s="155" t="s">
        <v>815</v>
      </c>
      <c r="H506" s="154" t="s">
        <v>1</v>
      </c>
      <c r="I506" s="156"/>
      <c r="L506" s="152"/>
      <c r="M506" s="157"/>
      <c r="T506" s="158"/>
      <c r="AT506" s="154" t="s">
        <v>165</v>
      </c>
      <c r="AU506" s="154" t="s">
        <v>84</v>
      </c>
      <c r="AV506" s="12" t="s">
        <v>82</v>
      </c>
      <c r="AW506" s="12" t="s">
        <v>31</v>
      </c>
      <c r="AX506" s="12" t="s">
        <v>75</v>
      </c>
      <c r="AY506" s="154" t="s">
        <v>158</v>
      </c>
    </row>
    <row r="507" spans="2:65" s="13" customFormat="1" ht="10">
      <c r="B507" s="159"/>
      <c r="D507" s="153" t="s">
        <v>165</v>
      </c>
      <c r="E507" s="160" t="s">
        <v>1</v>
      </c>
      <c r="F507" s="161" t="s">
        <v>816</v>
      </c>
      <c r="H507" s="162">
        <v>92.14</v>
      </c>
      <c r="I507" s="163"/>
      <c r="L507" s="159"/>
      <c r="M507" s="164"/>
      <c r="T507" s="165"/>
      <c r="AT507" s="160" t="s">
        <v>165</v>
      </c>
      <c r="AU507" s="160" t="s">
        <v>84</v>
      </c>
      <c r="AV507" s="13" t="s">
        <v>84</v>
      </c>
      <c r="AW507" s="13" t="s">
        <v>31</v>
      </c>
      <c r="AX507" s="13" t="s">
        <v>82</v>
      </c>
      <c r="AY507" s="160" t="s">
        <v>158</v>
      </c>
    </row>
    <row r="508" spans="2:65" s="1" customFormat="1" ht="16.5" customHeight="1">
      <c r="B508" s="137"/>
      <c r="C508" s="185" t="s">
        <v>817</v>
      </c>
      <c r="D508" s="185" t="s">
        <v>656</v>
      </c>
      <c r="E508" s="186" t="s">
        <v>818</v>
      </c>
      <c r="F508" s="187" t="s">
        <v>819</v>
      </c>
      <c r="G508" s="188" t="s">
        <v>163</v>
      </c>
      <c r="H508" s="189">
        <v>96.747</v>
      </c>
      <c r="I508" s="190"/>
      <c r="J508" s="191">
        <f>ROUND(I508*H508,2)</f>
        <v>0</v>
      </c>
      <c r="K508" s="192"/>
      <c r="L508" s="193"/>
      <c r="M508" s="194" t="s">
        <v>1</v>
      </c>
      <c r="N508" s="195" t="s">
        <v>40</v>
      </c>
      <c r="P508" s="148">
        <f>O508*H508</f>
        <v>0</v>
      </c>
      <c r="Q508" s="148">
        <v>0.21</v>
      </c>
      <c r="R508" s="148">
        <f>Q508*H508</f>
        <v>20.316869999999998</v>
      </c>
      <c r="S508" s="148">
        <v>0</v>
      </c>
      <c r="T508" s="149">
        <f>S508*H508</f>
        <v>0</v>
      </c>
      <c r="AR508" s="150" t="s">
        <v>123</v>
      </c>
      <c r="AT508" s="150" t="s">
        <v>656</v>
      </c>
      <c r="AU508" s="150" t="s">
        <v>84</v>
      </c>
      <c r="AY508" s="17" t="s">
        <v>158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7" t="s">
        <v>82</v>
      </c>
      <c r="BK508" s="151">
        <f>ROUND(I508*H508,2)</f>
        <v>0</v>
      </c>
      <c r="BL508" s="17" t="s">
        <v>105</v>
      </c>
      <c r="BM508" s="150" t="s">
        <v>820</v>
      </c>
    </row>
    <row r="509" spans="2:65" s="13" customFormat="1" ht="10">
      <c r="B509" s="159"/>
      <c r="D509" s="153" t="s">
        <v>165</v>
      </c>
      <c r="F509" s="161" t="s">
        <v>821</v>
      </c>
      <c r="H509" s="162">
        <v>96.747</v>
      </c>
      <c r="I509" s="163"/>
      <c r="L509" s="159"/>
      <c r="M509" s="164"/>
      <c r="T509" s="165"/>
      <c r="AT509" s="160" t="s">
        <v>165</v>
      </c>
      <c r="AU509" s="160" t="s">
        <v>84</v>
      </c>
      <c r="AV509" s="13" t="s">
        <v>84</v>
      </c>
      <c r="AW509" s="13" t="s">
        <v>3</v>
      </c>
      <c r="AX509" s="13" t="s">
        <v>82</v>
      </c>
      <c r="AY509" s="160" t="s">
        <v>158</v>
      </c>
    </row>
    <row r="510" spans="2:65" s="11" customFormat="1" ht="22.75" customHeight="1">
      <c r="B510" s="125"/>
      <c r="D510" s="126" t="s">
        <v>74</v>
      </c>
      <c r="E510" s="135" t="s">
        <v>111</v>
      </c>
      <c r="F510" s="135" t="s">
        <v>822</v>
      </c>
      <c r="I510" s="128"/>
      <c r="J510" s="136">
        <f>BK510</f>
        <v>0</v>
      </c>
      <c r="L510" s="125"/>
      <c r="M510" s="130"/>
      <c r="P510" s="131">
        <f>SUM(P511:P575)</f>
        <v>0</v>
      </c>
      <c r="R510" s="131">
        <f>SUM(R511:R575)</f>
        <v>71.080195579999994</v>
      </c>
      <c r="T510" s="132">
        <f>SUM(T511:T575)</f>
        <v>0</v>
      </c>
      <c r="AR510" s="126" t="s">
        <v>82</v>
      </c>
      <c r="AT510" s="133" t="s">
        <v>74</v>
      </c>
      <c r="AU510" s="133" t="s">
        <v>82</v>
      </c>
      <c r="AY510" s="126" t="s">
        <v>158</v>
      </c>
      <c r="BK510" s="134">
        <f>SUM(BK511:BK575)</f>
        <v>0</v>
      </c>
    </row>
    <row r="511" spans="2:65" s="1" customFormat="1" ht="24.15" customHeight="1">
      <c r="B511" s="137"/>
      <c r="C511" s="138" t="s">
        <v>823</v>
      </c>
      <c r="D511" s="138" t="s">
        <v>160</v>
      </c>
      <c r="E511" s="139" t="s">
        <v>824</v>
      </c>
      <c r="F511" s="140" t="s">
        <v>825</v>
      </c>
      <c r="G511" s="141" t="s">
        <v>163</v>
      </c>
      <c r="H511" s="142">
        <v>212.52799999999999</v>
      </c>
      <c r="I511" s="143"/>
      <c r="J511" s="144">
        <f>ROUND(I511*H511,2)</f>
        <v>0</v>
      </c>
      <c r="K511" s="145"/>
      <c r="L511" s="32"/>
      <c r="M511" s="146" t="s">
        <v>1</v>
      </c>
      <c r="N511" s="147" t="s">
        <v>40</v>
      </c>
      <c r="P511" s="148">
        <f>O511*H511</f>
        <v>0</v>
      </c>
      <c r="Q511" s="148">
        <v>4.3800000000000002E-3</v>
      </c>
      <c r="R511" s="148">
        <f>Q511*H511</f>
        <v>0.93087264000000003</v>
      </c>
      <c r="S511" s="148">
        <v>0</v>
      </c>
      <c r="T511" s="149">
        <f>S511*H511</f>
        <v>0</v>
      </c>
      <c r="AR511" s="150" t="s">
        <v>105</v>
      </c>
      <c r="AT511" s="150" t="s">
        <v>160</v>
      </c>
      <c r="AU511" s="150" t="s">
        <v>84</v>
      </c>
      <c r="AY511" s="17" t="s">
        <v>158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82</v>
      </c>
      <c r="BK511" s="151">
        <f>ROUND(I511*H511,2)</f>
        <v>0</v>
      </c>
      <c r="BL511" s="17" t="s">
        <v>105</v>
      </c>
      <c r="BM511" s="150" t="s">
        <v>826</v>
      </c>
    </row>
    <row r="512" spans="2:65" s="12" customFormat="1" ht="10">
      <c r="B512" s="152"/>
      <c r="D512" s="153" t="s">
        <v>165</v>
      </c>
      <c r="E512" s="154" t="s">
        <v>1</v>
      </c>
      <c r="F512" s="155" t="s">
        <v>577</v>
      </c>
      <c r="H512" s="154" t="s">
        <v>1</v>
      </c>
      <c r="I512" s="156"/>
      <c r="L512" s="152"/>
      <c r="M512" s="157"/>
      <c r="T512" s="158"/>
      <c r="AT512" s="154" t="s">
        <v>165</v>
      </c>
      <c r="AU512" s="154" t="s">
        <v>84</v>
      </c>
      <c r="AV512" s="12" t="s">
        <v>82</v>
      </c>
      <c r="AW512" s="12" t="s">
        <v>31</v>
      </c>
      <c r="AX512" s="12" t="s">
        <v>75</v>
      </c>
      <c r="AY512" s="154" t="s">
        <v>158</v>
      </c>
    </row>
    <row r="513" spans="2:65" s="13" customFormat="1" ht="10">
      <c r="B513" s="159"/>
      <c r="D513" s="153" t="s">
        <v>165</v>
      </c>
      <c r="E513" s="160" t="s">
        <v>1</v>
      </c>
      <c r="F513" s="161" t="s">
        <v>827</v>
      </c>
      <c r="H513" s="162">
        <v>50.524000000000001</v>
      </c>
      <c r="I513" s="163"/>
      <c r="L513" s="159"/>
      <c r="M513" s="164"/>
      <c r="T513" s="165"/>
      <c r="AT513" s="160" t="s">
        <v>165</v>
      </c>
      <c r="AU513" s="160" t="s">
        <v>84</v>
      </c>
      <c r="AV513" s="13" t="s">
        <v>84</v>
      </c>
      <c r="AW513" s="13" t="s">
        <v>31</v>
      </c>
      <c r="AX513" s="13" t="s">
        <v>75</v>
      </c>
      <c r="AY513" s="160" t="s">
        <v>158</v>
      </c>
    </row>
    <row r="514" spans="2:65" s="13" customFormat="1" ht="10">
      <c r="B514" s="159"/>
      <c r="D514" s="153" t="s">
        <v>165</v>
      </c>
      <c r="E514" s="160" t="s">
        <v>1</v>
      </c>
      <c r="F514" s="161" t="s">
        <v>828</v>
      </c>
      <c r="H514" s="162">
        <v>-1.64</v>
      </c>
      <c r="I514" s="163"/>
      <c r="L514" s="159"/>
      <c r="M514" s="164"/>
      <c r="T514" s="165"/>
      <c r="AT514" s="160" t="s">
        <v>165</v>
      </c>
      <c r="AU514" s="160" t="s">
        <v>84</v>
      </c>
      <c r="AV514" s="13" t="s">
        <v>84</v>
      </c>
      <c r="AW514" s="13" t="s">
        <v>31</v>
      </c>
      <c r="AX514" s="13" t="s">
        <v>75</v>
      </c>
      <c r="AY514" s="160" t="s">
        <v>158</v>
      </c>
    </row>
    <row r="515" spans="2:65" s="13" customFormat="1" ht="10">
      <c r="B515" s="159"/>
      <c r="D515" s="153" t="s">
        <v>165</v>
      </c>
      <c r="E515" s="160" t="s">
        <v>1</v>
      </c>
      <c r="F515" s="161" t="s">
        <v>829</v>
      </c>
      <c r="H515" s="162">
        <v>0.48</v>
      </c>
      <c r="I515" s="163"/>
      <c r="L515" s="159"/>
      <c r="M515" s="164"/>
      <c r="T515" s="165"/>
      <c r="AT515" s="160" t="s">
        <v>165</v>
      </c>
      <c r="AU515" s="160" t="s">
        <v>84</v>
      </c>
      <c r="AV515" s="13" t="s">
        <v>84</v>
      </c>
      <c r="AW515" s="13" t="s">
        <v>31</v>
      </c>
      <c r="AX515" s="13" t="s">
        <v>75</v>
      </c>
      <c r="AY515" s="160" t="s">
        <v>158</v>
      </c>
    </row>
    <row r="516" spans="2:65" s="13" customFormat="1" ht="10">
      <c r="B516" s="159"/>
      <c r="D516" s="153" t="s">
        <v>165</v>
      </c>
      <c r="E516" s="160" t="s">
        <v>1</v>
      </c>
      <c r="F516" s="161" t="s">
        <v>830</v>
      </c>
      <c r="H516" s="162">
        <v>30.792000000000002</v>
      </c>
      <c r="I516" s="163"/>
      <c r="L516" s="159"/>
      <c r="M516" s="164"/>
      <c r="T516" s="165"/>
      <c r="AT516" s="160" t="s">
        <v>165</v>
      </c>
      <c r="AU516" s="160" t="s">
        <v>84</v>
      </c>
      <c r="AV516" s="13" t="s">
        <v>84</v>
      </c>
      <c r="AW516" s="13" t="s">
        <v>31</v>
      </c>
      <c r="AX516" s="13" t="s">
        <v>75</v>
      </c>
      <c r="AY516" s="160" t="s">
        <v>158</v>
      </c>
    </row>
    <row r="517" spans="2:65" s="13" customFormat="1" ht="10">
      <c r="B517" s="159"/>
      <c r="D517" s="153" t="s">
        <v>165</v>
      </c>
      <c r="E517" s="160" t="s">
        <v>1</v>
      </c>
      <c r="F517" s="161" t="s">
        <v>831</v>
      </c>
      <c r="H517" s="162">
        <v>24.044</v>
      </c>
      <c r="I517" s="163"/>
      <c r="L517" s="159"/>
      <c r="M517" s="164"/>
      <c r="T517" s="165"/>
      <c r="AT517" s="160" t="s">
        <v>165</v>
      </c>
      <c r="AU517" s="160" t="s">
        <v>84</v>
      </c>
      <c r="AV517" s="13" t="s">
        <v>84</v>
      </c>
      <c r="AW517" s="13" t="s">
        <v>31</v>
      </c>
      <c r="AX517" s="13" t="s">
        <v>75</v>
      </c>
      <c r="AY517" s="160" t="s">
        <v>158</v>
      </c>
    </row>
    <row r="518" spans="2:65" s="13" customFormat="1" ht="10">
      <c r="B518" s="159"/>
      <c r="D518" s="153" t="s">
        <v>165</v>
      </c>
      <c r="E518" s="160" t="s">
        <v>1</v>
      </c>
      <c r="F518" s="161" t="s">
        <v>832</v>
      </c>
      <c r="H518" s="162">
        <v>14.521000000000001</v>
      </c>
      <c r="I518" s="163"/>
      <c r="L518" s="159"/>
      <c r="M518" s="164"/>
      <c r="T518" s="165"/>
      <c r="AT518" s="160" t="s">
        <v>165</v>
      </c>
      <c r="AU518" s="160" t="s">
        <v>84</v>
      </c>
      <c r="AV518" s="13" t="s">
        <v>84</v>
      </c>
      <c r="AW518" s="13" t="s">
        <v>31</v>
      </c>
      <c r="AX518" s="13" t="s">
        <v>75</v>
      </c>
      <c r="AY518" s="160" t="s">
        <v>158</v>
      </c>
    </row>
    <row r="519" spans="2:65" s="13" customFormat="1" ht="10">
      <c r="B519" s="159"/>
      <c r="D519" s="153" t="s">
        <v>165</v>
      </c>
      <c r="E519" s="160" t="s">
        <v>1</v>
      </c>
      <c r="F519" s="161" t="s">
        <v>833</v>
      </c>
      <c r="H519" s="162">
        <v>17.640999999999998</v>
      </c>
      <c r="I519" s="163"/>
      <c r="L519" s="159"/>
      <c r="M519" s="164"/>
      <c r="T519" s="165"/>
      <c r="AT519" s="160" t="s">
        <v>165</v>
      </c>
      <c r="AU519" s="160" t="s">
        <v>84</v>
      </c>
      <c r="AV519" s="13" t="s">
        <v>84</v>
      </c>
      <c r="AW519" s="13" t="s">
        <v>31</v>
      </c>
      <c r="AX519" s="13" t="s">
        <v>75</v>
      </c>
      <c r="AY519" s="160" t="s">
        <v>158</v>
      </c>
    </row>
    <row r="520" spans="2:65" s="13" customFormat="1" ht="10">
      <c r="B520" s="159"/>
      <c r="D520" s="153" t="s">
        <v>165</v>
      </c>
      <c r="E520" s="160" t="s">
        <v>1</v>
      </c>
      <c r="F520" s="161" t="s">
        <v>834</v>
      </c>
      <c r="H520" s="162">
        <v>25.123999999999999</v>
      </c>
      <c r="I520" s="163"/>
      <c r="L520" s="159"/>
      <c r="M520" s="164"/>
      <c r="T520" s="165"/>
      <c r="AT520" s="160" t="s">
        <v>165</v>
      </c>
      <c r="AU520" s="160" t="s">
        <v>84</v>
      </c>
      <c r="AV520" s="13" t="s">
        <v>84</v>
      </c>
      <c r="AW520" s="13" t="s">
        <v>31</v>
      </c>
      <c r="AX520" s="13" t="s">
        <v>75</v>
      </c>
      <c r="AY520" s="160" t="s">
        <v>158</v>
      </c>
    </row>
    <row r="521" spans="2:65" s="13" customFormat="1" ht="10">
      <c r="B521" s="159"/>
      <c r="D521" s="153" t="s">
        <v>165</v>
      </c>
      <c r="E521" s="160" t="s">
        <v>1</v>
      </c>
      <c r="F521" s="161" t="s">
        <v>835</v>
      </c>
      <c r="H521" s="162">
        <v>36.371000000000002</v>
      </c>
      <c r="I521" s="163"/>
      <c r="L521" s="159"/>
      <c r="M521" s="164"/>
      <c r="T521" s="165"/>
      <c r="AT521" s="160" t="s">
        <v>165</v>
      </c>
      <c r="AU521" s="160" t="s">
        <v>84</v>
      </c>
      <c r="AV521" s="13" t="s">
        <v>84</v>
      </c>
      <c r="AW521" s="13" t="s">
        <v>31</v>
      </c>
      <c r="AX521" s="13" t="s">
        <v>75</v>
      </c>
      <c r="AY521" s="160" t="s">
        <v>158</v>
      </c>
    </row>
    <row r="522" spans="2:65" s="13" customFormat="1" ht="10">
      <c r="B522" s="159"/>
      <c r="D522" s="153" t="s">
        <v>165</v>
      </c>
      <c r="E522" s="160" t="s">
        <v>1</v>
      </c>
      <c r="F522" s="161" t="s">
        <v>836</v>
      </c>
      <c r="H522" s="162">
        <v>16.021000000000001</v>
      </c>
      <c r="I522" s="163"/>
      <c r="L522" s="159"/>
      <c r="M522" s="164"/>
      <c r="T522" s="165"/>
      <c r="AT522" s="160" t="s">
        <v>165</v>
      </c>
      <c r="AU522" s="160" t="s">
        <v>84</v>
      </c>
      <c r="AV522" s="13" t="s">
        <v>84</v>
      </c>
      <c r="AW522" s="13" t="s">
        <v>31</v>
      </c>
      <c r="AX522" s="13" t="s">
        <v>75</v>
      </c>
      <c r="AY522" s="160" t="s">
        <v>158</v>
      </c>
    </row>
    <row r="523" spans="2:65" s="13" customFormat="1" ht="10">
      <c r="B523" s="159"/>
      <c r="D523" s="153" t="s">
        <v>165</v>
      </c>
      <c r="E523" s="160" t="s">
        <v>1</v>
      </c>
      <c r="F523" s="161" t="s">
        <v>837</v>
      </c>
      <c r="H523" s="162">
        <v>-1.35</v>
      </c>
      <c r="I523" s="163"/>
      <c r="L523" s="159"/>
      <c r="M523" s="164"/>
      <c r="T523" s="165"/>
      <c r="AT523" s="160" t="s">
        <v>165</v>
      </c>
      <c r="AU523" s="160" t="s">
        <v>84</v>
      </c>
      <c r="AV523" s="13" t="s">
        <v>84</v>
      </c>
      <c r="AW523" s="13" t="s">
        <v>31</v>
      </c>
      <c r="AX523" s="13" t="s">
        <v>75</v>
      </c>
      <c r="AY523" s="160" t="s">
        <v>158</v>
      </c>
    </row>
    <row r="524" spans="2:65" s="14" customFormat="1" ht="10">
      <c r="B524" s="166"/>
      <c r="D524" s="153" t="s">
        <v>165</v>
      </c>
      <c r="E524" s="167" t="s">
        <v>1</v>
      </c>
      <c r="F524" s="168" t="s">
        <v>195</v>
      </c>
      <c r="H524" s="169">
        <v>212.52799999999999</v>
      </c>
      <c r="I524" s="170"/>
      <c r="L524" s="166"/>
      <c r="M524" s="171"/>
      <c r="T524" s="172"/>
      <c r="AT524" s="167" t="s">
        <v>165</v>
      </c>
      <c r="AU524" s="167" t="s">
        <v>84</v>
      </c>
      <c r="AV524" s="14" t="s">
        <v>105</v>
      </c>
      <c r="AW524" s="14" t="s">
        <v>31</v>
      </c>
      <c r="AX524" s="14" t="s">
        <v>82</v>
      </c>
      <c r="AY524" s="167" t="s">
        <v>158</v>
      </c>
    </row>
    <row r="525" spans="2:65" s="1" customFormat="1" ht="24.15" customHeight="1">
      <c r="B525" s="137"/>
      <c r="C525" s="138" t="s">
        <v>838</v>
      </c>
      <c r="D525" s="138" t="s">
        <v>160</v>
      </c>
      <c r="E525" s="139" t="s">
        <v>839</v>
      </c>
      <c r="F525" s="140" t="s">
        <v>840</v>
      </c>
      <c r="G525" s="141" t="s">
        <v>163</v>
      </c>
      <c r="H525" s="142">
        <v>58.746000000000002</v>
      </c>
      <c r="I525" s="143"/>
      <c r="J525" s="144">
        <f>ROUND(I525*H525,2)</f>
        <v>0</v>
      </c>
      <c r="K525" s="145"/>
      <c r="L525" s="32"/>
      <c r="M525" s="146" t="s">
        <v>1</v>
      </c>
      <c r="N525" s="147" t="s">
        <v>40</v>
      </c>
      <c r="P525" s="148">
        <f>O525*H525</f>
        <v>0</v>
      </c>
      <c r="Q525" s="148">
        <v>4.0000000000000001E-3</v>
      </c>
      <c r="R525" s="148">
        <f>Q525*H525</f>
        <v>0.23498400000000003</v>
      </c>
      <c r="S525" s="148">
        <v>0</v>
      </c>
      <c r="T525" s="149">
        <f>S525*H525</f>
        <v>0</v>
      </c>
      <c r="AR525" s="150" t="s">
        <v>105</v>
      </c>
      <c r="AT525" s="150" t="s">
        <v>160</v>
      </c>
      <c r="AU525" s="150" t="s">
        <v>84</v>
      </c>
      <c r="AY525" s="17" t="s">
        <v>158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82</v>
      </c>
      <c r="BK525" s="151">
        <f>ROUND(I525*H525,2)</f>
        <v>0</v>
      </c>
      <c r="BL525" s="17" t="s">
        <v>105</v>
      </c>
      <c r="BM525" s="150" t="s">
        <v>841</v>
      </c>
    </row>
    <row r="526" spans="2:65" s="12" customFormat="1" ht="10">
      <c r="B526" s="152"/>
      <c r="D526" s="153" t="s">
        <v>165</v>
      </c>
      <c r="E526" s="154" t="s">
        <v>1</v>
      </c>
      <c r="F526" s="155" t="s">
        <v>577</v>
      </c>
      <c r="H526" s="154" t="s">
        <v>1</v>
      </c>
      <c r="I526" s="156"/>
      <c r="L526" s="152"/>
      <c r="M526" s="157"/>
      <c r="T526" s="158"/>
      <c r="AT526" s="154" t="s">
        <v>165</v>
      </c>
      <c r="AU526" s="154" t="s">
        <v>84</v>
      </c>
      <c r="AV526" s="12" t="s">
        <v>82</v>
      </c>
      <c r="AW526" s="12" t="s">
        <v>31</v>
      </c>
      <c r="AX526" s="12" t="s">
        <v>75</v>
      </c>
      <c r="AY526" s="154" t="s">
        <v>158</v>
      </c>
    </row>
    <row r="527" spans="2:65" s="13" customFormat="1" ht="10">
      <c r="B527" s="159"/>
      <c r="D527" s="153" t="s">
        <v>165</v>
      </c>
      <c r="E527" s="160" t="s">
        <v>1</v>
      </c>
      <c r="F527" s="161" t="s">
        <v>827</v>
      </c>
      <c r="H527" s="162">
        <v>50.524000000000001</v>
      </c>
      <c r="I527" s="163"/>
      <c r="L527" s="159"/>
      <c r="M527" s="164"/>
      <c r="T527" s="165"/>
      <c r="AT527" s="160" t="s">
        <v>165</v>
      </c>
      <c r="AU527" s="160" t="s">
        <v>84</v>
      </c>
      <c r="AV527" s="13" t="s">
        <v>84</v>
      </c>
      <c r="AW527" s="13" t="s">
        <v>31</v>
      </c>
      <c r="AX527" s="13" t="s">
        <v>75</v>
      </c>
      <c r="AY527" s="160" t="s">
        <v>158</v>
      </c>
    </row>
    <row r="528" spans="2:65" s="13" customFormat="1" ht="10">
      <c r="B528" s="159"/>
      <c r="D528" s="153" t="s">
        <v>165</v>
      </c>
      <c r="E528" s="160" t="s">
        <v>1</v>
      </c>
      <c r="F528" s="161" t="s">
        <v>828</v>
      </c>
      <c r="H528" s="162">
        <v>-1.64</v>
      </c>
      <c r="I528" s="163"/>
      <c r="L528" s="159"/>
      <c r="M528" s="164"/>
      <c r="T528" s="165"/>
      <c r="AT528" s="160" t="s">
        <v>165</v>
      </c>
      <c r="AU528" s="160" t="s">
        <v>84</v>
      </c>
      <c r="AV528" s="13" t="s">
        <v>84</v>
      </c>
      <c r="AW528" s="13" t="s">
        <v>31</v>
      </c>
      <c r="AX528" s="13" t="s">
        <v>75</v>
      </c>
      <c r="AY528" s="160" t="s">
        <v>158</v>
      </c>
    </row>
    <row r="529" spans="2:65" s="13" customFormat="1" ht="10">
      <c r="B529" s="159"/>
      <c r="D529" s="153" t="s">
        <v>165</v>
      </c>
      <c r="E529" s="160" t="s">
        <v>1</v>
      </c>
      <c r="F529" s="161" t="s">
        <v>829</v>
      </c>
      <c r="H529" s="162">
        <v>0.48</v>
      </c>
      <c r="I529" s="163"/>
      <c r="L529" s="159"/>
      <c r="M529" s="164"/>
      <c r="T529" s="165"/>
      <c r="AT529" s="160" t="s">
        <v>165</v>
      </c>
      <c r="AU529" s="160" t="s">
        <v>84</v>
      </c>
      <c r="AV529" s="13" t="s">
        <v>84</v>
      </c>
      <c r="AW529" s="13" t="s">
        <v>31</v>
      </c>
      <c r="AX529" s="13" t="s">
        <v>75</v>
      </c>
      <c r="AY529" s="160" t="s">
        <v>158</v>
      </c>
    </row>
    <row r="530" spans="2:65" s="13" customFormat="1" ht="10">
      <c r="B530" s="159"/>
      <c r="D530" s="153" t="s">
        <v>165</v>
      </c>
      <c r="E530" s="160" t="s">
        <v>1</v>
      </c>
      <c r="F530" s="161" t="s">
        <v>842</v>
      </c>
      <c r="H530" s="162">
        <v>4.9610000000000003</v>
      </c>
      <c r="I530" s="163"/>
      <c r="L530" s="159"/>
      <c r="M530" s="164"/>
      <c r="T530" s="165"/>
      <c r="AT530" s="160" t="s">
        <v>165</v>
      </c>
      <c r="AU530" s="160" t="s">
        <v>84</v>
      </c>
      <c r="AV530" s="13" t="s">
        <v>84</v>
      </c>
      <c r="AW530" s="13" t="s">
        <v>31</v>
      </c>
      <c r="AX530" s="13" t="s">
        <v>75</v>
      </c>
      <c r="AY530" s="160" t="s">
        <v>158</v>
      </c>
    </row>
    <row r="531" spans="2:65" s="13" customFormat="1" ht="10">
      <c r="B531" s="159"/>
      <c r="D531" s="153" t="s">
        <v>165</v>
      </c>
      <c r="E531" s="160" t="s">
        <v>1</v>
      </c>
      <c r="F531" s="161" t="s">
        <v>843</v>
      </c>
      <c r="H531" s="162">
        <v>4.4210000000000003</v>
      </c>
      <c r="I531" s="163"/>
      <c r="L531" s="159"/>
      <c r="M531" s="164"/>
      <c r="T531" s="165"/>
      <c r="AT531" s="160" t="s">
        <v>165</v>
      </c>
      <c r="AU531" s="160" t="s">
        <v>84</v>
      </c>
      <c r="AV531" s="13" t="s">
        <v>84</v>
      </c>
      <c r="AW531" s="13" t="s">
        <v>31</v>
      </c>
      <c r="AX531" s="13" t="s">
        <v>75</v>
      </c>
      <c r="AY531" s="160" t="s">
        <v>158</v>
      </c>
    </row>
    <row r="532" spans="2:65" s="14" customFormat="1" ht="10">
      <c r="B532" s="166"/>
      <c r="D532" s="153" t="s">
        <v>165</v>
      </c>
      <c r="E532" s="167" t="s">
        <v>1</v>
      </c>
      <c r="F532" s="168" t="s">
        <v>195</v>
      </c>
      <c r="H532" s="169">
        <v>58.745999999999995</v>
      </c>
      <c r="I532" s="170"/>
      <c r="L532" s="166"/>
      <c r="M532" s="171"/>
      <c r="T532" s="172"/>
      <c r="AT532" s="167" t="s">
        <v>165</v>
      </c>
      <c r="AU532" s="167" t="s">
        <v>84</v>
      </c>
      <c r="AV532" s="14" t="s">
        <v>105</v>
      </c>
      <c r="AW532" s="14" t="s">
        <v>31</v>
      </c>
      <c r="AX532" s="14" t="s">
        <v>82</v>
      </c>
      <c r="AY532" s="167" t="s">
        <v>158</v>
      </c>
    </row>
    <row r="533" spans="2:65" s="1" customFormat="1" ht="24.15" customHeight="1">
      <c r="B533" s="137"/>
      <c r="C533" s="138" t="s">
        <v>844</v>
      </c>
      <c r="D533" s="138" t="s">
        <v>160</v>
      </c>
      <c r="E533" s="139" t="s">
        <v>845</v>
      </c>
      <c r="F533" s="140" t="s">
        <v>846</v>
      </c>
      <c r="G533" s="141" t="s">
        <v>163</v>
      </c>
      <c r="H533" s="142">
        <v>4.05</v>
      </c>
      <c r="I533" s="143"/>
      <c r="J533" s="144">
        <f>ROUND(I533*H533,2)</f>
        <v>0</v>
      </c>
      <c r="K533" s="145"/>
      <c r="L533" s="32"/>
      <c r="M533" s="146" t="s">
        <v>1</v>
      </c>
      <c r="N533" s="147" t="s">
        <v>40</v>
      </c>
      <c r="P533" s="148">
        <f>O533*H533</f>
        <v>0</v>
      </c>
      <c r="Q533" s="148">
        <v>0</v>
      </c>
      <c r="R533" s="148">
        <f>Q533*H533</f>
        <v>0</v>
      </c>
      <c r="S533" s="148">
        <v>0</v>
      </c>
      <c r="T533" s="149">
        <f>S533*H533</f>
        <v>0</v>
      </c>
      <c r="AR533" s="150" t="s">
        <v>105</v>
      </c>
      <c r="AT533" s="150" t="s">
        <v>160</v>
      </c>
      <c r="AU533" s="150" t="s">
        <v>84</v>
      </c>
      <c r="AY533" s="17" t="s">
        <v>158</v>
      </c>
      <c r="BE533" s="151">
        <f>IF(N533="základní",J533,0)</f>
        <v>0</v>
      </c>
      <c r="BF533" s="151">
        <f>IF(N533="snížená",J533,0)</f>
        <v>0</v>
      </c>
      <c r="BG533" s="151">
        <f>IF(N533="zákl. přenesená",J533,0)</f>
        <v>0</v>
      </c>
      <c r="BH533" s="151">
        <f>IF(N533="sníž. přenesená",J533,0)</f>
        <v>0</v>
      </c>
      <c r="BI533" s="151">
        <f>IF(N533="nulová",J533,0)</f>
        <v>0</v>
      </c>
      <c r="BJ533" s="17" t="s">
        <v>82</v>
      </c>
      <c r="BK533" s="151">
        <f>ROUND(I533*H533,2)</f>
        <v>0</v>
      </c>
      <c r="BL533" s="17" t="s">
        <v>105</v>
      </c>
      <c r="BM533" s="150" t="s">
        <v>847</v>
      </c>
    </row>
    <row r="534" spans="2:65" s="12" customFormat="1" ht="10">
      <c r="B534" s="152"/>
      <c r="D534" s="153" t="s">
        <v>165</v>
      </c>
      <c r="E534" s="154" t="s">
        <v>1</v>
      </c>
      <c r="F534" s="155" t="s">
        <v>577</v>
      </c>
      <c r="H534" s="154" t="s">
        <v>1</v>
      </c>
      <c r="I534" s="156"/>
      <c r="L534" s="152"/>
      <c r="M534" s="157"/>
      <c r="T534" s="158"/>
      <c r="AT534" s="154" t="s">
        <v>165</v>
      </c>
      <c r="AU534" s="154" t="s">
        <v>84</v>
      </c>
      <c r="AV534" s="12" t="s">
        <v>82</v>
      </c>
      <c r="AW534" s="12" t="s">
        <v>31</v>
      </c>
      <c r="AX534" s="12" t="s">
        <v>75</v>
      </c>
      <c r="AY534" s="154" t="s">
        <v>158</v>
      </c>
    </row>
    <row r="535" spans="2:65" s="13" customFormat="1" ht="10">
      <c r="B535" s="159"/>
      <c r="D535" s="153" t="s">
        <v>165</v>
      </c>
      <c r="E535" s="160" t="s">
        <v>1</v>
      </c>
      <c r="F535" s="161" t="s">
        <v>848</v>
      </c>
      <c r="H535" s="162">
        <v>4.05</v>
      </c>
      <c r="I535" s="163"/>
      <c r="L535" s="159"/>
      <c r="M535" s="164"/>
      <c r="T535" s="165"/>
      <c r="AT535" s="160" t="s">
        <v>165</v>
      </c>
      <c r="AU535" s="160" t="s">
        <v>84</v>
      </c>
      <c r="AV535" s="13" t="s">
        <v>84</v>
      </c>
      <c r="AW535" s="13" t="s">
        <v>31</v>
      </c>
      <c r="AX535" s="13" t="s">
        <v>82</v>
      </c>
      <c r="AY535" s="160" t="s">
        <v>158</v>
      </c>
    </row>
    <row r="536" spans="2:65" s="1" customFormat="1" ht="24.15" customHeight="1">
      <c r="B536" s="137"/>
      <c r="C536" s="138" t="s">
        <v>849</v>
      </c>
      <c r="D536" s="138" t="s">
        <v>160</v>
      </c>
      <c r="E536" s="139" t="s">
        <v>850</v>
      </c>
      <c r="F536" s="140" t="s">
        <v>851</v>
      </c>
      <c r="G536" s="141" t="s">
        <v>170</v>
      </c>
      <c r="H536" s="142">
        <v>1.8180000000000001</v>
      </c>
      <c r="I536" s="143"/>
      <c r="J536" s="144">
        <f>ROUND(I536*H536,2)</f>
        <v>0</v>
      </c>
      <c r="K536" s="145"/>
      <c r="L536" s="32"/>
      <c r="M536" s="146" t="s">
        <v>1</v>
      </c>
      <c r="N536" s="147" t="s">
        <v>40</v>
      </c>
      <c r="P536" s="148">
        <f>O536*H536</f>
        <v>0</v>
      </c>
      <c r="Q536" s="148">
        <v>2.3010199999999998</v>
      </c>
      <c r="R536" s="148">
        <f>Q536*H536</f>
        <v>4.1832543600000003</v>
      </c>
      <c r="S536" s="148">
        <v>0</v>
      </c>
      <c r="T536" s="149">
        <f>S536*H536</f>
        <v>0</v>
      </c>
      <c r="AR536" s="150" t="s">
        <v>105</v>
      </c>
      <c r="AT536" s="150" t="s">
        <v>160</v>
      </c>
      <c r="AU536" s="150" t="s">
        <v>84</v>
      </c>
      <c r="AY536" s="17" t="s">
        <v>158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82</v>
      </c>
      <c r="BK536" s="151">
        <f>ROUND(I536*H536,2)</f>
        <v>0</v>
      </c>
      <c r="BL536" s="17" t="s">
        <v>105</v>
      </c>
      <c r="BM536" s="150" t="s">
        <v>852</v>
      </c>
    </row>
    <row r="537" spans="2:65" s="12" customFormat="1" ht="10">
      <c r="B537" s="152"/>
      <c r="D537" s="153" t="s">
        <v>165</v>
      </c>
      <c r="E537" s="154" t="s">
        <v>1</v>
      </c>
      <c r="F537" s="155" t="s">
        <v>853</v>
      </c>
      <c r="H537" s="154" t="s">
        <v>1</v>
      </c>
      <c r="I537" s="156"/>
      <c r="L537" s="152"/>
      <c r="M537" s="157"/>
      <c r="T537" s="158"/>
      <c r="AT537" s="154" t="s">
        <v>165</v>
      </c>
      <c r="AU537" s="154" t="s">
        <v>84</v>
      </c>
      <c r="AV537" s="12" t="s">
        <v>82</v>
      </c>
      <c r="AW537" s="12" t="s">
        <v>31</v>
      </c>
      <c r="AX537" s="12" t="s">
        <v>75</v>
      </c>
      <c r="AY537" s="154" t="s">
        <v>158</v>
      </c>
    </row>
    <row r="538" spans="2:65" s="13" customFormat="1" ht="10">
      <c r="B538" s="159"/>
      <c r="D538" s="153" t="s">
        <v>165</v>
      </c>
      <c r="E538" s="160" t="s">
        <v>1</v>
      </c>
      <c r="F538" s="161" t="s">
        <v>854</v>
      </c>
      <c r="H538" s="162">
        <v>1.8180000000000001</v>
      </c>
      <c r="I538" s="163"/>
      <c r="L538" s="159"/>
      <c r="M538" s="164"/>
      <c r="T538" s="165"/>
      <c r="AT538" s="160" t="s">
        <v>165</v>
      </c>
      <c r="AU538" s="160" t="s">
        <v>84</v>
      </c>
      <c r="AV538" s="13" t="s">
        <v>84</v>
      </c>
      <c r="AW538" s="13" t="s">
        <v>31</v>
      </c>
      <c r="AX538" s="13" t="s">
        <v>82</v>
      </c>
      <c r="AY538" s="160" t="s">
        <v>158</v>
      </c>
    </row>
    <row r="539" spans="2:65" s="1" customFormat="1" ht="24.15" customHeight="1">
      <c r="B539" s="137"/>
      <c r="C539" s="138" t="s">
        <v>855</v>
      </c>
      <c r="D539" s="138" t="s">
        <v>160</v>
      </c>
      <c r="E539" s="139" t="s">
        <v>856</v>
      </c>
      <c r="F539" s="140" t="s">
        <v>857</v>
      </c>
      <c r="G539" s="141" t="s">
        <v>170</v>
      </c>
      <c r="H539" s="142">
        <v>11.834</v>
      </c>
      <c r="I539" s="143"/>
      <c r="J539" s="144">
        <f>ROUND(I539*H539,2)</f>
        <v>0</v>
      </c>
      <c r="K539" s="145"/>
      <c r="L539" s="32"/>
      <c r="M539" s="146" t="s">
        <v>1</v>
      </c>
      <c r="N539" s="147" t="s">
        <v>40</v>
      </c>
      <c r="P539" s="148">
        <f>O539*H539</f>
        <v>0</v>
      </c>
      <c r="Q539" s="148">
        <v>2.5018699999999998</v>
      </c>
      <c r="R539" s="148">
        <f>Q539*H539</f>
        <v>29.607129579999995</v>
      </c>
      <c r="S539" s="148">
        <v>0</v>
      </c>
      <c r="T539" s="149">
        <f>S539*H539</f>
        <v>0</v>
      </c>
      <c r="AR539" s="150" t="s">
        <v>105</v>
      </c>
      <c r="AT539" s="150" t="s">
        <v>160</v>
      </c>
      <c r="AU539" s="150" t="s">
        <v>84</v>
      </c>
      <c r="AY539" s="17" t="s">
        <v>158</v>
      </c>
      <c r="BE539" s="151">
        <f>IF(N539="základní",J539,0)</f>
        <v>0</v>
      </c>
      <c r="BF539" s="151">
        <f>IF(N539="snížená",J539,0)</f>
        <v>0</v>
      </c>
      <c r="BG539" s="151">
        <f>IF(N539="zákl. přenesená",J539,0)</f>
        <v>0</v>
      </c>
      <c r="BH539" s="151">
        <f>IF(N539="sníž. přenesená",J539,0)</f>
        <v>0</v>
      </c>
      <c r="BI539" s="151">
        <f>IF(N539="nulová",J539,0)</f>
        <v>0</v>
      </c>
      <c r="BJ539" s="17" t="s">
        <v>82</v>
      </c>
      <c r="BK539" s="151">
        <f>ROUND(I539*H539,2)</f>
        <v>0</v>
      </c>
      <c r="BL539" s="17" t="s">
        <v>105</v>
      </c>
      <c r="BM539" s="150" t="s">
        <v>858</v>
      </c>
    </row>
    <row r="540" spans="2:65" s="12" customFormat="1" ht="10">
      <c r="B540" s="152"/>
      <c r="D540" s="153" t="s">
        <v>165</v>
      </c>
      <c r="E540" s="154" t="s">
        <v>1</v>
      </c>
      <c r="F540" s="155" t="s">
        <v>859</v>
      </c>
      <c r="H540" s="154" t="s">
        <v>1</v>
      </c>
      <c r="I540" s="156"/>
      <c r="L540" s="152"/>
      <c r="M540" s="157"/>
      <c r="T540" s="158"/>
      <c r="AT540" s="154" t="s">
        <v>165</v>
      </c>
      <c r="AU540" s="154" t="s">
        <v>84</v>
      </c>
      <c r="AV540" s="12" t="s">
        <v>82</v>
      </c>
      <c r="AW540" s="12" t="s">
        <v>31</v>
      </c>
      <c r="AX540" s="12" t="s">
        <v>75</v>
      </c>
      <c r="AY540" s="154" t="s">
        <v>158</v>
      </c>
    </row>
    <row r="541" spans="2:65" s="12" customFormat="1" ht="10">
      <c r="B541" s="152"/>
      <c r="D541" s="153" t="s">
        <v>165</v>
      </c>
      <c r="E541" s="154" t="s">
        <v>1</v>
      </c>
      <c r="F541" s="155" t="s">
        <v>860</v>
      </c>
      <c r="H541" s="154" t="s">
        <v>1</v>
      </c>
      <c r="I541" s="156"/>
      <c r="L541" s="152"/>
      <c r="M541" s="157"/>
      <c r="T541" s="158"/>
      <c r="AT541" s="154" t="s">
        <v>165</v>
      </c>
      <c r="AU541" s="154" t="s">
        <v>84</v>
      </c>
      <c r="AV541" s="12" t="s">
        <v>82</v>
      </c>
      <c r="AW541" s="12" t="s">
        <v>31</v>
      </c>
      <c r="AX541" s="12" t="s">
        <v>75</v>
      </c>
      <c r="AY541" s="154" t="s">
        <v>158</v>
      </c>
    </row>
    <row r="542" spans="2:65" s="13" customFormat="1" ht="10">
      <c r="B542" s="159"/>
      <c r="D542" s="153" t="s">
        <v>165</v>
      </c>
      <c r="E542" s="160" t="s">
        <v>1</v>
      </c>
      <c r="F542" s="161" t="s">
        <v>861</v>
      </c>
      <c r="H542" s="162">
        <v>11.834</v>
      </c>
      <c r="I542" s="163"/>
      <c r="L542" s="159"/>
      <c r="M542" s="164"/>
      <c r="T542" s="165"/>
      <c r="AT542" s="160" t="s">
        <v>165</v>
      </c>
      <c r="AU542" s="160" t="s">
        <v>84</v>
      </c>
      <c r="AV542" s="13" t="s">
        <v>84</v>
      </c>
      <c r="AW542" s="13" t="s">
        <v>31</v>
      </c>
      <c r="AX542" s="13" t="s">
        <v>82</v>
      </c>
      <c r="AY542" s="160" t="s">
        <v>158</v>
      </c>
    </row>
    <row r="543" spans="2:65" s="1" customFormat="1" ht="24.15" customHeight="1">
      <c r="B543" s="137"/>
      <c r="C543" s="138" t="s">
        <v>862</v>
      </c>
      <c r="D543" s="138" t="s">
        <v>160</v>
      </c>
      <c r="E543" s="139" t="s">
        <v>863</v>
      </c>
      <c r="F543" s="140" t="s">
        <v>864</v>
      </c>
      <c r="G543" s="141" t="s">
        <v>170</v>
      </c>
      <c r="H543" s="142">
        <v>13.89</v>
      </c>
      <c r="I543" s="143"/>
      <c r="J543" s="144">
        <f>ROUND(I543*H543,2)</f>
        <v>0</v>
      </c>
      <c r="K543" s="145"/>
      <c r="L543" s="32"/>
      <c r="M543" s="146" t="s">
        <v>1</v>
      </c>
      <c r="N543" s="147" t="s">
        <v>40</v>
      </c>
      <c r="P543" s="148">
        <f>O543*H543</f>
        <v>0</v>
      </c>
      <c r="Q543" s="148">
        <v>2.5018699999999998</v>
      </c>
      <c r="R543" s="148">
        <f>Q543*H543</f>
        <v>34.750974299999996</v>
      </c>
      <c r="S543" s="148">
        <v>0</v>
      </c>
      <c r="T543" s="149">
        <f>S543*H543</f>
        <v>0</v>
      </c>
      <c r="AR543" s="150" t="s">
        <v>105</v>
      </c>
      <c r="AT543" s="150" t="s">
        <v>160</v>
      </c>
      <c r="AU543" s="150" t="s">
        <v>84</v>
      </c>
      <c r="AY543" s="17" t="s">
        <v>158</v>
      </c>
      <c r="BE543" s="151">
        <f>IF(N543="základní",J543,0)</f>
        <v>0</v>
      </c>
      <c r="BF543" s="151">
        <f>IF(N543="snížená",J543,0)</f>
        <v>0</v>
      </c>
      <c r="BG543" s="151">
        <f>IF(N543="zákl. přenesená",J543,0)</f>
        <v>0</v>
      </c>
      <c r="BH543" s="151">
        <f>IF(N543="sníž. přenesená",J543,0)</f>
        <v>0</v>
      </c>
      <c r="BI543" s="151">
        <f>IF(N543="nulová",J543,0)</f>
        <v>0</v>
      </c>
      <c r="BJ543" s="17" t="s">
        <v>82</v>
      </c>
      <c r="BK543" s="151">
        <f>ROUND(I543*H543,2)</f>
        <v>0</v>
      </c>
      <c r="BL543" s="17" t="s">
        <v>105</v>
      </c>
      <c r="BM543" s="150" t="s">
        <v>865</v>
      </c>
    </row>
    <row r="544" spans="2:65" s="12" customFormat="1" ht="10">
      <c r="B544" s="152"/>
      <c r="D544" s="153" t="s">
        <v>165</v>
      </c>
      <c r="E544" s="154" t="s">
        <v>1</v>
      </c>
      <c r="F544" s="155" t="s">
        <v>853</v>
      </c>
      <c r="H544" s="154" t="s">
        <v>1</v>
      </c>
      <c r="I544" s="156"/>
      <c r="L544" s="152"/>
      <c r="M544" s="157"/>
      <c r="T544" s="158"/>
      <c r="AT544" s="154" t="s">
        <v>165</v>
      </c>
      <c r="AU544" s="154" t="s">
        <v>84</v>
      </c>
      <c r="AV544" s="12" t="s">
        <v>82</v>
      </c>
      <c r="AW544" s="12" t="s">
        <v>31</v>
      </c>
      <c r="AX544" s="12" t="s">
        <v>75</v>
      </c>
      <c r="AY544" s="154" t="s">
        <v>158</v>
      </c>
    </row>
    <row r="545" spans="2:65" s="12" customFormat="1" ht="10">
      <c r="B545" s="152"/>
      <c r="D545" s="153" t="s">
        <v>165</v>
      </c>
      <c r="E545" s="154" t="s">
        <v>1</v>
      </c>
      <c r="F545" s="155" t="s">
        <v>866</v>
      </c>
      <c r="H545" s="154" t="s">
        <v>1</v>
      </c>
      <c r="I545" s="156"/>
      <c r="L545" s="152"/>
      <c r="M545" s="157"/>
      <c r="T545" s="158"/>
      <c r="AT545" s="154" t="s">
        <v>165</v>
      </c>
      <c r="AU545" s="154" t="s">
        <v>84</v>
      </c>
      <c r="AV545" s="12" t="s">
        <v>82</v>
      </c>
      <c r="AW545" s="12" t="s">
        <v>31</v>
      </c>
      <c r="AX545" s="12" t="s">
        <v>75</v>
      </c>
      <c r="AY545" s="154" t="s">
        <v>158</v>
      </c>
    </row>
    <row r="546" spans="2:65" s="13" customFormat="1" ht="10">
      <c r="B546" s="159"/>
      <c r="D546" s="153" t="s">
        <v>165</v>
      </c>
      <c r="E546" s="160" t="s">
        <v>1</v>
      </c>
      <c r="F546" s="161" t="s">
        <v>867</v>
      </c>
      <c r="H546" s="162">
        <v>13.89</v>
      </c>
      <c r="I546" s="163"/>
      <c r="L546" s="159"/>
      <c r="M546" s="164"/>
      <c r="T546" s="165"/>
      <c r="AT546" s="160" t="s">
        <v>165</v>
      </c>
      <c r="AU546" s="160" t="s">
        <v>84</v>
      </c>
      <c r="AV546" s="13" t="s">
        <v>84</v>
      </c>
      <c r="AW546" s="13" t="s">
        <v>31</v>
      </c>
      <c r="AX546" s="13" t="s">
        <v>82</v>
      </c>
      <c r="AY546" s="160" t="s">
        <v>158</v>
      </c>
    </row>
    <row r="547" spans="2:65" s="1" customFormat="1" ht="24.15" customHeight="1">
      <c r="B547" s="137"/>
      <c r="C547" s="138" t="s">
        <v>868</v>
      </c>
      <c r="D547" s="138" t="s">
        <v>160</v>
      </c>
      <c r="E547" s="139" t="s">
        <v>869</v>
      </c>
      <c r="F547" s="140" t="s">
        <v>870</v>
      </c>
      <c r="G547" s="141" t="s">
        <v>170</v>
      </c>
      <c r="H547" s="142">
        <v>1.8180000000000001</v>
      </c>
      <c r="I547" s="143"/>
      <c r="J547" s="144">
        <f>ROUND(I547*H547,2)</f>
        <v>0</v>
      </c>
      <c r="K547" s="145"/>
      <c r="L547" s="32"/>
      <c r="M547" s="146" t="s">
        <v>1</v>
      </c>
      <c r="N547" s="147" t="s">
        <v>40</v>
      </c>
      <c r="P547" s="148">
        <f>O547*H547</f>
        <v>0</v>
      </c>
      <c r="Q547" s="148">
        <v>0</v>
      </c>
      <c r="R547" s="148">
        <f>Q547*H547</f>
        <v>0</v>
      </c>
      <c r="S547" s="148">
        <v>0</v>
      </c>
      <c r="T547" s="149">
        <f>S547*H547</f>
        <v>0</v>
      </c>
      <c r="AR547" s="150" t="s">
        <v>105</v>
      </c>
      <c r="AT547" s="150" t="s">
        <v>160</v>
      </c>
      <c r="AU547" s="150" t="s">
        <v>84</v>
      </c>
      <c r="AY547" s="17" t="s">
        <v>158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7" t="s">
        <v>82</v>
      </c>
      <c r="BK547" s="151">
        <f>ROUND(I547*H547,2)</f>
        <v>0</v>
      </c>
      <c r="BL547" s="17" t="s">
        <v>105</v>
      </c>
      <c r="BM547" s="150" t="s">
        <v>871</v>
      </c>
    </row>
    <row r="548" spans="2:65" s="1" customFormat="1" ht="24.15" customHeight="1">
      <c r="B548" s="137"/>
      <c r="C548" s="138" t="s">
        <v>872</v>
      </c>
      <c r="D548" s="138" t="s">
        <v>160</v>
      </c>
      <c r="E548" s="139" t="s">
        <v>873</v>
      </c>
      <c r="F548" s="140" t="s">
        <v>874</v>
      </c>
      <c r="G548" s="141" t="s">
        <v>170</v>
      </c>
      <c r="H548" s="142">
        <v>11.834</v>
      </c>
      <c r="I548" s="143"/>
      <c r="J548" s="144">
        <f>ROUND(I548*H548,2)</f>
        <v>0</v>
      </c>
      <c r="K548" s="145"/>
      <c r="L548" s="32"/>
      <c r="M548" s="146" t="s">
        <v>1</v>
      </c>
      <c r="N548" s="147" t="s">
        <v>40</v>
      </c>
      <c r="P548" s="148">
        <f>O548*H548</f>
        <v>0</v>
      </c>
      <c r="Q548" s="148">
        <v>0</v>
      </c>
      <c r="R548" s="148">
        <f>Q548*H548</f>
        <v>0</v>
      </c>
      <c r="S548" s="148">
        <v>0</v>
      </c>
      <c r="T548" s="149">
        <f>S548*H548</f>
        <v>0</v>
      </c>
      <c r="AR548" s="150" t="s">
        <v>105</v>
      </c>
      <c r="AT548" s="150" t="s">
        <v>160</v>
      </c>
      <c r="AU548" s="150" t="s">
        <v>84</v>
      </c>
      <c r="AY548" s="17" t="s">
        <v>158</v>
      </c>
      <c r="BE548" s="151">
        <f>IF(N548="základní",J548,0)</f>
        <v>0</v>
      </c>
      <c r="BF548" s="151">
        <f>IF(N548="snížená",J548,0)</f>
        <v>0</v>
      </c>
      <c r="BG548" s="151">
        <f>IF(N548="zákl. přenesená",J548,0)</f>
        <v>0</v>
      </c>
      <c r="BH548" s="151">
        <f>IF(N548="sníž. přenesená",J548,0)</f>
        <v>0</v>
      </c>
      <c r="BI548" s="151">
        <f>IF(N548="nulová",J548,0)</f>
        <v>0</v>
      </c>
      <c r="BJ548" s="17" t="s">
        <v>82</v>
      </c>
      <c r="BK548" s="151">
        <f>ROUND(I548*H548,2)</f>
        <v>0</v>
      </c>
      <c r="BL548" s="17" t="s">
        <v>105</v>
      </c>
      <c r="BM548" s="150" t="s">
        <v>875</v>
      </c>
    </row>
    <row r="549" spans="2:65" s="1" customFormat="1" ht="24.15" customHeight="1">
      <c r="B549" s="137"/>
      <c r="C549" s="138" t="s">
        <v>876</v>
      </c>
      <c r="D549" s="138" t="s">
        <v>160</v>
      </c>
      <c r="E549" s="139" t="s">
        <v>877</v>
      </c>
      <c r="F549" s="140" t="s">
        <v>878</v>
      </c>
      <c r="G549" s="141" t="s">
        <v>170</v>
      </c>
      <c r="H549" s="142">
        <v>13.89</v>
      </c>
      <c r="I549" s="143"/>
      <c r="J549" s="144">
        <f>ROUND(I549*H549,2)</f>
        <v>0</v>
      </c>
      <c r="K549" s="145"/>
      <c r="L549" s="32"/>
      <c r="M549" s="146" t="s">
        <v>1</v>
      </c>
      <c r="N549" s="147" t="s">
        <v>40</v>
      </c>
      <c r="P549" s="148">
        <f>O549*H549</f>
        <v>0</v>
      </c>
      <c r="Q549" s="148">
        <v>0</v>
      </c>
      <c r="R549" s="148">
        <f>Q549*H549</f>
        <v>0</v>
      </c>
      <c r="S549" s="148">
        <v>0</v>
      </c>
      <c r="T549" s="149">
        <f>S549*H549</f>
        <v>0</v>
      </c>
      <c r="AR549" s="150" t="s">
        <v>105</v>
      </c>
      <c r="AT549" s="150" t="s">
        <v>160</v>
      </c>
      <c r="AU549" s="150" t="s">
        <v>84</v>
      </c>
      <c r="AY549" s="17" t="s">
        <v>158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7" t="s">
        <v>82</v>
      </c>
      <c r="BK549" s="151">
        <f>ROUND(I549*H549,2)</f>
        <v>0</v>
      </c>
      <c r="BL549" s="17" t="s">
        <v>105</v>
      </c>
      <c r="BM549" s="150" t="s">
        <v>879</v>
      </c>
    </row>
    <row r="550" spans="2:65" s="1" customFormat="1" ht="16.5" customHeight="1">
      <c r="B550" s="137"/>
      <c r="C550" s="138" t="s">
        <v>880</v>
      </c>
      <c r="D550" s="138" t="s">
        <v>160</v>
      </c>
      <c r="E550" s="139" t="s">
        <v>881</v>
      </c>
      <c r="F550" s="140" t="s">
        <v>882</v>
      </c>
      <c r="G550" s="141" t="s">
        <v>163</v>
      </c>
      <c r="H550" s="142">
        <v>13.824</v>
      </c>
      <c r="I550" s="143"/>
      <c r="J550" s="144">
        <f>ROUND(I550*H550,2)</f>
        <v>0</v>
      </c>
      <c r="K550" s="145"/>
      <c r="L550" s="32"/>
      <c r="M550" s="146" t="s">
        <v>1</v>
      </c>
      <c r="N550" s="147" t="s">
        <v>40</v>
      </c>
      <c r="P550" s="148">
        <f>O550*H550</f>
        <v>0</v>
      </c>
      <c r="Q550" s="148">
        <v>1.3520000000000001E-2</v>
      </c>
      <c r="R550" s="148">
        <f>Q550*H550</f>
        <v>0.18690048000000001</v>
      </c>
      <c r="S550" s="148">
        <v>0</v>
      </c>
      <c r="T550" s="149">
        <f>S550*H550</f>
        <v>0</v>
      </c>
      <c r="AR550" s="150" t="s">
        <v>105</v>
      </c>
      <c r="AT550" s="150" t="s">
        <v>160</v>
      </c>
      <c r="AU550" s="150" t="s">
        <v>84</v>
      </c>
      <c r="AY550" s="17" t="s">
        <v>158</v>
      </c>
      <c r="BE550" s="151">
        <f>IF(N550="základní",J550,0)</f>
        <v>0</v>
      </c>
      <c r="BF550" s="151">
        <f>IF(N550="snížená",J550,0)</f>
        <v>0</v>
      </c>
      <c r="BG550" s="151">
        <f>IF(N550="zákl. přenesená",J550,0)</f>
        <v>0</v>
      </c>
      <c r="BH550" s="151">
        <f>IF(N550="sníž. přenesená",J550,0)</f>
        <v>0</v>
      </c>
      <c r="BI550" s="151">
        <f>IF(N550="nulová",J550,0)</f>
        <v>0</v>
      </c>
      <c r="BJ550" s="17" t="s">
        <v>82</v>
      </c>
      <c r="BK550" s="151">
        <f>ROUND(I550*H550,2)</f>
        <v>0</v>
      </c>
      <c r="BL550" s="17" t="s">
        <v>105</v>
      </c>
      <c r="BM550" s="150" t="s">
        <v>883</v>
      </c>
    </row>
    <row r="551" spans="2:65" s="12" customFormat="1" ht="10">
      <c r="B551" s="152"/>
      <c r="D551" s="153" t="s">
        <v>165</v>
      </c>
      <c r="E551" s="154" t="s">
        <v>1</v>
      </c>
      <c r="F551" s="155" t="s">
        <v>884</v>
      </c>
      <c r="H551" s="154" t="s">
        <v>1</v>
      </c>
      <c r="I551" s="156"/>
      <c r="L551" s="152"/>
      <c r="M551" s="157"/>
      <c r="T551" s="158"/>
      <c r="AT551" s="154" t="s">
        <v>165</v>
      </c>
      <c r="AU551" s="154" t="s">
        <v>84</v>
      </c>
      <c r="AV551" s="12" t="s">
        <v>82</v>
      </c>
      <c r="AW551" s="12" t="s">
        <v>31</v>
      </c>
      <c r="AX551" s="12" t="s">
        <v>75</v>
      </c>
      <c r="AY551" s="154" t="s">
        <v>158</v>
      </c>
    </row>
    <row r="552" spans="2:65" s="13" customFormat="1" ht="20">
      <c r="B552" s="159"/>
      <c r="D552" s="153" t="s">
        <v>165</v>
      </c>
      <c r="E552" s="160" t="s">
        <v>1</v>
      </c>
      <c r="F552" s="161" t="s">
        <v>885</v>
      </c>
      <c r="H552" s="162">
        <v>6.7690000000000001</v>
      </c>
      <c r="I552" s="163"/>
      <c r="L552" s="159"/>
      <c r="M552" s="164"/>
      <c r="T552" s="165"/>
      <c r="AT552" s="160" t="s">
        <v>165</v>
      </c>
      <c r="AU552" s="160" t="s">
        <v>84</v>
      </c>
      <c r="AV552" s="13" t="s">
        <v>84</v>
      </c>
      <c r="AW552" s="13" t="s">
        <v>31</v>
      </c>
      <c r="AX552" s="13" t="s">
        <v>75</v>
      </c>
      <c r="AY552" s="160" t="s">
        <v>158</v>
      </c>
    </row>
    <row r="553" spans="2:65" s="13" customFormat="1" ht="10">
      <c r="B553" s="159"/>
      <c r="D553" s="153" t="s">
        <v>165</v>
      </c>
      <c r="E553" s="160" t="s">
        <v>1</v>
      </c>
      <c r="F553" s="161" t="s">
        <v>886</v>
      </c>
      <c r="H553" s="162">
        <v>7.0549999999999997</v>
      </c>
      <c r="I553" s="163"/>
      <c r="L553" s="159"/>
      <c r="M553" s="164"/>
      <c r="T553" s="165"/>
      <c r="AT553" s="160" t="s">
        <v>165</v>
      </c>
      <c r="AU553" s="160" t="s">
        <v>84</v>
      </c>
      <c r="AV553" s="13" t="s">
        <v>84</v>
      </c>
      <c r="AW553" s="13" t="s">
        <v>31</v>
      </c>
      <c r="AX553" s="13" t="s">
        <v>75</v>
      </c>
      <c r="AY553" s="160" t="s">
        <v>158</v>
      </c>
    </row>
    <row r="554" spans="2:65" s="14" customFormat="1" ht="10">
      <c r="B554" s="166"/>
      <c r="D554" s="153" t="s">
        <v>165</v>
      </c>
      <c r="E554" s="167" t="s">
        <v>1</v>
      </c>
      <c r="F554" s="168" t="s">
        <v>195</v>
      </c>
      <c r="H554" s="169">
        <v>13.824</v>
      </c>
      <c r="I554" s="170"/>
      <c r="L554" s="166"/>
      <c r="M554" s="171"/>
      <c r="T554" s="172"/>
      <c r="AT554" s="167" t="s">
        <v>165</v>
      </c>
      <c r="AU554" s="167" t="s">
        <v>84</v>
      </c>
      <c r="AV554" s="14" t="s">
        <v>105</v>
      </c>
      <c r="AW554" s="14" t="s">
        <v>31</v>
      </c>
      <c r="AX554" s="14" t="s">
        <v>82</v>
      </c>
      <c r="AY554" s="167" t="s">
        <v>158</v>
      </c>
    </row>
    <row r="555" spans="2:65" s="1" customFormat="1" ht="16.5" customHeight="1">
      <c r="B555" s="137"/>
      <c r="C555" s="138" t="s">
        <v>887</v>
      </c>
      <c r="D555" s="138" t="s">
        <v>160</v>
      </c>
      <c r="E555" s="139" t="s">
        <v>888</v>
      </c>
      <c r="F555" s="140" t="s">
        <v>889</v>
      </c>
      <c r="G555" s="141" t="s">
        <v>163</v>
      </c>
      <c r="H555" s="142">
        <v>13.824</v>
      </c>
      <c r="I555" s="143"/>
      <c r="J555" s="144">
        <f>ROUND(I555*H555,2)</f>
        <v>0</v>
      </c>
      <c r="K555" s="145"/>
      <c r="L555" s="32"/>
      <c r="M555" s="146" t="s">
        <v>1</v>
      </c>
      <c r="N555" s="147" t="s">
        <v>40</v>
      </c>
      <c r="P555" s="148">
        <f>O555*H555</f>
        <v>0</v>
      </c>
      <c r="Q555" s="148">
        <v>0</v>
      </c>
      <c r="R555" s="148">
        <f>Q555*H555</f>
        <v>0</v>
      </c>
      <c r="S555" s="148">
        <v>0</v>
      </c>
      <c r="T555" s="149">
        <f>S555*H555</f>
        <v>0</v>
      </c>
      <c r="AR555" s="150" t="s">
        <v>105</v>
      </c>
      <c r="AT555" s="150" t="s">
        <v>160</v>
      </c>
      <c r="AU555" s="150" t="s">
        <v>84</v>
      </c>
      <c r="AY555" s="17" t="s">
        <v>158</v>
      </c>
      <c r="BE555" s="151">
        <f>IF(N555="základní",J555,0)</f>
        <v>0</v>
      </c>
      <c r="BF555" s="151">
        <f>IF(N555="snížená",J555,0)</f>
        <v>0</v>
      </c>
      <c r="BG555" s="151">
        <f>IF(N555="zákl. přenesená",J555,0)</f>
        <v>0</v>
      </c>
      <c r="BH555" s="151">
        <f>IF(N555="sníž. přenesená",J555,0)</f>
        <v>0</v>
      </c>
      <c r="BI555" s="151">
        <f>IF(N555="nulová",J555,0)</f>
        <v>0</v>
      </c>
      <c r="BJ555" s="17" t="s">
        <v>82</v>
      </c>
      <c r="BK555" s="151">
        <f>ROUND(I555*H555,2)</f>
        <v>0</v>
      </c>
      <c r="BL555" s="17" t="s">
        <v>105</v>
      </c>
      <c r="BM555" s="150" t="s">
        <v>890</v>
      </c>
    </row>
    <row r="556" spans="2:65" s="1" customFormat="1" ht="16.5" customHeight="1">
      <c r="B556" s="137"/>
      <c r="C556" s="138" t="s">
        <v>891</v>
      </c>
      <c r="D556" s="138" t="s">
        <v>160</v>
      </c>
      <c r="E556" s="139" t="s">
        <v>892</v>
      </c>
      <c r="F556" s="140" t="s">
        <v>893</v>
      </c>
      <c r="G556" s="141" t="s">
        <v>226</v>
      </c>
      <c r="H556" s="142">
        <v>1.026</v>
      </c>
      <c r="I556" s="143"/>
      <c r="J556" s="144">
        <f>ROUND(I556*H556,2)</f>
        <v>0</v>
      </c>
      <c r="K556" s="145"/>
      <c r="L556" s="32"/>
      <c r="M556" s="146" t="s">
        <v>1</v>
      </c>
      <c r="N556" s="147" t="s">
        <v>40</v>
      </c>
      <c r="P556" s="148">
        <f>O556*H556</f>
        <v>0</v>
      </c>
      <c r="Q556" s="148">
        <v>1.06277</v>
      </c>
      <c r="R556" s="148">
        <f>Q556*H556</f>
        <v>1.09040202</v>
      </c>
      <c r="S556" s="148">
        <v>0</v>
      </c>
      <c r="T556" s="149">
        <f>S556*H556</f>
        <v>0</v>
      </c>
      <c r="AR556" s="150" t="s">
        <v>105</v>
      </c>
      <c r="AT556" s="150" t="s">
        <v>160</v>
      </c>
      <c r="AU556" s="150" t="s">
        <v>84</v>
      </c>
      <c r="AY556" s="17" t="s">
        <v>158</v>
      </c>
      <c r="BE556" s="151">
        <f>IF(N556="základní",J556,0)</f>
        <v>0</v>
      </c>
      <c r="BF556" s="151">
        <f>IF(N556="snížená",J556,0)</f>
        <v>0</v>
      </c>
      <c r="BG556" s="151">
        <f>IF(N556="zákl. přenesená",J556,0)</f>
        <v>0</v>
      </c>
      <c r="BH556" s="151">
        <f>IF(N556="sníž. přenesená",J556,0)</f>
        <v>0</v>
      </c>
      <c r="BI556" s="151">
        <f>IF(N556="nulová",J556,0)</f>
        <v>0</v>
      </c>
      <c r="BJ556" s="17" t="s">
        <v>82</v>
      </c>
      <c r="BK556" s="151">
        <f>ROUND(I556*H556,2)</f>
        <v>0</v>
      </c>
      <c r="BL556" s="17" t="s">
        <v>105</v>
      </c>
      <c r="BM556" s="150" t="s">
        <v>894</v>
      </c>
    </row>
    <row r="557" spans="2:65" s="12" customFormat="1" ht="10">
      <c r="B557" s="152"/>
      <c r="D557" s="153" t="s">
        <v>165</v>
      </c>
      <c r="E557" s="154" t="s">
        <v>1</v>
      </c>
      <c r="F557" s="155" t="s">
        <v>895</v>
      </c>
      <c r="H557" s="154" t="s">
        <v>1</v>
      </c>
      <c r="I557" s="156"/>
      <c r="L557" s="152"/>
      <c r="M557" s="157"/>
      <c r="T557" s="158"/>
      <c r="AT557" s="154" t="s">
        <v>165</v>
      </c>
      <c r="AU557" s="154" t="s">
        <v>84</v>
      </c>
      <c r="AV557" s="12" t="s">
        <v>82</v>
      </c>
      <c r="AW557" s="12" t="s">
        <v>31</v>
      </c>
      <c r="AX557" s="12" t="s">
        <v>75</v>
      </c>
      <c r="AY557" s="154" t="s">
        <v>158</v>
      </c>
    </row>
    <row r="558" spans="2:65" s="13" customFormat="1" ht="10">
      <c r="B558" s="159"/>
      <c r="D558" s="153" t="s">
        <v>165</v>
      </c>
      <c r="E558" s="160" t="s">
        <v>1</v>
      </c>
      <c r="F558" s="161" t="s">
        <v>896</v>
      </c>
      <c r="H558" s="162">
        <v>0.161</v>
      </c>
      <c r="I558" s="163"/>
      <c r="L558" s="159"/>
      <c r="M558" s="164"/>
      <c r="T558" s="165"/>
      <c r="AT558" s="160" t="s">
        <v>165</v>
      </c>
      <c r="AU558" s="160" t="s">
        <v>84</v>
      </c>
      <c r="AV558" s="13" t="s">
        <v>84</v>
      </c>
      <c r="AW558" s="13" t="s">
        <v>31</v>
      </c>
      <c r="AX558" s="13" t="s">
        <v>75</v>
      </c>
      <c r="AY558" s="160" t="s">
        <v>158</v>
      </c>
    </row>
    <row r="559" spans="2:65" s="13" customFormat="1" ht="10">
      <c r="B559" s="159"/>
      <c r="D559" s="153" t="s">
        <v>165</v>
      </c>
      <c r="E559" s="160" t="s">
        <v>1</v>
      </c>
      <c r="F559" s="161" t="s">
        <v>897</v>
      </c>
      <c r="H559" s="162">
        <v>0.55400000000000005</v>
      </c>
      <c r="I559" s="163"/>
      <c r="L559" s="159"/>
      <c r="M559" s="164"/>
      <c r="T559" s="165"/>
      <c r="AT559" s="160" t="s">
        <v>165</v>
      </c>
      <c r="AU559" s="160" t="s">
        <v>84</v>
      </c>
      <c r="AV559" s="13" t="s">
        <v>84</v>
      </c>
      <c r="AW559" s="13" t="s">
        <v>31</v>
      </c>
      <c r="AX559" s="13" t="s">
        <v>75</v>
      </c>
      <c r="AY559" s="160" t="s">
        <v>158</v>
      </c>
    </row>
    <row r="560" spans="2:65" s="13" customFormat="1" ht="10">
      <c r="B560" s="159"/>
      <c r="D560" s="153" t="s">
        <v>165</v>
      </c>
      <c r="E560" s="160" t="s">
        <v>1</v>
      </c>
      <c r="F560" s="161" t="s">
        <v>898</v>
      </c>
      <c r="H560" s="162">
        <v>0.311</v>
      </c>
      <c r="I560" s="163"/>
      <c r="L560" s="159"/>
      <c r="M560" s="164"/>
      <c r="T560" s="165"/>
      <c r="AT560" s="160" t="s">
        <v>165</v>
      </c>
      <c r="AU560" s="160" t="s">
        <v>84</v>
      </c>
      <c r="AV560" s="13" t="s">
        <v>84</v>
      </c>
      <c r="AW560" s="13" t="s">
        <v>31</v>
      </c>
      <c r="AX560" s="13" t="s">
        <v>75</v>
      </c>
      <c r="AY560" s="160" t="s">
        <v>158</v>
      </c>
    </row>
    <row r="561" spans="2:65" s="14" customFormat="1" ht="10">
      <c r="B561" s="166"/>
      <c r="D561" s="153" t="s">
        <v>165</v>
      </c>
      <c r="E561" s="167" t="s">
        <v>1</v>
      </c>
      <c r="F561" s="168" t="s">
        <v>195</v>
      </c>
      <c r="H561" s="169">
        <v>1.026</v>
      </c>
      <c r="I561" s="170"/>
      <c r="L561" s="166"/>
      <c r="M561" s="171"/>
      <c r="T561" s="172"/>
      <c r="AT561" s="167" t="s">
        <v>165</v>
      </c>
      <c r="AU561" s="167" t="s">
        <v>84</v>
      </c>
      <c r="AV561" s="14" t="s">
        <v>105</v>
      </c>
      <c r="AW561" s="14" t="s">
        <v>31</v>
      </c>
      <c r="AX561" s="14" t="s">
        <v>82</v>
      </c>
      <c r="AY561" s="167" t="s">
        <v>158</v>
      </c>
    </row>
    <row r="562" spans="2:65" s="1" customFormat="1" ht="16.5" customHeight="1">
      <c r="B562" s="137"/>
      <c r="C562" s="138" t="s">
        <v>899</v>
      </c>
      <c r="D562" s="138" t="s">
        <v>160</v>
      </c>
      <c r="E562" s="139" t="s">
        <v>900</v>
      </c>
      <c r="F562" s="140" t="s">
        <v>901</v>
      </c>
      <c r="G562" s="141" t="s">
        <v>163</v>
      </c>
      <c r="H562" s="142">
        <v>30.3</v>
      </c>
      <c r="I562" s="143"/>
      <c r="J562" s="144">
        <f>ROUND(I562*H562,2)</f>
        <v>0</v>
      </c>
      <c r="K562" s="145"/>
      <c r="L562" s="32"/>
      <c r="M562" s="146" t="s">
        <v>1</v>
      </c>
      <c r="N562" s="147" t="s">
        <v>40</v>
      </c>
      <c r="P562" s="148">
        <f>O562*H562</f>
        <v>0</v>
      </c>
      <c r="Q562" s="148">
        <v>1.2999999999999999E-4</v>
      </c>
      <c r="R562" s="148">
        <f>Q562*H562</f>
        <v>3.9389999999999998E-3</v>
      </c>
      <c r="S562" s="148">
        <v>0</v>
      </c>
      <c r="T562" s="149">
        <f>S562*H562</f>
        <v>0</v>
      </c>
      <c r="AR562" s="150" t="s">
        <v>105</v>
      </c>
      <c r="AT562" s="150" t="s">
        <v>160</v>
      </c>
      <c r="AU562" s="150" t="s">
        <v>84</v>
      </c>
      <c r="AY562" s="17" t="s">
        <v>158</v>
      </c>
      <c r="BE562" s="151">
        <f>IF(N562="základní",J562,0)</f>
        <v>0</v>
      </c>
      <c r="BF562" s="151">
        <f>IF(N562="snížená",J562,0)</f>
        <v>0</v>
      </c>
      <c r="BG562" s="151">
        <f>IF(N562="zákl. přenesená",J562,0)</f>
        <v>0</v>
      </c>
      <c r="BH562" s="151">
        <f>IF(N562="sníž. přenesená",J562,0)</f>
        <v>0</v>
      </c>
      <c r="BI562" s="151">
        <f>IF(N562="nulová",J562,0)</f>
        <v>0</v>
      </c>
      <c r="BJ562" s="17" t="s">
        <v>82</v>
      </c>
      <c r="BK562" s="151">
        <f>ROUND(I562*H562,2)</f>
        <v>0</v>
      </c>
      <c r="BL562" s="17" t="s">
        <v>105</v>
      </c>
      <c r="BM562" s="150" t="s">
        <v>902</v>
      </c>
    </row>
    <row r="563" spans="2:65" s="1" customFormat="1" ht="37.75" customHeight="1">
      <c r="B563" s="137"/>
      <c r="C563" s="138" t="s">
        <v>903</v>
      </c>
      <c r="D563" s="138" t="s">
        <v>160</v>
      </c>
      <c r="E563" s="139" t="s">
        <v>904</v>
      </c>
      <c r="F563" s="140" t="s">
        <v>905</v>
      </c>
      <c r="G563" s="141" t="s">
        <v>906</v>
      </c>
      <c r="H563" s="142">
        <v>59.96</v>
      </c>
      <c r="I563" s="143"/>
      <c r="J563" s="144">
        <f>ROUND(I563*H563,2)</f>
        <v>0</v>
      </c>
      <c r="K563" s="145"/>
      <c r="L563" s="32"/>
      <c r="M563" s="146" t="s">
        <v>1</v>
      </c>
      <c r="N563" s="147" t="s">
        <v>40</v>
      </c>
      <c r="P563" s="148">
        <f>O563*H563</f>
        <v>0</v>
      </c>
      <c r="Q563" s="148">
        <v>2.0000000000000002E-5</v>
      </c>
      <c r="R563" s="148">
        <f>Q563*H563</f>
        <v>1.1992000000000001E-3</v>
      </c>
      <c r="S563" s="148">
        <v>0</v>
      </c>
      <c r="T563" s="149">
        <f>S563*H563</f>
        <v>0</v>
      </c>
      <c r="AR563" s="150" t="s">
        <v>105</v>
      </c>
      <c r="AT563" s="150" t="s">
        <v>160</v>
      </c>
      <c r="AU563" s="150" t="s">
        <v>84</v>
      </c>
      <c r="AY563" s="17" t="s">
        <v>158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7" t="s">
        <v>82</v>
      </c>
      <c r="BK563" s="151">
        <f>ROUND(I563*H563,2)</f>
        <v>0</v>
      </c>
      <c r="BL563" s="17" t="s">
        <v>105</v>
      </c>
      <c r="BM563" s="150" t="s">
        <v>907</v>
      </c>
    </row>
    <row r="564" spans="2:65" s="12" customFormat="1" ht="10">
      <c r="B564" s="152"/>
      <c r="D564" s="153" t="s">
        <v>165</v>
      </c>
      <c r="E564" s="154" t="s">
        <v>1</v>
      </c>
      <c r="F564" s="155" t="s">
        <v>577</v>
      </c>
      <c r="H564" s="154" t="s">
        <v>1</v>
      </c>
      <c r="I564" s="156"/>
      <c r="L564" s="152"/>
      <c r="M564" s="157"/>
      <c r="T564" s="158"/>
      <c r="AT564" s="154" t="s">
        <v>165</v>
      </c>
      <c r="AU564" s="154" t="s">
        <v>84</v>
      </c>
      <c r="AV564" s="12" t="s">
        <v>82</v>
      </c>
      <c r="AW564" s="12" t="s">
        <v>31</v>
      </c>
      <c r="AX564" s="12" t="s">
        <v>75</v>
      </c>
      <c r="AY564" s="154" t="s">
        <v>158</v>
      </c>
    </row>
    <row r="565" spans="2:65" s="13" customFormat="1" ht="10">
      <c r="B565" s="159"/>
      <c r="D565" s="153" t="s">
        <v>165</v>
      </c>
      <c r="E565" s="160" t="s">
        <v>1</v>
      </c>
      <c r="F565" s="161" t="s">
        <v>908</v>
      </c>
      <c r="H565" s="162">
        <v>11.84</v>
      </c>
      <c r="I565" s="163"/>
      <c r="L565" s="159"/>
      <c r="M565" s="164"/>
      <c r="T565" s="165"/>
      <c r="AT565" s="160" t="s">
        <v>165</v>
      </c>
      <c r="AU565" s="160" t="s">
        <v>84</v>
      </c>
      <c r="AV565" s="13" t="s">
        <v>84</v>
      </c>
      <c r="AW565" s="13" t="s">
        <v>31</v>
      </c>
      <c r="AX565" s="13" t="s">
        <v>75</v>
      </c>
      <c r="AY565" s="160" t="s">
        <v>158</v>
      </c>
    </row>
    <row r="566" spans="2:65" s="13" customFormat="1" ht="10">
      <c r="B566" s="159"/>
      <c r="D566" s="153" t="s">
        <v>165</v>
      </c>
      <c r="E566" s="160" t="s">
        <v>1</v>
      </c>
      <c r="F566" s="161" t="s">
        <v>909</v>
      </c>
      <c r="H566" s="162">
        <v>8.5399999999999991</v>
      </c>
      <c r="I566" s="163"/>
      <c r="L566" s="159"/>
      <c r="M566" s="164"/>
      <c r="T566" s="165"/>
      <c r="AT566" s="160" t="s">
        <v>165</v>
      </c>
      <c r="AU566" s="160" t="s">
        <v>84</v>
      </c>
      <c r="AV566" s="13" t="s">
        <v>84</v>
      </c>
      <c r="AW566" s="13" t="s">
        <v>31</v>
      </c>
      <c r="AX566" s="13" t="s">
        <v>75</v>
      </c>
      <c r="AY566" s="160" t="s">
        <v>158</v>
      </c>
    </row>
    <row r="567" spans="2:65" s="13" customFormat="1" ht="10">
      <c r="B567" s="159"/>
      <c r="D567" s="153" t="s">
        <v>165</v>
      </c>
      <c r="E567" s="160" t="s">
        <v>1</v>
      </c>
      <c r="F567" s="161" t="s">
        <v>910</v>
      </c>
      <c r="H567" s="162">
        <v>5.3</v>
      </c>
      <c r="I567" s="163"/>
      <c r="L567" s="159"/>
      <c r="M567" s="164"/>
      <c r="T567" s="165"/>
      <c r="AT567" s="160" t="s">
        <v>165</v>
      </c>
      <c r="AU567" s="160" t="s">
        <v>84</v>
      </c>
      <c r="AV567" s="13" t="s">
        <v>84</v>
      </c>
      <c r="AW567" s="13" t="s">
        <v>31</v>
      </c>
      <c r="AX567" s="13" t="s">
        <v>75</v>
      </c>
      <c r="AY567" s="160" t="s">
        <v>158</v>
      </c>
    </row>
    <row r="568" spans="2:65" s="13" customFormat="1" ht="10">
      <c r="B568" s="159"/>
      <c r="D568" s="153" t="s">
        <v>165</v>
      </c>
      <c r="E568" s="160" t="s">
        <v>1</v>
      </c>
      <c r="F568" s="161" t="s">
        <v>911</v>
      </c>
      <c r="H568" s="162">
        <v>6.34</v>
      </c>
      <c r="I568" s="163"/>
      <c r="L568" s="159"/>
      <c r="M568" s="164"/>
      <c r="T568" s="165"/>
      <c r="AT568" s="160" t="s">
        <v>165</v>
      </c>
      <c r="AU568" s="160" t="s">
        <v>84</v>
      </c>
      <c r="AV568" s="13" t="s">
        <v>84</v>
      </c>
      <c r="AW568" s="13" t="s">
        <v>31</v>
      </c>
      <c r="AX568" s="13" t="s">
        <v>75</v>
      </c>
      <c r="AY568" s="160" t="s">
        <v>158</v>
      </c>
    </row>
    <row r="569" spans="2:65" s="13" customFormat="1" ht="10">
      <c r="B569" s="159"/>
      <c r="D569" s="153" t="s">
        <v>165</v>
      </c>
      <c r="E569" s="160" t="s">
        <v>1</v>
      </c>
      <c r="F569" s="161" t="s">
        <v>912</v>
      </c>
      <c r="H569" s="162">
        <v>8.9</v>
      </c>
      <c r="I569" s="163"/>
      <c r="L569" s="159"/>
      <c r="M569" s="164"/>
      <c r="T569" s="165"/>
      <c r="AT569" s="160" t="s">
        <v>165</v>
      </c>
      <c r="AU569" s="160" t="s">
        <v>84</v>
      </c>
      <c r="AV569" s="13" t="s">
        <v>84</v>
      </c>
      <c r="AW569" s="13" t="s">
        <v>31</v>
      </c>
      <c r="AX569" s="13" t="s">
        <v>75</v>
      </c>
      <c r="AY569" s="160" t="s">
        <v>158</v>
      </c>
    </row>
    <row r="570" spans="2:65" s="13" customFormat="1" ht="10">
      <c r="B570" s="159"/>
      <c r="D570" s="153" t="s">
        <v>165</v>
      </c>
      <c r="E570" s="160" t="s">
        <v>1</v>
      </c>
      <c r="F570" s="161" t="s">
        <v>913</v>
      </c>
      <c r="H570" s="162">
        <v>13.24</v>
      </c>
      <c r="I570" s="163"/>
      <c r="L570" s="159"/>
      <c r="M570" s="164"/>
      <c r="T570" s="165"/>
      <c r="AT570" s="160" t="s">
        <v>165</v>
      </c>
      <c r="AU570" s="160" t="s">
        <v>84</v>
      </c>
      <c r="AV570" s="13" t="s">
        <v>84</v>
      </c>
      <c r="AW570" s="13" t="s">
        <v>31</v>
      </c>
      <c r="AX570" s="13" t="s">
        <v>75</v>
      </c>
      <c r="AY570" s="160" t="s">
        <v>158</v>
      </c>
    </row>
    <row r="571" spans="2:65" s="13" customFormat="1" ht="10">
      <c r="B571" s="159"/>
      <c r="D571" s="153" t="s">
        <v>165</v>
      </c>
      <c r="E571" s="160" t="s">
        <v>1</v>
      </c>
      <c r="F571" s="161" t="s">
        <v>914</v>
      </c>
      <c r="H571" s="162">
        <v>5.8</v>
      </c>
      <c r="I571" s="163"/>
      <c r="L571" s="159"/>
      <c r="M571" s="164"/>
      <c r="T571" s="165"/>
      <c r="AT571" s="160" t="s">
        <v>165</v>
      </c>
      <c r="AU571" s="160" t="s">
        <v>84</v>
      </c>
      <c r="AV571" s="13" t="s">
        <v>84</v>
      </c>
      <c r="AW571" s="13" t="s">
        <v>31</v>
      </c>
      <c r="AX571" s="13" t="s">
        <v>75</v>
      </c>
      <c r="AY571" s="160" t="s">
        <v>158</v>
      </c>
    </row>
    <row r="572" spans="2:65" s="14" customFormat="1" ht="10">
      <c r="B572" s="166"/>
      <c r="D572" s="153" t="s">
        <v>165</v>
      </c>
      <c r="E572" s="167" t="s">
        <v>1</v>
      </c>
      <c r="F572" s="168" t="s">
        <v>195</v>
      </c>
      <c r="H572" s="169">
        <v>59.959999999999994</v>
      </c>
      <c r="I572" s="170"/>
      <c r="L572" s="166"/>
      <c r="M572" s="171"/>
      <c r="T572" s="172"/>
      <c r="AT572" s="167" t="s">
        <v>165</v>
      </c>
      <c r="AU572" s="167" t="s">
        <v>84</v>
      </c>
      <c r="AV572" s="14" t="s">
        <v>105</v>
      </c>
      <c r="AW572" s="14" t="s">
        <v>31</v>
      </c>
      <c r="AX572" s="14" t="s">
        <v>82</v>
      </c>
      <c r="AY572" s="167" t="s">
        <v>158</v>
      </c>
    </row>
    <row r="573" spans="2:65" s="1" customFormat="1" ht="24.15" customHeight="1">
      <c r="B573" s="137"/>
      <c r="C573" s="138" t="s">
        <v>915</v>
      </c>
      <c r="D573" s="138" t="s">
        <v>160</v>
      </c>
      <c r="E573" s="139" t="s">
        <v>916</v>
      </c>
      <c r="F573" s="140" t="s">
        <v>917</v>
      </c>
      <c r="G573" s="141" t="s">
        <v>492</v>
      </c>
      <c r="H573" s="142">
        <v>3</v>
      </c>
      <c r="I573" s="143"/>
      <c r="J573" s="144">
        <f>ROUND(I573*H573,2)</f>
        <v>0</v>
      </c>
      <c r="K573" s="145"/>
      <c r="L573" s="32"/>
      <c r="M573" s="146" t="s">
        <v>1</v>
      </c>
      <c r="N573" s="147" t="s">
        <v>40</v>
      </c>
      <c r="P573" s="148">
        <f>O573*H573</f>
        <v>0</v>
      </c>
      <c r="Q573" s="148">
        <v>1.7770000000000001E-2</v>
      </c>
      <c r="R573" s="148">
        <f>Q573*H573</f>
        <v>5.3310000000000003E-2</v>
      </c>
      <c r="S573" s="148">
        <v>0</v>
      </c>
      <c r="T573" s="149">
        <f>S573*H573</f>
        <v>0</v>
      </c>
      <c r="AR573" s="150" t="s">
        <v>105</v>
      </c>
      <c r="AT573" s="150" t="s">
        <v>160</v>
      </c>
      <c r="AU573" s="150" t="s">
        <v>84</v>
      </c>
      <c r="AY573" s="17" t="s">
        <v>158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7" t="s">
        <v>82</v>
      </c>
      <c r="BK573" s="151">
        <f>ROUND(I573*H573,2)</f>
        <v>0</v>
      </c>
      <c r="BL573" s="17" t="s">
        <v>105</v>
      </c>
      <c r="BM573" s="150" t="s">
        <v>918</v>
      </c>
    </row>
    <row r="574" spans="2:65" s="1" customFormat="1" ht="24.15" customHeight="1">
      <c r="B574" s="137"/>
      <c r="C574" s="185" t="s">
        <v>919</v>
      </c>
      <c r="D574" s="185" t="s">
        <v>656</v>
      </c>
      <c r="E574" s="186" t="s">
        <v>920</v>
      </c>
      <c r="F574" s="187" t="s">
        <v>921</v>
      </c>
      <c r="G574" s="188" t="s">
        <v>492</v>
      </c>
      <c r="H574" s="189">
        <v>1</v>
      </c>
      <c r="I574" s="190"/>
      <c r="J574" s="191">
        <f>ROUND(I574*H574,2)</f>
        <v>0</v>
      </c>
      <c r="K574" s="192"/>
      <c r="L574" s="193"/>
      <c r="M574" s="194" t="s">
        <v>1</v>
      </c>
      <c r="N574" s="195" t="s">
        <v>40</v>
      </c>
      <c r="P574" s="148">
        <f>O574*H574</f>
        <v>0</v>
      </c>
      <c r="Q574" s="148">
        <v>1.225E-2</v>
      </c>
      <c r="R574" s="148">
        <f>Q574*H574</f>
        <v>1.225E-2</v>
      </c>
      <c r="S574" s="148">
        <v>0</v>
      </c>
      <c r="T574" s="149">
        <f>S574*H574</f>
        <v>0</v>
      </c>
      <c r="AR574" s="150" t="s">
        <v>123</v>
      </c>
      <c r="AT574" s="150" t="s">
        <v>656</v>
      </c>
      <c r="AU574" s="150" t="s">
        <v>84</v>
      </c>
      <c r="AY574" s="17" t="s">
        <v>158</v>
      </c>
      <c r="BE574" s="151">
        <f>IF(N574="základní",J574,0)</f>
        <v>0</v>
      </c>
      <c r="BF574" s="151">
        <f>IF(N574="snížená",J574,0)</f>
        <v>0</v>
      </c>
      <c r="BG574" s="151">
        <f>IF(N574="zákl. přenesená",J574,0)</f>
        <v>0</v>
      </c>
      <c r="BH574" s="151">
        <f>IF(N574="sníž. přenesená",J574,0)</f>
        <v>0</v>
      </c>
      <c r="BI574" s="151">
        <f>IF(N574="nulová",J574,0)</f>
        <v>0</v>
      </c>
      <c r="BJ574" s="17" t="s">
        <v>82</v>
      </c>
      <c r="BK574" s="151">
        <f>ROUND(I574*H574,2)</f>
        <v>0</v>
      </c>
      <c r="BL574" s="17" t="s">
        <v>105</v>
      </c>
      <c r="BM574" s="150" t="s">
        <v>922</v>
      </c>
    </row>
    <row r="575" spans="2:65" s="1" customFormat="1" ht="24.15" customHeight="1">
      <c r="B575" s="137"/>
      <c r="C575" s="185" t="s">
        <v>923</v>
      </c>
      <c r="D575" s="185" t="s">
        <v>656</v>
      </c>
      <c r="E575" s="186" t="s">
        <v>924</v>
      </c>
      <c r="F575" s="187" t="s">
        <v>925</v>
      </c>
      <c r="G575" s="188" t="s">
        <v>492</v>
      </c>
      <c r="H575" s="189">
        <v>2</v>
      </c>
      <c r="I575" s="190"/>
      <c r="J575" s="191">
        <f>ROUND(I575*H575,2)</f>
        <v>0</v>
      </c>
      <c r="K575" s="192"/>
      <c r="L575" s="193"/>
      <c r="M575" s="194" t="s">
        <v>1</v>
      </c>
      <c r="N575" s="195" t="s">
        <v>40</v>
      </c>
      <c r="P575" s="148">
        <f>O575*H575</f>
        <v>0</v>
      </c>
      <c r="Q575" s="148">
        <v>1.2489999999999999E-2</v>
      </c>
      <c r="R575" s="148">
        <f>Q575*H575</f>
        <v>2.4979999999999999E-2</v>
      </c>
      <c r="S575" s="148">
        <v>0</v>
      </c>
      <c r="T575" s="149">
        <f>S575*H575</f>
        <v>0</v>
      </c>
      <c r="AR575" s="150" t="s">
        <v>123</v>
      </c>
      <c r="AT575" s="150" t="s">
        <v>656</v>
      </c>
      <c r="AU575" s="150" t="s">
        <v>84</v>
      </c>
      <c r="AY575" s="17" t="s">
        <v>158</v>
      </c>
      <c r="BE575" s="151">
        <f>IF(N575="základní",J575,0)</f>
        <v>0</v>
      </c>
      <c r="BF575" s="151">
        <f>IF(N575="snížená",J575,0)</f>
        <v>0</v>
      </c>
      <c r="BG575" s="151">
        <f>IF(N575="zákl. přenesená",J575,0)</f>
        <v>0</v>
      </c>
      <c r="BH575" s="151">
        <f>IF(N575="sníž. přenesená",J575,0)</f>
        <v>0</v>
      </c>
      <c r="BI575" s="151">
        <f>IF(N575="nulová",J575,0)</f>
        <v>0</v>
      </c>
      <c r="BJ575" s="17" t="s">
        <v>82</v>
      </c>
      <c r="BK575" s="151">
        <f>ROUND(I575*H575,2)</f>
        <v>0</v>
      </c>
      <c r="BL575" s="17" t="s">
        <v>105</v>
      </c>
      <c r="BM575" s="150" t="s">
        <v>926</v>
      </c>
    </row>
    <row r="576" spans="2:65" s="11" customFormat="1" ht="22.75" customHeight="1">
      <c r="B576" s="125"/>
      <c r="D576" s="126" t="s">
        <v>74</v>
      </c>
      <c r="E576" s="135" t="s">
        <v>179</v>
      </c>
      <c r="F576" s="135" t="s">
        <v>180</v>
      </c>
      <c r="I576" s="128"/>
      <c r="J576" s="136">
        <f>BK576</f>
        <v>0</v>
      </c>
      <c r="L576" s="125"/>
      <c r="M576" s="130"/>
      <c r="P576" s="131">
        <f>SUM(P577:P603)</f>
        <v>0</v>
      </c>
      <c r="R576" s="131">
        <f>SUM(R577:R603)</f>
        <v>0.12234969999999998</v>
      </c>
      <c r="T576" s="132">
        <f>SUM(T577:T603)</f>
        <v>0</v>
      </c>
      <c r="AR576" s="126" t="s">
        <v>82</v>
      </c>
      <c r="AT576" s="133" t="s">
        <v>74</v>
      </c>
      <c r="AU576" s="133" t="s">
        <v>82</v>
      </c>
      <c r="AY576" s="126" t="s">
        <v>158</v>
      </c>
      <c r="BK576" s="134">
        <f>SUM(BK577:BK603)</f>
        <v>0</v>
      </c>
    </row>
    <row r="577" spans="2:65" s="1" customFormat="1" ht="33" customHeight="1">
      <c r="B577" s="137"/>
      <c r="C577" s="138" t="s">
        <v>927</v>
      </c>
      <c r="D577" s="138" t="s">
        <v>160</v>
      </c>
      <c r="E577" s="139" t="s">
        <v>928</v>
      </c>
      <c r="F577" s="140" t="s">
        <v>929</v>
      </c>
      <c r="G577" s="141" t="s">
        <v>163</v>
      </c>
      <c r="H577" s="142">
        <v>775.5</v>
      </c>
      <c r="I577" s="143"/>
      <c r="J577" s="144">
        <f>ROUND(I577*H577,2)</f>
        <v>0</v>
      </c>
      <c r="K577" s="145"/>
      <c r="L577" s="32"/>
      <c r="M577" s="146" t="s">
        <v>1</v>
      </c>
      <c r="N577" s="147" t="s">
        <v>40</v>
      </c>
      <c r="P577" s="148">
        <f>O577*H577</f>
        <v>0</v>
      </c>
      <c r="Q577" s="148">
        <v>0</v>
      </c>
      <c r="R577" s="148">
        <f>Q577*H577</f>
        <v>0</v>
      </c>
      <c r="S577" s="148">
        <v>0</v>
      </c>
      <c r="T577" s="149">
        <f>S577*H577</f>
        <v>0</v>
      </c>
      <c r="AR577" s="150" t="s">
        <v>105</v>
      </c>
      <c r="AT577" s="150" t="s">
        <v>160</v>
      </c>
      <c r="AU577" s="150" t="s">
        <v>84</v>
      </c>
      <c r="AY577" s="17" t="s">
        <v>158</v>
      </c>
      <c r="BE577" s="151">
        <f>IF(N577="základní",J577,0)</f>
        <v>0</v>
      </c>
      <c r="BF577" s="151">
        <f>IF(N577="snížená",J577,0)</f>
        <v>0</v>
      </c>
      <c r="BG577" s="151">
        <f>IF(N577="zákl. přenesená",J577,0)</f>
        <v>0</v>
      </c>
      <c r="BH577" s="151">
        <f>IF(N577="sníž. přenesená",J577,0)</f>
        <v>0</v>
      </c>
      <c r="BI577" s="151">
        <f>IF(N577="nulová",J577,0)</f>
        <v>0</v>
      </c>
      <c r="BJ577" s="17" t="s">
        <v>82</v>
      </c>
      <c r="BK577" s="151">
        <f>ROUND(I577*H577,2)</f>
        <v>0</v>
      </c>
      <c r="BL577" s="17" t="s">
        <v>105</v>
      </c>
      <c r="BM577" s="150" t="s">
        <v>930</v>
      </c>
    </row>
    <row r="578" spans="2:65" s="12" customFormat="1" ht="10">
      <c r="B578" s="152"/>
      <c r="D578" s="153" t="s">
        <v>165</v>
      </c>
      <c r="E578" s="154" t="s">
        <v>1</v>
      </c>
      <c r="F578" s="155" t="s">
        <v>931</v>
      </c>
      <c r="H578" s="154" t="s">
        <v>1</v>
      </c>
      <c r="I578" s="156"/>
      <c r="L578" s="152"/>
      <c r="M578" s="157"/>
      <c r="T578" s="158"/>
      <c r="AT578" s="154" t="s">
        <v>165</v>
      </c>
      <c r="AU578" s="154" t="s">
        <v>84</v>
      </c>
      <c r="AV578" s="12" t="s">
        <v>82</v>
      </c>
      <c r="AW578" s="12" t="s">
        <v>31</v>
      </c>
      <c r="AX578" s="12" t="s">
        <v>75</v>
      </c>
      <c r="AY578" s="154" t="s">
        <v>158</v>
      </c>
    </row>
    <row r="579" spans="2:65" s="12" customFormat="1" ht="10">
      <c r="B579" s="152"/>
      <c r="D579" s="153" t="s">
        <v>165</v>
      </c>
      <c r="E579" s="154" t="s">
        <v>1</v>
      </c>
      <c r="F579" s="155" t="s">
        <v>932</v>
      </c>
      <c r="H579" s="154" t="s">
        <v>1</v>
      </c>
      <c r="I579" s="156"/>
      <c r="L579" s="152"/>
      <c r="M579" s="157"/>
      <c r="T579" s="158"/>
      <c r="AT579" s="154" t="s">
        <v>165</v>
      </c>
      <c r="AU579" s="154" t="s">
        <v>84</v>
      </c>
      <c r="AV579" s="12" t="s">
        <v>82</v>
      </c>
      <c r="AW579" s="12" t="s">
        <v>31</v>
      </c>
      <c r="AX579" s="12" t="s">
        <v>75</v>
      </c>
      <c r="AY579" s="154" t="s">
        <v>158</v>
      </c>
    </row>
    <row r="580" spans="2:65" s="13" customFormat="1" ht="10">
      <c r="B580" s="159"/>
      <c r="D580" s="153" t="s">
        <v>165</v>
      </c>
      <c r="E580" s="160" t="s">
        <v>1</v>
      </c>
      <c r="F580" s="161" t="s">
        <v>933</v>
      </c>
      <c r="H580" s="162">
        <v>775.5</v>
      </c>
      <c r="I580" s="163"/>
      <c r="L580" s="159"/>
      <c r="M580" s="164"/>
      <c r="T580" s="165"/>
      <c r="AT580" s="160" t="s">
        <v>165</v>
      </c>
      <c r="AU580" s="160" t="s">
        <v>84</v>
      </c>
      <c r="AV580" s="13" t="s">
        <v>84</v>
      </c>
      <c r="AW580" s="13" t="s">
        <v>31</v>
      </c>
      <c r="AX580" s="13" t="s">
        <v>82</v>
      </c>
      <c r="AY580" s="160" t="s">
        <v>158</v>
      </c>
    </row>
    <row r="581" spans="2:65" s="1" customFormat="1" ht="33" customHeight="1">
      <c r="B581" s="137"/>
      <c r="C581" s="138" t="s">
        <v>934</v>
      </c>
      <c r="D581" s="138" t="s">
        <v>160</v>
      </c>
      <c r="E581" s="139" t="s">
        <v>935</v>
      </c>
      <c r="F581" s="140" t="s">
        <v>936</v>
      </c>
      <c r="G581" s="141" t="s">
        <v>163</v>
      </c>
      <c r="H581" s="142">
        <v>31020</v>
      </c>
      <c r="I581" s="143"/>
      <c r="J581" s="144">
        <f>ROUND(I581*H581,2)</f>
        <v>0</v>
      </c>
      <c r="K581" s="145"/>
      <c r="L581" s="32"/>
      <c r="M581" s="146" t="s">
        <v>1</v>
      </c>
      <c r="N581" s="147" t="s">
        <v>40</v>
      </c>
      <c r="P581" s="148">
        <f>O581*H581</f>
        <v>0</v>
      </c>
      <c r="Q581" s="148">
        <v>0</v>
      </c>
      <c r="R581" s="148">
        <f>Q581*H581</f>
        <v>0</v>
      </c>
      <c r="S581" s="148">
        <v>0</v>
      </c>
      <c r="T581" s="149">
        <f>S581*H581</f>
        <v>0</v>
      </c>
      <c r="AR581" s="150" t="s">
        <v>105</v>
      </c>
      <c r="AT581" s="150" t="s">
        <v>160</v>
      </c>
      <c r="AU581" s="150" t="s">
        <v>84</v>
      </c>
      <c r="AY581" s="17" t="s">
        <v>158</v>
      </c>
      <c r="BE581" s="151">
        <f>IF(N581="základní",J581,0)</f>
        <v>0</v>
      </c>
      <c r="BF581" s="151">
        <f>IF(N581="snížená",J581,0)</f>
        <v>0</v>
      </c>
      <c r="BG581" s="151">
        <f>IF(N581="zákl. přenesená",J581,0)</f>
        <v>0</v>
      </c>
      <c r="BH581" s="151">
        <f>IF(N581="sníž. přenesená",J581,0)</f>
        <v>0</v>
      </c>
      <c r="BI581" s="151">
        <f>IF(N581="nulová",J581,0)</f>
        <v>0</v>
      </c>
      <c r="BJ581" s="17" t="s">
        <v>82</v>
      </c>
      <c r="BK581" s="151">
        <f>ROUND(I581*H581,2)</f>
        <v>0</v>
      </c>
      <c r="BL581" s="17" t="s">
        <v>105</v>
      </c>
      <c r="BM581" s="150" t="s">
        <v>937</v>
      </c>
    </row>
    <row r="582" spans="2:65" s="13" customFormat="1" ht="10">
      <c r="B582" s="159"/>
      <c r="D582" s="153" t="s">
        <v>165</v>
      </c>
      <c r="E582" s="160" t="s">
        <v>1</v>
      </c>
      <c r="F582" s="161" t="s">
        <v>938</v>
      </c>
      <c r="H582" s="162">
        <v>31020</v>
      </c>
      <c r="I582" s="163"/>
      <c r="L582" s="159"/>
      <c r="M582" s="164"/>
      <c r="T582" s="165"/>
      <c r="AT582" s="160" t="s">
        <v>165</v>
      </c>
      <c r="AU582" s="160" t="s">
        <v>84</v>
      </c>
      <c r="AV582" s="13" t="s">
        <v>84</v>
      </c>
      <c r="AW582" s="13" t="s">
        <v>31</v>
      </c>
      <c r="AX582" s="13" t="s">
        <v>82</v>
      </c>
      <c r="AY582" s="160" t="s">
        <v>158</v>
      </c>
    </row>
    <row r="583" spans="2:65" s="1" customFormat="1" ht="33" customHeight="1">
      <c r="B583" s="137"/>
      <c r="C583" s="138" t="s">
        <v>939</v>
      </c>
      <c r="D583" s="138" t="s">
        <v>160</v>
      </c>
      <c r="E583" s="139" t="s">
        <v>940</v>
      </c>
      <c r="F583" s="140" t="s">
        <v>941</v>
      </c>
      <c r="G583" s="141" t="s">
        <v>163</v>
      </c>
      <c r="H583" s="142">
        <v>775.5</v>
      </c>
      <c r="I583" s="143"/>
      <c r="J583" s="144">
        <f>ROUND(I583*H583,2)</f>
        <v>0</v>
      </c>
      <c r="K583" s="145"/>
      <c r="L583" s="32"/>
      <c r="M583" s="146" t="s">
        <v>1</v>
      </c>
      <c r="N583" s="147" t="s">
        <v>40</v>
      </c>
      <c r="P583" s="148">
        <f>O583*H583</f>
        <v>0</v>
      </c>
      <c r="Q583" s="148">
        <v>0</v>
      </c>
      <c r="R583" s="148">
        <f>Q583*H583</f>
        <v>0</v>
      </c>
      <c r="S583" s="148">
        <v>0</v>
      </c>
      <c r="T583" s="149">
        <f>S583*H583</f>
        <v>0</v>
      </c>
      <c r="AR583" s="150" t="s">
        <v>105</v>
      </c>
      <c r="AT583" s="150" t="s">
        <v>160</v>
      </c>
      <c r="AU583" s="150" t="s">
        <v>84</v>
      </c>
      <c r="AY583" s="17" t="s">
        <v>158</v>
      </c>
      <c r="BE583" s="151">
        <f>IF(N583="základní",J583,0)</f>
        <v>0</v>
      </c>
      <c r="BF583" s="151">
        <f>IF(N583="snížená",J583,0)</f>
        <v>0</v>
      </c>
      <c r="BG583" s="151">
        <f>IF(N583="zákl. přenesená",J583,0)</f>
        <v>0</v>
      </c>
      <c r="BH583" s="151">
        <f>IF(N583="sníž. přenesená",J583,0)</f>
        <v>0</v>
      </c>
      <c r="BI583" s="151">
        <f>IF(N583="nulová",J583,0)</f>
        <v>0</v>
      </c>
      <c r="BJ583" s="17" t="s">
        <v>82</v>
      </c>
      <c r="BK583" s="151">
        <f>ROUND(I583*H583,2)</f>
        <v>0</v>
      </c>
      <c r="BL583" s="17" t="s">
        <v>105</v>
      </c>
      <c r="BM583" s="150" t="s">
        <v>942</v>
      </c>
    </row>
    <row r="584" spans="2:65" s="1" customFormat="1" ht="33" customHeight="1">
      <c r="B584" s="137"/>
      <c r="C584" s="138" t="s">
        <v>943</v>
      </c>
      <c r="D584" s="138" t="s">
        <v>160</v>
      </c>
      <c r="E584" s="139" t="s">
        <v>944</v>
      </c>
      <c r="F584" s="140" t="s">
        <v>945</v>
      </c>
      <c r="G584" s="141" t="s">
        <v>163</v>
      </c>
      <c r="H584" s="142">
        <v>172.17</v>
      </c>
      <c r="I584" s="143"/>
      <c r="J584" s="144">
        <f>ROUND(I584*H584,2)</f>
        <v>0</v>
      </c>
      <c r="K584" s="145"/>
      <c r="L584" s="32"/>
      <c r="M584" s="146" t="s">
        <v>1</v>
      </c>
      <c r="N584" s="147" t="s">
        <v>40</v>
      </c>
      <c r="P584" s="148">
        <f>O584*H584</f>
        <v>0</v>
      </c>
      <c r="Q584" s="148">
        <v>1.2999999999999999E-4</v>
      </c>
      <c r="R584" s="148">
        <f>Q584*H584</f>
        <v>2.2382099999999995E-2</v>
      </c>
      <c r="S584" s="148">
        <v>0</v>
      </c>
      <c r="T584" s="149">
        <f>S584*H584</f>
        <v>0</v>
      </c>
      <c r="AR584" s="150" t="s">
        <v>105</v>
      </c>
      <c r="AT584" s="150" t="s">
        <v>160</v>
      </c>
      <c r="AU584" s="150" t="s">
        <v>84</v>
      </c>
      <c r="AY584" s="17" t="s">
        <v>158</v>
      </c>
      <c r="BE584" s="151">
        <f>IF(N584="základní",J584,0)</f>
        <v>0</v>
      </c>
      <c r="BF584" s="151">
        <f>IF(N584="snížená",J584,0)</f>
        <v>0</v>
      </c>
      <c r="BG584" s="151">
        <f>IF(N584="zákl. přenesená",J584,0)</f>
        <v>0</v>
      </c>
      <c r="BH584" s="151">
        <f>IF(N584="sníž. přenesená",J584,0)</f>
        <v>0</v>
      </c>
      <c r="BI584" s="151">
        <f>IF(N584="nulová",J584,0)</f>
        <v>0</v>
      </c>
      <c r="BJ584" s="17" t="s">
        <v>82</v>
      </c>
      <c r="BK584" s="151">
        <f>ROUND(I584*H584,2)</f>
        <v>0</v>
      </c>
      <c r="BL584" s="17" t="s">
        <v>105</v>
      </c>
      <c r="BM584" s="150" t="s">
        <v>946</v>
      </c>
    </row>
    <row r="585" spans="2:65" s="13" customFormat="1" ht="20">
      <c r="B585" s="159"/>
      <c r="D585" s="153" t="s">
        <v>165</v>
      </c>
      <c r="E585" s="160" t="s">
        <v>1</v>
      </c>
      <c r="F585" s="161" t="s">
        <v>947</v>
      </c>
      <c r="H585" s="162">
        <v>165.17</v>
      </c>
      <c r="I585" s="163"/>
      <c r="L585" s="159"/>
      <c r="M585" s="164"/>
      <c r="T585" s="165"/>
      <c r="AT585" s="160" t="s">
        <v>165</v>
      </c>
      <c r="AU585" s="160" t="s">
        <v>84</v>
      </c>
      <c r="AV585" s="13" t="s">
        <v>84</v>
      </c>
      <c r="AW585" s="13" t="s">
        <v>31</v>
      </c>
      <c r="AX585" s="13" t="s">
        <v>75</v>
      </c>
      <c r="AY585" s="160" t="s">
        <v>158</v>
      </c>
    </row>
    <row r="586" spans="2:65" s="13" customFormat="1" ht="10">
      <c r="B586" s="159"/>
      <c r="D586" s="153" t="s">
        <v>165</v>
      </c>
      <c r="E586" s="160" t="s">
        <v>1</v>
      </c>
      <c r="F586" s="161" t="s">
        <v>948</v>
      </c>
      <c r="H586" s="162">
        <v>7</v>
      </c>
      <c r="I586" s="163"/>
      <c r="L586" s="159"/>
      <c r="M586" s="164"/>
      <c r="T586" s="165"/>
      <c r="AT586" s="160" t="s">
        <v>165</v>
      </c>
      <c r="AU586" s="160" t="s">
        <v>84</v>
      </c>
      <c r="AV586" s="13" t="s">
        <v>84</v>
      </c>
      <c r="AW586" s="13" t="s">
        <v>31</v>
      </c>
      <c r="AX586" s="13" t="s">
        <v>75</v>
      </c>
      <c r="AY586" s="160" t="s">
        <v>158</v>
      </c>
    </row>
    <row r="587" spans="2:65" s="14" customFormat="1" ht="10">
      <c r="B587" s="166"/>
      <c r="D587" s="153" t="s">
        <v>165</v>
      </c>
      <c r="E587" s="167" t="s">
        <v>1</v>
      </c>
      <c r="F587" s="168" t="s">
        <v>195</v>
      </c>
      <c r="H587" s="169">
        <v>172.17</v>
      </c>
      <c r="I587" s="170"/>
      <c r="L587" s="166"/>
      <c r="M587" s="171"/>
      <c r="T587" s="172"/>
      <c r="AT587" s="167" t="s">
        <v>165</v>
      </c>
      <c r="AU587" s="167" t="s">
        <v>84</v>
      </c>
      <c r="AV587" s="14" t="s">
        <v>105</v>
      </c>
      <c r="AW587" s="14" t="s">
        <v>31</v>
      </c>
      <c r="AX587" s="14" t="s">
        <v>82</v>
      </c>
      <c r="AY587" s="167" t="s">
        <v>158</v>
      </c>
    </row>
    <row r="588" spans="2:65" s="1" customFormat="1" ht="33" customHeight="1">
      <c r="B588" s="137"/>
      <c r="C588" s="138" t="s">
        <v>949</v>
      </c>
      <c r="D588" s="138" t="s">
        <v>160</v>
      </c>
      <c r="E588" s="139" t="s">
        <v>950</v>
      </c>
      <c r="F588" s="140" t="s">
        <v>951</v>
      </c>
      <c r="G588" s="141" t="s">
        <v>163</v>
      </c>
      <c r="H588" s="142">
        <v>40</v>
      </c>
      <c r="I588" s="143"/>
      <c r="J588" s="144">
        <f>ROUND(I588*H588,2)</f>
        <v>0</v>
      </c>
      <c r="K588" s="145"/>
      <c r="L588" s="32"/>
      <c r="M588" s="146" t="s">
        <v>1</v>
      </c>
      <c r="N588" s="147" t="s">
        <v>40</v>
      </c>
      <c r="P588" s="148">
        <f>O588*H588</f>
        <v>0</v>
      </c>
      <c r="Q588" s="148">
        <v>2.1000000000000001E-4</v>
      </c>
      <c r="R588" s="148">
        <f>Q588*H588</f>
        <v>8.4000000000000012E-3</v>
      </c>
      <c r="S588" s="148">
        <v>0</v>
      </c>
      <c r="T588" s="149">
        <f>S588*H588</f>
        <v>0</v>
      </c>
      <c r="AR588" s="150" t="s">
        <v>105</v>
      </c>
      <c r="AT588" s="150" t="s">
        <v>160</v>
      </c>
      <c r="AU588" s="150" t="s">
        <v>84</v>
      </c>
      <c r="AY588" s="17" t="s">
        <v>158</v>
      </c>
      <c r="BE588" s="151">
        <f>IF(N588="základní",J588,0)</f>
        <v>0</v>
      </c>
      <c r="BF588" s="151">
        <f>IF(N588="snížená",J588,0)</f>
        <v>0</v>
      </c>
      <c r="BG588" s="151">
        <f>IF(N588="zákl. přenesená",J588,0)</f>
        <v>0</v>
      </c>
      <c r="BH588" s="151">
        <f>IF(N588="sníž. přenesená",J588,0)</f>
        <v>0</v>
      </c>
      <c r="BI588" s="151">
        <f>IF(N588="nulová",J588,0)</f>
        <v>0</v>
      </c>
      <c r="BJ588" s="17" t="s">
        <v>82</v>
      </c>
      <c r="BK588" s="151">
        <f>ROUND(I588*H588,2)</f>
        <v>0</v>
      </c>
      <c r="BL588" s="17" t="s">
        <v>105</v>
      </c>
      <c r="BM588" s="150" t="s">
        <v>952</v>
      </c>
    </row>
    <row r="589" spans="2:65" s="1" customFormat="1" ht="24.15" customHeight="1">
      <c r="B589" s="137"/>
      <c r="C589" s="138" t="s">
        <v>953</v>
      </c>
      <c r="D589" s="138" t="s">
        <v>160</v>
      </c>
      <c r="E589" s="139" t="s">
        <v>954</v>
      </c>
      <c r="F589" s="140" t="s">
        <v>955</v>
      </c>
      <c r="G589" s="141" t="s">
        <v>163</v>
      </c>
      <c r="H589" s="142">
        <v>369.69</v>
      </c>
      <c r="I589" s="143"/>
      <c r="J589" s="144">
        <f>ROUND(I589*H589,2)</f>
        <v>0</v>
      </c>
      <c r="K589" s="145"/>
      <c r="L589" s="32"/>
      <c r="M589" s="146" t="s">
        <v>1</v>
      </c>
      <c r="N589" s="147" t="s">
        <v>40</v>
      </c>
      <c r="P589" s="148">
        <f>O589*H589</f>
        <v>0</v>
      </c>
      <c r="Q589" s="148">
        <v>4.0000000000000003E-5</v>
      </c>
      <c r="R589" s="148">
        <f>Q589*H589</f>
        <v>1.4787600000000001E-2</v>
      </c>
      <c r="S589" s="148">
        <v>0</v>
      </c>
      <c r="T589" s="149">
        <f>S589*H589</f>
        <v>0</v>
      </c>
      <c r="AR589" s="150" t="s">
        <v>105</v>
      </c>
      <c r="AT589" s="150" t="s">
        <v>160</v>
      </c>
      <c r="AU589" s="150" t="s">
        <v>84</v>
      </c>
      <c r="AY589" s="17" t="s">
        <v>158</v>
      </c>
      <c r="BE589" s="151">
        <f>IF(N589="základní",J589,0)</f>
        <v>0</v>
      </c>
      <c r="BF589" s="151">
        <f>IF(N589="snížená",J589,0)</f>
        <v>0</v>
      </c>
      <c r="BG589" s="151">
        <f>IF(N589="zákl. přenesená",J589,0)</f>
        <v>0</v>
      </c>
      <c r="BH589" s="151">
        <f>IF(N589="sníž. přenesená",J589,0)</f>
        <v>0</v>
      </c>
      <c r="BI589" s="151">
        <f>IF(N589="nulová",J589,0)</f>
        <v>0</v>
      </c>
      <c r="BJ589" s="17" t="s">
        <v>82</v>
      </c>
      <c r="BK589" s="151">
        <f>ROUND(I589*H589,2)</f>
        <v>0</v>
      </c>
      <c r="BL589" s="17" t="s">
        <v>105</v>
      </c>
      <c r="BM589" s="150" t="s">
        <v>956</v>
      </c>
    </row>
    <row r="590" spans="2:65" s="12" customFormat="1" ht="10">
      <c r="B590" s="152"/>
      <c r="D590" s="153" t="s">
        <v>165</v>
      </c>
      <c r="E590" s="154" t="s">
        <v>1</v>
      </c>
      <c r="F590" s="155" t="s">
        <v>577</v>
      </c>
      <c r="H590" s="154" t="s">
        <v>1</v>
      </c>
      <c r="I590" s="156"/>
      <c r="L590" s="152"/>
      <c r="M590" s="157"/>
      <c r="T590" s="158"/>
      <c r="AT590" s="154" t="s">
        <v>165</v>
      </c>
      <c r="AU590" s="154" t="s">
        <v>84</v>
      </c>
      <c r="AV590" s="12" t="s">
        <v>82</v>
      </c>
      <c r="AW590" s="12" t="s">
        <v>31</v>
      </c>
      <c r="AX590" s="12" t="s">
        <v>75</v>
      </c>
      <c r="AY590" s="154" t="s">
        <v>158</v>
      </c>
    </row>
    <row r="591" spans="2:65" s="13" customFormat="1" ht="10">
      <c r="B591" s="159"/>
      <c r="D591" s="153" t="s">
        <v>165</v>
      </c>
      <c r="E591" s="160" t="s">
        <v>1</v>
      </c>
      <c r="F591" s="161" t="s">
        <v>957</v>
      </c>
      <c r="H591" s="162">
        <v>369.69</v>
      </c>
      <c r="I591" s="163"/>
      <c r="L591" s="159"/>
      <c r="M591" s="164"/>
      <c r="T591" s="165"/>
      <c r="AT591" s="160" t="s">
        <v>165</v>
      </c>
      <c r="AU591" s="160" t="s">
        <v>84</v>
      </c>
      <c r="AV591" s="13" t="s">
        <v>84</v>
      </c>
      <c r="AW591" s="13" t="s">
        <v>31</v>
      </c>
      <c r="AX591" s="13" t="s">
        <v>82</v>
      </c>
      <c r="AY591" s="160" t="s">
        <v>158</v>
      </c>
    </row>
    <row r="592" spans="2:65" s="1" customFormat="1" ht="37.75" customHeight="1">
      <c r="B592" s="137"/>
      <c r="C592" s="138" t="s">
        <v>958</v>
      </c>
      <c r="D592" s="138" t="s">
        <v>160</v>
      </c>
      <c r="E592" s="139" t="s">
        <v>959</v>
      </c>
      <c r="F592" s="140" t="s">
        <v>960</v>
      </c>
      <c r="G592" s="141" t="s">
        <v>492</v>
      </c>
      <c r="H592" s="142">
        <v>1</v>
      </c>
      <c r="I592" s="143"/>
      <c r="J592" s="144">
        <f t="shared" ref="J592:J597" si="0">ROUND(I592*H592,2)</f>
        <v>0</v>
      </c>
      <c r="K592" s="145"/>
      <c r="L592" s="32"/>
      <c r="M592" s="146" t="s">
        <v>1</v>
      </c>
      <c r="N592" s="147" t="s">
        <v>40</v>
      </c>
      <c r="P592" s="148">
        <f t="shared" ref="P592:P597" si="1">O592*H592</f>
        <v>0</v>
      </c>
      <c r="Q592" s="148">
        <v>0</v>
      </c>
      <c r="R592" s="148">
        <f t="shared" ref="R592:R597" si="2">Q592*H592</f>
        <v>0</v>
      </c>
      <c r="S592" s="148">
        <v>0</v>
      </c>
      <c r="T592" s="149">
        <f t="shared" ref="T592:T597" si="3">S592*H592</f>
        <v>0</v>
      </c>
      <c r="AR592" s="150" t="s">
        <v>105</v>
      </c>
      <c r="AT592" s="150" t="s">
        <v>160</v>
      </c>
      <c r="AU592" s="150" t="s">
        <v>84</v>
      </c>
      <c r="AY592" s="17" t="s">
        <v>158</v>
      </c>
      <c r="BE592" s="151">
        <f t="shared" ref="BE592:BE597" si="4">IF(N592="základní",J592,0)</f>
        <v>0</v>
      </c>
      <c r="BF592" s="151">
        <f t="shared" ref="BF592:BF597" si="5">IF(N592="snížená",J592,0)</f>
        <v>0</v>
      </c>
      <c r="BG592" s="151">
        <f t="shared" ref="BG592:BG597" si="6">IF(N592="zákl. přenesená",J592,0)</f>
        <v>0</v>
      </c>
      <c r="BH592" s="151">
        <f t="shared" ref="BH592:BH597" si="7">IF(N592="sníž. přenesená",J592,0)</f>
        <v>0</v>
      </c>
      <c r="BI592" s="151">
        <f t="shared" ref="BI592:BI597" si="8">IF(N592="nulová",J592,0)</f>
        <v>0</v>
      </c>
      <c r="BJ592" s="17" t="s">
        <v>82</v>
      </c>
      <c r="BK592" s="151">
        <f t="shared" ref="BK592:BK597" si="9">ROUND(I592*H592,2)</f>
        <v>0</v>
      </c>
      <c r="BL592" s="17" t="s">
        <v>105</v>
      </c>
      <c r="BM592" s="150" t="s">
        <v>961</v>
      </c>
    </row>
    <row r="593" spans="2:65" s="1" customFormat="1" ht="24.15" customHeight="1">
      <c r="B593" s="137"/>
      <c r="C593" s="138" t="s">
        <v>962</v>
      </c>
      <c r="D593" s="138" t="s">
        <v>160</v>
      </c>
      <c r="E593" s="139" t="s">
        <v>963</v>
      </c>
      <c r="F593" s="140" t="s">
        <v>964</v>
      </c>
      <c r="G593" s="141" t="s">
        <v>183</v>
      </c>
      <c r="H593" s="142">
        <v>1</v>
      </c>
      <c r="I593" s="143"/>
      <c r="J593" s="144">
        <f t="shared" si="0"/>
        <v>0</v>
      </c>
      <c r="K593" s="145"/>
      <c r="L593" s="32"/>
      <c r="M593" s="146" t="s">
        <v>1</v>
      </c>
      <c r="N593" s="147" t="s">
        <v>40</v>
      </c>
      <c r="P593" s="148">
        <f t="shared" si="1"/>
        <v>0</v>
      </c>
      <c r="Q593" s="148">
        <v>0</v>
      </c>
      <c r="R593" s="148">
        <f t="shared" si="2"/>
        <v>0</v>
      </c>
      <c r="S593" s="148">
        <v>0</v>
      </c>
      <c r="T593" s="149">
        <f t="shared" si="3"/>
        <v>0</v>
      </c>
      <c r="AR593" s="150" t="s">
        <v>105</v>
      </c>
      <c r="AT593" s="150" t="s">
        <v>160</v>
      </c>
      <c r="AU593" s="150" t="s">
        <v>84</v>
      </c>
      <c r="AY593" s="17" t="s">
        <v>158</v>
      </c>
      <c r="BE593" s="151">
        <f t="shared" si="4"/>
        <v>0</v>
      </c>
      <c r="BF593" s="151">
        <f t="shared" si="5"/>
        <v>0</v>
      </c>
      <c r="BG593" s="151">
        <f t="shared" si="6"/>
        <v>0</v>
      </c>
      <c r="BH593" s="151">
        <f t="shared" si="7"/>
        <v>0</v>
      </c>
      <c r="BI593" s="151">
        <f t="shared" si="8"/>
        <v>0</v>
      </c>
      <c r="BJ593" s="17" t="s">
        <v>82</v>
      </c>
      <c r="BK593" s="151">
        <f t="shared" si="9"/>
        <v>0</v>
      </c>
      <c r="BL593" s="17" t="s">
        <v>105</v>
      </c>
      <c r="BM593" s="150" t="s">
        <v>965</v>
      </c>
    </row>
    <row r="594" spans="2:65" s="1" customFormat="1" ht="16.5" customHeight="1">
      <c r="B594" s="137"/>
      <c r="C594" s="138" t="s">
        <v>966</v>
      </c>
      <c r="D594" s="138" t="s">
        <v>160</v>
      </c>
      <c r="E594" s="139" t="s">
        <v>967</v>
      </c>
      <c r="F594" s="140" t="s">
        <v>968</v>
      </c>
      <c r="G594" s="141" t="s">
        <v>492</v>
      </c>
      <c r="H594" s="142">
        <v>6</v>
      </c>
      <c r="I594" s="143"/>
      <c r="J594" s="144">
        <f t="shared" si="0"/>
        <v>0</v>
      </c>
      <c r="K594" s="145"/>
      <c r="L594" s="32"/>
      <c r="M594" s="146" t="s">
        <v>1</v>
      </c>
      <c r="N594" s="147" t="s">
        <v>40</v>
      </c>
      <c r="P594" s="148">
        <f t="shared" si="1"/>
        <v>0</v>
      </c>
      <c r="Q594" s="148">
        <v>1.8000000000000001E-4</v>
      </c>
      <c r="R594" s="148">
        <f t="shared" si="2"/>
        <v>1.08E-3</v>
      </c>
      <c r="S594" s="148">
        <v>0</v>
      </c>
      <c r="T594" s="149">
        <f t="shared" si="3"/>
        <v>0</v>
      </c>
      <c r="AR594" s="150" t="s">
        <v>105</v>
      </c>
      <c r="AT594" s="150" t="s">
        <v>160</v>
      </c>
      <c r="AU594" s="150" t="s">
        <v>84</v>
      </c>
      <c r="AY594" s="17" t="s">
        <v>158</v>
      </c>
      <c r="BE594" s="151">
        <f t="shared" si="4"/>
        <v>0</v>
      </c>
      <c r="BF594" s="151">
        <f t="shared" si="5"/>
        <v>0</v>
      </c>
      <c r="BG594" s="151">
        <f t="shared" si="6"/>
        <v>0</v>
      </c>
      <c r="BH594" s="151">
        <f t="shared" si="7"/>
        <v>0</v>
      </c>
      <c r="BI594" s="151">
        <f t="shared" si="8"/>
        <v>0</v>
      </c>
      <c r="BJ594" s="17" t="s">
        <v>82</v>
      </c>
      <c r="BK594" s="151">
        <f t="shared" si="9"/>
        <v>0</v>
      </c>
      <c r="BL594" s="17" t="s">
        <v>105</v>
      </c>
      <c r="BM594" s="150" t="s">
        <v>969</v>
      </c>
    </row>
    <row r="595" spans="2:65" s="1" customFormat="1" ht="16.5" customHeight="1">
      <c r="B595" s="137"/>
      <c r="C595" s="185" t="s">
        <v>970</v>
      </c>
      <c r="D595" s="185" t="s">
        <v>656</v>
      </c>
      <c r="E595" s="186" t="s">
        <v>971</v>
      </c>
      <c r="F595" s="187" t="s">
        <v>972</v>
      </c>
      <c r="G595" s="188" t="s">
        <v>492</v>
      </c>
      <c r="H595" s="189">
        <v>5</v>
      </c>
      <c r="I595" s="190"/>
      <c r="J595" s="191">
        <f t="shared" si="0"/>
        <v>0</v>
      </c>
      <c r="K595" s="192"/>
      <c r="L595" s="193"/>
      <c r="M595" s="194" t="s">
        <v>1</v>
      </c>
      <c r="N595" s="195" t="s">
        <v>40</v>
      </c>
      <c r="P595" s="148">
        <f t="shared" si="1"/>
        <v>0</v>
      </c>
      <c r="Q595" s="148">
        <v>1.2E-2</v>
      </c>
      <c r="R595" s="148">
        <f t="shared" si="2"/>
        <v>0.06</v>
      </c>
      <c r="S595" s="148">
        <v>0</v>
      </c>
      <c r="T595" s="149">
        <f t="shared" si="3"/>
        <v>0</v>
      </c>
      <c r="AR595" s="150" t="s">
        <v>123</v>
      </c>
      <c r="AT595" s="150" t="s">
        <v>656</v>
      </c>
      <c r="AU595" s="150" t="s">
        <v>84</v>
      </c>
      <c r="AY595" s="17" t="s">
        <v>158</v>
      </c>
      <c r="BE595" s="151">
        <f t="shared" si="4"/>
        <v>0</v>
      </c>
      <c r="BF595" s="151">
        <f t="shared" si="5"/>
        <v>0</v>
      </c>
      <c r="BG595" s="151">
        <f t="shared" si="6"/>
        <v>0</v>
      </c>
      <c r="BH595" s="151">
        <f t="shared" si="7"/>
        <v>0</v>
      </c>
      <c r="BI595" s="151">
        <f t="shared" si="8"/>
        <v>0</v>
      </c>
      <c r="BJ595" s="17" t="s">
        <v>82</v>
      </c>
      <c r="BK595" s="151">
        <f t="shared" si="9"/>
        <v>0</v>
      </c>
      <c r="BL595" s="17" t="s">
        <v>105</v>
      </c>
      <c r="BM595" s="150" t="s">
        <v>973</v>
      </c>
    </row>
    <row r="596" spans="2:65" s="1" customFormat="1" ht="16.5" customHeight="1">
      <c r="B596" s="137"/>
      <c r="C596" s="185" t="s">
        <v>974</v>
      </c>
      <c r="D596" s="185" t="s">
        <v>656</v>
      </c>
      <c r="E596" s="186" t="s">
        <v>975</v>
      </c>
      <c r="F596" s="187" t="s">
        <v>976</v>
      </c>
      <c r="G596" s="188" t="s">
        <v>492</v>
      </c>
      <c r="H596" s="189">
        <v>1</v>
      </c>
      <c r="I596" s="190"/>
      <c r="J596" s="191">
        <f t="shared" si="0"/>
        <v>0</v>
      </c>
      <c r="K596" s="192"/>
      <c r="L596" s="193"/>
      <c r="M596" s="194" t="s">
        <v>1</v>
      </c>
      <c r="N596" s="195" t="s">
        <v>40</v>
      </c>
      <c r="P596" s="148">
        <f t="shared" si="1"/>
        <v>0</v>
      </c>
      <c r="Q596" s="148">
        <v>1.2E-2</v>
      </c>
      <c r="R596" s="148">
        <f t="shared" si="2"/>
        <v>1.2E-2</v>
      </c>
      <c r="S596" s="148">
        <v>0</v>
      </c>
      <c r="T596" s="149">
        <f t="shared" si="3"/>
        <v>0</v>
      </c>
      <c r="AR596" s="150" t="s">
        <v>123</v>
      </c>
      <c r="AT596" s="150" t="s">
        <v>656</v>
      </c>
      <c r="AU596" s="150" t="s">
        <v>84</v>
      </c>
      <c r="AY596" s="17" t="s">
        <v>158</v>
      </c>
      <c r="BE596" s="151">
        <f t="shared" si="4"/>
        <v>0</v>
      </c>
      <c r="BF596" s="151">
        <f t="shared" si="5"/>
        <v>0</v>
      </c>
      <c r="BG596" s="151">
        <f t="shared" si="6"/>
        <v>0</v>
      </c>
      <c r="BH596" s="151">
        <f t="shared" si="7"/>
        <v>0</v>
      </c>
      <c r="BI596" s="151">
        <f t="shared" si="8"/>
        <v>0</v>
      </c>
      <c r="BJ596" s="17" t="s">
        <v>82</v>
      </c>
      <c r="BK596" s="151">
        <f t="shared" si="9"/>
        <v>0</v>
      </c>
      <c r="BL596" s="17" t="s">
        <v>105</v>
      </c>
      <c r="BM596" s="150" t="s">
        <v>977</v>
      </c>
    </row>
    <row r="597" spans="2:65" s="1" customFormat="1" ht="24.15" customHeight="1">
      <c r="B597" s="137"/>
      <c r="C597" s="138" t="s">
        <v>978</v>
      </c>
      <c r="D597" s="138" t="s">
        <v>160</v>
      </c>
      <c r="E597" s="139" t="s">
        <v>979</v>
      </c>
      <c r="F597" s="140" t="s">
        <v>980</v>
      </c>
      <c r="G597" s="141" t="s">
        <v>492</v>
      </c>
      <c r="H597" s="142">
        <v>370</v>
      </c>
      <c r="I597" s="143"/>
      <c r="J597" s="144">
        <f t="shared" si="0"/>
        <v>0</v>
      </c>
      <c r="K597" s="145"/>
      <c r="L597" s="32"/>
      <c r="M597" s="146" t="s">
        <v>1</v>
      </c>
      <c r="N597" s="147" t="s">
        <v>40</v>
      </c>
      <c r="P597" s="148">
        <f t="shared" si="1"/>
        <v>0</v>
      </c>
      <c r="Q597" s="148">
        <v>1.0000000000000001E-5</v>
      </c>
      <c r="R597" s="148">
        <f t="shared" si="2"/>
        <v>3.7000000000000002E-3</v>
      </c>
      <c r="S597" s="148">
        <v>0</v>
      </c>
      <c r="T597" s="149">
        <f t="shared" si="3"/>
        <v>0</v>
      </c>
      <c r="AR597" s="150" t="s">
        <v>105</v>
      </c>
      <c r="AT597" s="150" t="s">
        <v>160</v>
      </c>
      <c r="AU597" s="150" t="s">
        <v>84</v>
      </c>
      <c r="AY597" s="17" t="s">
        <v>158</v>
      </c>
      <c r="BE597" s="151">
        <f t="shared" si="4"/>
        <v>0</v>
      </c>
      <c r="BF597" s="151">
        <f t="shared" si="5"/>
        <v>0</v>
      </c>
      <c r="BG597" s="151">
        <f t="shared" si="6"/>
        <v>0</v>
      </c>
      <c r="BH597" s="151">
        <f t="shared" si="7"/>
        <v>0</v>
      </c>
      <c r="BI597" s="151">
        <f t="shared" si="8"/>
        <v>0</v>
      </c>
      <c r="BJ597" s="17" t="s">
        <v>82</v>
      </c>
      <c r="BK597" s="151">
        <f t="shared" si="9"/>
        <v>0</v>
      </c>
      <c r="BL597" s="17" t="s">
        <v>105</v>
      </c>
      <c r="BM597" s="150" t="s">
        <v>981</v>
      </c>
    </row>
    <row r="598" spans="2:65" s="12" customFormat="1" ht="10">
      <c r="B598" s="152"/>
      <c r="D598" s="153" t="s">
        <v>165</v>
      </c>
      <c r="E598" s="154" t="s">
        <v>1</v>
      </c>
      <c r="F598" s="155" t="s">
        <v>982</v>
      </c>
      <c r="H598" s="154" t="s">
        <v>1</v>
      </c>
      <c r="I598" s="156"/>
      <c r="L598" s="152"/>
      <c r="M598" s="157"/>
      <c r="T598" s="158"/>
      <c r="AT598" s="154" t="s">
        <v>165</v>
      </c>
      <c r="AU598" s="154" t="s">
        <v>84</v>
      </c>
      <c r="AV598" s="12" t="s">
        <v>82</v>
      </c>
      <c r="AW598" s="12" t="s">
        <v>31</v>
      </c>
      <c r="AX598" s="12" t="s">
        <v>75</v>
      </c>
      <c r="AY598" s="154" t="s">
        <v>158</v>
      </c>
    </row>
    <row r="599" spans="2:65" s="12" customFormat="1" ht="10">
      <c r="B599" s="152"/>
      <c r="D599" s="153" t="s">
        <v>165</v>
      </c>
      <c r="E599" s="154" t="s">
        <v>1</v>
      </c>
      <c r="F599" s="155" t="s">
        <v>983</v>
      </c>
      <c r="H599" s="154" t="s">
        <v>1</v>
      </c>
      <c r="I599" s="156"/>
      <c r="L599" s="152"/>
      <c r="M599" s="157"/>
      <c r="T599" s="158"/>
      <c r="AT599" s="154" t="s">
        <v>165</v>
      </c>
      <c r="AU599" s="154" t="s">
        <v>84</v>
      </c>
      <c r="AV599" s="12" t="s">
        <v>82</v>
      </c>
      <c r="AW599" s="12" t="s">
        <v>31</v>
      </c>
      <c r="AX599" s="12" t="s">
        <v>75</v>
      </c>
      <c r="AY599" s="154" t="s">
        <v>158</v>
      </c>
    </row>
    <row r="600" spans="2:65" s="13" customFormat="1" ht="10">
      <c r="B600" s="159"/>
      <c r="D600" s="153" t="s">
        <v>165</v>
      </c>
      <c r="E600" s="160" t="s">
        <v>1</v>
      </c>
      <c r="F600" s="161" t="s">
        <v>984</v>
      </c>
      <c r="H600" s="162">
        <v>50</v>
      </c>
      <c r="I600" s="163"/>
      <c r="L600" s="159"/>
      <c r="M600" s="164"/>
      <c r="T600" s="165"/>
      <c r="AT600" s="160" t="s">
        <v>165</v>
      </c>
      <c r="AU600" s="160" t="s">
        <v>84</v>
      </c>
      <c r="AV600" s="13" t="s">
        <v>84</v>
      </c>
      <c r="AW600" s="13" t="s">
        <v>31</v>
      </c>
      <c r="AX600" s="13" t="s">
        <v>75</v>
      </c>
      <c r="AY600" s="160" t="s">
        <v>158</v>
      </c>
    </row>
    <row r="601" spans="2:65" s="12" customFormat="1" ht="10">
      <c r="B601" s="152"/>
      <c r="D601" s="153" t="s">
        <v>165</v>
      </c>
      <c r="E601" s="154" t="s">
        <v>1</v>
      </c>
      <c r="F601" s="155" t="s">
        <v>985</v>
      </c>
      <c r="H601" s="154" t="s">
        <v>1</v>
      </c>
      <c r="I601" s="156"/>
      <c r="L601" s="152"/>
      <c r="M601" s="157"/>
      <c r="T601" s="158"/>
      <c r="AT601" s="154" t="s">
        <v>165</v>
      </c>
      <c r="AU601" s="154" t="s">
        <v>84</v>
      </c>
      <c r="AV601" s="12" t="s">
        <v>82</v>
      </c>
      <c r="AW601" s="12" t="s">
        <v>31</v>
      </c>
      <c r="AX601" s="12" t="s">
        <v>75</v>
      </c>
      <c r="AY601" s="154" t="s">
        <v>158</v>
      </c>
    </row>
    <row r="602" spans="2:65" s="13" customFormat="1" ht="10">
      <c r="B602" s="159"/>
      <c r="D602" s="153" t="s">
        <v>165</v>
      </c>
      <c r="E602" s="160" t="s">
        <v>1</v>
      </c>
      <c r="F602" s="161" t="s">
        <v>986</v>
      </c>
      <c r="H602" s="162">
        <v>320</v>
      </c>
      <c r="I602" s="163"/>
      <c r="L602" s="159"/>
      <c r="M602" s="164"/>
      <c r="T602" s="165"/>
      <c r="AT602" s="160" t="s">
        <v>165</v>
      </c>
      <c r="AU602" s="160" t="s">
        <v>84</v>
      </c>
      <c r="AV602" s="13" t="s">
        <v>84</v>
      </c>
      <c r="AW602" s="13" t="s">
        <v>31</v>
      </c>
      <c r="AX602" s="13" t="s">
        <v>75</v>
      </c>
      <c r="AY602" s="160" t="s">
        <v>158</v>
      </c>
    </row>
    <row r="603" spans="2:65" s="14" customFormat="1" ht="10">
      <c r="B603" s="166"/>
      <c r="D603" s="153" t="s">
        <v>165</v>
      </c>
      <c r="E603" s="167" t="s">
        <v>1</v>
      </c>
      <c r="F603" s="168" t="s">
        <v>195</v>
      </c>
      <c r="H603" s="169">
        <v>370</v>
      </c>
      <c r="I603" s="170"/>
      <c r="L603" s="166"/>
      <c r="M603" s="171"/>
      <c r="T603" s="172"/>
      <c r="AT603" s="167" t="s">
        <v>165</v>
      </c>
      <c r="AU603" s="167" t="s">
        <v>84</v>
      </c>
      <c r="AV603" s="14" t="s">
        <v>105</v>
      </c>
      <c r="AW603" s="14" t="s">
        <v>31</v>
      </c>
      <c r="AX603" s="14" t="s">
        <v>82</v>
      </c>
      <c r="AY603" s="167" t="s">
        <v>158</v>
      </c>
    </row>
    <row r="604" spans="2:65" s="11" customFormat="1" ht="22.75" customHeight="1">
      <c r="B604" s="125"/>
      <c r="D604" s="126" t="s">
        <v>74</v>
      </c>
      <c r="E604" s="135" t="s">
        <v>987</v>
      </c>
      <c r="F604" s="135" t="s">
        <v>988</v>
      </c>
      <c r="I604" s="128"/>
      <c r="J604" s="136">
        <f>BK604</f>
        <v>0</v>
      </c>
      <c r="L604" s="125"/>
      <c r="M604" s="130"/>
      <c r="P604" s="131">
        <f>P605</f>
        <v>0</v>
      </c>
      <c r="R604" s="131">
        <f>R605</f>
        <v>0</v>
      </c>
      <c r="T604" s="132">
        <f>T605</f>
        <v>0</v>
      </c>
      <c r="AR604" s="126" t="s">
        <v>82</v>
      </c>
      <c r="AT604" s="133" t="s">
        <v>74</v>
      </c>
      <c r="AU604" s="133" t="s">
        <v>82</v>
      </c>
      <c r="AY604" s="126" t="s">
        <v>158</v>
      </c>
      <c r="BK604" s="134">
        <f>BK605</f>
        <v>0</v>
      </c>
    </row>
    <row r="605" spans="2:65" s="1" customFormat="1" ht="16.5" customHeight="1">
      <c r="B605" s="137"/>
      <c r="C605" s="138" t="s">
        <v>989</v>
      </c>
      <c r="D605" s="138" t="s">
        <v>160</v>
      </c>
      <c r="E605" s="139" t="s">
        <v>990</v>
      </c>
      <c r="F605" s="140" t="s">
        <v>991</v>
      </c>
      <c r="G605" s="141" t="s">
        <v>226</v>
      </c>
      <c r="H605" s="142">
        <v>2435.8910000000001</v>
      </c>
      <c r="I605" s="143"/>
      <c r="J605" s="144">
        <f>ROUND(I605*H605,2)</f>
        <v>0</v>
      </c>
      <c r="K605" s="145"/>
      <c r="L605" s="32"/>
      <c r="M605" s="146" t="s">
        <v>1</v>
      </c>
      <c r="N605" s="147" t="s">
        <v>40</v>
      </c>
      <c r="P605" s="148">
        <f>O605*H605</f>
        <v>0</v>
      </c>
      <c r="Q605" s="148">
        <v>0</v>
      </c>
      <c r="R605" s="148">
        <f>Q605*H605</f>
        <v>0</v>
      </c>
      <c r="S605" s="148">
        <v>0</v>
      </c>
      <c r="T605" s="149">
        <f>S605*H605</f>
        <v>0</v>
      </c>
      <c r="AR605" s="150" t="s">
        <v>105</v>
      </c>
      <c r="AT605" s="150" t="s">
        <v>160</v>
      </c>
      <c r="AU605" s="150" t="s">
        <v>84</v>
      </c>
      <c r="AY605" s="17" t="s">
        <v>158</v>
      </c>
      <c r="BE605" s="151">
        <f>IF(N605="základní",J605,0)</f>
        <v>0</v>
      </c>
      <c r="BF605" s="151">
        <f>IF(N605="snížená",J605,0)</f>
        <v>0</v>
      </c>
      <c r="BG605" s="151">
        <f>IF(N605="zákl. přenesená",J605,0)</f>
        <v>0</v>
      </c>
      <c r="BH605" s="151">
        <f>IF(N605="sníž. přenesená",J605,0)</f>
        <v>0</v>
      </c>
      <c r="BI605" s="151">
        <f>IF(N605="nulová",J605,0)</f>
        <v>0</v>
      </c>
      <c r="BJ605" s="17" t="s">
        <v>82</v>
      </c>
      <c r="BK605" s="151">
        <f>ROUND(I605*H605,2)</f>
        <v>0</v>
      </c>
      <c r="BL605" s="17" t="s">
        <v>105</v>
      </c>
      <c r="BM605" s="150" t="s">
        <v>992</v>
      </c>
    </row>
    <row r="606" spans="2:65" s="11" customFormat="1" ht="25.9" customHeight="1">
      <c r="B606" s="125"/>
      <c r="D606" s="126" t="s">
        <v>74</v>
      </c>
      <c r="E606" s="127" t="s">
        <v>993</v>
      </c>
      <c r="F606" s="127" t="s">
        <v>994</v>
      </c>
      <c r="I606" s="128"/>
      <c r="J606" s="129">
        <f>BK606</f>
        <v>0</v>
      </c>
      <c r="L606" s="125"/>
      <c r="M606" s="130"/>
      <c r="P606" s="131">
        <f>P607+P648+P655+P659+P779+P801+P808+P877+P888+P919+P938+P952+P970+P1009</f>
        <v>0</v>
      </c>
      <c r="R606" s="131">
        <f>R607+R648+R655+R659+R779+R801+R808+R877+R888+R919+R938+R952+R970+R1009</f>
        <v>46.441336890000002</v>
      </c>
      <c r="T606" s="132">
        <f>T607+T648+T655+T659+T779+T801+T808+T877+T888+T919+T938+T952+T970+T1009</f>
        <v>0</v>
      </c>
      <c r="AR606" s="126" t="s">
        <v>84</v>
      </c>
      <c r="AT606" s="133" t="s">
        <v>74</v>
      </c>
      <c r="AU606" s="133" t="s">
        <v>75</v>
      </c>
      <c r="AY606" s="126" t="s">
        <v>158</v>
      </c>
      <c r="BK606" s="134">
        <f>BK607+BK648+BK655+BK659+BK779+BK801+BK808+BK877+BK888+BK919+BK938+BK952+BK970+BK1009</f>
        <v>0</v>
      </c>
    </row>
    <row r="607" spans="2:65" s="11" customFormat="1" ht="22.75" customHeight="1">
      <c r="B607" s="125"/>
      <c r="D607" s="126" t="s">
        <v>74</v>
      </c>
      <c r="E607" s="135" t="s">
        <v>995</v>
      </c>
      <c r="F607" s="135" t="s">
        <v>996</v>
      </c>
      <c r="I607" s="128"/>
      <c r="J607" s="136">
        <f>BK607</f>
        <v>0</v>
      </c>
      <c r="L607" s="125"/>
      <c r="M607" s="130"/>
      <c r="P607" s="131">
        <f>SUM(P608:P647)</f>
        <v>0</v>
      </c>
      <c r="R607" s="131">
        <f>SUM(R608:R647)</f>
        <v>4.4911761000000006</v>
      </c>
      <c r="T607" s="132">
        <f>SUM(T608:T647)</f>
        <v>0</v>
      </c>
      <c r="AR607" s="126" t="s">
        <v>84</v>
      </c>
      <c r="AT607" s="133" t="s">
        <v>74</v>
      </c>
      <c r="AU607" s="133" t="s">
        <v>82</v>
      </c>
      <c r="AY607" s="126" t="s">
        <v>158</v>
      </c>
      <c r="BK607" s="134">
        <f>SUM(BK608:BK647)</f>
        <v>0</v>
      </c>
    </row>
    <row r="608" spans="2:65" s="1" customFormat="1" ht="24.15" customHeight="1">
      <c r="B608" s="137"/>
      <c r="C608" s="138" t="s">
        <v>997</v>
      </c>
      <c r="D608" s="138" t="s">
        <v>160</v>
      </c>
      <c r="E608" s="139" t="s">
        <v>998</v>
      </c>
      <c r="F608" s="140" t="s">
        <v>999</v>
      </c>
      <c r="G608" s="141" t="s">
        <v>163</v>
      </c>
      <c r="H608" s="142">
        <v>247.95500000000001</v>
      </c>
      <c r="I608" s="143"/>
      <c r="J608" s="144">
        <f>ROUND(I608*H608,2)</f>
        <v>0</v>
      </c>
      <c r="K608" s="145"/>
      <c r="L608" s="32"/>
      <c r="M608" s="146" t="s">
        <v>1</v>
      </c>
      <c r="N608" s="147" t="s">
        <v>40</v>
      </c>
      <c r="P608" s="148">
        <f>O608*H608</f>
        <v>0</v>
      </c>
      <c r="Q608" s="148">
        <v>0</v>
      </c>
      <c r="R608" s="148">
        <f>Q608*H608</f>
        <v>0</v>
      </c>
      <c r="S608" s="148">
        <v>0</v>
      </c>
      <c r="T608" s="149">
        <f>S608*H608</f>
        <v>0</v>
      </c>
      <c r="AR608" s="150" t="s">
        <v>248</v>
      </c>
      <c r="AT608" s="150" t="s">
        <v>160</v>
      </c>
      <c r="AU608" s="150" t="s">
        <v>84</v>
      </c>
      <c r="AY608" s="17" t="s">
        <v>158</v>
      </c>
      <c r="BE608" s="151">
        <f>IF(N608="základní",J608,0)</f>
        <v>0</v>
      </c>
      <c r="BF608" s="151">
        <f>IF(N608="snížená",J608,0)</f>
        <v>0</v>
      </c>
      <c r="BG608" s="151">
        <f>IF(N608="zákl. přenesená",J608,0)</f>
        <v>0</v>
      </c>
      <c r="BH608" s="151">
        <f>IF(N608="sníž. přenesená",J608,0)</f>
        <v>0</v>
      </c>
      <c r="BI608" s="151">
        <f>IF(N608="nulová",J608,0)</f>
        <v>0</v>
      </c>
      <c r="BJ608" s="17" t="s">
        <v>82</v>
      </c>
      <c r="BK608" s="151">
        <f>ROUND(I608*H608,2)</f>
        <v>0</v>
      </c>
      <c r="BL608" s="17" t="s">
        <v>248</v>
      </c>
      <c r="BM608" s="150" t="s">
        <v>1000</v>
      </c>
    </row>
    <row r="609" spans="2:65" s="12" customFormat="1" ht="10">
      <c r="B609" s="152"/>
      <c r="D609" s="153" t="s">
        <v>165</v>
      </c>
      <c r="E609" s="154" t="s">
        <v>1</v>
      </c>
      <c r="F609" s="155" t="s">
        <v>328</v>
      </c>
      <c r="H609" s="154" t="s">
        <v>1</v>
      </c>
      <c r="I609" s="156"/>
      <c r="L609" s="152"/>
      <c r="M609" s="157"/>
      <c r="T609" s="158"/>
      <c r="AT609" s="154" t="s">
        <v>165</v>
      </c>
      <c r="AU609" s="154" t="s">
        <v>84</v>
      </c>
      <c r="AV609" s="12" t="s">
        <v>82</v>
      </c>
      <c r="AW609" s="12" t="s">
        <v>31</v>
      </c>
      <c r="AX609" s="12" t="s">
        <v>75</v>
      </c>
      <c r="AY609" s="154" t="s">
        <v>158</v>
      </c>
    </row>
    <row r="610" spans="2:65" s="13" customFormat="1" ht="10">
      <c r="B610" s="159"/>
      <c r="D610" s="153" t="s">
        <v>165</v>
      </c>
      <c r="E610" s="160" t="s">
        <v>1</v>
      </c>
      <c r="F610" s="161" t="s">
        <v>1001</v>
      </c>
      <c r="H610" s="162">
        <v>247.95500000000001</v>
      </c>
      <c r="I610" s="163"/>
      <c r="L610" s="159"/>
      <c r="M610" s="164"/>
      <c r="T610" s="165"/>
      <c r="AT610" s="160" t="s">
        <v>165</v>
      </c>
      <c r="AU610" s="160" t="s">
        <v>84</v>
      </c>
      <c r="AV610" s="13" t="s">
        <v>84</v>
      </c>
      <c r="AW610" s="13" t="s">
        <v>31</v>
      </c>
      <c r="AX610" s="13" t="s">
        <v>82</v>
      </c>
      <c r="AY610" s="160" t="s">
        <v>158</v>
      </c>
    </row>
    <row r="611" spans="2:65" s="1" customFormat="1" ht="24.15" customHeight="1">
      <c r="B611" s="137"/>
      <c r="C611" s="138" t="s">
        <v>1002</v>
      </c>
      <c r="D611" s="138" t="s">
        <v>160</v>
      </c>
      <c r="E611" s="139" t="s">
        <v>1003</v>
      </c>
      <c r="F611" s="140" t="s">
        <v>1004</v>
      </c>
      <c r="G611" s="141" t="s">
        <v>163</v>
      </c>
      <c r="H611" s="142">
        <v>48.064999999999998</v>
      </c>
      <c r="I611" s="143"/>
      <c r="J611" s="144">
        <f>ROUND(I611*H611,2)</f>
        <v>0</v>
      </c>
      <c r="K611" s="145"/>
      <c r="L611" s="32"/>
      <c r="M611" s="146" t="s">
        <v>1</v>
      </c>
      <c r="N611" s="147" t="s">
        <v>40</v>
      </c>
      <c r="P611" s="148">
        <f>O611*H611</f>
        <v>0</v>
      </c>
      <c r="Q611" s="148">
        <v>0</v>
      </c>
      <c r="R611" s="148">
        <f>Q611*H611</f>
        <v>0</v>
      </c>
      <c r="S611" s="148">
        <v>0</v>
      </c>
      <c r="T611" s="149">
        <f>S611*H611</f>
        <v>0</v>
      </c>
      <c r="AR611" s="150" t="s">
        <v>248</v>
      </c>
      <c r="AT611" s="150" t="s">
        <v>160</v>
      </c>
      <c r="AU611" s="150" t="s">
        <v>84</v>
      </c>
      <c r="AY611" s="17" t="s">
        <v>158</v>
      </c>
      <c r="BE611" s="151">
        <f>IF(N611="základní",J611,0)</f>
        <v>0</v>
      </c>
      <c r="BF611" s="151">
        <f>IF(N611="snížená",J611,0)</f>
        <v>0</v>
      </c>
      <c r="BG611" s="151">
        <f>IF(N611="zákl. přenesená",J611,0)</f>
        <v>0</v>
      </c>
      <c r="BH611" s="151">
        <f>IF(N611="sníž. přenesená",J611,0)</f>
        <v>0</v>
      </c>
      <c r="BI611" s="151">
        <f>IF(N611="nulová",J611,0)</f>
        <v>0</v>
      </c>
      <c r="BJ611" s="17" t="s">
        <v>82</v>
      </c>
      <c r="BK611" s="151">
        <f>ROUND(I611*H611,2)</f>
        <v>0</v>
      </c>
      <c r="BL611" s="17" t="s">
        <v>248</v>
      </c>
      <c r="BM611" s="150" t="s">
        <v>1005</v>
      </c>
    </row>
    <row r="612" spans="2:65" s="12" customFormat="1" ht="10">
      <c r="B612" s="152"/>
      <c r="D612" s="153" t="s">
        <v>165</v>
      </c>
      <c r="E612" s="154" t="s">
        <v>1</v>
      </c>
      <c r="F612" s="155" t="s">
        <v>328</v>
      </c>
      <c r="H612" s="154" t="s">
        <v>1</v>
      </c>
      <c r="I612" s="156"/>
      <c r="L612" s="152"/>
      <c r="M612" s="157"/>
      <c r="T612" s="158"/>
      <c r="AT612" s="154" t="s">
        <v>165</v>
      </c>
      <c r="AU612" s="154" t="s">
        <v>84</v>
      </c>
      <c r="AV612" s="12" t="s">
        <v>82</v>
      </c>
      <c r="AW612" s="12" t="s">
        <v>31</v>
      </c>
      <c r="AX612" s="12" t="s">
        <v>75</v>
      </c>
      <c r="AY612" s="154" t="s">
        <v>158</v>
      </c>
    </row>
    <row r="613" spans="2:65" s="12" customFormat="1" ht="10">
      <c r="B613" s="152"/>
      <c r="D613" s="153" t="s">
        <v>165</v>
      </c>
      <c r="E613" s="154" t="s">
        <v>1</v>
      </c>
      <c r="F613" s="155" t="s">
        <v>1006</v>
      </c>
      <c r="H613" s="154" t="s">
        <v>1</v>
      </c>
      <c r="I613" s="156"/>
      <c r="L613" s="152"/>
      <c r="M613" s="157"/>
      <c r="T613" s="158"/>
      <c r="AT613" s="154" t="s">
        <v>165</v>
      </c>
      <c r="AU613" s="154" t="s">
        <v>84</v>
      </c>
      <c r="AV613" s="12" t="s">
        <v>82</v>
      </c>
      <c r="AW613" s="12" t="s">
        <v>31</v>
      </c>
      <c r="AX613" s="12" t="s">
        <v>75</v>
      </c>
      <c r="AY613" s="154" t="s">
        <v>158</v>
      </c>
    </row>
    <row r="614" spans="2:65" s="13" customFormat="1" ht="10">
      <c r="B614" s="159"/>
      <c r="D614" s="153" t="s">
        <v>165</v>
      </c>
      <c r="E614" s="160" t="s">
        <v>1</v>
      </c>
      <c r="F614" s="161" t="s">
        <v>1007</v>
      </c>
      <c r="H614" s="162">
        <v>48.064999999999998</v>
      </c>
      <c r="I614" s="163"/>
      <c r="L614" s="159"/>
      <c r="M614" s="164"/>
      <c r="T614" s="165"/>
      <c r="AT614" s="160" t="s">
        <v>165</v>
      </c>
      <c r="AU614" s="160" t="s">
        <v>84</v>
      </c>
      <c r="AV614" s="13" t="s">
        <v>84</v>
      </c>
      <c r="AW614" s="13" t="s">
        <v>31</v>
      </c>
      <c r="AX614" s="13" t="s">
        <v>82</v>
      </c>
      <c r="AY614" s="160" t="s">
        <v>158</v>
      </c>
    </row>
    <row r="615" spans="2:65" s="1" customFormat="1" ht="16.5" customHeight="1">
      <c r="B615" s="137"/>
      <c r="C615" s="185" t="s">
        <v>1008</v>
      </c>
      <c r="D615" s="185" t="s">
        <v>656</v>
      </c>
      <c r="E615" s="186" t="s">
        <v>1009</v>
      </c>
      <c r="F615" s="187" t="s">
        <v>1010</v>
      </c>
      <c r="G615" s="188" t="s">
        <v>226</v>
      </c>
      <c r="H615" s="189">
        <v>0.111</v>
      </c>
      <c r="I615" s="190"/>
      <c r="J615" s="191">
        <f>ROUND(I615*H615,2)</f>
        <v>0</v>
      </c>
      <c r="K615" s="192"/>
      <c r="L615" s="193"/>
      <c r="M615" s="194" t="s">
        <v>1</v>
      </c>
      <c r="N615" s="195" t="s">
        <v>40</v>
      </c>
      <c r="P615" s="148">
        <f>O615*H615</f>
        <v>0</v>
      </c>
      <c r="Q615" s="148">
        <v>1</v>
      </c>
      <c r="R615" s="148">
        <f>Q615*H615</f>
        <v>0.111</v>
      </c>
      <c r="S615" s="148">
        <v>0</v>
      </c>
      <c r="T615" s="149">
        <f>S615*H615</f>
        <v>0</v>
      </c>
      <c r="AR615" s="150" t="s">
        <v>530</v>
      </c>
      <c r="AT615" s="150" t="s">
        <v>656</v>
      </c>
      <c r="AU615" s="150" t="s">
        <v>84</v>
      </c>
      <c r="AY615" s="17" t="s">
        <v>158</v>
      </c>
      <c r="BE615" s="151">
        <f>IF(N615="základní",J615,0)</f>
        <v>0</v>
      </c>
      <c r="BF615" s="151">
        <f>IF(N615="snížená",J615,0)</f>
        <v>0</v>
      </c>
      <c r="BG615" s="151">
        <f>IF(N615="zákl. přenesená",J615,0)</f>
        <v>0</v>
      </c>
      <c r="BH615" s="151">
        <f>IF(N615="sníž. přenesená",J615,0)</f>
        <v>0</v>
      </c>
      <c r="BI615" s="151">
        <f>IF(N615="nulová",J615,0)</f>
        <v>0</v>
      </c>
      <c r="BJ615" s="17" t="s">
        <v>82</v>
      </c>
      <c r="BK615" s="151">
        <f>ROUND(I615*H615,2)</f>
        <v>0</v>
      </c>
      <c r="BL615" s="17" t="s">
        <v>248</v>
      </c>
      <c r="BM615" s="150" t="s">
        <v>1011</v>
      </c>
    </row>
    <row r="616" spans="2:65" s="1" customFormat="1" ht="18">
      <c r="B616" s="32"/>
      <c r="D616" s="153" t="s">
        <v>750</v>
      </c>
      <c r="F616" s="196" t="s">
        <v>1012</v>
      </c>
      <c r="I616" s="197"/>
      <c r="L616" s="32"/>
      <c r="M616" s="198"/>
      <c r="T616" s="56"/>
      <c r="AT616" s="17" t="s">
        <v>750</v>
      </c>
      <c r="AU616" s="17" t="s">
        <v>84</v>
      </c>
    </row>
    <row r="617" spans="2:65" s="13" customFormat="1" ht="10">
      <c r="B617" s="159"/>
      <c r="D617" s="153" t="s">
        <v>165</v>
      </c>
      <c r="E617" s="160" t="s">
        <v>1</v>
      </c>
      <c r="F617" s="161" t="s">
        <v>1013</v>
      </c>
      <c r="H617" s="162">
        <v>0.111</v>
      </c>
      <c r="I617" s="163"/>
      <c r="L617" s="159"/>
      <c r="M617" s="164"/>
      <c r="T617" s="165"/>
      <c r="AT617" s="160" t="s">
        <v>165</v>
      </c>
      <c r="AU617" s="160" t="s">
        <v>84</v>
      </c>
      <c r="AV617" s="13" t="s">
        <v>84</v>
      </c>
      <c r="AW617" s="13" t="s">
        <v>31</v>
      </c>
      <c r="AX617" s="13" t="s">
        <v>82</v>
      </c>
      <c r="AY617" s="160" t="s">
        <v>158</v>
      </c>
    </row>
    <row r="618" spans="2:65" s="1" customFormat="1" ht="24.15" customHeight="1">
      <c r="B618" s="137"/>
      <c r="C618" s="138" t="s">
        <v>1014</v>
      </c>
      <c r="D618" s="138" t="s">
        <v>160</v>
      </c>
      <c r="E618" s="139" t="s">
        <v>1015</v>
      </c>
      <c r="F618" s="140" t="s">
        <v>1016</v>
      </c>
      <c r="G618" s="141" t="s">
        <v>163</v>
      </c>
      <c r="H618" s="142">
        <v>156.58000000000001</v>
      </c>
      <c r="I618" s="143"/>
      <c r="J618" s="144">
        <f>ROUND(I618*H618,2)</f>
        <v>0</v>
      </c>
      <c r="K618" s="145"/>
      <c r="L618" s="32"/>
      <c r="M618" s="146" t="s">
        <v>1</v>
      </c>
      <c r="N618" s="147" t="s">
        <v>40</v>
      </c>
      <c r="P618" s="148">
        <f>O618*H618</f>
        <v>0</v>
      </c>
      <c r="Q618" s="148">
        <v>0</v>
      </c>
      <c r="R618" s="148">
        <f>Q618*H618</f>
        <v>0</v>
      </c>
      <c r="S618" s="148">
        <v>0</v>
      </c>
      <c r="T618" s="149">
        <f>S618*H618</f>
        <v>0</v>
      </c>
      <c r="AR618" s="150" t="s">
        <v>248</v>
      </c>
      <c r="AT618" s="150" t="s">
        <v>160</v>
      </c>
      <c r="AU618" s="150" t="s">
        <v>84</v>
      </c>
      <c r="AY618" s="17" t="s">
        <v>158</v>
      </c>
      <c r="BE618" s="151">
        <f>IF(N618="základní",J618,0)</f>
        <v>0</v>
      </c>
      <c r="BF618" s="151">
        <f>IF(N618="snížená",J618,0)</f>
        <v>0</v>
      </c>
      <c r="BG618" s="151">
        <f>IF(N618="zákl. přenesená",J618,0)</f>
        <v>0</v>
      </c>
      <c r="BH618" s="151">
        <f>IF(N618="sníž. přenesená",J618,0)</f>
        <v>0</v>
      </c>
      <c r="BI618" s="151">
        <f>IF(N618="nulová",J618,0)</f>
        <v>0</v>
      </c>
      <c r="BJ618" s="17" t="s">
        <v>82</v>
      </c>
      <c r="BK618" s="151">
        <f>ROUND(I618*H618,2)</f>
        <v>0</v>
      </c>
      <c r="BL618" s="17" t="s">
        <v>248</v>
      </c>
      <c r="BM618" s="150" t="s">
        <v>1017</v>
      </c>
    </row>
    <row r="619" spans="2:65" s="12" customFormat="1" ht="10">
      <c r="B619" s="152"/>
      <c r="D619" s="153" t="s">
        <v>165</v>
      </c>
      <c r="E619" s="154" t="s">
        <v>1</v>
      </c>
      <c r="F619" s="155" t="s">
        <v>465</v>
      </c>
      <c r="H619" s="154" t="s">
        <v>1</v>
      </c>
      <c r="I619" s="156"/>
      <c r="L619" s="152"/>
      <c r="M619" s="157"/>
      <c r="T619" s="158"/>
      <c r="AT619" s="154" t="s">
        <v>165</v>
      </c>
      <c r="AU619" s="154" t="s">
        <v>84</v>
      </c>
      <c r="AV619" s="12" t="s">
        <v>82</v>
      </c>
      <c r="AW619" s="12" t="s">
        <v>31</v>
      </c>
      <c r="AX619" s="12" t="s">
        <v>75</v>
      </c>
      <c r="AY619" s="154" t="s">
        <v>158</v>
      </c>
    </row>
    <row r="620" spans="2:65" s="12" customFormat="1" ht="10">
      <c r="B620" s="152"/>
      <c r="D620" s="153" t="s">
        <v>165</v>
      </c>
      <c r="E620" s="154" t="s">
        <v>1</v>
      </c>
      <c r="F620" s="155" t="s">
        <v>1018</v>
      </c>
      <c r="H620" s="154" t="s">
        <v>1</v>
      </c>
      <c r="I620" s="156"/>
      <c r="L620" s="152"/>
      <c r="M620" s="157"/>
      <c r="T620" s="158"/>
      <c r="AT620" s="154" t="s">
        <v>165</v>
      </c>
      <c r="AU620" s="154" t="s">
        <v>84</v>
      </c>
      <c r="AV620" s="12" t="s">
        <v>82</v>
      </c>
      <c r="AW620" s="12" t="s">
        <v>31</v>
      </c>
      <c r="AX620" s="12" t="s">
        <v>75</v>
      </c>
      <c r="AY620" s="154" t="s">
        <v>158</v>
      </c>
    </row>
    <row r="621" spans="2:65" s="13" customFormat="1" ht="10">
      <c r="B621" s="159"/>
      <c r="D621" s="153" t="s">
        <v>165</v>
      </c>
      <c r="E621" s="160" t="s">
        <v>1</v>
      </c>
      <c r="F621" s="161" t="s">
        <v>1019</v>
      </c>
      <c r="H621" s="162">
        <v>156.58000000000001</v>
      </c>
      <c r="I621" s="163"/>
      <c r="L621" s="159"/>
      <c r="M621" s="164"/>
      <c r="T621" s="165"/>
      <c r="AT621" s="160" t="s">
        <v>165</v>
      </c>
      <c r="AU621" s="160" t="s">
        <v>84</v>
      </c>
      <c r="AV621" s="13" t="s">
        <v>84</v>
      </c>
      <c r="AW621" s="13" t="s">
        <v>31</v>
      </c>
      <c r="AX621" s="13" t="s">
        <v>82</v>
      </c>
      <c r="AY621" s="160" t="s">
        <v>158</v>
      </c>
    </row>
    <row r="622" spans="2:65" s="1" customFormat="1" ht="24.15" customHeight="1">
      <c r="B622" s="137"/>
      <c r="C622" s="185" t="s">
        <v>1020</v>
      </c>
      <c r="D622" s="185" t="s">
        <v>656</v>
      </c>
      <c r="E622" s="186" t="s">
        <v>1021</v>
      </c>
      <c r="F622" s="187" t="s">
        <v>1022</v>
      </c>
      <c r="G622" s="188" t="s">
        <v>163</v>
      </c>
      <c r="H622" s="189">
        <v>180.06700000000001</v>
      </c>
      <c r="I622" s="190"/>
      <c r="J622" s="191">
        <f>ROUND(I622*H622,2)</f>
        <v>0</v>
      </c>
      <c r="K622" s="192"/>
      <c r="L622" s="193"/>
      <c r="M622" s="194" t="s">
        <v>1</v>
      </c>
      <c r="N622" s="195" t="s">
        <v>40</v>
      </c>
      <c r="P622" s="148">
        <f>O622*H622</f>
        <v>0</v>
      </c>
      <c r="Q622" s="148">
        <v>1.6999999999999999E-3</v>
      </c>
      <c r="R622" s="148">
        <f>Q622*H622</f>
        <v>0.30611389999999999</v>
      </c>
      <c r="S622" s="148">
        <v>0</v>
      </c>
      <c r="T622" s="149">
        <f>S622*H622</f>
        <v>0</v>
      </c>
      <c r="AR622" s="150" t="s">
        <v>530</v>
      </c>
      <c r="AT622" s="150" t="s">
        <v>656</v>
      </c>
      <c r="AU622" s="150" t="s">
        <v>84</v>
      </c>
      <c r="AY622" s="17" t="s">
        <v>158</v>
      </c>
      <c r="BE622" s="151">
        <f>IF(N622="základní",J622,0)</f>
        <v>0</v>
      </c>
      <c r="BF622" s="151">
        <f>IF(N622="snížená",J622,0)</f>
        <v>0</v>
      </c>
      <c r="BG622" s="151">
        <f>IF(N622="zákl. přenesená",J622,0)</f>
        <v>0</v>
      </c>
      <c r="BH622" s="151">
        <f>IF(N622="sníž. přenesená",J622,0)</f>
        <v>0</v>
      </c>
      <c r="BI622" s="151">
        <f>IF(N622="nulová",J622,0)</f>
        <v>0</v>
      </c>
      <c r="BJ622" s="17" t="s">
        <v>82</v>
      </c>
      <c r="BK622" s="151">
        <f>ROUND(I622*H622,2)</f>
        <v>0</v>
      </c>
      <c r="BL622" s="17" t="s">
        <v>248</v>
      </c>
      <c r="BM622" s="150" t="s">
        <v>1023</v>
      </c>
    </row>
    <row r="623" spans="2:65" s="13" customFormat="1" ht="10">
      <c r="B623" s="159"/>
      <c r="D623" s="153" t="s">
        <v>165</v>
      </c>
      <c r="F623" s="161" t="s">
        <v>1024</v>
      </c>
      <c r="H623" s="162">
        <v>180.06700000000001</v>
      </c>
      <c r="I623" s="163"/>
      <c r="L623" s="159"/>
      <c r="M623" s="164"/>
      <c r="T623" s="165"/>
      <c r="AT623" s="160" t="s">
        <v>165</v>
      </c>
      <c r="AU623" s="160" t="s">
        <v>84</v>
      </c>
      <c r="AV623" s="13" t="s">
        <v>84</v>
      </c>
      <c r="AW623" s="13" t="s">
        <v>3</v>
      </c>
      <c r="AX623" s="13" t="s">
        <v>82</v>
      </c>
      <c r="AY623" s="160" t="s">
        <v>158</v>
      </c>
    </row>
    <row r="624" spans="2:65" s="1" customFormat="1" ht="24.15" customHeight="1">
      <c r="B624" s="137"/>
      <c r="C624" s="138" t="s">
        <v>1025</v>
      </c>
      <c r="D624" s="138" t="s">
        <v>160</v>
      </c>
      <c r="E624" s="139" t="s">
        <v>1026</v>
      </c>
      <c r="F624" s="140" t="s">
        <v>1027</v>
      </c>
      <c r="G624" s="141" t="s">
        <v>163</v>
      </c>
      <c r="H624" s="142">
        <v>495.91</v>
      </c>
      <c r="I624" s="143"/>
      <c r="J624" s="144">
        <f>ROUND(I624*H624,2)</f>
        <v>0</v>
      </c>
      <c r="K624" s="145"/>
      <c r="L624" s="32"/>
      <c r="M624" s="146" t="s">
        <v>1</v>
      </c>
      <c r="N624" s="147" t="s">
        <v>40</v>
      </c>
      <c r="P624" s="148">
        <f>O624*H624</f>
        <v>0</v>
      </c>
      <c r="Q624" s="148">
        <v>4.0000000000000002E-4</v>
      </c>
      <c r="R624" s="148">
        <f>Q624*H624</f>
        <v>0.19836400000000001</v>
      </c>
      <c r="S624" s="148">
        <v>0</v>
      </c>
      <c r="T624" s="149">
        <f>S624*H624</f>
        <v>0</v>
      </c>
      <c r="AR624" s="150" t="s">
        <v>248</v>
      </c>
      <c r="AT624" s="150" t="s">
        <v>160</v>
      </c>
      <c r="AU624" s="150" t="s">
        <v>84</v>
      </c>
      <c r="AY624" s="17" t="s">
        <v>158</v>
      </c>
      <c r="BE624" s="151">
        <f>IF(N624="základní",J624,0)</f>
        <v>0</v>
      </c>
      <c r="BF624" s="151">
        <f>IF(N624="snížená",J624,0)</f>
        <v>0</v>
      </c>
      <c r="BG624" s="151">
        <f>IF(N624="zákl. přenesená",J624,0)</f>
        <v>0</v>
      </c>
      <c r="BH624" s="151">
        <f>IF(N624="sníž. přenesená",J624,0)</f>
        <v>0</v>
      </c>
      <c r="BI624" s="151">
        <f>IF(N624="nulová",J624,0)</f>
        <v>0</v>
      </c>
      <c r="BJ624" s="17" t="s">
        <v>82</v>
      </c>
      <c r="BK624" s="151">
        <f>ROUND(I624*H624,2)</f>
        <v>0</v>
      </c>
      <c r="BL624" s="17" t="s">
        <v>248</v>
      </c>
      <c r="BM624" s="150" t="s">
        <v>1028</v>
      </c>
    </row>
    <row r="625" spans="2:65" s="13" customFormat="1" ht="10">
      <c r="B625" s="159"/>
      <c r="D625" s="153" t="s">
        <v>165</v>
      </c>
      <c r="E625" s="160" t="s">
        <v>1</v>
      </c>
      <c r="F625" s="161" t="s">
        <v>1029</v>
      </c>
      <c r="H625" s="162">
        <v>495.91</v>
      </c>
      <c r="I625" s="163"/>
      <c r="L625" s="159"/>
      <c r="M625" s="164"/>
      <c r="T625" s="165"/>
      <c r="AT625" s="160" t="s">
        <v>165</v>
      </c>
      <c r="AU625" s="160" t="s">
        <v>84</v>
      </c>
      <c r="AV625" s="13" t="s">
        <v>84</v>
      </c>
      <c r="AW625" s="13" t="s">
        <v>31</v>
      </c>
      <c r="AX625" s="13" t="s">
        <v>82</v>
      </c>
      <c r="AY625" s="160" t="s">
        <v>158</v>
      </c>
    </row>
    <row r="626" spans="2:65" s="1" customFormat="1" ht="24.15" customHeight="1">
      <c r="B626" s="137"/>
      <c r="C626" s="138" t="s">
        <v>1030</v>
      </c>
      <c r="D626" s="138" t="s">
        <v>160</v>
      </c>
      <c r="E626" s="139" t="s">
        <v>1031</v>
      </c>
      <c r="F626" s="140" t="s">
        <v>1032</v>
      </c>
      <c r="G626" s="141" t="s">
        <v>163</v>
      </c>
      <c r="H626" s="142">
        <v>96.13</v>
      </c>
      <c r="I626" s="143"/>
      <c r="J626" s="144">
        <f>ROUND(I626*H626,2)</f>
        <v>0</v>
      </c>
      <c r="K626" s="145"/>
      <c r="L626" s="32"/>
      <c r="M626" s="146" t="s">
        <v>1</v>
      </c>
      <c r="N626" s="147" t="s">
        <v>40</v>
      </c>
      <c r="P626" s="148">
        <f>O626*H626</f>
        <v>0</v>
      </c>
      <c r="Q626" s="148">
        <v>4.0000000000000002E-4</v>
      </c>
      <c r="R626" s="148">
        <f>Q626*H626</f>
        <v>3.8452E-2</v>
      </c>
      <c r="S626" s="148">
        <v>0</v>
      </c>
      <c r="T626" s="149">
        <f>S626*H626</f>
        <v>0</v>
      </c>
      <c r="AR626" s="150" t="s">
        <v>248</v>
      </c>
      <c r="AT626" s="150" t="s">
        <v>160</v>
      </c>
      <c r="AU626" s="150" t="s">
        <v>84</v>
      </c>
      <c r="AY626" s="17" t="s">
        <v>158</v>
      </c>
      <c r="BE626" s="151">
        <f>IF(N626="základní",J626,0)</f>
        <v>0</v>
      </c>
      <c r="BF626" s="151">
        <f>IF(N626="snížená",J626,0)</f>
        <v>0</v>
      </c>
      <c r="BG626" s="151">
        <f>IF(N626="zákl. přenesená",J626,0)</f>
        <v>0</v>
      </c>
      <c r="BH626" s="151">
        <f>IF(N626="sníž. přenesená",J626,0)</f>
        <v>0</v>
      </c>
      <c r="BI626" s="151">
        <f>IF(N626="nulová",J626,0)</f>
        <v>0</v>
      </c>
      <c r="BJ626" s="17" t="s">
        <v>82</v>
      </c>
      <c r="BK626" s="151">
        <f>ROUND(I626*H626,2)</f>
        <v>0</v>
      </c>
      <c r="BL626" s="17" t="s">
        <v>248</v>
      </c>
      <c r="BM626" s="150" t="s">
        <v>1033</v>
      </c>
    </row>
    <row r="627" spans="2:65" s="13" customFormat="1" ht="10">
      <c r="B627" s="159"/>
      <c r="D627" s="153" t="s">
        <v>165</v>
      </c>
      <c r="E627" s="160" t="s">
        <v>1</v>
      </c>
      <c r="F627" s="161" t="s">
        <v>1034</v>
      </c>
      <c r="H627" s="162">
        <v>96.13</v>
      </c>
      <c r="I627" s="163"/>
      <c r="L627" s="159"/>
      <c r="M627" s="164"/>
      <c r="T627" s="165"/>
      <c r="AT627" s="160" t="s">
        <v>165</v>
      </c>
      <c r="AU627" s="160" t="s">
        <v>84</v>
      </c>
      <c r="AV627" s="13" t="s">
        <v>84</v>
      </c>
      <c r="AW627" s="13" t="s">
        <v>31</v>
      </c>
      <c r="AX627" s="13" t="s">
        <v>82</v>
      </c>
      <c r="AY627" s="160" t="s">
        <v>158</v>
      </c>
    </row>
    <row r="628" spans="2:65" s="1" customFormat="1" ht="44.25" customHeight="1">
      <c r="B628" s="137"/>
      <c r="C628" s="185" t="s">
        <v>1035</v>
      </c>
      <c r="D628" s="185" t="s">
        <v>656</v>
      </c>
      <c r="E628" s="186" t="s">
        <v>1036</v>
      </c>
      <c r="F628" s="187" t="s">
        <v>1037</v>
      </c>
      <c r="G628" s="188" t="s">
        <v>163</v>
      </c>
      <c r="H628" s="189">
        <v>342.82600000000002</v>
      </c>
      <c r="I628" s="190"/>
      <c r="J628" s="191">
        <f>ROUND(I628*H628,2)</f>
        <v>0</v>
      </c>
      <c r="K628" s="192"/>
      <c r="L628" s="193"/>
      <c r="M628" s="194" t="s">
        <v>1</v>
      </c>
      <c r="N628" s="195" t="s">
        <v>40</v>
      </c>
      <c r="P628" s="148">
        <f>O628*H628</f>
        <v>0</v>
      </c>
      <c r="Q628" s="148">
        <v>5.4000000000000003E-3</v>
      </c>
      <c r="R628" s="148">
        <f>Q628*H628</f>
        <v>1.8512604000000001</v>
      </c>
      <c r="S628" s="148">
        <v>0</v>
      </c>
      <c r="T628" s="149">
        <f>S628*H628</f>
        <v>0</v>
      </c>
      <c r="AR628" s="150" t="s">
        <v>530</v>
      </c>
      <c r="AT628" s="150" t="s">
        <v>656</v>
      </c>
      <c r="AU628" s="150" t="s">
        <v>84</v>
      </c>
      <c r="AY628" s="17" t="s">
        <v>158</v>
      </c>
      <c r="BE628" s="151">
        <f>IF(N628="základní",J628,0)</f>
        <v>0</v>
      </c>
      <c r="BF628" s="151">
        <f>IF(N628="snížená",J628,0)</f>
        <v>0</v>
      </c>
      <c r="BG628" s="151">
        <f>IF(N628="zákl. přenesená",J628,0)</f>
        <v>0</v>
      </c>
      <c r="BH628" s="151">
        <f>IF(N628="sníž. přenesená",J628,0)</f>
        <v>0</v>
      </c>
      <c r="BI628" s="151">
        <f>IF(N628="nulová",J628,0)</f>
        <v>0</v>
      </c>
      <c r="BJ628" s="17" t="s">
        <v>82</v>
      </c>
      <c r="BK628" s="151">
        <f>ROUND(I628*H628,2)</f>
        <v>0</v>
      </c>
      <c r="BL628" s="17" t="s">
        <v>248</v>
      </c>
      <c r="BM628" s="150" t="s">
        <v>1038</v>
      </c>
    </row>
    <row r="629" spans="2:65" s="13" customFormat="1" ht="10">
      <c r="B629" s="159"/>
      <c r="D629" s="153" t="s">
        <v>165</v>
      </c>
      <c r="E629" s="160" t="s">
        <v>1</v>
      </c>
      <c r="F629" s="161" t="s">
        <v>1039</v>
      </c>
      <c r="H629" s="162">
        <v>285.14800000000002</v>
      </c>
      <c r="I629" s="163"/>
      <c r="L629" s="159"/>
      <c r="M629" s="164"/>
      <c r="T629" s="165"/>
      <c r="AT629" s="160" t="s">
        <v>165</v>
      </c>
      <c r="AU629" s="160" t="s">
        <v>84</v>
      </c>
      <c r="AV629" s="13" t="s">
        <v>84</v>
      </c>
      <c r="AW629" s="13" t="s">
        <v>31</v>
      </c>
      <c r="AX629" s="13" t="s">
        <v>75</v>
      </c>
      <c r="AY629" s="160" t="s">
        <v>158</v>
      </c>
    </row>
    <row r="630" spans="2:65" s="13" customFormat="1" ht="10">
      <c r="B630" s="159"/>
      <c r="D630" s="153" t="s">
        <v>165</v>
      </c>
      <c r="E630" s="160" t="s">
        <v>1</v>
      </c>
      <c r="F630" s="161" t="s">
        <v>1040</v>
      </c>
      <c r="H630" s="162">
        <v>57.677999999999997</v>
      </c>
      <c r="I630" s="163"/>
      <c r="L630" s="159"/>
      <c r="M630" s="164"/>
      <c r="T630" s="165"/>
      <c r="AT630" s="160" t="s">
        <v>165</v>
      </c>
      <c r="AU630" s="160" t="s">
        <v>84</v>
      </c>
      <c r="AV630" s="13" t="s">
        <v>84</v>
      </c>
      <c r="AW630" s="13" t="s">
        <v>31</v>
      </c>
      <c r="AX630" s="13" t="s">
        <v>75</v>
      </c>
      <c r="AY630" s="160" t="s">
        <v>158</v>
      </c>
    </row>
    <row r="631" spans="2:65" s="14" customFormat="1" ht="10">
      <c r="B631" s="166"/>
      <c r="D631" s="153" t="s">
        <v>165</v>
      </c>
      <c r="E631" s="167" t="s">
        <v>1</v>
      </c>
      <c r="F631" s="168" t="s">
        <v>195</v>
      </c>
      <c r="H631" s="169">
        <v>342.82600000000002</v>
      </c>
      <c r="I631" s="170"/>
      <c r="L631" s="166"/>
      <c r="M631" s="171"/>
      <c r="T631" s="172"/>
      <c r="AT631" s="167" t="s">
        <v>165</v>
      </c>
      <c r="AU631" s="167" t="s">
        <v>84</v>
      </c>
      <c r="AV631" s="14" t="s">
        <v>105</v>
      </c>
      <c r="AW631" s="14" t="s">
        <v>31</v>
      </c>
      <c r="AX631" s="14" t="s">
        <v>82</v>
      </c>
      <c r="AY631" s="167" t="s">
        <v>158</v>
      </c>
    </row>
    <row r="632" spans="2:65" s="1" customFormat="1" ht="49" customHeight="1">
      <c r="B632" s="137"/>
      <c r="C632" s="185" t="s">
        <v>1041</v>
      </c>
      <c r="D632" s="185" t="s">
        <v>656</v>
      </c>
      <c r="E632" s="186" t="s">
        <v>1042</v>
      </c>
      <c r="F632" s="187" t="s">
        <v>1043</v>
      </c>
      <c r="G632" s="188" t="s">
        <v>163</v>
      </c>
      <c r="H632" s="189">
        <v>342.82600000000002</v>
      </c>
      <c r="I632" s="190"/>
      <c r="J632" s="191">
        <f>ROUND(I632*H632,2)</f>
        <v>0</v>
      </c>
      <c r="K632" s="192"/>
      <c r="L632" s="193"/>
      <c r="M632" s="194" t="s">
        <v>1</v>
      </c>
      <c r="N632" s="195" t="s">
        <v>40</v>
      </c>
      <c r="P632" s="148">
        <f>O632*H632</f>
        <v>0</v>
      </c>
      <c r="Q632" s="148">
        <v>5.3E-3</v>
      </c>
      <c r="R632" s="148">
        <f>Q632*H632</f>
        <v>1.8169778000000001</v>
      </c>
      <c r="S632" s="148">
        <v>0</v>
      </c>
      <c r="T632" s="149">
        <f>S632*H632</f>
        <v>0</v>
      </c>
      <c r="AR632" s="150" t="s">
        <v>530</v>
      </c>
      <c r="AT632" s="150" t="s">
        <v>656</v>
      </c>
      <c r="AU632" s="150" t="s">
        <v>84</v>
      </c>
      <c r="AY632" s="17" t="s">
        <v>158</v>
      </c>
      <c r="BE632" s="151">
        <f>IF(N632="základní",J632,0)</f>
        <v>0</v>
      </c>
      <c r="BF632" s="151">
        <f>IF(N632="snížená",J632,0)</f>
        <v>0</v>
      </c>
      <c r="BG632" s="151">
        <f>IF(N632="zákl. přenesená",J632,0)</f>
        <v>0</v>
      </c>
      <c r="BH632" s="151">
        <f>IF(N632="sníž. přenesená",J632,0)</f>
        <v>0</v>
      </c>
      <c r="BI632" s="151">
        <f>IF(N632="nulová",J632,0)</f>
        <v>0</v>
      </c>
      <c r="BJ632" s="17" t="s">
        <v>82</v>
      </c>
      <c r="BK632" s="151">
        <f>ROUND(I632*H632,2)</f>
        <v>0</v>
      </c>
      <c r="BL632" s="17" t="s">
        <v>248</v>
      </c>
      <c r="BM632" s="150" t="s">
        <v>1044</v>
      </c>
    </row>
    <row r="633" spans="2:65" s="1" customFormat="1" ht="37.75" customHeight="1">
      <c r="B633" s="137"/>
      <c r="C633" s="138" t="s">
        <v>1045</v>
      </c>
      <c r="D633" s="138" t="s">
        <v>160</v>
      </c>
      <c r="E633" s="139" t="s">
        <v>1046</v>
      </c>
      <c r="F633" s="140" t="s">
        <v>1047</v>
      </c>
      <c r="G633" s="141" t="s">
        <v>163</v>
      </c>
      <c r="H633" s="142">
        <v>30.3</v>
      </c>
      <c r="I633" s="143"/>
      <c r="J633" s="144">
        <f>ROUND(I633*H633,2)</f>
        <v>0</v>
      </c>
      <c r="K633" s="145"/>
      <c r="L633" s="32"/>
      <c r="M633" s="146" t="s">
        <v>1</v>
      </c>
      <c r="N633" s="147" t="s">
        <v>40</v>
      </c>
      <c r="P633" s="148">
        <f>O633*H633</f>
        <v>0</v>
      </c>
      <c r="Q633" s="148">
        <v>3.5000000000000001E-3</v>
      </c>
      <c r="R633" s="148">
        <f>Q633*H633</f>
        <v>0.10605000000000001</v>
      </c>
      <c r="S633" s="148">
        <v>0</v>
      </c>
      <c r="T633" s="149">
        <f>S633*H633</f>
        <v>0</v>
      </c>
      <c r="AR633" s="150" t="s">
        <v>248</v>
      </c>
      <c r="AT633" s="150" t="s">
        <v>160</v>
      </c>
      <c r="AU633" s="150" t="s">
        <v>84</v>
      </c>
      <c r="AY633" s="17" t="s">
        <v>158</v>
      </c>
      <c r="BE633" s="151">
        <f>IF(N633="základní",J633,0)</f>
        <v>0</v>
      </c>
      <c r="BF633" s="151">
        <f>IF(N633="snížená",J633,0)</f>
        <v>0</v>
      </c>
      <c r="BG633" s="151">
        <f>IF(N633="zákl. přenesená",J633,0)</f>
        <v>0</v>
      </c>
      <c r="BH633" s="151">
        <f>IF(N633="sníž. přenesená",J633,0)</f>
        <v>0</v>
      </c>
      <c r="BI633" s="151">
        <f>IF(N633="nulová",J633,0)</f>
        <v>0</v>
      </c>
      <c r="BJ633" s="17" t="s">
        <v>82</v>
      </c>
      <c r="BK633" s="151">
        <f>ROUND(I633*H633,2)</f>
        <v>0</v>
      </c>
      <c r="BL633" s="17" t="s">
        <v>248</v>
      </c>
      <c r="BM633" s="150" t="s">
        <v>1048</v>
      </c>
    </row>
    <row r="634" spans="2:65" s="12" customFormat="1" ht="10">
      <c r="B634" s="152"/>
      <c r="D634" s="153" t="s">
        <v>165</v>
      </c>
      <c r="E634" s="154" t="s">
        <v>1</v>
      </c>
      <c r="F634" s="155" t="s">
        <v>577</v>
      </c>
      <c r="H634" s="154" t="s">
        <v>1</v>
      </c>
      <c r="I634" s="156"/>
      <c r="L634" s="152"/>
      <c r="M634" s="157"/>
      <c r="T634" s="158"/>
      <c r="AT634" s="154" t="s">
        <v>165</v>
      </c>
      <c r="AU634" s="154" t="s">
        <v>84</v>
      </c>
      <c r="AV634" s="12" t="s">
        <v>82</v>
      </c>
      <c r="AW634" s="12" t="s">
        <v>31</v>
      </c>
      <c r="AX634" s="12" t="s">
        <v>75</v>
      </c>
      <c r="AY634" s="154" t="s">
        <v>158</v>
      </c>
    </row>
    <row r="635" spans="2:65" s="13" customFormat="1" ht="10">
      <c r="B635" s="159"/>
      <c r="D635" s="153" t="s">
        <v>165</v>
      </c>
      <c r="E635" s="160" t="s">
        <v>1</v>
      </c>
      <c r="F635" s="161" t="s">
        <v>1049</v>
      </c>
      <c r="H635" s="162">
        <v>30.3</v>
      </c>
      <c r="I635" s="163"/>
      <c r="L635" s="159"/>
      <c r="M635" s="164"/>
      <c r="T635" s="165"/>
      <c r="AT635" s="160" t="s">
        <v>165</v>
      </c>
      <c r="AU635" s="160" t="s">
        <v>84</v>
      </c>
      <c r="AV635" s="13" t="s">
        <v>84</v>
      </c>
      <c r="AW635" s="13" t="s">
        <v>31</v>
      </c>
      <c r="AX635" s="13" t="s">
        <v>82</v>
      </c>
      <c r="AY635" s="160" t="s">
        <v>158</v>
      </c>
    </row>
    <row r="636" spans="2:65" s="1" customFormat="1" ht="37.75" customHeight="1">
      <c r="B636" s="137"/>
      <c r="C636" s="138" t="s">
        <v>1050</v>
      </c>
      <c r="D636" s="138" t="s">
        <v>160</v>
      </c>
      <c r="E636" s="139" t="s">
        <v>1051</v>
      </c>
      <c r="F636" s="140" t="s">
        <v>1052</v>
      </c>
      <c r="G636" s="141" t="s">
        <v>163</v>
      </c>
      <c r="H636" s="142">
        <v>17.988</v>
      </c>
      <c r="I636" s="143"/>
      <c r="J636" s="144">
        <f>ROUND(I636*H636,2)</f>
        <v>0</v>
      </c>
      <c r="K636" s="145"/>
      <c r="L636" s="32"/>
      <c r="M636" s="146" t="s">
        <v>1</v>
      </c>
      <c r="N636" s="147" t="s">
        <v>40</v>
      </c>
      <c r="P636" s="148">
        <f>O636*H636</f>
        <v>0</v>
      </c>
      <c r="Q636" s="148">
        <v>3.5000000000000001E-3</v>
      </c>
      <c r="R636" s="148">
        <f>Q636*H636</f>
        <v>6.2958E-2</v>
      </c>
      <c r="S636" s="148">
        <v>0</v>
      </c>
      <c r="T636" s="149">
        <f>S636*H636</f>
        <v>0</v>
      </c>
      <c r="AR636" s="150" t="s">
        <v>248</v>
      </c>
      <c r="AT636" s="150" t="s">
        <v>160</v>
      </c>
      <c r="AU636" s="150" t="s">
        <v>84</v>
      </c>
      <c r="AY636" s="17" t="s">
        <v>158</v>
      </c>
      <c r="BE636" s="151">
        <f>IF(N636="základní",J636,0)</f>
        <v>0</v>
      </c>
      <c r="BF636" s="151">
        <f>IF(N636="snížená",J636,0)</f>
        <v>0</v>
      </c>
      <c r="BG636" s="151">
        <f>IF(N636="zákl. přenesená",J636,0)</f>
        <v>0</v>
      </c>
      <c r="BH636" s="151">
        <f>IF(N636="sníž. přenesená",J636,0)</f>
        <v>0</v>
      </c>
      <c r="BI636" s="151">
        <f>IF(N636="nulová",J636,0)</f>
        <v>0</v>
      </c>
      <c r="BJ636" s="17" t="s">
        <v>82</v>
      </c>
      <c r="BK636" s="151">
        <f>ROUND(I636*H636,2)</f>
        <v>0</v>
      </c>
      <c r="BL636" s="17" t="s">
        <v>248</v>
      </c>
      <c r="BM636" s="150" t="s">
        <v>1053</v>
      </c>
    </row>
    <row r="637" spans="2:65" s="12" customFormat="1" ht="10">
      <c r="B637" s="152"/>
      <c r="D637" s="153" t="s">
        <v>165</v>
      </c>
      <c r="E637" s="154" t="s">
        <v>1</v>
      </c>
      <c r="F637" s="155" t="s">
        <v>577</v>
      </c>
      <c r="H637" s="154" t="s">
        <v>1</v>
      </c>
      <c r="I637" s="156"/>
      <c r="L637" s="152"/>
      <c r="M637" s="157"/>
      <c r="T637" s="158"/>
      <c r="AT637" s="154" t="s">
        <v>165</v>
      </c>
      <c r="AU637" s="154" t="s">
        <v>84</v>
      </c>
      <c r="AV637" s="12" t="s">
        <v>82</v>
      </c>
      <c r="AW637" s="12" t="s">
        <v>31</v>
      </c>
      <c r="AX637" s="12" t="s">
        <v>75</v>
      </c>
      <c r="AY637" s="154" t="s">
        <v>158</v>
      </c>
    </row>
    <row r="638" spans="2:65" s="12" customFormat="1" ht="10">
      <c r="B638" s="152"/>
      <c r="D638" s="153" t="s">
        <v>165</v>
      </c>
      <c r="E638" s="154" t="s">
        <v>1</v>
      </c>
      <c r="F638" s="155" t="s">
        <v>1054</v>
      </c>
      <c r="H638" s="154" t="s">
        <v>1</v>
      </c>
      <c r="I638" s="156"/>
      <c r="L638" s="152"/>
      <c r="M638" s="157"/>
      <c r="T638" s="158"/>
      <c r="AT638" s="154" t="s">
        <v>165</v>
      </c>
      <c r="AU638" s="154" t="s">
        <v>84</v>
      </c>
      <c r="AV638" s="12" t="s">
        <v>82</v>
      </c>
      <c r="AW638" s="12" t="s">
        <v>31</v>
      </c>
      <c r="AX638" s="12" t="s">
        <v>75</v>
      </c>
      <c r="AY638" s="154" t="s">
        <v>158</v>
      </c>
    </row>
    <row r="639" spans="2:65" s="13" customFormat="1" ht="10">
      <c r="B639" s="159"/>
      <c r="D639" s="153" t="s">
        <v>165</v>
      </c>
      <c r="E639" s="160" t="s">
        <v>1</v>
      </c>
      <c r="F639" s="161" t="s">
        <v>1055</v>
      </c>
      <c r="H639" s="162">
        <v>3.552</v>
      </c>
      <c r="I639" s="163"/>
      <c r="L639" s="159"/>
      <c r="M639" s="164"/>
      <c r="T639" s="165"/>
      <c r="AT639" s="160" t="s">
        <v>165</v>
      </c>
      <c r="AU639" s="160" t="s">
        <v>84</v>
      </c>
      <c r="AV639" s="13" t="s">
        <v>84</v>
      </c>
      <c r="AW639" s="13" t="s">
        <v>31</v>
      </c>
      <c r="AX639" s="13" t="s">
        <v>75</v>
      </c>
      <c r="AY639" s="160" t="s">
        <v>158</v>
      </c>
    </row>
    <row r="640" spans="2:65" s="13" customFormat="1" ht="10">
      <c r="B640" s="159"/>
      <c r="D640" s="153" t="s">
        <v>165</v>
      </c>
      <c r="E640" s="160" t="s">
        <v>1</v>
      </c>
      <c r="F640" s="161" t="s">
        <v>1056</v>
      </c>
      <c r="H640" s="162">
        <v>2.5619999999999998</v>
      </c>
      <c r="I640" s="163"/>
      <c r="L640" s="159"/>
      <c r="M640" s="164"/>
      <c r="T640" s="165"/>
      <c r="AT640" s="160" t="s">
        <v>165</v>
      </c>
      <c r="AU640" s="160" t="s">
        <v>84</v>
      </c>
      <c r="AV640" s="13" t="s">
        <v>84</v>
      </c>
      <c r="AW640" s="13" t="s">
        <v>31</v>
      </c>
      <c r="AX640" s="13" t="s">
        <v>75</v>
      </c>
      <c r="AY640" s="160" t="s">
        <v>158</v>
      </c>
    </row>
    <row r="641" spans="2:65" s="13" customFormat="1" ht="10">
      <c r="B641" s="159"/>
      <c r="D641" s="153" t="s">
        <v>165</v>
      </c>
      <c r="E641" s="160" t="s">
        <v>1</v>
      </c>
      <c r="F641" s="161" t="s">
        <v>1057</v>
      </c>
      <c r="H641" s="162">
        <v>1.59</v>
      </c>
      <c r="I641" s="163"/>
      <c r="L641" s="159"/>
      <c r="M641" s="164"/>
      <c r="T641" s="165"/>
      <c r="AT641" s="160" t="s">
        <v>165</v>
      </c>
      <c r="AU641" s="160" t="s">
        <v>84</v>
      </c>
      <c r="AV641" s="13" t="s">
        <v>84</v>
      </c>
      <c r="AW641" s="13" t="s">
        <v>31</v>
      </c>
      <c r="AX641" s="13" t="s">
        <v>75</v>
      </c>
      <c r="AY641" s="160" t="s">
        <v>158</v>
      </c>
    </row>
    <row r="642" spans="2:65" s="13" customFormat="1" ht="10">
      <c r="B642" s="159"/>
      <c r="D642" s="153" t="s">
        <v>165</v>
      </c>
      <c r="E642" s="160" t="s">
        <v>1</v>
      </c>
      <c r="F642" s="161" t="s">
        <v>1058</v>
      </c>
      <c r="H642" s="162">
        <v>1.9019999999999999</v>
      </c>
      <c r="I642" s="163"/>
      <c r="L642" s="159"/>
      <c r="M642" s="164"/>
      <c r="T642" s="165"/>
      <c r="AT642" s="160" t="s">
        <v>165</v>
      </c>
      <c r="AU642" s="160" t="s">
        <v>84</v>
      </c>
      <c r="AV642" s="13" t="s">
        <v>84</v>
      </c>
      <c r="AW642" s="13" t="s">
        <v>31</v>
      </c>
      <c r="AX642" s="13" t="s">
        <v>75</v>
      </c>
      <c r="AY642" s="160" t="s">
        <v>158</v>
      </c>
    </row>
    <row r="643" spans="2:65" s="13" customFormat="1" ht="10">
      <c r="B643" s="159"/>
      <c r="D643" s="153" t="s">
        <v>165</v>
      </c>
      <c r="E643" s="160" t="s">
        <v>1</v>
      </c>
      <c r="F643" s="161" t="s">
        <v>1059</v>
      </c>
      <c r="H643" s="162">
        <v>2.67</v>
      </c>
      <c r="I643" s="163"/>
      <c r="L643" s="159"/>
      <c r="M643" s="164"/>
      <c r="T643" s="165"/>
      <c r="AT643" s="160" t="s">
        <v>165</v>
      </c>
      <c r="AU643" s="160" t="s">
        <v>84</v>
      </c>
      <c r="AV643" s="13" t="s">
        <v>84</v>
      </c>
      <c r="AW643" s="13" t="s">
        <v>31</v>
      </c>
      <c r="AX643" s="13" t="s">
        <v>75</v>
      </c>
      <c r="AY643" s="160" t="s">
        <v>158</v>
      </c>
    </row>
    <row r="644" spans="2:65" s="13" customFormat="1" ht="10">
      <c r="B644" s="159"/>
      <c r="D644" s="153" t="s">
        <v>165</v>
      </c>
      <c r="E644" s="160" t="s">
        <v>1</v>
      </c>
      <c r="F644" s="161" t="s">
        <v>1060</v>
      </c>
      <c r="H644" s="162">
        <v>3.972</v>
      </c>
      <c r="I644" s="163"/>
      <c r="L644" s="159"/>
      <c r="M644" s="164"/>
      <c r="T644" s="165"/>
      <c r="AT644" s="160" t="s">
        <v>165</v>
      </c>
      <c r="AU644" s="160" t="s">
        <v>84</v>
      </c>
      <c r="AV644" s="13" t="s">
        <v>84</v>
      </c>
      <c r="AW644" s="13" t="s">
        <v>31</v>
      </c>
      <c r="AX644" s="13" t="s">
        <v>75</v>
      </c>
      <c r="AY644" s="160" t="s">
        <v>158</v>
      </c>
    </row>
    <row r="645" spans="2:65" s="13" customFormat="1" ht="10">
      <c r="B645" s="159"/>
      <c r="D645" s="153" t="s">
        <v>165</v>
      </c>
      <c r="E645" s="160" t="s">
        <v>1</v>
      </c>
      <c r="F645" s="161" t="s">
        <v>1061</v>
      </c>
      <c r="H645" s="162">
        <v>1.74</v>
      </c>
      <c r="I645" s="163"/>
      <c r="L645" s="159"/>
      <c r="M645" s="164"/>
      <c r="T645" s="165"/>
      <c r="AT645" s="160" t="s">
        <v>165</v>
      </c>
      <c r="AU645" s="160" t="s">
        <v>84</v>
      </c>
      <c r="AV645" s="13" t="s">
        <v>84</v>
      </c>
      <c r="AW645" s="13" t="s">
        <v>31</v>
      </c>
      <c r="AX645" s="13" t="s">
        <v>75</v>
      </c>
      <c r="AY645" s="160" t="s">
        <v>158</v>
      </c>
    </row>
    <row r="646" spans="2:65" s="14" customFormat="1" ht="10">
      <c r="B646" s="166"/>
      <c r="D646" s="153" t="s">
        <v>165</v>
      </c>
      <c r="E646" s="167" t="s">
        <v>1</v>
      </c>
      <c r="F646" s="168" t="s">
        <v>195</v>
      </c>
      <c r="H646" s="169">
        <v>17.988</v>
      </c>
      <c r="I646" s="170"/>
      <c r="L646" s="166"/>
      <c r="M646" s="171"/>
      <c r="T646" s="172"/>
      <c r="AT646" s="167" t="s">
        <v>165</v>
      </c>
      <c r="AU646" s="167" t="s">
        <v>84</v>
      </c>
      <c r="AV646" s="14" t="s">
        <v>105</v>
      </c>
      <c r="AW646" s="14" t="s">
        <v>31</v>
      </c>
      <c r="AX646" s="14" t="s">
        <v>82</v>
      </c>
      <c r="AY646" s="167" t="s">
        <v>158</v>
      </c>
    </row>
    <row r="647" spans="2:65" s="1" customFormat="1" ht="24.15" customHeight="1">
      <c r="B647" s="137"/>
      <c r="C647" s="138" t="s">
        <v>1062</v>
      </c>
      <c r="D647" s="138" t="s">
        <v>160</v>
      </c>
      <c r="E647" s="139" t="s">
        <v>1063</v>
      </c>
      <c r="F647" s="140" t="s">
        <v>1064</v>
      </c>
      <c r="G647" s="141" t="s">
        <v>226</v>
      </c>
      <c r="H647" s="142">
        <v>4.4909999999999997</v>
      </c>
      <c r="I647" s="143"/>
      <c r="J647" s="144">
        <f>ROUND(I647*H647,2)</f>
        <v>0</v>
      </c>
      <c r="K647" s="145"/>
      <c r="L647" s="32"/>
      <c r="M647" s="146" t="s">
        <v>1</v>
      </c>
      <c r="N647" s="147" t="s">
        <v>40</v>
      </c>
      <c r="P647" s="148">
        <f>O647*H647</f>
        <v>0</v>
      </c>
      <c r="Q647" s="148">
        <v>0</v>
      </c>
      <c r="R647" s="148">
        <f>Q647*H647</f>
        <v>0</v>
      </c>
      <c r="S647" s="148">
        <v>0</v>
      </c>
      <c r="T647" s="149">
        <f>S647*H647</f>
        <v>0</v>
      </c>
      <c r="AR647" s="150" t="s">
        <v>248</v>
      </c>
      <c r="AT647" s="150" t="s">
        <v>160</v>
      </c>
      <c r="AU647" s="150" t="s">
        <v>84</v>
      </c>
      <c r="AY647" s="17" t="s">
        <v>158</v>
      </c>
      <c r="BE647" s="151">
        <f>IF(N647="základní",J647,0)</f>
        <v>0</v>
      </c>
      <c r="BF647" s="151">
        <f>IF(N647="snížená",J647,0)</f>
        <v>0</v>
      </c>
      <c r="BG647" s="151">
        <f>IF(N647="zákl. přenesená",J647,0)</f>
        <v>0</v>
      </c>
      <c r="BH647" s="151">
        <f>IF(N647="sníž. přenesená",J647,0)</f>
        <v>0</v>
      </c>
      <c r="BI647" s="151">
        <f>IF(N647="nulová",J647,0)</f>
        <v>0</v>
      </c>
      <c r="BJ647" s="17" t="s">
        <v>82</v>
      </c>
      <c r="BK647" s="151">
        <f>ROUND(I647*H647,2)</f>
        <v>0</v>
      </c>
      <c r="BL647" s="17" t="s">
        <v>248</v>
      </c>
      <c r="BM647" s="150" t="s">
        <v>1065</v>
      </c>
    </row>
    <row r="648" spans="2:65" s="11" customFormat="1" ht="22.75" customHeight="1">
      <c r="B648" s="125"/>
      <c r="D648" s="126" t="s">
        <v>74</v>
      </c>
      <c r="E648" s="135" t="s">
        <v>1066</v>
      </c>
      <c r="F648" s="135" t="s">
        <v>1067</v>
      </c>
      <c r="I648" s="128"/>
      <c r="J648" s="136">
        <f>BK648</f>
        <v>0</v>
      </c>
      <c r="L648" s="125"/>
      <c r="M648" s="130"/>
      <c r="P648" s="131">
        <f>SUM(P649:P654)</f>
        <v>0</v>
      </c>
      <c r="R648" s="131">
        <f>SUM(R649:R654)</f>
        <v>9.2717999999999995E-2</v>
      </c>
      <c r="T648" s="132">
        <f>SUM(T649:T654)</f>
        <v>0</v>
      </c>
      <c r="AR648" s="126" t="s">
        <v>84</v>
      </c>
      <c r="AT648" s="133" t="s">
        <v>74</v>
      </c>
      <c r="AU648" s="133" t="s">
        <v>82</v>
      </c>
      <c r="AY648" s="126" t="s">
        <v>158</v>
      </c>
      <c r="BK648" s="134">
        <f>SUM(BK649:BK654)</f>
        <v>0</v>
      </c>
    </row>
    <row r="649" spans="2:65" s="1" customFormat="1" ht="24.15" customHeight="1">
      <c r="B649" s="137"/>
      <c r="C649" s="138" t="s">
        <v>1068</v>
      </c>
      <c r="D649" s="138" t="s">
        <v>160</v>
      </c>
      <c r="E649" s="139" t="s">
        <v>1069</v>
      </c>
      <c r="F649" s="140" t="s">
        <v>1070</v>
      </c>
      <c r="G649" s="141" t="s">
        <v>163</v>
      </c>
      <c r="H649" s="142">
        <v>30.3</v>
      </c>
      <c r="I649" s="143"/>
      <c r="J649" s="144">
        <f>ROUND(I649*H649,2)</f>
        <v>0</v>
      </c>
      <c r="K649" s="145"/>
      <c r="L649" s="32"/>
      <c r="M649" s="146" t="s">
        <v>1</v>
      </c>
      <c r="N649" s="147" t="s">
        <v>40</v>
      </c>
      <c r="P649" s="148">
        <f>O649*H649</f>
        <v>0</v>
      </c>
      <c r="Q649" s="148">
        <v>0</v>
      </c>
      <c r="R649" s="148">
        <f>Q649*H649</f>
        <v>0</v>
      </c>
      <c r="S649" s="148">
        <v>0</v>
      </c>
      <c r="T649" s="149">
        <f>S649*H649</f>
        <v>0</v>
      </c>
      <c r="AR649" s="150" t="s">
        <v>248</v>
      </c>
      <c r="AT649" s="150" t="s">
        <v>160</v>
      </c>
      <c r="AU649" s="150" t="s">
        <v>84</v>
      </c>
      <c r="AY649" s="17" t="s">
        <v>158</v>
      </c>
      <c r="BE649" s="151">
        <f>IF(N649="základní",J649,0)</f>
        <v>0</v>
      </c>
      <c r="BF649" s="151">
        <f>IF(N649="snížená",J649,0)</f>
        <v>0</v>
      </c>
      <c r="BG649" s="151">
        <f>IF(N649="zákl. přenesená",J649,0)</f>
        <v>0</v>
      </c>
      <c r="BH649" s="151">
        <f>IF(N649="sníž. přenesená",J649,0)</f>
        <v>0</v>
      </c>
      <c r="BI649" s="151">
        <f>IF(N649="nulová",J649,0)</f>
        <v>0</v>
      </c>
      <c r="BJ649" s="17" t="s">
        <v>82</v>
      </c>
      <c r="BK649" s="151">
        <f>ROUND(I649*H649,2)</f>
        <v>0</v>
      </c>
      <c r="BL649" s="17" t="s">
        <v>248</v>
      </c>
      <c r="BM649" s="150" t="s">
        <v>1071</v>
      </c>
    </row>
    <row r="650" spans="2:65" s="12" customFormat="1" ht="10">
      <c r="B650" s="152"/>
      <c r="D650" s="153" t="s">
        <v>165</v>
      </c>
      <c r="E650" s="154" t="s">
        <v>1</v>
      </c>
      <c r="F650" s="155" t="s">
        <v>853</v>
      </c>
      <c r="H650" s="154" t="s">
        <v>1</v>
      </c>
      <c r="I650" s="156"/>
      <c r="L650" s="152"/>
      <c r="M650" s="157"/>
      <c r="T650" s="158"/>
      <c r="AT650" s="154" t="s">
        <v>165</v>
      </c>
      <c r="AU650" s="154" t="s">
        <v>84</v>
      </c>
      <c r="AV650" s="12" t="s">
        <v>82</v>
      </c>
      <c r="AW650" s="12" t="s">
        <v>31</v>
      </c>
      <c r="AX650" s="12" t="s">
        <v>75</v>
      </c>
      <c r="AY650" s="154" t="s">
        <v>158</v>
      </c>
    </row>
    <row r="651" spans="2:65" s="13" customFormat="1" ht="10">
      <c r="B651" s="159"/>
      <c r="D651" s="153" t="s">
        <v>165</v>
      </c>
      <c r="E651" s="160" t="s">
        <v>1</v>
      </c>
      <c r="F651" s="161" t="s">
        <v>1049</v>
      </c>
      <c r="H651" s="162">
        <v>30.3</v>
      </c>
      <c r="I651" s="163"/>
      <c r="L651" s="159"/>
      <c r="M651" s="164"/>
      <c r="T651" s="165"/>
      <c r="AT651" s="160" t="s">
        <v>165</v>
      </c>
      <c r="AU651" s="160" t="s">
        <v>84</v>
      </c>
      <c r="AV651" s="13" t="s">
        <v>84</v>
      </c>
      <c r="AW651" s="13" t="s">
        <v>31</v>
      </c>
      <c r="AX651" s="13" t="s">
        <v>82</v>
      </c>
      <c r="AY651" s="160" t="s">
        <v>158</v>
      </c>
    </row>
    <row r="652" spans="2:65" s="1" customFormat="1" ht="24.15" customHeight="1">
      <c r="B652" s="137"/>
      <c r="C652" s="185" t="s">
        <v>1072</v>
      </c>
      <c r="D652" s="185" t="s">
        <v>656</v>
      </c>
      <c r="E652" s="186" t="s">
        <v>1073</v>
      </c>
      <c r="F652" s="187" t="s">
        <v>1074</v>
      </c>
      <c r="G652" s="188" t="s">
        <v>163</v>
      </c>
      <c r="H652" s="189">
        <v>61.811999999999998</v>
      </c>
      <c r="I652" s="190"/>
      <c r="J652" s="191">
        <f>ROUND(I652*H652,2)</f>
        <v>0</v>
      </c>
      <c r="K652" s="192"/>
      <c r="L652" s="193"/>
      <c r="M652" s="194" t="s">
        <v>1</v>
      </c>
      <c r="N652" s="195" t="s">
        <v>40</v>
      </c>
      <c r="P652" s="148">
        <f>O652*H652</f>
        <v>0</v>
      </c>
      <c r="Q652" s="148">
        <v>1.5E-3</v>
      </c>
      <c r="R652" s="148">
        <f>Q652*H652</f>
        <v>9.2717999999999995E-2</v>
      </c>
      <c r="S652" s="148">
        <v>0</v>
      </c>
      <c r="T652" s="149">
        <f>S652*H652</f>
        <v>0</v>
      </c>
      <c r="AR652" s="150" t="s">
        <v>530</v>
      </c>
      <c r="AT652" s="150" t="s">
        <v>656</v>
      </c>
      <c r="AU652" s="150" t="s">
        <v>84</v>
      </c>
      <c r="AY652" s="17" t="s">
        <v>158</v>
      </c>
      <c r="BE652" s="151">
        <f>IF(N652="základní",J652,0)</f>
        <v>0</v>
      </c>
      <c r="BF652" s="151">
        <f>IF(N652="snížená",J652,0)</f>
        <v>0</v>
      </c>
      <c r="BG652" s="151">
        <f>IF(N652="zákl. přenesená",J652,0)</f>
        <v>0</v>
      </c>
      <c r="BH652" s="151">
        <f>IF(N652="sníž. přenesená",J652,0)</f>
        <v>0</v>
      </c>
      <c r="BI652" s="151">
        <f>IF(N652="nulová",J652,0)</f>
        <v>0</v>
      </c>
      <c r="BJ652" s="17" t="s">
        <v>82</v>
      </c>
      <c r="BK652" s="151">
        <f>ROUND(I652*H652,2)</f>
        <v>0</v>
      </c>
      <c r="BL652" s="17" t="s">
        <v>248</v>
      </c>
      <c r="BM652" s="150" t="s">
        <v>1075</v>
      </c>
    </row>
    <row r="653" spans="2:65" s="13" customFormat="1" ht="10">
      <c r="B653" s="159"/>
      <c r="D653" s="153" t="s">
        <v>165</v>
      </c>
      <c r="F653" s="161" t="s">
        <v>1076</v>
      </c>
      <c r="H653" s="162">
        <v>61.811999999999998</v>
      </c>
      <c r="I653" s="163"/>
      <c r="L653" s="159"/>
      <c r="M653" s="164"/>
      <c r="T653" s="165"/>
      <c r="AT653" s="160" t="s">
        <v>165</v>
      </c>
      <c r="AU653" s="160" t="s">
        <v>84</v>
      </c>
      <c r="AV653" s="13" t="s">
        <v>84</v>
      </c>
      <c r="AW653" s="13" t="s">
        <v>3</v>
      </c>
      <c r="AX653" s="13" t="s">
        <v>82</v>
      </c>
      <c r="AY653" s="160" t="s">
        <v>158</v>
      </c>
    </row>
    <row r="654" spans="2:65" s="1" customFormat="1" ht="24.15" customHeight="1">
      <c r="B654" s="137"/>
      <c r="C654" s="138" t="s">
        <v>1077</v>
      </c>
      <c r="D654" s="138" t="s">
        <v>160</v>
      </c>
      <c r="E654" s="139" t="s">
        <v>1078</v>
      </c>
      <c r="F654" s="140" t="s">
        <v>1079</v>
      </c>
      <c r="G654" s="141" t="s">
        <v>226</v>
      </c>
      <c r="H654" s="142">
        <v>9.2999999999999999E-2</v>
      </c>
      <c r="I654" s="143"/>
      <c r="J654" s="144">
        <f>ROUND(I654*H654,2)</f>
        <v>0</v>
      </c>
      <c r="K654" s="145"/>
      <c r="L654" s="32"/>
      <c r="M654" s="146" t="s">
        <v>1</v>
      </c>
      <c r="N654" s="147" t="s">
        <v>40</v>
      </c>
      <c r="P654" s="148">
        <f>O654*H654</f>
        <v>0</v>
      </c>
      <c r="Q654" s="148">
        <v>0</v>
      </c>
      <c r="R654" s="148">
        <f>Q654*H654</f>
        <v>0</v>
      </c>
      <c r="S654" s="148">
        <v>0</v>
      </c>
      <c r="T654" s="149">
        <f>S654*H654</f>
        <v>0</v>
      </c>
      <c r="AR654" s="150" t="s">
        <v>248</v>
      </c>
      <c r="AT654" s="150" t="s">
        <v>160</v>
      </c>
      <c r="AU654" s="150" t="s">
        <v>84</v>
      </c>
      <c r="AY654" s="17" t="s">
        <v>158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7" t="s">
        <v>82</v>
      </c>
      <c r="BK654" s="151">
        <f>ROUND(I654*H654,2)</f>
        <v>0</v>
      </c>
      <c r="BL654" s="17" t="s">
        <v>248</v>
      </c>
      <c r="BM654" s="150" t="s">
        <v>1080</v>
      </c>
    </row>
    <row r="655" spans="2:65" s="11" customFormat="1" ht="22.75" customHeight="1">
      <c r="B655" s="125"/>
      <c r="D655" s="126" t="s">
        <v>74</v>
      </c>
      <c r="E655" s="135" t="s">
        <v>1081</v>
      </c>
      <c r="F655" s="135" t="s">
        <v>1082</v>
      </c>
      <c r="I655" s="128"/>
      <c r="J655" s="136">
        <f>BK655</f>
        <v>0</v>
      </c>
      <c r="L655" s="125"/>
      <c r="M655" s="130"/>
      <c r="P655" s="131">
        <f>SUM(P656:P658)</f>
        <v>0</v>
      </c>
      <c r="R655" s="131">
        <f>SUM(R656:R658)</f>
        <v>1.4999999999999999E-2</v>
      </c>
      <c r="T655" s="132">
        <f>SUM(T656:T658)</f>
        <v>0</v>
      </c>
      <c r="AR655" s="126" t="s">
        <v>84</v>
      </c>
      <c r="AT655" s="133" t="s">
        <v>74</v>
      </c>
      <c r="AU655" s="133" t="s">
        <v>82</v>
      </c>
      <c r="AY655" s="126" t="s">
        <v>158</v>
      </c>
      <c r="BK655" s="134">
        <f>SUM(BK656:BK658)</f>
        <v>0</v>
      </c>
    </row>
    <row r="656" spans="2:65" s="1" customFormat="1" ht="24.15" customHeight="1">
      <c r="B656" s="137"/>
      <c r="C656" s="138" t="s">
        <v>1083</v>
      </c>
      <c r="D656" s="138" t="s">
        <v>160</v>
      </c>
      <c r="E656" s="139" t="s">
        <v>1084</v>
      </c>
      <c r="F656" s="140" t="s">
        <v>1085</v>
      </c>
      <c r="G656" s="141" t="s">
        <v>492</v>
      </c>
      <c r="H656" s="142">
        <v>10</v>
      </c>
      <c r="I656" s="143"/>
      <c r="J656" s="144">
        <f>ROUND(I656*H656,2)</f>
        <v>0</v>
      </c>
      <c r="K656" s="145"/>
      <c r="L656" s="32"/>
      <c r="M656" s="146" t="s">
        <v>1</v>
      </c>
      <c r="N656" s="147" t="s">
        <v>40</v>
      </c>
      <c r="P656" s="148">
        <f>O656*H656</f>
        <v>0</v>
      </c>
      <c r="Q656" s="148">
        <v>1.5E-3</v>
      </c>
      <c r="R656" s="148">
        <f>Q656*H656</f>
        <v>1.4999999999999999E-2</v>
      </c>
      <c r="S656" s="148">
        <v>0</v>
      </c>
      <c r="T656" s="149">
        <f>S656*H656</f>
        <v>0</v>
      </c>
      <c r="AR656" s="150" t="s">
        <v>248</v>
      </c>
      <c r="AT656" s="150" t="s">
        <v>160</v>
      </c>
      <c r="AU656" s="150" t="s">
        <v>84</v>
      </c>
      <c r="AY656" s="17" t="s">
        <v>158</v>
      </c>
      <c r="BE656" s="151">
        <f>IF(N656="základní",J656,0)</f>
        <v>0</v>
      </c>
      <c r="BF656" s="151">
        <f>IF(N656="snížená",J656,0)</f>
        <v>0</v>
      </c>
      <c r="BG656" s="151">
        <f>IF(N656="zákl. přenesená",J656,0)</f>
        <v>0</v>
      </c>
      <c r="BH656" s="151">
        <f>IF(N656="sníž. přenesená",J656,0)</f>
        <v>0</v>
      </c>
      <c r="BI656" s="151">
        <f>IF(N656="nulová",J656,0)</f>
        <v>0</v>
      </c>
      <c r="BJ656" s="17" t="s">
        <v>82</v>
      </c>
      <c r="BK656" s="151">
        <f>ROUND(I656*H656,2)</f>
        <v>0</v>
      </c>
      <c r="BL656" s="17" t="s">
        <v>248</v>
      </c>
      <c r="BM656" s="150" t="s">
        <v>1086</v>
      </c>
    </row>
    <row r="657" spans="2:65" s="1" customFormat="1" ht="24.15" customHeight="1">
      <c r="B657" s="137"/>
      <c r="C657" s="138" t="s">
        <v>1087</v>
      </c>
      <c r="D657" s="138" t="s">
        <v>160</v>
      </c>
      <c r="E657" s="139" t="s">
        <v>1088</v>
      </c>
      <c r="F657" s="140" t="s">
        <v>1089</v>
      </c>
      <c r="G657" s="141" t="s">
        <v>226</v>
      </c>
      <c r="H657" s="142">
        <v>1.4999999999999999E-2</v>
      </c>
      <c r="I657" s="143"/>
      <c r="J657" s="144">
        <f>ROUND(I657*H657,2)</f>
        <v>0</v>
      </c>
      <c r="K657" s="145"/>
      <c r="L657" s="32"/>
      <c r="M657" s="146" t="s">
        <v>1</v>
      </c>
      <c r="N657" s="147" t="s">
        <v>40</v>
      </c>
      <c r="P657" s="148">
        <f>O657*H657</f>
        <v>0</v>
      </c>
      <c r="Q657" s="148">
        <v>0</v>
      </c>
      <c r="R657" s="148">
        <f>Q657*H657</f>
        <v>0</v>
      </c>
      <c r="S657" s="148">
        <v>0</v>
      </c>
      <c r="T657" s="149">
        <f>S657*H657</f>
        <v>0</v>
      </c>
      <c r="AR657" s="150" t="s">
        <v>248</v>
      </c>
      <c r="AT657" s="150" t="s">
        <v>160</v>
      </c>
      <c r="AU657" s="150" t="s">
        <v>84</v>
      </c>
      <c r="AY657" s="17" t="s">
        <v>158</v>
      </c>
      <c r="BE657" s="151">
        <f>IF(N657="základní",J657,0)</f>
        <v>0</v>
      </c>
      <c r="BF657" s="151">
        <f>IF(N657="snížená",J657,0)</f>
        <v>0</v>
      </c>
      <c r="BG657" s="151">
        <f>IF(N657="zákl. přenesená",J657,0)</f>
        <v>0</v>
      </c>
      <c r="BH657" s="151">
        <f>IF(N657="sníž. přenesená",J657,0)</f>
        <v>0</v>
      </c>
      <c r="BI657" s="151">
        <f>IF(N657="nulová",J657,0)</f>
        <v>0</v>
      </c>
      <c r="BJ657" s="17" t="s">
        <v>82</v>
      </c>
      <c r="BK657" s="151">
        <f>ROUND(I657*H657,2)</f>
        <v>0</v>
      </c>
      <c r="BL657" s="17" t="s">
        <v>248</v>
      </c>
      <c r="BM657" s="150" t="s">
        <v>1090</v>
      </c>
    </row>
    <row r="658" spans="2:65" s="1" customFormat="1" ht="27">
      <c r="B658" s="32"/>
      <c r="D658" s="153" t="s">
        <v>750</v>
      </c>
      <c r="F658" s="196" t="s">
        <v>1091</v>
      </c>
      <c r="I658" s="197"/>
      <c r="L658" s="32"/>
      <c r="M658" s="198"/>
      <c r="T658" s="56"/>
      <c r="AT658" s="17" t="s">
        <v>750</v>
      </c>
      <c r="AU658" s="17" t="s">
        <v>84</v>
      </c>
    </row>
    <row r="659" spans="2:65" s="11" customFormat="1" ht="22.75" customHeight="1">
      <c r="B659" s="125"/>
      <c r="D659" s="126" t="s">
        <v>74</v>
      </c>
      <c r="E659" s="135" t="s">
        <v>1092</v>
      </c>
      <c r="F659" s="135" t="s">
        <v>1093</v>
      </c>
      <c r="I659" s="128"/>
      <c r="J659" s="136">
        <f>BK659</f>
        <v>0</v>
      </c>
      <c r="L659" s="125"/>
      <c r="M659" s="130"/>
      <c r="P659" s="131">
        <f>SUM(P660:P778)</f>
        <v>0</v>
      </c>
      <c r="R659" s="131">
        <f>SUM(R660:R778)</f>
        <v>20.958886270000004</v>
      </c>
      <c r="T659" s="132">
        <f>SUM(T660:T778)</f>
        <v>0</v>
      </c>
      <c r="AR659" s="126" t="s">
        <v>84</v>
      </c>
      <c r="AT659" s="133" t="s">
        <v>74</v>
      </c>
      <c r="AU659" s="133" t="s">
        <v>82</v>
      </c>
      <c r="AY659" s="126" t="s">
        <v>158</v>
      </c>
      <c r="BK659" s="134">
        <f>SUM(BK660:BK778)</f>
        <v>0</v>
      </c>
    </row>
    <row r="660" spans="2:65" s="1" customFormat="1" ht="21.75" customHeight="1">
      <c r="B660" s="137"/>
      <c r="C660" s="138" t="s">
        <v>1094</v>
      </c>
      <c r="D660" s="138" t="s">
        <v>160</v>
      </c>
      <c r="E660" s="139" t="s">
        <v>1095</v>
      </c>
      <c r="F660" s="140" t="s">
        <v>1096</v>
      </c>
      <c r="G660" s="141" t="s">
        <v>492</v>
      </c>
      <c r="H660" s="142">
        <v>2768</v>
      </c>
      <c r="I660" s="143"/>
      <c r="J660" s="144">
        <f>ROUND(I660*H660,2)</f>
        <v>0</v>
      </c>
      <c r="K660" s="145"/>
      <c r="L660" s="32"/>
      <c r="M660" s="146" t="s">
        <v>1</v>
      </c>
      <c r="N660" s="147" t="s">
        <v>40</v>
      </c>
      <c r="P660" s="148">
        <f>O660*H660</f>
        <v>0</v>
      </c>
      <c r="Q660" s="148">
        <v>2.6700000000000001E-3</v>
      </c>
      <c r="R660" s="148">
        <f>Q660*H660</f>
        <v>7.3905599999999998</v>
      </c>
      <c r="S660" s="148">
        <v>0</v>
      </c>
      <c r="T660" s="149">
        <f>S660*H660</f>
        <v>0</v>
      </c>
      <c r="AR660" s="150" t="s">
        <v>248</v>
      </c>
      <c r="AT660" s="150" t="s">
        <v>160</v>
      </c>
      <c r="AU660" s="150" t="s">
        <v>84</v>
      </c>
      <c r="AY660" s="17" t="s">
        <v>158</v>
      </c>
      <c r="BE660" s="151">
        <f>IF(N660="základní",J660,0)</f>
        <v>0</v>
      </c>
      <c r="BF660" s="151">
        <f>IF(N660="snížená",J660,0)</f>
        <v>0</v>
      </c>
      <c r="BG660" s="151">
        <f>IF(N660="zákl. přenesená",J660,0)</f>
        <v>0</v>
      </c>
      <c r="BH660" s="151">
        <f>IF(N660="sníž. přenesená",J660,0)</f>
        <v>0</v>
      </c>
      <c r="BI660" s="151">
        <f>IF(N660="nulová",J660,0)</f>
        <v>0</v>
      </c>
      <c r="BJ660" s="17" t="s">
        <v>82</v>
      </c>
      <c r="BK660" s="151">
        <f>ROUND(I660*H660,2)</f>
        <v>0</v>
      </c>
      <c r="BL660" s="17" t="s">
        <v>248</v>
      </c>
      <c r="BM660" s="150" t="s">
        <v>1097</v>
      </c>
    </row>
    <row r="661" spans="2:65" s="12" customFormat="1" ht="10">
      <c r="B661" s="152"/>
      <c r="D661" s="153" t="s">
        <v>165</v>
      </c>
      <c r="E661" s="154" t="s">
        <v>1</v>
      </c>
      <c r="F661" s="155" t="s">
        <v>1098</v>
      </c>
      <c r="H661" s="154" t="s">
        <v>1</v>
      </c>
      <c r="I661" s="156"/>
      <c r="L661" s="152"/>
      <c r="M661" s="157"/>
      <c r="T661" s="158"/>
      <c r="AT661" s="154" t="s">
        <v>165</v>
      </c>
      <c r="AU661" s="154" t="s">
        <v>84</v>
      </c>
      <c r="AV661" s="12" t="s">
        <v>82</v>
      </c>
      <c r="AW661" s="12" t="s">
        <v>31</v>
      </c>
      <c r="AX661" s="12" t="s">
        <v>75</v>
      </c>
      <c r="AY661" s="154" t="s">
        <v>158</v>
      </c>
    </row>
    <row r="662" spans="2:65" s="13" customFormat="1" ht="10">
      <c r="B662" s="159"/>
      <c r="D662" s="153" t="s">
        <v>165</v>
      </c>
      <c r="E662" s="160" t="s">
        <v>1</v>
      </c>
      <c r="F662" s="161" t="s">
        <v>800</v>
      </c>
      <c r="H662" s="162">
        <v>76</v>
      </c>
      <c r="I662" s="163"/>
      <c r="L662" s="159"/>
      <c r="M662" s="164"/>
      <c r="T662" s="165"/>
      <c r="AT662" s="160" t="s">
        <v>165</v>
      </c>
      <c r="AU662" s="160" t="s">
        <v>84</v>
      </c>
      <c r="AV662" s="13" t="s">
        <v>84</v>
      </c>
      <c r="AW662" s="13" t="s">
        <v>31</v>
      </c>
      <c r="AX662" s="13" t="s">
        <v>75</v>
      </c>
      <c r="AY662" s="160" t="s">
        <v>158</v>
      </c>
    </row>
    <row r="663" spans="2:65" s="12" customFormat="1" ht="10">
      <c r="B663" s="152"/>
      <c r="D663" s="153" t="s">
        <v>165</v>
      </c>
      <c r="E663" s="154" t="s">
        <v>1</v>
      </c>
      <c r="F663" s="155" t="s">
        <v>1099</v>
      </c>
      <c r="H663" s="154" t="s">
        <v>1</v>
      </c>
      <c r="I663" s="156"/>
      <c r="L663" s="152"/>
      <c r="M663" s="157"/>
      <c r="T663" s="158"/>
      <c r="AT663" s="154" t="s">
        <v>165</v>
      </c>
      <c r="AU663" s="154" t="s">
        <v>84</v>
      </c>
      <c r="AV663" s="12" t="s">
        <v>82</v>
      </c>
      <c r="AW663" s="12" t="s">
        <v>31</v>
      </c>
      <c r="AX663" s="12" t="s">
        <v>75</v>
      </c>
      <c r="AY663" s="154" t="s">
        <v>158</v>
      </c>
    </row>
    <row r="664" spans="2:65" s="13" customFormat="1" ht="10">
      <c r="B664" s="159"/>
      <c r="D664" s="153" t="s">
        <v>165</v>
      </c>
      <c r="E664" s="160" t="s">
        <v>1</v>
      </c>
      <c r="F664" s="161" t="s">
        <v>1100</v>
      </c>
      <c r="H664" s="162">
        <v>2060</v>
      </c>
      <c r="I664" s="163"/>
      <c r="L664" s="159"/>
      <c r="M664" s="164"/>
      <c r="T664" s="165"/>
      <c r="AT664" s="160" t="s">
        <v>165</v>
      </c>
      <c r="AU664" s="160" t="s">
        <v>84</v>
      </c>
      <c r="AV664" s="13" t="s">
        <v>84</v>
      </c>
      <c r="AW664" s="13" t="s">
        <v>31</v>
      </c>
      <c r="AX664" s="13" t="s">
        <v>75</v>
      </c>
      <c r="AY664" s="160" t="s">
        <v>158</v>
      </c>
    </row>
    <row r="665" spans="2:65" s="12" customFormat="1" ht="10">
      <c r="B665" s="152"/>
      <c r="D665" s="153" t="s">
        <v>165</v>
      </c>
      <c r="E665" s="154" t="s">
        <v>1</v>
      </c>
      <c r="F665" s="155" t="s">
        <v>1101</v>
      </c>
      <c r="H665" s="154" t="s">
        <v>1</v>
      </c>
      <c r="I665" s="156"/>
      <c r="L665" s="152"/>
      <c r="M665" s="157"/>
      <c r="T665" s="158"/>
      <c r="AT665" s="154" t="s">
        <v>165</v>
      </c>
      <c r="AU665" s="154" t="s">
        <v>84</v>
      </c>
      <c r="AV665" s="12" t="s">
        <v>82</v>
      </c>
      <c r="AW665" s="12" t="s">
        <v>31</v>
      </c>
      <c r="AX665" s="12" t="s">
        <v>75</v>
      </c>
      <c r="AY665" s="154" t="s">
        <v>158</v>
      </c>
    </row>
    <row r="666" spans="2:65" s="13" customFormat="1" ht="10">
      <c r="B666" s="159"/>
      <c r="D666" s="153" t="s">
        <v>165</v>
      </c>
      <c r="E666" s="160" t="s">
        <v>1</v>
      </c>
      <c r="F666" s="161" t="s">
        <v>1102</v>
      </c>
      <c r="H666" s="162">
        <v>580</v>
      </c>
      <c r="I666" s="163"/>
      <c r="L666" s="159"/>
      <c r="M666" s="164"/>
      <c r="T666" s="165"/>
      <c r="AT666" s="160" t="s">
        <v>165</v>
      </c>
      <c r="AU666" s="160" t="s">
        <v>84</v>
      </c>
      <c r="AV666" s="13" t="s">
        <v>84</v>
      </c>
      <c r="AW666" s="13" t="s">
        <v>31</v>
      </c>
      <c r="AX666" s="13" t="s">
        <v>75</v>
      </c>
      <c r="AY666" s="160" t="s">
        <v>158</v>
      </c>
    </row>
    <row r="667" spans="2:65" s="13" customFormat="1" ht="10">
      <c r="B667" s="159"/>
      <c r="D667" s="153" t="s">
        <v>165</v>
      </c>
      <c r="E667" s="160" t="s">
        <v>1</v>
      </c>
      <c r="F667" s="161" t="s">
        <v>1103</v>
      </c>
      <c r="H667" s="162">
        <v>52</v>
      </c>
      <c r="I667" s="163"/>
      <c r="L667" s="159"/>
      <c r="M667" s="164"/>
      <c r="T667" s="165"/>
      <c r="AT667" s="160" t="s">
        <v>165</v>
      </c>
      <c r="AU667" s="160" t="s">
        <v>84</v>
      </c>
      <c r="AV667" s="13" t="s">
        <v>84</v>
      </c>
      <c r="AW667" s="13" t="s">
        <v>31</v>
      </c>
      <c r="AX667" s="13" t="s">
        <v>75</v>
      </c>
      <c r="AY667" s="160" t="s">
        <v>158</v>
      </c>
    </row>
    <row r="668" spans="2:65" s="14" customFormat="1" ht="10">
      <c r="B668" s="166"/>
      <c r="D668" s="153" t="s">
        <v>165</v>
      </c>
      <c r="E668" s="167" t="s">
        <v>1</v>
      </c>
      <c r="F668" s="168" t="s">
        <v>195</v>
      </c>
      <c r="H668" s="169">
        <v>2768</v>
      </c>
      <c r="I668" s="170"/>
      <c r="L668" s="166"/>
      <c r="M668" s="171"/>
      <c r="T668" s="172"/>
      <c r="AT668" s="167" t="s">
        <v>165</v>
      </c>
      <c r="AU668" s="167" t="s">
        <v>84</v>
      </c>
      <c r="AV668" s="14" t="s">
        <v>105</v>
      </c>
      <c r="AW668" s="14" t="s">
        <v>31</v>
      </c>
      <c r="AX668" s="14" t="s">
        <v>82</v>
      </c>
      <c r="AY668" s="167" t="s">
        <v>158</v>
      </c>
    </row>
    <row r="669" spans="2:65" s="1" customFormat="1" ht="16.5" customHeight="1">
      <c r="B669" s="137"/>
      <c r="C669" s="185" t="s">
        <v>1104</v>
      </c>
      <c r="D669" s="185" t="s">
        <v>656</v>
      </c>
      <c r="E669" s="186" t="s">
        <v>1105</v>
      </c>
      <c r="F669" s="187" t="s">
        <v>1106</v>
      </c>
      <c r="G669" s="188" t="s">
        <v>492</v>
      </c>
      <c r="H669" s="189">
        <v>2768</v>
      </c>
      <c r="I669" s="190"/>
      <c r="J669" s="191">
        <f>ROUND(I669*H669,2)</f>
        <v>0</v>
      </c>
      <c r="K669" s="192"/>
      <c r="L669" s="193"/>
      <c r="M669" s="194" t="s">
        <v>1</v>
      </c>
      <c r="N669" s="195" t="s">
        <v>40</v>
      </c>
      <c r="P669" s="148">
        <f>O669*H669</f>
        <v>0</v>
      </c>
      <c r="Q669" s="148">
        <v>1E-3</v>
      </c>
      <c r="R669" s="148">
        <f>Q669*H669</f>
        <v>2.7680000000000002</v>
      </c>
      <c r="S669" s="148">
        <v>0</v>
      </c>
      <c r="T669" s="149">
        <f>S669*H669</f>
        <v>0</v>
      </c>
      <c r="AR669" s="150" t="s">
        <v>530</v>
      </c>
      <c r="AT669" s="150" t="s">
        <v>656</v>
      </c>
      <c r="AU669" s="150" t="s">
        <v>84</v>
      </c>
      <c r="AY669" s="17" t="s">
        <v>158</v>
      </c>
      <c r="BE669" s="151">
        <f>IF(N669="základní",J669,0)</f>
        <v>0</v>
      </c>
      <c r="BF669" s="151">
        <f>IF(N669="snížená",J669,0)</f>
        <v>0</v>
      </c>
      <c r="BG669" s="151">
        <f>IF(N669="zákl. přenesená",J669,0)</f>
        <v>0</v>
      </c>
      <c r="BH669" s="151">
        <f>IF(N669="sníž. přenesená",J669,0)</f>
        <v>0</v>
      </c>
      <c r="BI669" s="151">
        <f>IF(N669="nulová",J669,0)</f>
        <v>0</v>
      </c>
      <c r="BJ669" s="17" t="s">
        <v>82</v>
      </c>
      <c r="BK669" s="151">
        <f>ROUND(I669*H669,2)</f>
        <v>0</v>
      </c>
      <c r="BL669" s="17" t="s">
        <v>248</v>
      </c>
      <c r="BM669" s="150" t="s">
        <v>1107</v>
      </c>
    </row>
    <row r="670" spans="2:65" s="1" customFormat="1" ht="18">
      <c r="B670" s="32"/>
      <c r="D670" s="153" t="s">
        <v>750</v>
      </c>
      <c r="F670" s="196" t="s">
        <v>1108</v>
      </c>
      <c r="I670" s="197"/>
      <c r="L670" s="32"/>
      <c r="M670" s="198"/>
      <c r="T670" s="56"/>
      <c r="AT670" s="17" t="s">
        <v>750</v>
      </c>
      <c r="AU670" s="17" t="s">
        <v>84</v>
      </c>
    </row>
    <row r="671" spans="2:65" s="1" customFormat="1" ht="16.5" customHeight="1">
      <c r="B671" s="137"/>
      <c r="C671" s="138" t="s">
        <v>1109</v>
      </c>
      <c r="D671" s="138" t="s">
        <v>160</v>
      </c>
      <c r="E671" s="139" t="s">
        <v>1110</v>
      </c>
      <c r="F671" s="140" t="s">
        <v>1111</v>
      </c>
      <c r="G671" s="141" t="s">
        <v>492</v>
      </c>
      <c r="H671" s="142">
        <v>359</v>
      </c>
      <c r="I671" s="143"/>
      <c r="J671" s="144">
        <f>ROUND(I671*H671,2)</f>
        <v>0</v>
      </c>
      <c r="K671" s="145"/>
      <c r="L671" s="32"/>
      <c r="M671" s="146" t="s">
        <v>1</v>
      </c>
      <c r="N671" s="147" t="s">
        <v>40</v>
      </c>
      <c r="P671" s="148">
        <f>O671*H671</f>
        <v>0</v>
      </c>
      <c r="Q671" s="148">
        <v>0</v>
      </c>
      <c r="R671" s="148">
        <f>Q671*H671</f>
        <v>0</v>
      </c>
      <c r="S671" s="148">
        <v>0</v>
      </c>
      <c r="T671" s="149">
        <f>S671*H671</f>
        <v>0</v>
      </c>
      <c r="AR671" s="150" t="s">
        <v>248</v>
      </c>
      <c r="AT671" s="150" t="s">
        <v>160</v>
      </c>
      <c r="AU671" s="150" t="s">
        <v>84</v>
      </c>
      <c r="AY671" s="17" t="s">
        <v>158</v>
      </c>
      <c r="BE671" s="151">
        <f>IF(N671="základní",J671,0)</f>
        <v>0</v>
      </c>
      <c r="BF671" s="151">
        <f>IF(N671="snížená",J671,0)</f>
        <v>0</v>
      </c>
      <c r="BG671" s="151">
        <f>IF(N671="zákl. přenesená",J671,0)</f>
        <v>0</v>
      </c>
      <c r="BH671" s="151">
        <f>IF(N671="sníž. přenesená",J671,0)</f>
        <v>0</v>
      </c>
      <c r="BI671" s="151">
        <f>IF(N671="nulová",J671,0)</f>
        <v>0</v>
      </c>
      <c r="BJ671" s="17" t="s">
        <v>82</v>
      </c>
      <c r="BK671" s="151">
        <f>ROUND(I671*H671,2)</f>
        <v>0</v>
      </c>
      <c r="BL671" s="17" t="s">
        <v>248</v>
      </c>
      <c r="BM671" s="150" t="s">
        <v>1112</v>
      </c>
    </row>
    <row r="672" spans="2:65" s="12" customFormat="1" ht="10">
      <c r="B672" s="152"/>
      <c r="D672" s="153" t="s">
        <v>165</v>
      </c>
      <c r="E672" s="154" t="s">
        <v>1</v>
      </c>
      <c r="F672" s="155" t="s">
        <v>1098</v>
      </c>
      <c r="H672" s="154" t="s">
        <v>1</v>
      </c>
      <c r="I672" s="156"/>
      <c r="L672" s="152"/>
      <c r="M672" s="157"/>
      <c r="T672" s="158"/>
      <c r="AT672" s="154" t="s">
        <v>165</v>
      </c>
      <c r="AU672" s="154" t="s">
        <v>84</v>
      </c>
      <c r="AV672" s="12" t="s">
        <v>82</v>
      </c>
      <c r="AW672" s="12" t="s">
        <v>31</v>
      </c>
      <c r="AX672" s="12" t="s">
        <v>75</v>
      </c>
      <c r="AY672" s="154" t="s">
        <v>158</v>
      </c>
    </row>
    <row r="673" spans="2:65" s="13" customFormat="1" ht="10">
      <c r="B673" s="159"/>
      <c r="D673" s="153" t="s">
        <v>165</v>
      </c>
      <c r="E673" s="160" t="s">
        <v>1</v>
      </c>
      <c r="F673" s="161" t="s">
        <v>582</v>
      </c>
      <c r="H673" s="162">
        <v>39</v>
      </c>
      <c r="I673" s="163"/>
      <c r="L673" s="159"/>
      <c r="M673" s="164"/>
      <c r="T673" s="165"/>
      <c r="AT673" s="160" t="s">
        <v>165</v>
      </c>
      <c r="AU673" s="160" t="s">
        <v>84</v>
      </c>
      <c r="AV673" s="13" t="s">
        <v>84</v>
      </c>
      <c r="AW673" s="13" t="s">
        <v>31</v>
      </c>
      <c r="AX673" s="13" t="s">
        <v>75</v>
      </c>
      <c r="AY673" s="160" t="s">
        <v>158</v>
      </c>
    </row>
    <row r="674" spans="2:65" s="12" customFormat="1" ht="10">
      <c r="B674" s="152"/>
      <c r="D674" s="153" t="s">
        <v>165</v>
      </c>
      <c r="E674" s="154" t="s">
        <v>1</v>
      </c>
      <c r="F674" s="155" t="s">
        <v>985</v>
      </c>
      <c r="H674" s="154" t="s">
        <v>1</v>
      </c>
      <c r="I674" s="156"/>
      <c r="L674" s="152"/>
      <c r="M674" s="157"/>
      <c r="T674" s="158"/>
      <c r="AT674" s="154" t="s">
        <v>165</v>
      </c>
      <c r="AU674" s="154" t="s">
        <v>84</v>
      </c>
      <c r="AV674" s="12" t="s">
        <v>82</v>
      </c>
      <c r="AW674" s="12" t="s">
        <v>31</v>
      </c>
      <c r="AX674" s="12" t="s">
        <v>75</v>
      </c>
      <c r="AY674" s="154" t="s">
        <v>158</v>
      </c>
    </row>
    <row r="675" spans="2:65" s="13" customFormat="1" ht="10">
      <c r="B675" s="159"/>
      <c r="D675" s="153" t="s">
        <v>165</v>
      </c>
      <c r="E675" s="160" t="s">
        <v>1</v>
      </c>
      <c r="F675" s="161" t="s">
        <v>986</v>
      </c>
      <c r="H675" s="162">
        <v>320</v>
      </c>
      <c r="I675" s="163"/>
      <c r="L675" s="159"/>
      <c r="M675" s="164"/>
      <c r="T675" s="165"/>
      <c r="AT675" s="160" t="s">
        <v>165</v>
      </c>
      <c r="AU675" s="160" t="s">
        <v>84</v>
      </c>
      <c r="AV675" s="13" t="s">
        <v>84</v>
      </c>
      <c r="AW675" s="13" t="s">
        <v>31</v>
      </c>
      <c r="AX675" s="13" t="s">
        <v>75</v>
      </c>
      <c r="AY675" s="160" t="s">
        <v>158</v>
      </c>
    </row>
    <row r="676" spans="2:65" s="14" customFormat="1" ht="10">
      <c r="B676" s="166"/>
      <c r="D676" s="153" t="s">
        <v>165</v>
      </c>
      <c r="E676" s="167" t="s">
        <v>1</v>
      </c>
      <c r="F676" s="168" t="s">
        <v>195</v>
      </c>
      <c r="H676" s="169">
        <v>359</v>
      </c>
      <c r="I676" s="170"/>
      <c r="L676" s="166"/>
      <c r="M676" s="171"/>
      <c r="T676" s="172"/>
      <c r="AT676" s="167" t="s">
        <v>165</v>
      </c>
      <c r="AU676" s="167" t="s">
        <v>84</v>
      </c>
      <c r="AV676" s="14" t="s">
        <v>105</v>
      </c>
      <c r="AW676" s="14" t="s">
        <v>31</v>
      </c>
      <c r="AX676" s="14" t="s">
        <v>82</v>
      </c>
      <c r="AY676" s="167" t="s">
        <v>158</v>
      </c>
    </row>
    <row r="677" spans="2:65" s="1" customFormat="1" ht="16.5" customHeight="1">
      <c r="B677" s="137"/>
      <c r="C677" s="185" t="s">
        <v>1113</v>
      </c>
      <c r="D677" s="185" t="s">
        <v>656</v>
      </c>
      <c r="E677" s="186" t="s">
        <v>1114</v>
      </c>
      <c r="F677" s="187" t="s">
        <v>1115</v>
      </c>
      <c r="G677" s="188" t="s">
        <v>492</v>
      </c>
      <c r="H677" s="189">
        <v>359</v>
      </c>
      <c r="I677" s="190"/>
      <c r="J677" s="191">
        <f>ROUND(I677*H677,2)</f>
        <v>0</v>
      </c>
      <c r="K677" s="192"/>
      <c r="L677" s="193"/>
      <c r="M677" s="194" t="s">
        <v>1</v>
      </c>
      <c r="N677" s="195" t="s">
        <v>40</v>
      </c>
      <c r="P677" s="148">
        <f>O677*H677</f>
        <v>0</v>
      </c>
      <c r="Q677" s="148">
        <v>7.7999999999999999E-4</v>
      </c>
      <c r="R677" s="148">
        <f>Q677*H677</f>
        <v>0.28001999999999999</v>
      </c>
      <c r="S677" s="148">
        <v>0</v>
      </c>
      <c r="T677" s="149">
        <f>S677*H677</f>
        <v>0</v>
      </c>
      <c r="AR677" s="150" t="s">
        <v>530</v>
      </c>
      <c r="AT677" s="150" t="s">
        <v>656</v>
      </c>
      <c r="AU677" s="150" t="s">
        <v>84</v>
      </c>
      <c r="AY677" s="17" t="s">
        <v>158</v>
      </c>
      <c r="BE677" s="151">
        <f>IF(N677="základní",J677,0)</f>
        <v>0</v>
      </c>
      <c r="BF677" s="151">
        <f>IF(N677="snížená",J677,0)</f>
        <v>0</v>
      </c>
      <c r="BG677" s="151">
        <f>IF(N677="zákl. přenesená",J677,0)</f>
        <v>0</v>
      </c>
      <c r="BH677" s="151">
        <f>IF(N677="sníž. přenesená",J677,0)</f>
        <v>0</v>
      </c>
      <c r="BI677" s="151">
        <f>IF(N677="nulová",J677,0)</f>
        <v>0</v>
      </c>
      <c r="BJ677" s="17" t="s">
        <v>82</v>
      </c>
      <c r="BK677" s="151">
        <f>ROUND(I677*H677,2)</f>
        <v>0</v>
      </c>
      <c r="BL677" s="17" t="s">
        <v>248</v>
      </c>
      <c r="BM677" s="150" t="s">
        <v>1116</v>
      </c>
    </row>
    <row r="678" spans="2:65" s="1" customFormat="1" ht="24.15" customHeight="1">
      <c r="B678" s="137"/>
      <c r="C678" s="138" t="s">
        <v>1117</v>
      </c>
      <c r="D678" s="138" t="s">
        <v>160</v>
      </c>
      <c r="E678" s="139" t="s">
        <v>1118</v>
      </c>
      <c r="F678" s="140" t="s">
        <v>1119</v>
      </c>
      <c r="G678" s="141" t="s">
        <v>762</v>
      </c>
      <c r="H678" s="142">
        <v>87.308999999999997</v>
      </c>
      <c r="I678" s="143"/>
      <c r="J678" s="144">
        <f>ROUND(I678*H678,2)</f>
        <v>0</v>
      </c>
      <c r="K678" s="145"/>
      <c r="L678" s="32"/>
      <c r="M678" s="146" t="s">
        <v>1</v>
      </c>
      <c r="N678" s="147" t="s">
        <v>40</v>
      </c>
      <c r="P678" s="148">
        <f>O678*H678</f>
        <v>0</v>
      </c>
      <c r="Q678" s="148">
        <v>0</v>
      </c>
      <c r="R678" s="148">
        <f>Q678*H678</f>
        <v>0</v>
      </c>
      <c r="S678" s="148">
        <v>0</v>
      </c>
      <c r="T678" s="149">
        <f>S678*H678</f>
        <v>0</v>
      </c>
      <c r="AR678" s="150" t="s">
        <v>248</v>
      </c>
      <c r="AT678" s="150" t="s">
        <v>160</v>
      </c>
      <c r="AU678" s="150" t="s">
        <v>84</v>
      </c>
      <c r="AY678" s="17" t="s">
        <v>158</v>
      </c>
      <c r="BE678" s="151">
        <f>IF(N678="základní",J678,0)</f>
        <v>0</v>
      </c>
      <c r="BF678" s="151">
        <f>IF(N678="snížená",J678,0)</f>
        <v>0</v>
      </c>
      <c r="BG678" s="151">
        <f>IF(N678="zákl. přenesená",J678,0)</f>
        <v>0</v>
      </c>
      <c r="BH678" s="151">
        <f>IF(N678="sníž. přenesená",J678,0)</f>
        <v>0</v>
      </c>
      <c r="BI678" s="151">
        <f>IF(N678="nulová",J678,0)</f>
        <v>0</v>
      </c>
      <c r="BJ678" s="17" t="s">
        <v>82</v>
      </c>
      <c r="BK678" s="151">
        <f>ROUND(I678*H678,2)</f>
        <v>0</v>
      </c>
      <c r="BL678" s="17" t="s">
        <v>248</v>
      </c>
      <c r="BM678" s="150" t="s">
        <v>1120</v>
      </c>
    </row>
    <row r="679" spans="2:65" s="12" customFormat="1" ht="10">
      <c r="B679" s="152"/>
      <c r="D679" s="153" t="s">
        <v>165</v>
      </c>
      <c r="E679" s="154" t="s">
        <v>1</v>
      </c>
      <c r="F679" s="155" t="s">
        <v>1121</v>
      </c>
      <c r="H679" s="154" t="s">
        <v>1</v>
      </c>
      <c r="I679" s="156"/>
      <c r="L679" s="152"/>
      <c r="M679" s="157"/>
      <c r="T679" s="158"/>
      <c r="AT679" s="154" t="s">
        <v>165</v>
      </c>
      <c r="AU679" s="154" t="s">
        <v>84</v>
      </c>
      <c r="AV679" s="12" t="s">
        <v>82</v>
      </c>
      <c r="AW679" s="12" t="s">
        <v>31</v>
      </c>
      <c r="AX679" s="12" t="s">
        <v>75</v>
      </c>
      <c r="AY679" s="154" t="s">
        <v>158</v>
      </c>
    </row>
    <row r="680" spans="2:65" s="12" customFormat="1" ht="10">
      <c r="B680" s="152"/>
      <c r="D680" s="153" t="s">
        <v>165</v>
      </c>
      <c r="E680" s="154" t="s">
        <v>1</v>
      </c>
      <c r="F680" s="155" t="s">
        <v>1122</v>
      </c>
      <c r="H680" s="154" t="s">
        <v>1</v>
      </c>
      <c r="I680" s="156"/>
      <c r="L680" s="152"/>
      <c r="M680" s="157"/>
      <c r="T680" s="158"/>
      <c r="AT680" s="154" t="s">
        <v>165</v>
      </c>
      <c r="AU680" s="154" t="s">
        <v>84</v>
      </c>
      <c r="AV680" s="12" t="s">
        <v>82</v>
      </c>
      <c r="AW680" s="12" t="s">
        <v>31</v>
      </c>
      <c r="AX680" s="12" t="s">
        <v>75</v>
      </c>
      <c r="AY680" s="154" t="s">
        <v>158</v>
      </c>
    </row>
    <row r="681" spans="2:65" s="12" customFormat="1" ht="10">
      <c r="B681" s="152"/>
      <c r="D681" s="153" t="s">
        <v>165</v>
      </c>
      <c r="E681" s="154" t="s">
        <v>1</v>
      </c>
      <c r="F681" s="155" t="s">
        <v>1123</v>
      </c>
      <c r="H681" s="154" t="s">
        <v>1</v>
      </c>
      <c r="I681" s="156"/>
      <c r="L681" s="152"/>
      <c r="M681" s="157"/>
      <c r="T681" s="158"/>
      <c r="AT681" s="154" t="s">
        <v>165</v>
      </c>
      <c r="AU681" s="154" t="s">
        <v>84</v>
      </c>
      <c r="AV681" s="12" t="s">
        <v>82</v>
      </c>
      <c r="AW681" s="12" t="s">
        <v>31</v>
      </c>
      <c r="AX681" s="12" t="s">
        <v>75</v>
      </c>
      <c r="AY681" s="154" t="s">
        <v>158</v>
      </c>
    </row>
    <row r="682" spans="2:65" s="13" customFormat="1" ht="10">
      <c r="B682" s="159"/>
      <c r="D682" s="153" t="s">
        <v>165</v>
      </c>
      <c r="E682" s="160" t="s">
        <v>1</v>
      </c>
      <c r="F682" s="161" t="s">
        <v>1124</v>
      </c>
      <c r="H682" s="162">
        <v>42.515000000000001</v>
      </c>
      <c r="I682" s="163"/>
      <c r="L682" s="159"/>
      <c r="M682" s="164"/>
      <c r="T682" s="165"/>
      <c r="AT682" s="160" t="s">
        <v>165</v>
      </c>
      <c r="AU682" s="160" t="s">
        <v>84</v>
      </c>
      <c r="AV682" s="13" t="s">
        <v>84</v>
      </c>
      <c r="AW682" s="13" t="s">
        <v>31</v>
      </c>
      <c r="AX682" s="13" t="s">
        <v>75</v>
      </c>
      <c r="AY682" s="160" t="s">
        <v>158</v>
      </c>
    </row>
    <row r="683" spans="2:65" s="13" customFormat="1" ht="10">
      <c r="B683" s="159"/>
      <c r="D683" s="153" t="s">
        <v>165</v>
      </c>
      <c r="E683" s="160" t="s">
        <v>1</v>
      </c>
      <c r="F683" s="161" t="s">
        <v>1125</v>
      </c>
      <c r="H683" s="162">
        <v>4.1399999999999997</v>
      </c>
      <c r="I683" s="163"/>
      <c r="L683" s="159"/>
      <c r="M683" s="164"/>
      <c r="T683" s="165"/>
      <c r="AT683" s="160" t="s">
        <v>165</v>
      </c>
      <c r="AU683" s="160" t="s">
        <v>84</v>
      </c>
      <c r="AV683" s="13" t="s">
        <v>84</v>
      </c>
      <c r="AW683" s="13" t="s">
        <v>31</v>
      </c>
      <c r="AX683" s="13" t="s">
        <v>75</v>
      </c>
      <c r="AY683" s="160" t="s">
        <v>158</v>
      </c>
    </row>
    <row r="684" spans="2:65" s="13" customFormat="1" ht="10">
      <c r="B684" s="159"/>
      <c r="D684" s="153" t="s">
        <v>165</v>
      </c>
      <c r="E684" s="160" t="s">
        <v>1</v>
      </c>
      <c r="F684" s="161" t="s">
        <v>1126</v>
      </c>
      <c r="H684" s="162">
        <v>23.925000000000001</v>
      </c>
      <c r="I684" s="163"/>
      <c r="L684" s="159"/>
      <c r="M684" s="164"/>
      <c r="T684" s="165"/>
      <c r="AT684" s="160" t="s">
        <v>165</v>
      </c>
      <c r="AU684" s="160" t="s">
        <v>84</v>
      </c>
      <c r="AV684" s="13" t="s">
        <v>84</v>
      </c>
      <c r="AW684" s="13" t="s">
        <v>31</v>
      </c>
      <c r="AX684" s="13" t="s">
        <v>75</v>
      </c>
      <c r="AY684" s="160" t="s">
        <v>158</v>
      </c>
    </row>
    <row r="685" spans="2:65" s="13" customFormat="1" ht="10">
      <c r="B685" s="159"/>
      <c r="D685" s="153" t="s">
        <v>165</v>
      </c>
      <c r="E685" s="160" t="s">
        <v>1</v>
      </c>
      <c r="F685" s="161" t="s">
        <v>1127</v>
      </c>
      <c r="H685" s="162">
        <v>8.7919999999999998</v>
      </c>
      <c r="I685" s="163"/>
      <c r="L685" s="159"/>
      <c r="M685" s="164"/>
      <c r="T685" s="165"/>
      <c r="AT685" s="160" t="s">
        <v>165</v>
      </c>
      <c r="AU685" s="160" t="s">
        <v>84</v>
      </c>
      <c r="AV685" s="13" t="s">
        <v>84</v>
      </c>
      <c r="AW685" s="13" t="s">
        <v>31</v>
      </c>
      <c r="AX685" s="13" t="s">
        <v>75</v>
      </c>
      <c r="AY685" s="160" t="s">
        <v>158</v>
      </c>
    </row>
    <row r="686" spans="2:65" s="14" customFormat="1" ht="10">
      <c r="B686" s="166"/>
      <c r="D686" s="153" t="s">
        <v>165</v>
      </c>
      <c r="E686" s="167" t="s">
        <v>1</v>
      </c>
      <c r="F686" s="168" t="s">
        <v>195</v>
      </c>
      <c r="H686" s="169">
        <v>79.372</v>
      </c>
      <c r="I686" s="170"/>
      <c r="L686" s="166"/>
      <c r="M686" s="171"/>
      <c r="T686" s="172"/>
      <c r="AT686" s="167" t="s">
        <v>165</v>
      </c>
      <c r="AU686" s="167" t="s">
        <v>84</v>
      </c>
      <c r="AV686" s="14" t="s">
        <v>105</v>
      </c>
      <c r="AW686" s="14" t="s">
        <v>31</v>
      </c>
      <c r="AX686" s="14" t="s">
        <v>75</v>
      </c>
      <c r="AY686" s="167" t="s">
        <v>158</v>
      </c>
    </row>
    <row r="687" spans="2:65" s="13" customFormat="1" ht="10">
      <c r="B687" s="159"/>
      <c r="D687" s="153" t="s">
        <v>165</v>
      </c>
      <c r="E687" s="160" t="s">
        <v>1</v>
      </c>
      <c r="F687" s="161" t="s">
        <v>1128</v>
      </c>
      <c r="H687" s="162">
        <v>87.308999999999997</v>
      </c>
      <c r="I687" s="163"/>
      <c r="L687" s="159"/>
      <c r="M687" s="164"/>
      <c r="T687" s="165"/>
      <c r="AT687" s="160" t="s">
        <v>165</v>
      </c>
      <c r="AU687" s="160" t="s">
        <v>84</v>
      </c>
      <c r="AV687" s="13" t="s">
        <v>84</v>
      </c>
      <c r="AW687" s="13" t="s">
        <v>31</v>
      </c>
      <c r="AX687" s="13" t="s">
        <v>82</v>
      </c>
      <c r="AY687" s="160" t="s">
        <v>158</v>
      </c>
    </row>
    <row r="688" spans="2:65" s="1" customFormat="1" ht="37.75" customHeight="1">
      <c r="B688" s="137"/>
      <c r="C688" s="138" t="s">
        <v>1129</v>
      </c>
      <c r="D688" s="138" t="s">
        <v>160</v>
      </c>
      <c r="E688" s="139" t="s">
        <v>1130</v>
      </c>
      <c r="F688" s="140" t="s">
        <v>1131</v>
      </c>
      <c r="G688" s="141" t="s">
        <v>906</v>
      </c>
      <c r="H688" s="142">
        <v>662.6</v>
      </c>
      <c r="I688" s="143"/>
      <c r="J688" s="144">
        <f>ROUND(I688*H688,2)</f>
        <v>0</v>
      </c>
      <c r="K688" s="145"/>
      <c r="L688" s="32"/>
      <c r="M688" s="146" t="s">
        <v>1</v>
      </c>
      <c r="N688" s="147" t="s">
        <v>40</v>
      </c>
      <c r="P688" s="148">
        <f>O688*H688</f>
        <v>0</v>
      </c>
      <c r="Q688" s="148">
        <v>0</v>
      </c>
      <c r="R688" s="148">
        <f>Q688*H688</f>
        <v>0</v>
      </c>
      <c r="S688" s="148">
        <v>0</v>
      </c>
      <c r="T688" s="149">
        <f>S688*H688</f>
        <v>0</v>
      </c>
      <c r="AR688" s="150" t="s">
        <v>248</v>
      </c>
      <c r="AT688" s="150" t="s">
        <v>160</v>
      </c>
      <c r="AU688" s="150" t="s">
        <v>84</v>
      </c>
      <c r="AY688" s="17" t="s">
        <v>158</v>
      </c>
      <c r="BE688" s="151">
        <f>IF(N688="základní",J688,0)</f>
        <v>0</v>
      </c>
      <c r="BF688" s="151">
        <f>IF(N688="snížená",J688,0)</f>
        <v>0</v>
      </c>
      <c r="BG688" s="151">
        <f>IF(N688="zákl. přenesená",J688,0)</f>
        <v>0</v>
      </c>
      <c r="BH688" s="151">
        <f>IF(N688="sníž. přenesená",J688,0)</f>
        <v>0</v>
      </c>
      <c r="BI688" s="151">
        <f>IF(N688="nulová",J688,0)</f>
        <v>0</v>
      </c>
      <c r="BJ688" s="17" t="s">
        <v>82</v>
      </c>
      <c r="BK688" s="151">
        <f>ROUND(I688*H688,2)</f>
        <v>0</v>
      </c>
      <c r="BL688" s="17" t="s">
        <v>248</v>
      </c>
      <c r="BM688" s="150" t="s">
        <v>1132</v>
      </c>
    </row>
    <row r="689" spans="2:65" s="12" customFormat="1" ht="10">
      <c r="B689" s="152"/>
      <c r="D689" s="153" t="s">
        <v>165</v>
      </c>
      <c r="E689" s="154" t="s">
        <v>1</v>
      </c>
      <c r="F689" s="155" t="s">
        <v>1121</v>
      </c>
      <c r="H689" s="154" t="s">
        <v>1</v>
      </c>
      <c r="I689" s="156"/>
      <c r="L689" s="152"/>
      <c r="M689" s="157"/>
      <c r="T689" s="158"/>
      <c r="AT689" s="154" t="s">
        <v>165</v>
      </c>
      <c r="AU689" s="154" t="s">
        <v>84</v>
      </c>
      <c r="AV689" s="12" t="s">
        <v>82</v>
      </c>
      <c r="AW689" s="12" t="s">
        <v>31</v>
      </c>
      <c r="AX689" s="12" t="s">
        <v>75</v>
      </c>
      <c r="AY689" s="154" t="s">
        <v>158</v>
      </c>
    </row>
    <row r="690" spans="2:65" s="12" customFormat="1" ht="20">
      <c r="B690" s="152"/>
      <c r="D690" s="153" t="s">
        <v>165</v>
      </c>
      <c r="E690" s="154" t="s">
        <v>1</v>
      </c>
      <c r="F690" s="155" t="s">
        <v>1133</v>
      </c>
      <c r="H690" s="154" t="s">
        <v>1</v>
      </c>
      <c r="I690" s="156"/>
      <c r="L690" s="152"/>
      <c r="M690" s="157"/>
      <c r="T690" s="158"/>
      <c r="AT690" s="154" t="s">
        <v>165</v>
      </c>
      <c r="AU690" s="154" t="s">
        <v>84</v>
      </c>
      <c r="AV690" s="12" t="s">
        <v>82</v>
      </c>
      <c r="AW690" s="12" t="s">
        <v>31</v>
      </c>
      <c r="AX690" s="12" t="s">
        <v>75</v>
      </c>
      <c r="AY690" s="154" t="s">
        <v>158</v>
      </c>
    </row>
    <row r="691" spans="2:65" s="12" customFormat="1" ht="10">
      <c r="B691" s="152"/>
      <c r="D691" s="153" t="s">
        <v>165</v>
      </c>
      <c r="E691" s="154" t="s">
        <v>1</v>
      </c>
      <c r="F691" s="155" t="s">
        <v>1134</v>
      </c>
      <c r="H691" s="154" t="s">
        <v>1</v>
      </c>
      <c r="I691" s="156"/>
      <c r="L691" s="152"/>
      <c r="M691" s="157"/>
      <c r="T691" s="158"/>
      <c r="AT691" s="154" t="s">
        <v>165</v>
      </c>
      <c r="AU691" s="154" t="s">
        <v>84</v>
      </c>
      <c r="AV691" s="12" t="s">
        <v>82</v>
      </c>
      <c r="AW691" s="12" t="s">
        <v>31</v>
      </c>
      <c r="AX691" s="12" t="s">
        <v>75</v>
      </c>
      <c r="AY691" s="154" t="s">
        <v>158</v>
      </c>
    </row>
    <row r="692" spans="2:65" s="13" customFormat="1" ht="10">
      <c r="B692" s="159"/>
      <c r="D692" s="153" t="s">
        <v>165</v>
      </c>
      <c r="E692" s="160" t="s">
        <v>1</v>
      </c>
      <c r="F692" s="161" t="s">
        <v>1135</v>
      </c>
      <c r="H692" s="162">
        <v>12.5</v>
      </c>
      <c r="I692" s="163"/>
      <c r="L692" s="159"/>
      <c r="M692" s="164"/>
      <c r="T692" s="165"/>
      <c r="AT692" s="160" t="s">
        <v>165</v>
      </c>
      <c r="AU692" s="160" t="s">
        <v>84</v>
      </c>
      <c r="AV692" s="13" t="s">
        <v>84</v>
      </c>
      <c r="AW692" s="13" t="s">
        <v>31</v>
      </c>
      <c r="AX692" s="13" t="s">
        <v>75</v>
      </c>
      <c r="AY692" s="160" t="s">
        <v>158</v>
      </c>
    </row>
    <row r="693" spans="2:65" s="13" customFormat="1" ht="10">
      <c r="B693" s="159"/>
      <c r="D693" s="153" t="s">
        <v>165</v>
      </c>
      <c r="E693" s="160" t="s">
        <v>1</v>
      </c>
      <c r="F693" s="161" t="s">
        <v>1136</v>
      </c>
      <c r="H693" s="162">
        <v>49</v>
      </c>
      <c r="I693" s="163"/>
      <c r="L693" s="159"/>
      <c r="M693" s="164"/>
      <c r="T693" s="165"/>
      <c r="AT693" s="160" t="s">
        <v>165</v>
      </c>
      <c r="AU693" s="160" t="s">
        <v>84</v>
      </c>
      <c r="AV693" s="13" t="s">
        <v>84</v>
      </c>
      <c r="AW693" s="13" t="s">
        <v>31</v>
      </c>
      <c r="AX693" s="13" t="s">
        <v>75</v>
      </c>
      <c r="AY693" s="160" t="s">
        <v>158</v>
      </c>
    </row>
    <row r="694" spans="2:65" s="13" customFormat="1" ht="10">
      <c r="B694" s="159"/>
      <c r="D694" s="153" t="s">
        <v>165</v>
      </c>
      <c r="E694" s="160" t="s">
        <v>1</v>
      </c>
      <c r="F694" s="161" t="s">
        <v>1137</v>
      </c>
      <c r="H694" s="162">
        <v>370.5</v>
      </c>
      <c r="I694" s="163"/>
      <c r="L694" s="159"/>
      <c r="M694" s="164"/>
      <c r="T694" s="165"/>
      <c r="AT694" s="160" t="s">
        <v>165</v>
      </c>
      <c r="AU694" s="160" t="s">
        <v>84</v>
      </c>
      <c r="AV694" s="13" t="s">
        <v>84</v>
      </c>
      <c r="AW694" s="13" t="s">
        <v>31</v>
      </c>
      <c r="AX694" s="13" t="s">
        <v>75</v>
      </c>
      <c r="AY694" s="160" t="s">
        <v>158</v>
      </c>
    </row>
    <row r="695" spans="2:65" s="13" customFormat="1" ht="10">
      <c r="B695" s="159"/>
      <c r="D695" s="153" t="s">
        <v>165</v>
      </c>
      <c r="E695" s="160" t="s">
        <v>1</v>
      </c>
      <c r="F695" s="161" t="s">
        <v>1138</v>
      </c>
      <c r="H695" s="162">
        <v>132.5</v>
      </c>
      <c r="I695" s="163"/>
      <c r="L695" s="159"/>
      <c r="M695" s="164"/>
      <c r="T695" s="165"/>
      <c r="AT695" s="160" t="s">
        <v>165</v>
      </c>
      <c r="AU695" s="160" t="s">
        <v>84</v>
      </c>
      <c r="AV695" s="13" t="s">
        <v>84</v>
      </c>
      <c r="AW695" s="13" t="s">
        <v>31</v>
      </c>
      <c r="AX695" s="13" t="s">
        <v>75</v>
      </c>
      <c r="AY695" s="160" t="s">
        <v>158</v>
      </c>
    </row>
    <row r="696" spans="2:65" s="13" customFormat="1" ht="10">
      <c r="B696" s="159"/>
      <c r="D696" s="153" t="s">
        <v>165</v>
      </c>
      <c r="E696" s="160" t="s">
        <v>1</v>
      </c>
      <c r="F696" s="161" t="s">
        <v>1139</v>
      </c>
      <c r="H696" s="162">
        <v>8.5</v>
      </c>
      <c r="I696" s="163"/>
      <c r="L696" s="159"/>
      <c r="M696" s="164"/>
      <c r="T696" s="165"/>
      <c r="AT696" s="160" t="s">
        <v>165</v>
      </c>
      <c r="AU696" s="160" t="s">
        <v>84</v>
      </c>
      <c r="AV696" s="13" t="s">
        <v>84</v>
      </c>
      <c r="AW696" s="13" t="s">
        <v>31</v>
      </c>
      <c r="AX696" s="13" t="s">
        <v>75</v>
      </c>
      <c r="AY696" s="160" t="s">
        <v>158</v>
      </c>
    </row>
    <row r="697" spans="2:65" s="12" customFormat="1" ht="10">
      <c r="B697" s="152"/>
      <c r="D697" s="153" t="s">
        <v>165</v>
      </c>
      <c r="E697" s="154" t="s">
        <v>1</v>
      </c>
      <c r="F697" s="155" t="s">
        <v>1140</v>
      </c>
      <c r="H697" s="154" t="s">
        <v>1</v>
      </c>
      <c r="I697" s="156"/>
      <c r="L697" s="152"/>
      <c r="M697" s="157"/>
      <c r="T697" s="158"/>
      <c r="AT697" s="154" t="s">
        <v>165</v>
      </c>
      <c r="AU697" s="154" t="s">
        <v>84</v>
      </c>
      <c r="AV697" s="12" t="s">
        <v>82</v>
      </c>
      <c r="AW697" s="12" t="s">
        <v>31</v>
      </c>
      <c r="AX697" s="12" t="s">
        <v>75</v>
      </c>
      <c r="AY697" s="154" t="s">
        <v>158</v>
      </c>
    </row>
    <row r="698" spans="2:65" s="13" customFormat="1" ht="10">
      <c r="B698" s="159"/>
      <c r="D698" s="153" t="s">
        <v>165</v>
      </c>
      <c r="E698" s="160" t="s">
        <v>1</v>
      </c>
      <c r="F698" s="161" t="s">
        <v>1141</v>
      </c>
      <c r="H698" s="162">
        <v>60.1</v>
      </c>
      <c r="I698" s="163"/>
      <c r="L698" s="159"/>
      <c r="M698" s="164"/>
      <c r="T698" s="165"/>
      <c r="AT698" s="160" t="s">
        <v>165</v>
      </c>
      <c r="AU698" s="160" t="s">
        <v>84</v>
      </c>
      <c r="AV698" s="13" t="s">
        <v>84</v>
      </c>
      <c r="AW698" s="13" t="s">
        <v>31</v>
      </c>
      <c r="AX698" s="13" t="s">
        <v>75</v>
      </c>
      <c r="AY698" s="160" t="s">
        <v>158</v>
      </c>
    </row>
    <row r="699" spans="2:65" s="13" customFormat="1" ht="10">
      <c r="B699" s="159"/>
      <c r="D699" s="153" t="s">
        <v>165</v>
      </c>
      <c r="E699" s="160" t="s">
        <v>1</v>
      </c>
      <c r="F699" s="161" t="s">
        <v>1142</v>
      </c>
      <c r="H699" s="162">
        <v>29.5</v>
      </c>
      <c r="I699" s="163"/>
      <c r="L699" s="159"/>
      <c r="M699" s="164"/>
      <c r="T699" s="165"/>
      <c r="AT699" s="160" t="s">
        <v>165</v>
      </c>
      <c r="AU699" s="160" t="s">
        <v>84</v>
      </c>
      <c r="AV699" s="13" t="s">
        <v>84</v>
      </c>
      <c r="AW699" s="13" t="s">
        <v>31</v>
      </c>
      <c r="AX699" s="13" t="s">
        <v>75</v>
      </c>
      <c r="AY699" s="160" t="s">
        <v>158</v>
      </c>
    </row>
    <row r="700" spans="2:65" s="14" customFormat="1" ht="10">
      <c r="B700" s="166"/>
      <c r="D700" s="153" t="s">
        <v>165</v>
      </c>
      <c r="E700" s="167" t="s">
        <v>1</v>
      </c>
      <c r="F700" s="168" t="s">
        <v>195</v>
      </c>
      <c r="H700" s="169">
        <v>662.6</v>
      </c>
      <c r="I700" s="170"/>
      <c r="L700" s="166"/>
      <c r="M700" s="171"/>
      <c r="T700" s="172"/>
      <c r="AT700" s="167" t="s">
        <v>165</v>
      </c>
      <c r="AU700" s="167" t="s">
        <v>84</v>
      </c>
      <c r="AV700" s="14" t="s">
        <v>105</v>
      </c>
      <c r="AW700" s="14" t="s">
        <v>31</v>
      </c>
      <c r="AX700" s="14" t="s">
        <v>82</v>
      </c>
      <c r="AY700" s="167" t="s">
        <v>158</v>
      </c>
    </row>
    <row r="701" spans="2:65" s="1" customFormat="1" ht="24.15" customHeight="1">
      <c r="B701" s="137"/>
      <c r="C701" s="185" t="s">
        <v>1143</v>
      </c>
      <c r="D701" s="185" t="s">
        <v>656</v>
      </c>
      <c r="E701" s="186" t="s">
        <v>1144</v>
      </c>
      <c r="F701" s="187" t="s">
        <v>1145</v>
      </c>
      <c r="G701" s="188" t="s">
        <v>170</v>
      </c>
      <c r="H701" s="189">
        <v>5.585</v>
      </c>
      <c r="I701" s="190"/>
      <c r="J701" s="191">
        <f>ROUND(I701*H701,2)</f>
        <v>0</v>
      </c>
      <c r="K701" s="192"/>
      <c r="L701" s="193"/>
      <c r="M701" s="194" t="s">
        <v>1</v>
      </c>
      <c r="N701" s="195" t="s">
        <v>40</v>
      </c>
      <c r="P701" s="148">
        <f>O701*H701</f>
        <v>0</v>
      </c>
      <c r="Q701" s="148">
        <v>0.44</v>
      </c>
      <c r="R701" s="148">
        <f>Q701*H701</f>
        <v>2.4573999999999998</v>
      </c>
      <c r="S701" s="148">
        <v>0</v>
      </c>
      <c r="T701" s="149">
        <f>S701*H701</f>
        <v>0</v>
      </c>
      <c r="AR701" s="150" t="s">
        <v>530</v>
      </c>
      <c r="AT701" s="150" t="s">
        <v>656</v>
      </c>
      <c r="AU701" s="150" t="s">
        <v>84</v>
      </c>
      <c r="AY701" s="17" t="s">
        <v>158</v>
      </c>
      <c r="BE701" s="151">
        <f>IF(N701="základní",J701,0)</f>
        <v>0</v>
      </c>
      <c r="BF701" s="151">
        <f>IF(N701="snížená",J701,0)</f>
        <v>0</v>
      </c>
      <c r="BG701" s="151">
        <f>IF(N701="zákl. přenesená",J701,0)</f>
        <v>0</v>
      </c>
      <c r="BH701" s="151">
        <f>IF(N701="sníž. přenesená",J701,0)</f>
        <v>0</v>
      </c>
      <c r="BI701" s="151">
        <f>IF(N701="nulová",J701,0)</f>
        <v>0</v>
      </c>
      <c r="BJ701" s="17" t="s">
        <v>82</v>
      </c>
      <c r="BK701" s="151">
        <f>ROUND(I701*H701,2)</f>
        <v>0</v>
      </c>
      <c r="BL701" s="17" t="s">
        <v>248</v>
      </c>
      <c r="BM701" s="150" t="s">
        <v>1146</v>
      </c>
    </row>
    <row r="702" spans="2:65" s="12" customFormat="1" ht="10">
      <c r="B702" s="152"/>
      <c r="D702" s="153" t="s">
        <v>165</v>
      </c>
      <c r="E702" s="154" t="s">
        <v>1</v>
      </c>
      <c r="F702" s="155" t="s">
        <v>1121</v>
      </c>
      <c r="H702" s="154" t="s">
        <v>1</v>
      </c>
      <c r="I702" s="156"/>
      <c r="L702" s="152"/>
      <c r="M702" s="157"/>
      <c r="T702" s="158"/>
      <c r="AT702" s="154" t="s">
        <v>165</v>
      </c>
      <c r="AU702" s="154" t="s">
        <v>84</v>
      </c>
      <c r="AV702" s="12" t="s">
        <v>82</v>
      </c>
      <c r="AW702" s="12" t="s">
        <v>31</v>
      </c>
      <c r="AX702" s="12" t="s">
        <v>75</v>
      </c>
      <c r="AY702" s="154" t="s">
        <v>158</v>
      </c>
    </row>
    <row r="703" spans="2:65" s="12" customFormat="1" ht="20">
      <c r="B703" s="152"/>
      <c r="D703" s="153" t="s">
        <v>165</v>
      </c>
      <c r="E703" s="154" t="s">
        <v>1</v>
      </c>
      <c r="F703" s="155" t="s">
        <v>1133</v>
      </c>
      <c r="H703" s="154" t="s">
        <v>1</v>
      </c>
      <c r="I703" s="156"/>
      <c r="L703" s="152"/>
      <c r="M703" s="157"/>
      <c r="T703" s="158"/>
      <c r="AT703" s="154" t="s">
        <v>165</v>
      </c>
      <c r="AU703" s="154" t="s">
        <v>84</v>
      </c>
      <c r="AV703" s="12" t="s">
        <v>82</v>
      </c>
      <c r="AW703" s="12" t="s">
        <v>31</v>
      </c>
      <c r="AX703" s="12" t="s">
        <v>75</v>
      </c>
      <c r="AY703" s="154" t="s">
        <v>158</v>
      </c>
    </row>
    <row r="704" spans="2:65" s="12" customFormat="1" ht="10">
      <c r="B704" s="152"/>
      <c r="D704" s="153" t="s">
        <v>165</v>
      </c>
      <c r="E704" s="154" t="s">
        <v>1</v>
      </c>
      <c r="F704" s="155" t="s">
        <v>1134</v>
      </c>
      <c r="H704" s="154" t="s">
        <v>1</v>
      </c>
      <c r="I704" s="156"/>
      <c r="L704" s="152"/>
      <c r="M704" s="157"/>
      <c r="T704" s="158"/>
      <c r="AT704" s="154" t="s">
        <v>165</v>
      </c>
      <c r="AU704" s="154" t="s">
        <v>84</v>
      </c>
      <c r="AV704" s="12" t="s">
        <v>82</v>
      </c>
      <c r="AW704" s="12" t="s">
        <v>31</v>
      </c>
      <c r="AX704" s="12" t="s">
        <v>75</v>
      </c>
      <c r="AY704" s="154" t="s">
        <v>158</v>
      </c>
    </row>
    <row r="705" spans="2:65" s="13" customFormat="1" ht="10">
      <c r="B705" s="159"/>
      <c r="D705" s="153" t="s">
        <v>165</v>
      </c>
      <c r="E705" s="160" t="s">
        <v>1</v>
      </c>
      <c r="F705" s="161" t="s">
        <v>1147</v>
      </c>
      <c r="H705" s="162">
        <v>0.245</v>
      </c>
      <c r="I705" s="163"/>
      <c r="L705" s="159"/>
      <c r="M705" s="164"/>
      <c r="T705" s="165"/>
      <c r="AT705" s="160" t="s">
        <v>165</v>
      </c>
      <c r="AU705" s="160" t="s">
        <v>84</v>
      </c>
      <c r="AV705" s="13" t="s">
        <v>84</v>
      </c>
      <c r="AW705" s="13" t="s">
        <v>31</v>
      </c>
      <c r="AX705" s="13" t="s">
        <v>75</v>
      </c>
      <c r="AY705" s="160" t="s">
        <v>158</v>
      </c>
    </row>
    <row r="706" spans="2:65" s="13" customFormat="1" ht="10">
      <c r="B706" s="159"/>
      <c r="D706" s="153" t="s">
        <v>165</v>
      </c>
      <c r="E706" s="160" t="s">
        <v>1</v>
      </c>
      <c r="F706" s="161" t="s">
        <v>1148</v>
      </c>
      <c r="H706" s="162">
        <v>0.68600000000000005</v>
      </c>
      <c r="I706" s="163"/>
      <c r="L706" s="159"/>
      <c r="M706" s="164"/>
      <c r="T706" s="165"/>
      <c r="AT706" s="160" t="s">
        <v>165</v>
      </c>
      <c r="AU706" s="160" t="s">
        <v>84</v>
      </c>
      <c r="AV706" s="13" t="s">
        <v>84</v>
      </c>
      <c r="AW706" s="13" t="s">
        <v>31</v>
      </c>
      <c r="AX706" s="13" t="s">
        <v>75</v>
      </c>
      <c r="AY706" s="160" t="s">
        <v>158</v>
      </c>
    </row>
    <row r="707" spans="2:65" s="13" customFormat="1" ht="10">
      <c r="B707" s="159"/>
      <c r="D707" s="153" t="s">
        <v>165</v>
      </c>
      <c r="E707" s="160" t="s">
        <v>1</v>
      </c>
      <c r="F707" s="161" t="s">
        <v>1149</v>
      </c>
      <c r="H707" s="162">
        <v>2.7789999999999999</v>
      </c>
      <c r="I707" s="163"/>
      <c r="L707" s="159"/>
      <c r="M707" s="164"/>
      <c r="T707" s="165"/>
      <c r="AT707" s="160" t="s">
        <v>165</v>
      </c>
      <c r="AU707" s="160" t="s">
        <v>84</v>
      </c>
      <c r="AV707" s="13" t="s">
        <v>84</v>
      </c>
      <c r="AW707" s="13" t="s">
        <v>31</v>
      </c>
      <c r="AX707" s="13" t="s">
        <v>75</v>
      </c>
      <c r="AY707" s="160" t="s">
        <v>158</v>
      </c>
    </row>
    <row r="708" spans="2:65" s="13" customFormat="1" ht="10">
      <c r="B708" s="159"/>
      <c r="D708" s="153" t="s">
        <v>165</v>
      </c>
      <c r="E708" s="160" t="s">
        <v>1</v>
      </c>
      <c r="F708" s="161" t="s">
        <v>1150</v>
      </c>
      <c r="H708" s="162">
        <v>0.63600000000000001</v>
      </c>
      <c r="I708" s="163"/>
      <c r="L708" s="159"/>
      <c r="M708" s="164"/>
      <c r="T708" s="165"/>
      <c r="AT708" s="160" t="s">
        <v>165</v>
      </c>
      <c r="AU708" s="160" t="s">
        <v>84</v>
      </c>
      <c r="AV708" s="13" t="s">
        <v>84</v>
      </c>
      <c r="AW708" s="13" t="s">
        <v>31</v>
      </c>
      <c r="AX708" s="13" t="s">
        <v>75</v>
      </c>
      <c r="AY708" s="160" t="s">
        <v>158</v>
      </c>
    </row>
    <row r="709" spans="2:65" s="13" customFormat="1" ht="10">
      <c r="B709" s="159"/>
      <c r="D709" s="153" t="s">
        <v>165</v>
      </c>
      <c r="E709" s="160" t="s">
        <v>1</v>
      </c>
      <c r="F709" s="161" t="s">
        <v>1151</v>
      </c>
      <c r="H709" s="162">
        <v>3.2000000000000001E-2</v>
      </c>
      <c r="I709" s="163"/>
      <c r="L709" s="159"/>
      <c r="M709" s="164"/>
      <c r="T709" s="165"/>
      <c r="AT709" s="160" t="s">
        <v>165</v>
      </c>
      <c r="AU709" s="160" t="s">
        <v>84</v>
      </c>
      <c r="AV709" s="13" t="s">
        <v>84</v>
      </c>
      <c r="AW709" s="13" t="s">
        <v>31</v>
      </c>
      <c r="AX709" s="13" t="s">
        <v>75</v>
      </c>
      <c r="AY709" s="160" t="s">
        <v>158</v>
      </c>
    </row>
    <row r="710" spans="2:65" s="12" customFormat="1" ht="10">
      <c r="B710" s="152"/>
      <c r="D710" s="153" t="s">
        <v>165</v>
      </c>
      <c r="E710" s="154" t="s">
        <v>1</v>
      </c>
      <c r="F710" s="155" t="s">
        <v>1140</v>
      </c>
      <c r="H710" s="154" t="s">
        <v>1</v>
      </c>
      <c r="I710" s="156"/>
      <c r="L710" s="152"/>
      <c r="M710" s="157"/>
      <c r="T710" s="158"/>
      <c r="AT710" s="154" t="s">
        <v>165</v>
      </c>
      <c r="AU710" s="154" t="s">
        <v>84</v>
      </c>
      <c r="AV710" s="12" t="s">
        <v>82</v>
      </c>
      <c r="AW710" s="12" t="s">
        <v>31</v>
      </c>
      <c r="AX710" s="12" t="s">
        <v>75</v>
      </c>
      <c r="AY710" s="154" t="s">
        <v>158</v>
      </c>
    </row>
    <row r="711" spans="2:65" s="13" customFormat="1" ht="10">
      <c r="B711" s="159"/>
      <c r="D711" s="153" t="s">
        <v>165</v>
      </c>
      <c r="E711" s="160" t="s">
        <v>1</v>
      </c>
      <c r="F711" s="161" t="s">
        <v>1152</v>
      </c>
      <c r="H711" s="162">
        <v>0.45100000000000001</v>
      </c>
      <c r="I711" s="163"/>
      <c r="L711" s="159"/>
      <c r="M711" s="164"/>
      <c r="T711" s="165"/>
      <c r="AT711" s="160" t="s">
        <v>165</v>
      </c>
      <c r="AU711" s="160" t="s">
        <v>84</v>
      </c>
      <c r="AV711" s="13" t="s">
        <v>84</v>
      </c>
      <c r="AW711" s="13" t="s">
        <v>31</v>
      </c>
      <c r="AX711" s="13" t="s">
        <v>75</v>
      </c>
      <c r="AY711" s="160" t="s">
        <v>158</v>
      </c>
    </row>
    <row r="712" spans="2:65" s="13" customFormat="1" ht="10">
      <c r="B712" s="159"/>
      <c r="D712" s="153" t="s">
        <v>165</v>
      </c>
      <c r="E712" s="160" t="s">
        <v>1</v>
      </c>
      <c r="F712" s="161" t="s">
        <v>1153</v>
      </c>
      <c r="H712" s="162">
        <v>0.248</v>
      </c>
      <c r="I712" s="163"/>
      <c r="L712" s="159"/>
      <c r="M712" s="164"/>
      <c r="T712" s="165"/>
      <c r="AT712" s="160" t="s">
        <v>165</v>
      </c>
      <c r="AU712" s="160" t="s">
        <v>84</v>
      </c>
      <c r="AV712" s="13" t="s">
        <v>84</v>
      </c>
      <c r="AW712" s="13" t="s">
        <v>31</v>
      </c>
      <c r="AX712" s="13" t="s">
        <v>75</v>
      </c>
      <c r="AY712" s="160" t="s">
        <v>158</v>
      </c>
    </row>
    <row r="713" spans="2:65" s="14" customFormat="1" ht="10">
      <c r="B713" s="166"/>
      <c r="D713" s="153" t="s">
        <v>165</v>
      </c>
      <c r="E713" s="167" t="s">
        <v>1</v>
      </c>
      <c r="F713" s="168" t="s">
        <v>195</v>
      </c>
      <c r="H713" s="169">
        <v>5.077</v>
      </c>
      <c r="I713" s="170"/>
      <c r="L713" s="166"/>
      <c r="M713" s="171"/>
      <c r="T713" s="172"/>
      <c r="AT713" s="167" t="s">
        <v>165</v>
      </c>
      <c r="AU713" s="167" t="s">
        <v>84</v>
      </c>
      <c r="AV713" s="14" t="s">
        <v>105</v>
      </c>
      <c r="AW713" s="14" t="s">
        <v>31</v>
      </c>
      <c r="AX713" s="14" t="s">
        <v>75</v>
      </c>
      <c r="AY713" s="167" t="s">
        <v>158</v>
      </c>
    </row>
    <row r="714" spans="2:65" s="13" customFormat="1" ht="10">
      <c r="B714" s="159"/>
      <c r="D714" s="153" t="s">
        <v>165</v>
      </c>
      <c r="E714" s="160" t="s">
        <v>1</v>
      </c>
      <c r="F714" s="161" t="s">
        <v>1154</v>
      </c>
      <c r="H714" s="162">
        <v>5.585</v>
      </c>
      <c r="I714" s="163"/>
      <c r="L714" s="159"/>
      <c r="M714" s="164"/>
      <c r="T714" s="165"/>
      <c r="AT714" s="160" t="s">
        <v>165</v>
      </c>
      <c r="AU714" s="160" t="s">
        <v>84</v>
      </c>
      <c r="AV714" s="13" t="s">
        <v>84</v>
      </c>
      <c r="AW714" s="13" t="s">
        <v>31</v>
      </c>
      <c r="AX714" s="13" t="s">
        <v>82</v>
      </c>
      <c r="AY714" s="160" t="s">
        <v>158</v>
      </c>
    </row>
    <row r="715" spans="2:65" s="1" customFormat="1" ht="24.15" customHeight="1">
      <c r="B715" s="137"/>
      <c r="C715" s="138" t="s">
        <v>1155</v>
      </c>
      <c r="D715" s="138" t="s">
        <v>160</v>
      </c>
      <c r="E715" s="139" t="s">
        <v>1156</v>
      </c>
      <c r="F715" s="140" t="s">
        <v>1157</v>
      </c>
      <c r="G715" s="141" t="s">
        <v>170</v>
      </c>
      <c r="H715" s="142">
        <v>5.585</v>
      </c>
      <c r="I715" s="143"/>
      <c r="J715" s="144">
        <f>ROUND(I715*H715,2)</f>
        <v>0</v>
      </c>
      <c r="K715" s="145"/>
      <c r="L715" s="32"/>
      <c r="M715" s="146" t="s">
        <v>1</v>
      </c>
      <c r="N715" s="147" t="s">
        <v>40</v>
      </c>
      <c r="P715" s="148">
        <f>O715*H715</f>
        <v>0</v>
      </c>
      <c r="Q715" s="148">
        <v>1.2659999999999999E-2</v>
      </c>
      <c r="R715" s="148">
        <f>Q715*H715</f>
        <v>7.0706099999999994E-2</v>
      </c>
      <c r="S715" s="148">
        <v>0</v>
      </c>
      <c r="T715" s="149">
        <f>S715*H715</f>
        <v>0</v>
      </c>
      <c r="AR715" s="150" t="s">
        <v>248</v>
      </c>
      <c r="AT715" s="150" t="s">
        <v>160</v>
      </c>
      <c r="AU715" s="150" t="s">
        <v>84</v>
      </c>
      <c r="AY715" s="17" t="s">
        <v>158</v>
      </c>
      <c r="BE715" s="151">
        <f>IF(N715="základní",J715,0)</f>
        <v>0</v>
      </c>
      <c r="BF715" s="151">
        <f>IF(N715="snížená",J715,0)</f>
        <v>0</v>
      </c>
      <c r="BG715" s="151">
        <f>IF(N715="zákl. přenesená",J715,0)</f>
        <v>0</v>
      </c>
      <c r="BH715" s="151">
        <f>IF(N715="sníž. přenesená",J715,0)</f>
        <v>0</v>
      </c>
      <c r="BI715" s="151">
        <f>IF(N715="nulová",J715,0)</f>
        <v>0</v>
      </c>
      <c r="BJ715" s="17" t="s">
        <v>82</v>
      </c>
      <c r="BK715" s="151">
        <f>ROUND(I715*H715,2)</f>
        <v>0</v>
      </c>
      <c r="BL715" s="17" t="s">
        <v>248</v>
      </c>
      <c r="BM715" s="150" t="s">
        <v>1158</v>
      </c>
    </row>
    <row r="716" spans="2:65" s="1" customFormat="1" ht="16.5" customHeight="1">
      <c r="B716" s="137"/>
      <c r="C716" s="138" t="s">
        <v>1159</v>
      </c>
      <c r="D716" s="138" t="s">
        <v>160</v>
      </c>
      <c r="E716" s="139" t="s">
        <v>1160</v>
      </c>
      <c r="F716" s="140" t="s">
        <v>1161</v>
      </c>
      <c r="G716" s="141" t="s">
        <v>163</v>
      </c>
      <c r="H716" s="142">
        <v>12.42</v>
      </c>
      <c r="I716" s="143"/>
      <c r="J716" s="144">
        <f>ROUND(I716*H716,2)</f>
        <v>0</v>
      </c>
      <c r="K716" s="145"/>
      <c r="L716" s="32"/>
      <c r="M716" s="146" t="s">
        <v>1</v>
      </c>
      <c r="N716" s="147" t="s">
        <v>40</v>
      </c>
      <c r="P716" s="148">
        <f>O716*H716</f>
        <v>0</v>
      </c>
      <c r="Q716" s="148">
        <v>0</v>
      </c>
      <c r="R716" s="148">
        <f>Q716*H716</f>
        <v>0</v>
      </c>
      <c r="S716" s="148">
        <v>0</v>
      </c>
      <c r="T716" s="149">
        <f>S716*H716</f>
        <v>0</v>
      </c>
      <c r="AR716" s="150" t="s">
        <v>248</v>
      </c>
      <c r="AT716" s="150" t="s">
        <v>160</v>
      </c>
      <c r="AU716" s="150" t="s">
        <v>84</v>
      </c>
      <c r="AY716" s="17" t="s">
        <v>158</v>
      </c>
      <c r="BE716" s="151">
        <f>IF(N716="základní",J716,0)</f>
        <v>0</v>
      </c>
      <c r="BF716" s="151">
        <f>IF(N716="snížená",J716,0)</f>
        <v>0</v>
      </c>
      <c r="BG716" s="151">
        <f>IF(N716="zákl. přenesená",J716,0)</f>
        <v>0</v>
      </c>
      <c r="BH716" s="151">
        <f>IF(N716="sníž. přenesená",J716,0)</f>
        <v>0</v>
      </c>
      <c r="BI716" s="151">
        <f>IF(N716="nulová",J716,0)</f>
        <v>0</v>
      </c>
      <c r="BJ716" s="17" t="s">
        <v>82</v>
      </c>
      <c r="BK716" s="151">
        <f>ROUND(I716*H716,2)</f>
        <v>0</v>
      </c>
      <c r="BL716" s="17" t="s">
        <v>248</v>
      </c>
      <c r="BM716" s="150" t="s">
        <v>1162</v>
      </c>
    </row>
    <row r="717" spans="2:65" s="12" customFormat="1" ht="10">
      <c r="B717" s="152"/>
      <c r="D717" s="153" t="s">
        <v>165</v>
      </c>
      <c r="E717" s="154" t="s">
        <v>1</v>
      </c>
      <c r="F717" s="155" t="s">
        <v>465</v>
      </c>
      <c r="H717" s="154" t="s">
        <v>1</v>
      </c>
      <c r="I717" s="156"/>
      <c r="L717" s="152"/>
      <c r="M717" s="157"/>
      <c r="T717" s="158"/>
      <c r="AT717" s="154" t="s">
        <v>165</v>
      </c>
      <c r="AU717" s="154" t="s">
        <v>84</v>
      </c>
      <c r="AV717" s="12" t="s">
        <v>82</v>
      </c>
      <c r="AW717" s="12" t="s">
        <v>31</v>
      </c>
      <c r="AX717" s="12" t="s">
        <v>75</v>
      </c>
      <c r="AY717" s="154" t="s">
        <v>158</v>
      </c>
    </row>
    <row r="718" spans="2:65" s="12" customFormat="1" ht="10">
      <c r="B718" s="152"/>
      <c r="D718" s="153" t="s">
        <v>165</v>
      </c>
      <c r="E718" s="154" t="s">
        <v>1</v>
      </c>
      <c r="F718" s="155" t="s">
        <v>1163</v>
      </c>
      <c r="H718" s="154" t="s">
        <v>1</v>
      </c>
      <c r="I718" s="156"/>
      <c r="L718" s="152"/>
      <c r="M718" s="157"/>
      <c r="T718" s="158"/>
      <c r="AT718" s="154" t="s">
        <v>165</v>
      </c>
      <c r="AU718" s="154" t="s">
        <v>84</v>
      </c>
      <c r="AV718" s="12" t="s">
        <v>82</v>
      </c>
      <c r="AW718" s="12" t="s">
        <v>31</v>
      </c>
      <c r="AX718" s="12" t="s">
        <v>75</v>
      </c>
      <c r="AY718" s="154" t="s">
        <v>158</v>
      </c>
    </row>
    <row r="719" spans="2:65" s="13" customFormat="1" ht="10">
      <c r="B719" s="159"/>
      <c r="D719" s="153" t="s">
        <v>165</v>
      </c>
      <c r="E719" s="160" t="s">
        <v>1</v>
      </c>
      <c r="F719" s="161" t="s">
        <v>1164</v>
      </c>
      <c r="H719" s="162">
        <v>2.4</v>
      </c>
      <c r="I719" s="163"/>
      <c r="L719" s="159"/>
      <c r="M719" s="164"/>
      <c r="T719" s="165"/>
      <c r="AT719" s="160" t="s">
        <v>165</v>
      </c>
      <c r="AU719" s="160" t="s">
        <v>84</v>
      </c>
      <c r="AV719" s="13" t="s">
        <v>84</v>
      </c>
      <c r="AW719" s="13" t="s">
        <v>31</v>
      </c>
      <c r="AX719" s="13" t="s">
        <v>75</v>
      </c>
      <c r="AY719" s="160" t="s">
        <v>158</v>
      </c>
    </row>
    <row r="720" spans="2:65" s="13" customFormat="1" ht="10">
      <c r="B720" s="159"/>
      <c r="D720" s="153" t="s">
        <v>165</v>
      </c>
      <c r="E720" s="160" t="s">
        <v>1</v>
      </c>
      <c r="F720" s="161" t="s">
        <v>1165</v>
      </c>
      <c r="H720" s="162">
        <v>9.6</v>
      </c>
      <c r="I720" s="163"/>
      <c r="L720" s="159"/>
      <c r="M720" s="164"/>
      <c r="T720" s="165"/>
      <c r="AT720" s="160" t="s">
        <v>165</v>
      </c>
      <c r="AU720" s="160" t="s">
        <v>84</v>
      </c>
      <c r="AV720" s="13" t="s">
        <v>84</v>
      </c>
      <c r="AW720" s="13" t="s">
        <v>31</v>
      </c>
      <c r="AX720" s="13" t="s">
        <v>75</v>
      </c>
      <c r="AY720" s="160" t="s">
        <v>158</v>
      </c>
    </row>
    <row r="721" spans="2:65" s="13" customFormat="1" ht="10">
      <c r="B721" s="159"/>
      <c r="D721" s="153" t="s">
        <v>165</v>
      </c>
      <c r="E721" s="160" t="s">
        <v>1</v>
      </c>
      <c r="F721" s="161" t="s">
        <v>1166</v>
      </c>
      <c r="H721" s="162">
        <v>0.42</v>
      </c>
      <c r="I721" s="163"/>
      <c r="L721" s="159"/>
      <c r="M721" s="164"/>
      <c r="T721" s="165"/>
      <c r="AT721" s="160" t="s">
        <v>165</v>
      </c>
      <c r="AU721" s="160" t="s">
        <v>84</v>
      </c>
      <c r="AV721" s="13" t="s">
        <v>84</v>
      </c>
      <c r="AW721" s="13" t="s">
        <v>31</v>
      </c>
      <c r="AX721" s="13" t="s">
        <v>75</v>
      </c>
      <c r="AY721" s="160" t="s">
        <v>158</v>
      </c>
    </row>
    <row r="722" spans="2:65" s="14" customFormat="1" ht="10">
      <c r="B722" s="166"/>
      <c r="D722" s="153" t="s">
        <v>165</v>
      </c>
      <c r="E722" s="167" t="s">
        <v>1</v>
      </c>
      <c r="F722" s="168" t="s">
        <v>195</v>
      </c>
      <c r="H722" s="169">
        <v>12.42</v>
      </c>
      <c r="I722" s="170"/>
      <c r="L722" s="166"/>
      <c r="M722" s="171"/>
      <c r="T722" s="172"/>
      <c r="AT722" s="167" t="s">
        <v>165</v>
      </c>
      <c r="AU722" s="167" t="s">
        <v>84</v>
      </c>
      <c r="AV722" s="14" t="s">
        <v>105</v>
      </c>
      <c r="AW722" s="14" t="s">
        <v>31</v>
      </c>
      <c r="AX722" s="14" t="s">
        <v>82</v>
      </c>
      <c r="AY722" s="167" t="s">
        <v>158</v>
      </c>
    </row>
    <row r="723" spans="2:65" s="1" customFormat="1" ht="24.15" customHeight="1">
      <c r="B723" s="137"/>
      <c r="C723" s="185" t="s">
        <v>1167</v>
      </c>
      <c r="D723" s="185" t="s">
        <v>656</v>
      </c>
      <c r="E723" s="186" t="s">
        <v>1168</v>
      </c>
      <c r="F723" s="187" t="s">
        <v>1169</v>
      </c>
      <c r="G723" s="188" t="s">
        <v>492</v>
      </c>
      <c r="H723" s="189">
        <v>1</v>
      </c>
      <c r="I723" s="190"/>
      <c r="J723" s="191">
        <f>ROUND(I723*H723,2)</f>
        <v>0</v>
      </c>
      <c r="K723" s="192"/>
      <c r="L723" s="193"/>
      <c r="M723" s="194" t="s">
        <v>1</v>
      </c>
      <c r="N723" s="195" t="s">
        <v>40</v>
      </c>
      <c r="P723" s="148">
        <f>O723*H723</f>
        <v>0</v>
      </c>
      <c r="Q723" s="148">
        <v>0</v>
      </c>
      <c r="R723" s="148">
        <f>Q723*H723</f>
        <v>0</v>
      </c>
      <c r="S723" s="148">
        <v>0</v>
      </c>
      <c r="T723" s="149">
        <f>S723*H723</f>
        <v>0</v>
      </c>
      <c r="AR723" s="150" t="s">
        <v>530</v>
      </c>
      <c r="AT723" s="150" t="s">
        <v>656</v>
      </c>
      <c r="AU723" s="150" t="s">
        <v>84</v>
      </c>
      <c r="AY723" s="17" t="s">
        <v>158</v>
      </c>
      <c r="BE723" s="151">
        <f>IF(N723="základní",J723,0)</f>
        <v>0</v>
      </c>
      <c r="BF723" s="151">
        <f>IF(N723="snížená",J723,0)</f>
        <v>0</v>
      </c>
      <c r="BG723" s="151">
        <f>IF(N723="zákl. přenesená",J723,0)</f>
        <v>0</v>
      </c>
      <c r="BH723" s="151">
        <f>IF(N723="sníž. přenesená",J723,0)</f>
        <v>0</v>
      </c>
      <c r="BI723" s="151">
        <f>IF(N723="nulová",J723,0)</f>
        <v>0</v>
      </c>
      <c r="BJ723" s="17" t="s">
        <v>82</v>
      </c>
      <c r="BK723" s="151">
        <f>ROUND(I723*H723,2)</f>
        <v>0</v>
      </c>
      <c r="BL723" s="17" t="s">
        <v>248</v>
      </c>
      <c r="BM723" s="150" t="s">
        <v>1170</v>
      </c>
    </row>
    <row r="724" spans="2:65" s="1" customFormat="1" ht="24.15" customHeight="1">
      <c r="B724" s="137"/>
      <c r="C724" s="185" t="s">
        <v>1171</v>
      </c>
      <c r="D724" s="185" t="s">
        <v>656</v>
      </c>
      <c r="E724" s="186" t="s">
        <v>1172</v>
      </c>
      <c r="F724" s="187" t="s">
        <v>1173</v>
      </c>
      <c r="G724" s="188" t="s">
        <v>492</v>
      </c>
      <c r="H724" s="189">
        <v>2</v>
      </c>
      <c r="I724" s="190"/>
      <c r="J724" s="191">
        <f>ROUND(I724*H724,2)</f>
        <v>0</v>
      </c>
      <c r="K724" s="192"/>
      <c r="L724" s="193"/>
      <c r="M724" s="194" t="s">
        <v>1</v>
      </c>
      <c r="N724" s="195" t="s">
        <v>40</v>
      </c>
      <c r="P724" s="148">
        <f>O724*H724</f>
        <v>0</v>
      </c>
      <c r="Q724" s="148">
        <v>0</v>
      </c>
      <c r="R724" s="148">
        <f>Q724*H724</f>
        <v>0</v>
      </c>
      <c r="S724" s="148">
        <v>0</v>
      </c>
      <c r="T724" s="149">
        <f>S724*H724</f>
        <v>0</v>
      </c>
      <c r="AR724" s="150" t="s">
        <v>530</v>
      </c>
      <c r="AT724" s="150" t="s">
        <v>656</v>
      </c>
      <c r="AU724" s="150" t="s">
        <v>84</v>
      </c>
      <c r="AY724" s="17" t="s">
        <v>158</v>
      </c>
      <c r="BE724" s="151">
        <f>IF(N724="základní",J724,0)</f>
        <v>0</v>
      </c>
      <c r="BF724" s="151">
        <f>IF(N724="snížená",J724,0)</f>
        <v>0</v>
      </c>
      <c r="BG724" s="151">
        <f>IF(N724="zákl. přenesená",J724,0)</f>
        <v>0</v>
      </c>
      <c r="BH724" s="151">
        <f>IF(N724="sníž. přenesená",J724,0)</f>
        <v>0</v>
      </c>
      <c r="BI724" s="151">
        <f>IF(N724="nulová",J724,0)</f>
        <v>0</v>
      </c>
      <c r="BJ724" s="17" t="s">
        <v>82</v>
      </c>
      <c r="BK724" s="151">
        <f>ROUND(I724*H724,2)</f>
        <v>0</v>
      </c>
      <c r="BL724" s="17" t="s">
        <v>248</v>
      </c>
      <c r="BM724" s="150" t="s">
        <v>1174</v>
      </c>
    </row>
    <row r="725" spans="2:65" s="1" customFormat="1" ht="24.15" customHeight="1">
      <c r="B725" s="137"/>
      <c r="C725" s="185" t="s">
        <v>1175</v>
      </c>
      <c r="D725" s="185" t="s">
        <v>656</v>
      </c>
      <c r="E725" s="186" t="s">
        <v>1176</v>
      </c>
      <c r="F725" s="187" t="s">
        <v>1177</v>
      </c>
      <c r="G725" s="188" t="s">
        <v>492</v>
      </c>
      <c r="H725" s="189">
        <v>1</v>
      </c>
      <c r="I725" s="190"/>
      <c r="J725" s="191">
        <f>ROUND(I725*H725,2)</f>
        <v>0</v>
      </c>
      <c r="K725" s="192"/>
      <c r="L725" s="193"/>
      <c r="M725" s="194" t="s">
        <v>1</v>
      </c>
      <c r="N725" s="195" t="s">
        <v>40</v>
      </c>
      <c r="P725" s="148">
        <f>O725*H725</f>
        <v>0</v>
      </c>
      <c r="Q725" s="148">
        <v>0</v>
      </c>
      <c r="R725" s="148">
        <f>Q725*H725</f>
        <v>0</v>
      </c>
      <c r="S725" s="148">
        <v>0</v>
      </c>
      <c r="T725" s="149">
        <f>S725*H725</f>
        <v>0</v>
      </c>
      <c r="AR725" s="150" t="s">
        <v>530</v>
      </c>
      <c r="AT725" s="150" t="s">
        <v>656</v>
      </c>
      <c r="AU725" s="150" t="s">
        <v>84</v>
      </c>
      <c r="AY725" s="17" t="s">
        <v>158</v>
      </c>
      <c r="BE725" s="151">
        <f>IF(N725="základní",J725,0)</f>
        <v>0</v>
      </c>
      <c r="BF725" s="151">
        <f>IF(N725="snížená",J725,0)</f>
        <v>0</v>
      </c>
      <c r="BG725" s="151">
        <f>IF(N725="zákl. přenesená",J725,0)</f>
        <v>0</v>
      </c>
      <c r="BH725" s="151">
        <f>IF(N725="sníž. přenesená",J725,0)</f>
        <v>0</v>
      </c>
      <c r="BI725" s="151">
        <f>IF(N725="nulová",J725,0)</f>
        <v>0</v>
      </c>
      <c r="BJ725" s="17" t="s">
        <v>82</v>
      </c>
      <c r="BK725" s="151">
        <f>ROUND(I725*H725,2)</f>
        <v>0</v>
      </c>
      <c r="BL725" s="17" t="s">
        <v>248</v>
      </c>
      <c r="BM725" s="150" t="s">
        <v>1178</v>
      </c>
    </row>
    <row r="726" spans="2:65" s="1" customFormat="1" ht="16.5" customHeight="1">
      <c r="B726" s="137"/>
      <c r="C726" s="138" t="s">
        <v>1179</v>
      </c>
      <c r="D726" s="138" t="s">
        <v>160</v>
      </c>
      <c r="E726" s="139" t="s">
        <v>1180</v>
      </c>
      <c r="F726" s="140" t="s">
        <v>1181</v>
      </c>
      <c r="G726" s="141" t="s">
        <v>163</v>
      </c>
      <c r="H726" s="142">
        <v>5.4</v>
      </c>
      <c r="I726" s="143"/>
      <c r="J726" s="144">
        <f>ROUND(I726*H726,2)</f>
        <v>0</v>
      </c>
      <c r="K726" s="145"/>
      <c r="L726" s="32"/>
      <c r="M726" s="146" t="s">
        <v>1</v>
      </c>
      <c r="N726" s="147" t="s">
        <v>40</v>
      </c>
      <c r="P726" s="148">
        <f>O726*H726</f>
        <v>0</v>
      </c>
      <c r="Q726" s="148">
        <v>0</v>
      </c>
      <c r="R726" s="148">
        <f>Q726*H726</f>
        <v>0</v>
      </c>
      <c r="S726" s="148">
        <v>0</v>
      </c>
      <c r="T726" s="149">
        <f>S726*H726</f>
        <v>0</v>
      </c>
      <c r="AR726" s="150" t="s">
        <v>248</v>
      </c>
      <c r="AT726" s="150" t="s">
        <v>160</v>
      </c>
      <c r="AU726" s="150" t="s">
        <v>84</v>
      </c>
      <c r="AY726" s="17" t="s">
        <v>158</v>
      </c>
      <c r="BE726" s="151">
        <f>IF(N726="základní",J726,0)</f>
        <v>0</v>
      </c>
      <c r="BF726" s="151">
        <f>IF(N726="snížená",J726,0)</f>
        <v>0</v>
      </c>
      <c r="BG726" s="151">
        <f>IF(N726="zákl. přenesená",J726,0)</f>
        <v>0</v>
      </c>
      <c r="BH726" s="151">
        <f>IF(N726="sníž. přenesená",J726,0)</f>
        <v>0</v>
      </c>
      <c r="BI726" s="151">
        <f>IF(N726="nulová",J726,0)</f>
        <v>0</v>
      </c>
      <c r="BJ726" s="17" t="s">
        <v>82</v>
      </c>
      <c r="BK726" s="151">
        <f>ROUND(I726*H726,2)</f>
        <v>0</v>
      </c>
      <c r="BL726" s="17" t="s">
        <v>248</v>
      </c>
      <c r="BM726" s="150" t="s">
        <v>1182</v>
      </c>
    </row>
    <row r="727" spans="2:65" s="12" customFormat="1" ht="10">
      <c r="B727" s="152"/>
      <c r="D727" s="153" t="s">
        <v>165</v>
      </c>
      <c r="E727" s="154" t="s">
        <v>1</v>
      </c>
      <c r="F727" s="155" t="s">
        <v>465</v>
      </c>
      <c r="H727" s="154" t="s">
        <v>1</v>
      </c>
      <c r="I727" s="156"/>
      <c r="L727" s="152"/>
      <c r="M727" s="157"/>
      <c r="T727" s="158"/>
      <c r="AT727" s="154" t="s">
        <v>165</v>
      </c>
      <c r="AU727" s="154" t="s">
        <v>84</v>
      </c>
      <c r="AV727" s="12" t="s">
        <v>82</v>
      </c>
      <c r="AW727" s="12" t="s">
        <v>31</v>
      </c>
      <c r="AX727" s="12" t="s">
        <v>75</v>
      </c>
      <c r="AY727" s="154" t="s">
        <v>158</v>
      </c>
    </row>
    <row r="728" spans="2:65" s="12" customFormat="1" ht="10">
      <c r="B728" s="152"/>
      <c r="D728" s="153" t="s">
        <v>165</v>
      </c>
      <c r="E728" s="154" t="s">
        <v>1</v>
      </c>
      <c r="F728" s="155" t="s">
        <v>1163</v>
      </c>
      <c r="H728" s="154" t="s">
        <v>1</v>
      </c>
      <c r="I728" s="156"/>
      <c r="L728" s="152"/>
      <c r="M728" s="157"/>
      <c r="T728" s="158"/>
      <c r="AT728" s="154" t="s">
        <v>165</v>
      </c>
      <c r="AU728" s="154" t="s">
        <v>84</v>
      </c>
      <c r="AV728" s="12" t="s">
        <v>82</v>
      </c>
      <c r="AW728" s="12" t="s">
        <v>31</v>
      </c>
      <c r="AX728" s="12" t="s">
        <v>75</v>
      </c>
      <c r="AY728" s="154" t="s">
        <v>158</v>
      </c>
    </row>
    <row r="729" spans="2:65" s="13" customFormat="1" ht="10">
      <c r="B729" s="159"/>
      <c r="D729" s="153" t="s">
        <v>165</v>
      </c>
      <c r="E729" s="160" t="s">
        <v>1</v>
      </c>
      <c r="F729" s="161" t="s">
        <v>1164</v>
      </c>
      <c r="H729" s="162">
        <v>2.4</v>
      </c>
      <c r="I729" s="163"/>
      <c r="L729" s="159"/>
      <c r="M729" s="164"/>
      <c r="T729" s="165"/>
      <c r="AT729" s="160" t="s">
        <v>165</v>
      </c>
      <c r="AU729" s="160" t="s">
        <v>84</v>
      </c>
      <c r="AV729" s="13" t="s">
        <v>84</v>
      </c>
      <c r="AW729" s="13" t="s">
        <v>31</v>
      </c>
      <c r="AX729" s="13" t="s">
        <v>75</v>
      </c>
      <c r="AY729" s="160" t="s">
        <v>158</v>
      </c>
    </row>
    <row r="730" spans="2:65" s="13" customFormat="1" ht="10">
      <c r="B730" s="159"/>
      <c r="D730" s="153" t="s">
        <v>165</v>
      </c>
      <c r="E730" s="160" t="s">
        <v>1</v>
      </c>
      <c r="F730" s="161" t="s">
        <v>1183</v>
      </c>
      <c r="H730" s="162">
        <v>3</v>
      </c>
      <c r="I730" s="163"/>
      <c r="L730" s="159"/>
      <c r="M730" s="164"/>
      <c r="T730" s="165"/>
      <c r="AT730" s="160" t="s">
        <v>165</v>
      </c>
      <c r="AU730" s="160" t="s">
        <v>84</v>
      </c>
      <c r="AV730" s="13" t="s">
        <v>84</v>
      </c>
      <c r="AW730" s="13" t="s">
        <v>31</v>
      </c>
      <c r="AX730" s="13" t="s">
        <v>75</v>
      </c>
      <c r="AY730" s="160" t="s">
        <v>158</v>
      </c>
    </row>
    <row r="731" spans="2:65" s="14" customFormat="1" ht="10">
      <c r="B731" s="166"/>
      <c r="D731" s="153" t="s">
        <v>165</v>
      </c>
      <c r="E731" s="167" t="s">
        <v>1</v>
      </c>
      <c r="F731" s="168" t="s">
        <v>195</v>
      </c>
      <c r="H731" s="169">
        <v>5.4</v>
      </c>
      <c r="I731" s="170"/>
      <c r="L731" s="166"/>
      <c r="M731" s="171"/>
      <c r="T731" s="172"/>
      <c r="AT731" s="167" t="s">
        <v>165</v>
      </c>
      <c r="AU731" s="167" t="s">
        <v>84</v>
      </c>
      <c r="AV731" s="14" t="s">
        <v>105</v>
      </c>
      <c r="AW731" s="14" t="s">
        <v>31</v>
      </c>
      <c r="AX731" s="14" t="s">
        <v>82</v>
      </c>
      <c r="AY731" s="167" t="s">
        <v>158</v>
      </c>
    </row>
    <row r="732" spans="2:65" s="1" customFormat="1" ht="24.15" customHeight="1">
      <c r="B732" s="137"/>
      <c r="C732" s="185" t="s">
        <v>1184</v>
      </c>
      <c r="D732" s="185" t="s">
        <v>656</v>
      </c>
      <c r="E732" s="186" t="s">
        <v>1185</v>
      </c>
      <c r="F732" s="187" t="s">
        <v>1186</v>
      </c>
      <c r="G732" s="188" t="s">
        <v>492</v>
      </c>
      <c r="H732" s="189">
        <v>1</v>
      </c>
      <c r="I732" s="190"/>
      <c r="J732" s="191">
        <f>ROUND(I732*H732,2)</f>
        <v>0</v>
      </c>
      <c r="K732" s="192"/>
      <c r="L732" s="193"/>
      <c r="M732" s="194" t="s">
        <v>1</v>
      </c>
      <c r="N732" s="195" t="s">
        <v>40</v>
      </c>
      <c r="P732" s="148">
        <f>O732*H732</f>
        <v>0</v>
      </c>
      <c r="Q732" s="148">
        <v>0</v>
      </c>
      <c r="R732" s="148">
        <f>Q732*H732</f>
        <v>0</v>
      </c>
      <c r="S732" s="148">
        <v>0</v>
      </c>
      <c r="T732" s="149">
        <f>S732*H732</f>
        <v>0</v>
      </c>
      <c r="AR732" s="150" t="s">
        <v>530</v>
      </c>
      <c r="AT732" s="150" t="s">
        <v>656</v>
      </c>
      <c r="AU732" s="150" t="s">
        <v>84</v>
      </c>
      <c r="AY732" s="17" t="s">
        <v>158</v>
      </c>
      <c r="BE732" s="151">
        <f>IF(N732="základní",J732,0)</f>
        <v>0</v>
      </c>
      <c r="BF732" s="151">
        <f>IF(N732="snížená",J732,0)</f>
        <v>0</v>
      </c>
      <c r="BG732" s="151">
        <f>IF(N732="zákl. přenesená",J732,0)</f>
        <v>0</v>
      </c>
      <c r="BH732" s="151">
        <f>IF(N732="sníž. přenesená",J732,0)</f>
        <v>0</v>
      </c>
      <c r="BI732" s="151">
        <f>IF(N732="nulová",J732,0)</f>
        <v>0</v>
      </c>
      <c r="BJ732" s="17" t="s">
        <v>82</v>
      </c>
      <c r="BK732" s="151">
        <f>ROUND(I732*H732,2)</f>
        <v>0</v>
      </c>
      <c r="BL732" s="17" t="s">
        <v>248</v>
      </c>
      <c r="BM732" s="150" t="s">
        <v>1187</v>
      </c>
    </row>
    <row r="733" spans="2:65" s="1" customFormat="1" ht="24.15" customHeight="1">
      <c r="B733" s="137"/>
      <c r="C733" s="185" t="s">
        <v>1188</v>
      </c>
      <c r="D733" s="185" t="s">
        <v>656</v>
      </c>
      <c r="E733" s="186" t="s">
        <v>1189</v>
      </c>
      <c r="F733" s="187" t="s">
        <v>1190</v>
      </c>
      <c r="G733" s="188" t="s">
        <v>492</v>
      </c>
      <c r="H733" s="189">
        <v>1</v>
      </c>
      <c r="I733" s="190"/>
      <c r="J733" s="191">
        <f>ROUND(I733*H733,2)</f>
        <v>0</v>
      </c>
      <c r="K733" s="192"/>
      <c r="L733" s="193"/>
      <c r="M733" s="194" t="s">
        <v>1</v>
      </c>
      <c r="N733" s="195" t="s">
        <v>40</v>
      </c>
      <c r="P733" s="148">
        <f>O733*H733</f>
        <v>0</v>
      </c>
      <c r="Q733" s="148">
        <v>0</v>
      </c>
      <c r="R733" s="148">
        <f>Q733*H733</f>
        <v>0</v>
      </c>
      <c r="S733" s="148">
        <v>0</v>
      </c>
      <c r="T733" s="149">
        <f>S733*H733</f>
        <v>0</v>
      </c>
      <c r="AR733" s="150" t="s">
        <v>530</v>
      </c>
      <c r="AT733" s="150" t="s">
        <v>656</v>
      </c>
      <c r="AU733" s="150" t="s">
        <v>84</v>
      </c>
      <c r="AY733" s="17" t="s">
        <v>158</v>
      </c>
      <c r="BE733" s="151">
        <f>IF(N733="základní",J733,0)</f>
        <v>0</v>
      </c>
      <c r="BF733" s="151">
        <f>IF(N733="snížená",J733,0)</f>
        <v>0</v>
      </c>
      <c r="BG733" s="151">
        <f>IF(N733="zákl. přenesená",J733,0)</f>
        <v>0</v>
      </c>
      <c r="BH733" s="151">
        <f>IF(N733="sníž. přenesená",J733,0)</f>
        <v>0</v>
      </c>
      <c r="BI733" s="151">
        <f>IF(N733="nulová",J733,0)</f>
        <v>0</v>
      </c>
      <c r="BJ733" s="17" t="s">
        <v>82</v>
      </c>
      <c r="BK733" s="151">
        <f>ROUND(I733*H733,2)</f>
        <v>0</v>
      </c>
      <c r="BL733" s="17" t="s">
        <v>248</v>
      </c>
      <c r="BM733" s="150" t="s">
        <v>1191</v>
      </c>
    </row>
    <row r="734" spans="2:65" s="1" customFormat="1" ht="33" customHeight="1">
      <c r="B734" s="137"/>
      <c r="C734" s="138" t="s">
        <v>1192</v>
      </c>
      <c r="D734" s="138" t="s">
        <v>160</v>
      </c>
      <c r="E734" s="139" t="s">
        <v>1193</v>
      </c>
      <c r="F734" s="140" t="s">
        <v>1194</v>
      </c>
      <c r="G734" s="141" t="s">
        <v>906</v>
      </c>
      <c r="H734" s="142">
        <v>666.08</v>
      </c>
      <c r="I734" s="143"/>
      <c r="J734" s="144">
        <f>ROUND(I734*H734,2)</f>
        <v>0</v>
      </c>
      <c r="K734" s="145"/>
      <c r="L734" s="32"/>
      <c r="M734" s="146" t="s">
        <v>1</v>
      </c>
      <c r="N734" s="147" t="s">
        <v>40</v>
      </c>
      <c r="P734" s="148">
        <f>O734*H734</f>
        <v>0</v>
      </c>
      <c r="Q734" s="148">
        <v>0</v>
      </c>
      <c r="R734" s="148">
        <f>Q734*H734</f>
        <v>0</v>
      </c>
      <c r="S734" s="148">
        <v>0</v>
      </c>
      <c r="T734" s="149">
        <f>S734*H734</f>
        <v>0</v>
      </c>
      <c r="AR734" s="150" t="s">
        <v>248</v>
      </c>
      <c r="AT734" s="150" t="s">
        <v>160</v>
      </c>
      <c r="AU734" s="150" t="s">
        <v>84</v>
      </c>
      <c r="AY734" s="17" t="s">
        <v>158</v>
      </c>
      <c r="BE734" s="151">
        <f>IF(N734="základní",J734,0)</f>
        <v>0</v>
      </c>
      <c r="BF734" s="151">
        <f>IF(N734="snížená",J734,0)</f>
        <v>0</v>
      </c>
      <c r="BG734" s="151">
        <f>IF(N734="zákl. přenesená",J734,0)</f>
        <v>0</v>
      </c>
      <c r="BH734" s="151">
        <f>IF(N734="sníž. přenesená",J734,0)</f>
        <v>0</v>
      </c>
      <c r="BI734" s="151">
        <f>IF(N734="nulová",J734,0)</f>
        <v>0</v>
      </c>
      <c r="BJ734" s="17" t="s">
        <v>82</v>
      </c>
      <c r="BK734" s="151">
        <f>ROUND(I734*H734,2)</f>
        <v>0</v>
      </c>
      <c r="BL734" s="17" t="s">
        <v>248</v>
      </c>
      <c r="BM734" s="150" t="s">
        <v>1195</v>
      </c>
    </row>
    <row r="735" spans="2:65" s="12" customFormat="1" ht="10">
      <c r="B735" s="152"/>
      <c r="D735" s="153" t="s">
        <v>165</v>
      </c>
      <c r="E735" s="154" t="s">
        <v>1</v>
      </c>
      <c r="F735" s="155" t="s">
        <v>465</v>
      </c>
      <c r="H735" s="154" t="s">
        <v>1</v>
      </c>
      <c r="I735" s="156"/>
      <c r="L735" s="152"/>
      <c r="M735" s="157"/>
      <c r="T735" s="158"/>
      <c r="AT735" s="154" t="s">
        <v>165</v>
      </c>
      <c r="AU735" s="154" t="s">
        <v>84</v>
      </c>
      <c r="AV735" s="12" t="s">
        <v>82</v>
      </c>
      <c r="AW735" s="12" t="s">
        <v>31</v>
      </c>
      <c r="AX735" s="12" t="s">
        <v>75</v>
      </c>
      <c r="AY735" s="154" t="s">
        <v>158</v>
      </c>
    </row>
    <row r="736" spans="2:65" s="12" customFormat="1" ht="10">
      <c r="B736" s="152"/>
      <c r="D736" s="153" t="s">
        <v>165</v>
      </c>
      <c r="E736" s="154" t="s">
        <v>1</v>
      </c>
      <c r="F736" s="155" t="s">
        <v>1196</v>
      </c>
      <c r="H736" s="154" t="s">
        <v>1</v>
      </c>
      <c r="I736" s="156"/>
      <c r="L736" s="152"/>
      <c r="M736" s="157"/>
      <c r="T736" s="158"/>
      <c r="AT736" s="154" t="s">
        <v>165</v>
      </c>
      <c r="AU736" s="154" t="s">
        <v>84</v>
      </c>
      <c r="AV736" s="12" t="s">
        <v>82</v>
      </c>
      <c r="AW736" s="12" t="s">
        <v>31</v>
      </c>
      <c r="AX736" s="12" t="s">
        <v>75</v>
      </c>
      <c r="AY736" s="154" t="s">
        <v>158</v>
      </c>
    </row>
    <row r="737" spans="2:65" s="13" customFormat="1" ht="10">
      <c r="B737" s="159"/>
      <c r="D737" s="153" t="s">
        <v>165</v>
      </c>
      <c r="E737" s="160" t="s">
        <v>1</v>
      </c>
      <c r="F737" s="161" t="s">
        <v>1197</v>
      </c>
      <c r="H737" s="162">
        <v>666.08</v>
      </c>
      <c r="I737" s="163"/>
      <c r="L737" s="159"/>
      <c r="M737" s="164"/>
      <c r="T737" s="165"/>
      <c r="AT737" s="160" t="s">
        <v>165</v>
      </c>
      <c r="AU737" s="160" t="s">
        <v>84</v>
      </c>
      <c r="AV737" s="13" t="s">
        <v>84</v>
      </c>
      <c r="AW737" s="13" t="s">
        <v>31</v>
      </c>
      <c r="AX737" s="13" t="s">
        <v>82</v>
      </c>
      <c r="AY737" s="160" t="s">
        <v>158</v>
      </c>
    </row>
    <row r="738" spans="2:65" s="1" customFormat="1" ht="33" customHeight="1">
      <c r="B738" s="137"/>
      <c r="C738" s="138" t="s">
        <v>1198</v>
      </c>
      <c r="D738" s="138" t="s">
        <v>160</v>
      </c>
      <c r="E738" s="139" t="s">
        <v>1199</v>
      </c>
      <c r="F738" s="140" t="s">
        <v>1200</v>
      </c>
      <c r="G738" s="141" t="s">
        <v>906</v>
      </c>
      <c r="H738" s="142">
        <v>189.58</v>
      </c>
      <c r="I738" s="143"/>
      <c r="J738" s="144">
        <f>ROUND(I738*H738,2)</f>
        <v>0</v>
      </c>
      <c r="K738" s="145"/>
      <c r="L738" s="32"/>
      <c r="M738" s="146" t="s">
        <v>1</v>
      </c>
      <c r="N738" s="147" t="s">
        <v>40</v>
      </c>
      <c r="P738" s="148">
        <f>O738*H738</f>
        <v>0</v>
      </c>
      <c r="Q738" s="148">
        <v>0</v>
      </c>
      <c r="R738" s="148">
        <f>Q738*H738</f>
        <v>0</v>
      </c>
      <c r="S738" s="148">
        <v>0</v>
      </c>
      <c r="T738" s="149">
        <f>S738*H738</f>
        <v>0</v>
      </c>
      <c r="AR738" s="150" t="s">
        <v>248</v>
      </c>
      <c r="AT738" s="150" t="s">
        <v>160</v>
      </c>
      <c r="AU738" s="150" t="s">
        <v>84</v>
      </c>
      <c r="AY738" s="17" t="s">
        <v>158</v>
      </c>
      <c r="BE738" s="151">
        <f>IF(N738="základní",J738,0)</f>
        <v>0</v>
      </c>
      <c r="BF738" s="151">
        <f>IF(N738="snížená",J738,0)</f>
        <v>0</v>
      </c>
      <c r="BG738" s="151">
        <f>IF(N738="zákl. přenesená",J738,0)</f>
        <v>0</v>
      </c>
      <c r="BH738" s="151">
        <f>IF(N738="sníž. přenesená",J738,0)</f>
        <v>0</v>
      </c>
      <c r="BI738" s="151">
        <f>IF(N738="nulová",J738,0)</f>
        <v>0</v>
      </c>
      <c r="BJ738" s="17" t="s">
        <v>82</v>
      </c>
      <c r="BK738" s="151">
        <f>ROUND(I738*H738,2)</f>
        <v>0</v>
      </c>
      <c r="BL738" s="17" t="s">
        <v>248</v>
      </c>
      <c r="BM738" s="150" t="s">
        <v>1201</v>
      </c>
    </row>
    <row r="739" spans="2:65" s="12" customFormat="1" ht="10">
      <c r="B739" s="152"/>
      <c r="D739" s="153" t="s">
        <v>165</v>
      </c>
      <c r="E739" s="154" t="s">
        <v>1</v>
      </c>
      <c r="F739" s="155" t="s">
        <v>465</v>
      </c>
      <c r="H739" s="154" t="s">
        <v>1</v>
      </c>
      <c r="I739" s="156"/>
      <c r="L739" s="152"/>
      <c r="M739" s="157"/>
      <c r="T739" s="158"/>
      <c r="AT739" s="154" t="s">
        <v>165</v>
      </c>
      <c r="AU739" s="154" t="s">
        <v>84</v>
      </c>
      <c r="AV739" s="12" t="s">
        <v>82</v>
      </c>
      <c r="AW739" s="12" t="s">
        <v>31</v>
      </c>
      <c r="AX739" s="12" t="s">
        <v>75</v>
      </c>
      <c r="AY739" s="154" t="s">
        <v>158</v>
      </c>
    </row>
    <row r="740" spans="2:65" s="12" customFormat="1" ht="10">
      <c r="B740" s="152"/>
      <c r="D740" s="153" t="s">
        <v>165</v>
      </c>
      <c r="E740" s="154" t="s">
        <v>1</v>
      </c>
      <c r="F740" s="155" t="s">
        <v>1202</v>
      </c>
      <c r="H740" s="154" t="s">
        <v>1</v>
      </c>
      <c r="I740" s="156"/>
      <c r="L740" s="152"/>
      <c r="M740" s="157"/>
      <c r="T740" s="158"/>
      <c r="AT740" s="154" t="s">
        <v>165</v>
      </c>
      <c r="AU740" s="154" t="s">
        <v>84</v>
      </c>
      <c r="AV740" s="12" t="s">
        <v>82</v>
      </c>
      <c r="AW740" s="12" t="s">
        <v>31</v>
      </c>
      <c r="AX740" s="12" t="s">
        <v>75</v>
      </c>
      <c r="AY740" s="154" t="s">
        <v>158</v>
      </c>
    </row>
    <row r="741" spans="2:65" s="13" customFormat="1" ht="10">
      <c r="B741" s="159"/>
      <c r="D741" s="153" t="s">
        <v>165</v>
      </c>
      <c r="E741" s="160" t="s">
        <v>1</v>
      </c>
      <c r="F741" s="161" t="s">
        <v>1019</v>
      </c>
      <c r="H741" s="162">
        <v>156.58000000000001</v>
      </c>
      <c r="I741" s="163"/>
      <c r="L741" s="159"/>
      <c r="M741" s="164"/>
      <c r="T741" s="165"/>
      <c r="AT741" s="160" t="s">
        <v>165</v>
      </c>
      <c r="AU741" s="160" t="s">
        <v>84</v>
      </c>
      <c r="AV741" s="13" t="s">
        <v>84</v>
      </c>
      <c r="AW741" s="13" t="s">
        <v>31</v>
      </c>
      <c r="AX741" s="13" t="s">
        <v>75</v>
      </c>
      <c r="AY741" s="160" t="s">
        <v>158</v>
      </c>
    </row>
    <row r="742" spans="2:65" s="12" customFormat="1" ht="10">
      <c r="B742" s="152"/>
      <c r="D742" s="153" t="s">
        <v>165</v>
      </c>
      <c r="E742" s="154" t="s">
        <v>1</v>
      </c>
      <c r="F742" s="155" t="s">
        <v>1203</v>
      </c>
      <c r="H742" s="154" t="s">
        <v>1</v>
      </c>
      <c r="I742" s="156"/>
      <c r="L742" s="152"/>
      <c r="M742" s="157"/>
      <c r="T742" s="158"/>
      <c r="AT742" s="154" t="s">
        <v>165</v>
      </c>
      <c r="AU742" s="154" t="s">
        <v>84</v>
      </c>
      <c r="AV742" s="12" t="s">
        <v>82</v>
      </c>
      <c r="AW742" s="12" t="s">
        <v>31</v>
      </c>
      <c r="AX742" s="12" t="s">
        <v>75</v>
      </c>
      <c r="AY742" s="154" t="s">
        <v>158</v>
      </c>
    </row>
    <row r="743" spans="2:65" s="12" customFormat="1" ht="10">
      <c r="B743" s="152"/>
      <c r="D743" s="153" t="s">
        <v>165</v>
      </c>
      <c r="E743" s="154" t="s">
        <v>1</v>
      </c>
      <c r="F743" s="155" t="s">
        <v>1204</v>
      </c>
      <c r="H743" s="154" t="s">
        <v>1</v>
      </c>
      <c r="I743" s="156"/>
      <c r="L743" s="152"/>
      <c r="M743" s="157"/>
      <c r="T743" s="158"/>
      <c r="AT743" s="154" t="s">
        <v>165</v>
      </c>
      <c r="AU743" s="154" t="s">
        <v>84</v>
      </c>
      <c r="AV743" s="12" t="s">
        <v>82</v>
      </c>
      <c r="AW743" s="12" t="s">
        <v>31</v>
      </c>
      <c r="AX743" s="12" t="s">
        <v>75</v>
      </c>
      <c r="AY743" s="154" t="s">
        <v>158</v>
      </c>
    </row>
    <row r="744" spans="2:65" s="13" customFormat="1" ht="10">
      <c r="B744" s="159"/>
      <c r="D744" s="153" t="s">
        <v>165</v>
      </c>
      <c r="E744" s="160" t="s">
        <v>1</v>
      </c>
      <c r="F744" s="161" t="s">
        <v>1205</v>
      </c>
      <c r="H744" s="162">
        <v>33</v>
      </c>
      <c r="I744" s="163"/>
      <c r="L744" s="159"/>
      <c r="M744" s="164"/>
      <c r="T744" s="165"/>
      <c r="AT744" s="160" t="s">
        <v>165</v>
      </c>
      <c r="AU744" s="160" t="s">
        <v>84</v>
      </c>
      <c r="AV744" s="13" t="s">
        <v>84</v>
      </c>
      <c r="AW744" s="13" t="s">
        <v>31</v>
      </c>
      <c r="AX744" s="13" t="s">
        <v>75</v>
      </c>
      <c r="AY744" s="160" t="s">
        <v>158</v>
      </c>
    </row>
    <row r="745" spans="2:65" s="14" customFormat="1" ht="10">
      <c r="B745" s="166"/>
      <c r="D745" s="153" t="s">
        <v>165</v>
      </c>
      <c r="E745" s="167" t="s">
        <v>1</v>
      </c>
      <c r="F745" s="168" t="s">
        <v>195</v>
      </c>
      <c r="H745" s="169">
        <v>189.58</v>
      </c>
      <c r="I745" s="170"/>
      <c r="L745" s="166"/>
      <c r="M745" s="171"/>
      <c r="T745" s="172"/>
      <c r="AT745" s="167" t="s">
        <v>165</v>
      </c>
      <c r="AU745" s="167" t="s">
        <v>84</v>
      </c>
      <c r="AV745" s="14" t="s">
        <v>105</v>
      </c>
      <c r="AW745" s="14" t="s">
        <v>31</v>
      </c>
      <c r="AX745" s="14" t="s">
        <v>82</v>
      </c>
      <c r="AY745" s="167" t="s">
        <v>158</v>
      </c>
    </row>
    <row r="746" spans="2:65" s="1" customFormat="1" ht="33" customHeight="1">
      <c r="B746" s="137"/>
      <c r="C746" s="138" t="s">
        <v>1206</v>
      </c>
      <c r="D746" s="138" t="s">
        <v>160</v>
      </c>
      <c r="E746" s="139" t="s">
        <v>1207</v>
      </c>
      <c r="F746" s="140" t="s">
        <v>1208</v>
      </c>
      <c r="G746" s="141" t="s">
        <v>906</v>
      </c>
      <c r="H746" s="142">
        <v>157.5</v>
      </c>
      <c r="I746" s="143"/>
      <c r="J746" s="144">
        <f>ROUND(I746*H746,2)</f>
        <v>0</v>
      </c>
      <c r="K746" s="145"/>
      <c r="L746" s="32"/>
      <c r="M746" s="146" t="s">
        <v>1</v>
      </c>
      <c r="N746" s="147" t="s">
        <v>40</v>
      </c>
      <c r="P746" s="148">
        <f>O746*H746</f>
        <v>0</v>
      </c>
      <c r="Q746" s="148">
        <v>0</v>
      </c>
      <c r="R746" s="148">
        <f>Q746*H746</f>
        <v>0</v>
      </c>
      <c r="S746" s="148">
        <v>0</v>
      </c>
      <c r="T746" s="149">
        <f>S746*H746</f>
        <v>0</v>
      </c>
      <c r="AR746" s="150" t="s">
        <v>248</v>
      </c>
      <c r="AT746" s="150" t="s">
        <v>160</v>
      </c>
      <c r="AU746" s="150" t="s">
        <v>84</v>
      </c>
      <c r="AY746" s="17" t="s">
        <v>158</v>
      </c>
      <c r="BE746" s="151">
        <f>IF(N746="základní",J746,0)</f>
        <v>0</v>
      </c>
      <c r="BF746" s="151">
        <f>IF(N746="snížená",J746,0)</f>
        <v>0</v>
      </c>
      <c r="BG746" s="151">
        <f>IF(N746="zákl. přenesená",J746,0)</f>
        <v>0</v>
      </c>
      <c r="BH746" s="151">
        <f>IF(N746="sníž. přenesená",J746,0)</f>
        <v>0</v>
      </c>
      <c r="BI746" s="151">
        <f>IF(N746="nulová",J746,0)</f>
        <v>0</v>
      </c>
      <c r="BJ746" s="17" t="s">
        <v>82</v>
      </c>
      <c r="BK746" s="151">
        <f>ROUND(I746*H746,2)</f>
        <v>0</v>
      </c>
      <c r="BL746" s="17" t="s">
        <v>248</v>
      </c>
      <c r="BM746" s="150" t="s">
        <v>1209</v>
      </c>
    </row>
    <row r="747" spans="2:65" s="12" customFormat="1" ht="10">
      <c r="B747" s="152"/>
      <c r="D747" s="153" t="s">
        <v>165</v>
      </c>
      <c r="E747" s="154" t="s">
        <v>1</v>
      </c>
      <c r="F747" s="155" t="s">
        <v>465</v>
      </c>
      <c r="H747" s="154" t="s">
        <v>1</v>
      </c>
      <c r="I747" s="156"/>
      <c r="L747" s="152"/>
      <c r="M747" s="157"/>
      <c r="T747" s="158"/>
      <c r="AT747" s="154" t="s">
        <v>165</v>
      </c>
      <c r="AU747" s="154" t="s">
        <v>84</v>
      </c>
      <c r="AV747" s="12" t="s">
        <v>82</v>
      </c>
      <c r="AW747" s="12" t="s">
        <v>31</v>
      </c>
      <c r="AX747" s="12" t="s">
        <v>75</v>
      </c>
      <c r="AY747" s="154" t="s">
        <v>158</v>
      </c>
    </row>
    <row r="748" spans="2:65" s="12" customFormat="1" ht="10">
      <c r="B748" s="152"/>
      <c r="D748" s="153" t="s">
        <v>165</v>
      </c>
      <c r="E748" s="154" t="s">
        <v>1</v>
      </c>
      <c r="F748" s="155" t="s">
        <v>1210</v>
      </c>
      <c r="H748" s="154" t="s">
        <v>1</v>
      </c>
      <c r="I748" s="156"/>
      <c r="L748" s="152"/>
      <c r="M748" s="157"/>
      <c r="T748" s="158"/>
      <c r="AT748" s="154" t="s">
        <v>165</v>
      </c>
      <c r="AU748" s="154" t="s">
        <v>84</v>
      </c>
      <c r="AV748" s="12" t="s">
        <v>82</v>
      </c>
      <c r="AW748" s="12" t="s">
        <v>31</v>
      </c>
      <c r="AX748" s="12" t="s">
        <v>75</v>
      </c>
      <c r="AY748" s="154" t="s">
        <v>158</v>
      </c>
    </row>
    <row r="749" spans="2:65" s="13" customFormat="1" ht="10">
      <c r="B749" s="159"/>
      <c r="D749" s="153" t="s">
        <v>165</v>
      </c>
      <c r="E749" s="160" t="s">
        <v>1</v>
      </c>
      <c r="F749" s="161" t="s">
        <v>1211</v>
      </c>
      <c r="H749" s="162">
        <v>157.5</v>
      </c>
      <c r="I749" s="163"/>
      <c r="L749" s="159"/>
      <c r="M749" s="164"/>
      <c r="T749" s="165"/>
      <c r="AT749" s="160" t="s">
        <v>165</v>
      </c>
      <c r="AU749" s="160" t="s">
        <v>84</v>
      </c>
      <c r="AV749" s="13" t="s">
        <v>84</v>
      </c>
      <c r="AW749" s="13" t="s">
        <v>31</v>
      </c>
      <c r="AX749" s="13" t="s">
        <v>82</v>
      </c>
      <c r="AY749" s="160" t="s">
        <v>158</v>
      </c>
    </row>
    <row r="750" spans="2:65" s="1" customFormat="1" ht="21.75" customHeight="1">
      <c r="B750" s="137"/>
      <c r="C750" s="185" t="s">
        <v>1212</v>
      </c>
      <c r="D750" s="185" t="s">
        <v>656</v>
      </c>
      <c r="E750" s="186" t="s">
        <v>1213</v>
      </c>
      <c r="F750" s="187" t="s">
        <v>1214</v>
      </c>
      <c r="G750" s="188" t="s">
        <v>170</v>
      </c>
      <c r="H750" s="189">
        <v>13.333</v>
      </c>
      <c r="I750" s="190"/>
      <c r="J750" s="191">
        <f>ROUND(I750*H750,2)</f>
        <v>0</v>
      </c>
      <c r="K750" s="192"/>
      <c r="L750" s="193"/>
      <c r="M750" s="194" t="s">
        <v>1</v>
      </c>
      <c r="N750" s="195" t="s">
        <v>40</v>
      </c>
      <c r="P750" s="148">
        <f>O750*H750</f>
        <v>0</v>
      </c>
      <c r="Q750" s="148">
        <v>0.44</v>
      </c>
      <c r="R750" s="148">
        <f>Q750*H750</f>
        <v>5.8665200000000004</v>
      </c>
      <c r="S750" s="148">
        <v>0</v>
      </c>
      <c r="T750" s="149">
        <f>S750*H750</f>
        <v>0</v>
      </c>
      <c r="AR750" s="150" t="s">
        <v>530</v>
      </c>
      <c r="AT750" s="150" t="s">
        <v>656</v>
      </c>
      <c r="AU750" s="150" t="s">
        <v>84</v>
      </c>
      <c r="AY750" s="17" t="s">
        <v>158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82</v>
      </c>
      <c r="BK750" s="151">
        <f>ROUND(I750*H750,2)</f>
        <v>0</v>
      </c>
      <c r="BL750" s="17" t="s">
        <v>248</v>
      </c>
      <c r="BM750" s="150" t="s">
        <v>1215</v>
      </c>
    </row>
    <row r="751" spans="2:65" s="12" customFormat="1" ht="10">
      <c r="B751" s="152"/>
      <c r="D751" s="153" t="s">
        <v>165</v>
      </c>
      <c r="E751" s="154" t="s">
        <v>1</v>
      </c>
      <c r="F751" s="155" t="s">
        <v>465</v>
      </c>
      <c r="H751" s="154" t="s">
        <v>1</v>
      </c>
      <c r="I751" s="156"/>
      <c r="L751" s="152"/>
      <c r="M751" s="157"/>
      <c r="T751" s="158"/>
      <c r="AT751" s="154" t="s">
        <v>165</v>
      </c>
      <c r="AU751" s="154" t="s">
        <v>84</v>
      </c>
      <c r="AV751" s="12" t="s">
        <v>82</v>
      </c>
      <c r="AW751" s="12" t="s">
        <v>31</v>
      </c>
      <c r="AX751" s="12" t="s">
        <v>75</v>
      </c>
      <c r="AY751" s="154" t="s">
        <v>158</v>
      </c>
    </row>
    <row r="752" spans="2:65" s="13" customFormat="1" ht="10">
      <c r="B752" s="159"/>
      <c r="D752" s="153" t="s">
        <v>165</v>
      </c>
      <c r="E752" s="160" t="s">
        <v>1</v>
      </c>
      <c r="F752" s="161" t="s">
        <v>1216</v>
      </c>
      <c r="H752" s="162">
        <v>4.2629999999999999</v>
      </c>
      <c r="I752" s="163"/>
      <c r="L752" s="159"/>
      <c r="M752" s="164"/>
      <c r="T752" s="165"/>
      <c r="AT752" s="160" t="s">
        <v>165</v>
      </c>
      <c r="AU752" s="160" t="s">
        <v>84</v>
      </c>
      <c r="AV752" s="13" t="s">
        <v>84</v>
      </c>
      <c r="AW752" s="13" t="s">
        <v>31</v>
      </c>
      <c r="AX752" s="13" t="s">
        <v>75</v>
      </c>
      <c r="AY752" s="160" t="s">
        <v>158</v>
      </c>
    </row>
    <row r="753" spans="2:65" s="13" customFormat="1" ht="10">
      <c r="B753" s="159"/>
      <c r="D753" s="153" t="s">
        <v>165</v>
      </c>
      <c r="E753" s="160" t="s">
        <v>1</v>
      </c>
      <c r="F753" s="161" t="s">
        <v>1217</v>
      </c>
      <c r="H753" s="162">
        <v>3.4449999999999998</v>
      </c>
      <c r="I753" s="163"/>
      <c r="L753" s="159"/>
      <c r="M753" s="164"/>
      <c r="T753" s="165"/>
      <c r="AT753" s="160" t="s">
        <v>165</v>
      </c>
      <c r="AU753" s="160" t="s">
        <v>84</v>
      </c>
      <c r="AV753" s="13" t="s">
        <v>84</v>
      </c>
      <c r="AW753" s="13" t="s">
        <v>31</v>
      </c>
      <c r="AX753" s="13" t="s">
        <v>75</v>
      </c>
      <c r="AY753" s="160" t="s">
        <v>158</v>
      </c>
    </row>
    <row r="754" spans="2:65" s="13" customFormat="1" ht="10">
      <c r="B754" s="159"/>
      <c r="D754" s="153" t="s">
        <v>165</v>
      </c>
      <c r="E754" s="160" t="s">
        <v>1</v>
      </c>
      <c r="F754" s="161" t="s">
        <v>1218</v>
      </c>
      <c r="H754" s="162">
        <v>4.4130000000000003</v>
      </c>
      <c r="I754" s="163"/>
      <c r="L754" s="159"/>
      <c r="M754" s="164"/>
      <c r="T754" s="165"/>
      <c r="AT754" s="160" t="s">
        <v>165</v>
      </c>
      <c r="AU754" s="160" t="s">
        <v>84</v>
      </c>
      <c r="AV754" s="13" t="s">
        <v>84</v>
      </c>
      <c r="AW754" s="13" t="s">
        <v>31</v>
      </c>
      <c r="AX754" s="13" t="s">
        <v>75</v>
      </c>
      <c r="AY754" s="160" t="s">
        <v>158</v>
      </c>
    </row>
    <row r="755" spans="2:65" s="14" customFormat="1" ht="10">
      <c r="B755" s="166"/>
      <c r="D755" s="153" t="s">
        <v>165</v>
      </c>
      <c r="E755" s="167" t="s">
        <v>1</v>
      </c>
      <c r="F755" s="168" t="s">
        <v>195</v>
      </c>
      <c r="H755" s="169">
        <v>12.121</v>
      </c>
      <c r="I755" s="170"/>
      <c r="L755" s="166"/>
      <c r="M755" s="171"/>
      <c r="T755" s="172"/>
      <c r="AT755" s="167" t="s">
        <v>165</v>
      </c>
      <c r="AU755" s="167" t="s">
        <v>84</v>
      </c>
      <c r="AV755" s="14" t="s">
        <v>105</v>
      </c>
      <c r="AW755" s="14" t="s">
        <v>31</v>
      </c>
      <c r="AX755" s="14" t="s">
        <v>82</v>
      </c>
      <c r="AY755" s="167" t="s">
        <v>158</v>
      </c>
    </row>
    <row r="756" spans="2:65" s="13" customFormat="1" ht="10">
      <c r="B756" s="159"/>
      <c r="D756" s="153" t="s">
        <v>165</v>
      </c>
      <c r="F756" s="161" t="s">
        <v>1219</v>
      </c>
      <c r="H756" s="162">
        <v>13.333</v>
      </c>
      <c r="I756" s="163"/>
      <c r="L756" s="159"/>
      <c r="M756" s="164"/>
      <c r="T756" s="165"/>
      <c r="AT756" s="160" t="s">
        <v>165</v>
      </c>
      <c r="AU756" s="160" t="s">
        <v>84</v>
      </c>
      <c r="AV756" s="13" t="s">
        <v>84</v>
      </c>
      <c r="AW756" s="13" t="s">
        <v>3</v>
      </c>
      <c r="AX756" s="13" t="s">
        <v>82</v>
      </c>
      <c r="AY756" s="160" t="s">
        <v>158</v>
      </c>
    </row>
    <row r="757" spans="2:65" s="1" customFormat="1" ht="21.75" customHeight="1">
      <c r="B757" s="137"/>
      <c r="C757" s="185" t="s">
        <v>1220</v>
      </c>
      <c r="D757" s="185" t="s">
        <v>656</v>
      </c>
      <c r="E757" s="186" t="s">
        <v>1221</v>
      </c>
      <c r="F757" s="187" t="s">
        <v>1222</v>
      </c>
      <c r="G757" s="188" t="s">
        <v>170</v>
      </c>
      <c r="H757" s="189">
        <v>0.64700000000000002</v>
      </c>
      <c r="I757" s="190"/>
      <c r="J757" s="191">
        <f>ROUND(I757*H757,2)</f>
        <v>0</v>
      </c>
      <c r="K757" s="192"/>
      <c r="L757" s="193"/>
      <c r="M757" s="194" t="s">
        <v>1</v>
      </c>
      <c r="N757" s="195" t="s">
        <v>40</v>
      </c>
      <c r="P757" s="148">
        <f>O757*H757</f>
        <v>0</v>
      </c>
      <c r="Q757" s="148">
        <v>0.55000000000000004</v>
      </c>
      <c r="R757" s="148">
        <f>Q757*H757</f>
        <v>0.35585000000000006</v>
      </c>
      <c r="S757" s="148">
        <v>0</v>
      </c>
      <c r="T757" s="149">
        <f>S757*H757</f>
        <v>0</v>
      </c>
      <c r="AR757" s="150" t="s">
        <v>530</v>
      </c>
      <c r="AT757" s="150" t="s">
        <v>656</v>
      </c>
      <c r="AU757" s="150" t="s">
        <v>84</v>
      </c>
      <c r="AY757" s="17" t="s">
        <v>158</v>
      </c>
      <c r="BE757" s="151">
        <f>IF(N757="základní",J757,0)</f>
        <v>0</v>
      </c>
      <c r="BF757" s="151">
        <f>IF(N757="snížená",J757,0)</f>
        <v>0</v>
      </c>
      <c r="BG757" s="151">
        <f>IF(N757="zákl. přenesená",J757,0)</f>
        <v>0</v>
      </c>
      <c r="BH757" s="151">
        <f>IF(N757="sníž. přenesená",J757,0)</f>
        <v>0</v>
      </c>
      <c r="BI757" s="151">
        <f>IF(N757="nulová",J757,0)</f>
        <v>0</v>
      </c>
      <c r="BJ757" s="17" t="s">
        <v>82</v>
      </c>
      <c r="BK757" s="151">
        <f>ROUND(I757*H757,2)</f>
        <v>0</v>
      </c>
      <c r="BL757" s="17" t="s">
        <v>248</v>
      </c>
      <c r="BM757" s="150" t="s">
        <v>1223</v>
      </c>
    </row>
    <row r="758" spans="2:65" s="12" customFormat="1" ht="10">
      <c r="B758" s="152"/>
      <c r="D758" s="153" t="s">
        <v>165</v>
      </c>
      <c r="E758" s="154" t="s">
        <v>1</v>
      </c>
      <c r="F758" s="155" t="s">
        <v>1203</v>
      </c>
      <c r="H758" s="154" t="s">
        <v>1</v>
      </c>
      <c r="I758" s="156"/>
      <c r="L758" s="152"/>
      <c r="M758" s="157"/>
      <c r="T758" s="158"/>
      <c r="AT758" s="154" t="s">
        <v>165</v>
      </c>
      <c r="AU758" s="154" t="s">
        <v>84</v>
      </c>
      <c r="AV758" s="12" t="s">
        <v>82</v>
      </c>
      <c r="AW758" s="12" t="s">
        <v>31</v>
      </c>
      <c r="AX758" s="12" t="s">
        <v>75</v>
      </c>
      <c r="AY758" s="154" t="s">
        <v>158</v>
      </c>
    </row>
    <row r="759" spans="2:65" s="12" customFormat="1" ht="10">
      <c r="B759" s="152"/>
      <c r="D759" s="153" t="s">
        <v>165</v>
      </c>
      <c r="E759" s="154" t="s">
        <v>1</v>
      </c>
      <c r="F759" s="155" t="s">
        <v>1204</v>
      </c>
      <c r="H759" s="154" t="s">
        <v>1</v>
      </c>
      <c r="I759" s="156"/>
      <c r="L759" s="152"/>
      <c r="M759" s="157"/>
      <c r="T759" s="158"/>
      <c r="AT759" s="154" t="s">
        <v>165</v>
      </c>
      <c r="AU759" s="154" t="s">
        <v>84</v>
      </c>
      <c r="AV759" s="12" t="s">
        <v>82</v>
      </c>
      <c r="AW759" s="12" t="s">
        <v>31</v>
      </c>
      <c r="AX759" s="12" t="s">
        <v>75</v>
      </c>
      <c r="AY759" s="154" t="s">
        <v>158</v>
      </c>
    </row>
    <row r="760" spans="2:65" s="13" customFormat="1" ht="10">
      <c r="B760" s="159"/>
      <c r="D760" s="153" t="s">
        <v>165</v>
      </c>
      <c r="E760" s="160" t="s">
        <v>1</v>
      </c>
      <c r="F760" s="161" t="s">
        <v>1224</v>
      </c>
      <c r="H760" s="162">
        <v>0.51</v>
      </c>
      <c r="I760" s="163"/>
      <c r="L760" s="159"/>
      <c r="M760" s="164"/>
      <c r="T760" s="165"/>
      <c r="AT760" s="160" t="s">
        <v>165</v>
      </c>
      <c r="AU760" s="160" t="s">
        <v>84</v>
      </c>
      <c r="AV760" s="13" t="s">
        <v>84</v>
      </c>
      <c r="AW760" s="13" t="s">
        <v>31</v>
      </c>
      <c r="AX760" s="13" t="s">
        <v>75</v>
      </c>
      <c r="AY760" s="160" t="s">
        <v>158</v>
      </c>
    </row>
    <row r="761" spans="2:65" s="13" customFormat="1" ht="10">
      <c r="B761" s="159"/>
      <c r="D761" s="153" t="s">
        <v>165</v>
      </c>
      <c r="E761" s="160" t="s">
        <v>1</v>
      </c>
      <c r="F761" s="161" t="s">
        <v>1225</v>
      </c>
      <c r="H761" s="162">
        <v>7.8E-2</v>
      </c>
      <c r="I761" s="163"/>
      <c r="L761" s="159"/>
      <c r="M761" s="164"/>
      <c r="T761" s="165"/>
      <c r="AT761" s="160" t="s">
        <v>165</v>
      </c>
      <c r="AU761" s="160" t="s">
        <v>84</v>
      </c>
      <c r="AV761" s="13" t="s">
        <v>84</v>
      </c>
      <c r="AW761" s="13" t="s">
        <v>31</v>
      </c>
      <c r="AX761" s="13" t="s">
        <v>75</v>
      </c>
      <c r="AY761" s="160" t="s">
        <v>158</v>
      </c>
    </row>
    <row r="762" spans="2:65" s="14" customFormat="1" ht="10">
      <c r="B762" s="166"/>
      <c r="D762" s="153" t="s">
        <v>165</v>
      </c>
      <c r="E762" s="167" t="s">
        <v>1</v>
      </c>
      <c r="F762" s="168" t="s">
        <v>195</v>
      </c>
      <c r="H762" s="169">
        <v>0.58799999999999997</v>
      </c>
      <c r="I762" s="170"/>
      <c r="L762" s="166"/>
      <c r="M762" s="171"/>
      <c r="T762" s="172"/>
      <c r="AT762" s="167" t="s">
        <v>165</v>
      </c>
      <c r="AU762" s="167" t="s">
        <v>84</v>
      </c>
      <c r="AV762" s="14" t="s">
        <v>105</v>
      </c>
      <c r="AW762" s="14" t="s">
        <v>31</v>
      </c>
      <c r="AX762" s="14" t="s">
        <v>82</v>
      </c>
      <c r="AY762" s="167" t="s">
        <v>158</v>
      </c>
    </row>
    <row r="763" spans="2:65" s="13" customFormat="1" ht="10">
      <c r="B763" s="159"/>
      <c r="D763" s="153" t="s">
        <v>165</v>
      </c>
      <c r="F763" s="161" t="s">
        <v>1226</v>
      </c>
      <c r="H763" s="162">
        <v>0.64700000000000002</v>
      </c>
      <c r="I763" s="163"/>
      <c r="L763" s="159"/>
      <c r="M763" s="164"/>
      <c r="T763" s="165"/>
      <c r="AT763" s="160" t="s">
        <v>165</v>
      </c>
      <c r="AU763" s="160" t="s">
        <v>84</v>
      </c>
      <c r="AV763" s="13" t="s">
        <v>84</v>
      </c>
      <c r="AW763" s="13" t="s">
        <v>3</v>
      </c>
      <c r="AX763" s="13" t="s">
        <v>82</v>
      </c>
      <c r="AY763" s="160" t="s">
        <v>158</v>
      </c>
    </row>
    <row r="764" spans="2:65" s="1" customFormat="1" ht="24.15" customHeight="1">
      <c r="B764" s="137"/>
      <c r="C764" s="138" t="s">
        <v>1227</v>
      </c>
      <c r="D764" s="138" t="s">
        <v>160</v>
      </c>
      <c r="E764" s="139" t="s">
        <v>1228</v>
      </c>
      <c r="F764" s="140" t="s">
        <v>1229</v>
      </c>
      <c r="G764" s="141" t="s">
        <v>170</v>
      </c>
      <c r="H764" s="142">
        <v>13.98</v>
      </c>
      <c r="I764" s="143"/>
      <c r="J764" s="144">
        <f>ROUND(I764*H764,2)</f>
        <v>0</v>
      </c>
      <c r="K764" s="145"/>
      <c r="L764" s="32"/>
      <c r="M764" s="146" t="s">
        <v>1</v>
      </c>
      <c r="N764" s="147" t="s">
        <v>40</v>
      </c>
      <c r="P764" s="148">
        <f>O764*H764</f>
        <v>0</v>
      </c>
      <c r="Q764" s="148">
        <v>2.4469999999999999E-2</v>
      </c>
      <c r="R764" s="148">
        <f>Q764*H764</f>
        <v>0.34209059999999997</v>
      </c>
      <c r="S764" s="148">
        <v>0</v>
      </c>
      <c r="T764" s="149">
        <f>S764*H764</f>
        <v>0</v>
      </c>
      <c r="AR764" s="150" t="s">
        <v>248</v>
      </c>
      <c r="AT764" s="150" t="s">
        <v>160</v>
      </c>
      <c r="AU764" s="150" t="s">
        <v>84</v>
      </c>
      <c r="AY764" s="17" t="s">
        <v>158</v>
      </c>
      <c r="BE764" s="151">
        <f>IF(N764="základní",J764,0)</f>
        <v>0</v>
      </c>
      <c r="BF764" s="151">
        <f>IF(N764="snížená",J764,0)</f>
        <v>0</v>
      </c>
      <c r="BG764" s="151">
        <f>IF(N764="zákl. přenesená",J764,0)</f>
        <v>0</v>
      </c>
      <c r="BH764" s="151">
        <f>IF(N764="sníž. přenesená",J764,0)</f>
        <v>0</v>
      </c>
      <c r="BI764" s="151">
        <f>IF(N764="nulová",J764,0)</f>
        <v>0</v>
      </c>
      <c r="BJ764" s="17" t="s">
        <v>82</v>
      </c>
      <c r="BK764" s="151">
        <f>ROUND(I764*H764,2)</f>
        <v>0</v>
      </c>
      <c r="BL764" s="17" t="s">
        <v>248</v>
      </c>
      <c r="BM764" s="150" t="s">
        <v>1230</v>
      </c>
    </row>
    <row r="765" spans="2:65" s="13" customFormat="1" ht="10">
      <c r="B765" s="159"/>
      <c r="D765" s="153" t="s">
        <v>165</v>
      </c>
      <c r="E765" s="160" t="s">
        <v>1</v>
      </c>
      <c r="F765" s="161" t="s">
        <v>1231</v>
      </c>
      <c r="H765" s="162">
        <v>13.98</v>
      </c>
      <c r="I765" s="163"/>
      <c r="L765" s="159"/>
      <c r="M765" s="164"/>
      <c r="T765" s="165"/>
      <c r="AT765" s="160" t="s">
        <v>165</v>
      </c>
      <c r="AU765" s="160" t="s">
        <v>84</v>
      </c>
      <c r="AV765" s="13" t="s">
        <v>84</v>
      </c>
      <c r="AW765" s="13" t="s">
        <v>31</v>
      </c>
      <c r="AX765" s="13" t="s">
        <v>82</v>
      </c>
      <c r="AY765" s="160" t="s">
        <v>158</v>
      </c>
    </row>
    <row r="766" spans="2:65" s="1" customFormat="1" ht="24.15" customHeight="1">
      <c r="B766" s="137"/>
      <c r="C766" s="138" t="s">
        <v>1232</v>
      </c>
      <c r="D766" s="138" t="s">
        <v>160</v>
      </c>
      <c r="E766" s="139" t="s">
        <v>1233</v>
      </c>
      <c r="F766" s="140" t="s">
        <v>1234</v>
      </c>
      <c r="G766" s="141" t="s">
        <v>163</v>
      </c>
      <c r="H766" s="142">
        <v>39.095999999999997</v>
      </c>
      <c r="I766" s="143"/>
      <c r="J766" s="144">
        <f>ROUND(I766*H766,2)</f>
        <v>0</v>
      </c>
      <c r="K766" s="145"/>
      <c r="L766" s="32"/>
      <c r="M766" s="146" t="s">
        <v>1</v>
      </c>
      <c r="N766" s="147" t="s">
        <v>40</v>
      </c>
      <c r="P766" s="148">
        <f>O766*H766</f>
        <v>0</v>
      </c>
      <c r="Q766" s="148">
        <v>0</v>
      </c>
      <c r="R766" s="148">
        <f>Q766*H766</f>
        <v>0</v>
      </c>
      <c r="S766" s="148">
        <v>0</v>
      </c>
      <c r="T766" s="149">
        <f>S766*H766</f>
        <v>0</v>
      </c>
      <c r="AR766" s="150" t="s">
        <v>248</v>
      </c>
      <c r="AT766" s="150" t="s">
        <v>160</v>
      </c>
      <c r="AU766" s="150" t="s">
        <v>84</v>
      </c>
      <c r="AY766" s="17" t="s">
        <v>158</v>
      </c>
      <c r="BE766" s="151">
        <f>IF(N766="základní",J766,0)</f>
        <v>0</v>
      </c>
      <c r="BF766" s="151">
        <f>IF(N766="snížená",J766,0)</f>
        <v>0</v>
      </c>
      <c r="BG766" s="151">
        <f>IF(N766="zákl. přenesená",J766,0)</f>
        <v>0</v>
      </c>
      <c r="BH766" s="151">
        <f>IF(N766="sníž. přenesená",J766,0)</f>
        <v>0</v>
      </c>
      <c r="BI766" s="151">
        <f>IF(N766="nulová",J766,0)</f>
        <v>0</v>
      </c>
      <c r="BJ766" s="17" t="s">
        <v>82</v>
      </c>
      <c r="BK766" s="151">
        <f>ROUND(I766*H766,2)</f>
        <v>0</v>
      </c>
      <c r="BL766" s="17" t="s">
        <v>248</v>
      </c>
      <c r="BM766" s="150" t="s">
        <v>1235</v>
      </c>
    </row>
    <row r="767" spans="2:65" s="12" customFormat="1" ht="10">
      <c r="B767" s="152"/>
      <c r="D767" s="153" t="s">
        <v>165</v>
      </c>
      <c r="E767" s="154" t="s">
        <v>1</v>
      </c>
      <c r="F767" s="155" t="s">
        <v>1236</v>
      </c>
      <c r="H767" s="154" t="s">
        <v>1</v>
      </c>
      <c r="I767" s="156"/>
      <c r="L767" s="152"/>
      <c r="M767" s="157"/>
      <c r="T767" s="158"/>
      <c r="AT767" s="154" t="s">
        <v>165</v>
      </c>
      <c r="AU767" s="154" t="s">
        <v>84</v>
      </c>
      <c r="AV767" s="12" t="s">
        <v>82</v>
      </c>
      <c r="AW767" s="12" t="s">
        <v>31</v>
      </c>
      <c r="AX767" s="12" t="s">
        <v>75</v>
      </c>
      <c r="AY767" s="154" t="s">
        <v>158</v>
      </c>
    </row>
    <row r="768" spans="2:65" s="13" customFormat="1" ht="10">
      <c r="B768" s="159"/>
      <c r="D768" s="153" t="s">
        <v>165</v>
      </c>
      <c r="E768" s="160" t="s">
        <v>1</v>
      </c>
      <c r="F768" s="161" t="s">
        <v>1237</v>
      </c>
      <c r="H768" s="162">
        <v>39.095999999999997</v>
      </c>
      <c r="I768" s="163"/>
      <c r="L768" s="159"/>
      <c r="M768" s="164"/>
      <c r="T768" s="165"/>
      <c r="AT768" s="160" t="s">
        <v>165</v>
      </c>
      <c r="AU768" s="160" t="s">
        <v>84</v>
      </c>
      <c r="AV768" s="13" t="s">
        <v>84</v>
      </c>
      <c r="AW768" s="13" t="s">
        <v>31</v>
      </c>
      <c r="AX768" s="13" t="s">
        <v>82</v>
      </c>
      <c r="AY768" s="160" t="s">
        <v>158</v>
      </c>
    </row>
    <row r="769" spans="2:65" s="1" customFormat="1" ht="21.75" customHeight="1">
      <c r="B769" s="137"/>
      <c r="C769" s="185" t="s">
        <v>1238</v>
      </c>
      <c r="D769" s="185" t="s">
        <v>656</v>
      </c>
      <c r="E769" s="186" t="s">
        <v>1239</v>
      </c>
      <c r="F769" s="187" t="s">
        <v>1240</v>
      </c>
      <c r="G769" s="188" t="s">
        <v>170</v>
      </c>
      <c r="H769" s="189">
        <v>1.72</v>
      </c>
      <c r="I769" s="190"/>
      <c r="J769" s="191">
        <f>ROUND(I769*H769,2)</f>
        <v>0</v>
      </c>
      <c r="K769" s="192"/>
      <c r="L769" s="193"/>
      <c r="M769" s="194" t="s">
        <v>1</v>
      </c>
      <c r="N769" s="195" t="s">
        <v>40</v>
      </c>
      <c r="P769" s="148">
        <f>O769*H769</f>
        <v>0</v>
      </c>
      <c r="Q769" s="148">
        <v>0.55000000000000004</v>
      </c>
      <c r="R769" s="148">
        <f>Q769*H769</f>
        <v>0.94600000000000006</v>
      </c>
      <c r="S769" s="148">
        <v>0</v>
      </c>
      <c r="T769" s="149">
        <f>S769*H769</f>
        <v>0</v>
      </c>
      <c r="AR769" s="150" t="s">
        <v>530</v>
      </c>
      <c r="AT769" s="150" t="s">
        <v>656</v>
      </c>
      <c r="AU769" s="150" t="s">
        <v>84</v>
      </c>
      <c r="AY769" s="17" t="s">
        <v>158</v>
      </c>
      <c r="BE769" s="151">
        <f>IF(N769="základní",J769,0)</f>
        <v>0</v>
      </c>
      <c r="BF769" s="151">
        <f>IF(N769="snížená",J769,0)</f>
        <v>0</v>
      </c>
      <c r="BG769" s="151">
        <f>IF(N769="zákl. přenesená",J769,0)</f>
        <v>0</v>
      </c>
      <c r="BH769" s="151">
        <f>IF(N769="sníž. přenesená",J769,0)</f>
        <v>0</v>
      </c>
      <c r="BI769" s="151">
        <f>IF(N769="nulová",J769,0)</f>
        <v>0</v>
      </c>
      <c r="BJ769" s="17" t="s">
        <v>82</v>
      </c>
      <c r="BK769" s="151">
        <f>ROUND(I769*H769,2)</f>
        <v>0</v>
      </c>
      <c r="BL769" s="17" t="s">
        <v>248</v>
      </c>
      <c r="BM769" s="150" t="s">
        <v>1241</v>
      </c>
    </row>
    <row r="770" spans="2:65" s="13" customFormat="1" ht="10">
      <c r="B770" s="159"/>
      <c r="D770" s="153" t="s">
        <v>165</v>
      </c>
      <c r="E770" s="160" t="s">
        <v>1</v>
      </c>
      <c r="F770" s="161" t="s">
        <v>1242</v>
      </c>
      <c r="H770" s="162">
        <v>1.72</v>
      </c>
      <c r="I770" s="163"/>
      <c r="L770" s="159"/>
      <c r="M770" s="164"/>
      <c r="T770" s="165"/>
      <c r="AT770" s="160" t="s">
        <v>165</v>
      </c>
      <c r="AU770" s="160" t="s">
        <v>84</v>
      </c>
      <c r="AV770" s="13" t="s">
        <v>84</v>
      </c>
      <c r="AW770" s="13" t="s">
        <v>31</v>
      </c>
      <c r="AX770" s="13" t="s">
        <v>82</v>
      </c>
      <c r="AY770" s="160" t="s">
        <v>158</v>
      </c>
    </row>
    <row r="771" spans="2:65" s="1" customFormat="1" ht="24.15" customHeight="1">
      <c r="B771" s="137"/>
      <c r="C771" s="138" t="s">
        <v>1243</v>
      </c>
      <c r="D771" s="138" t="s">
        <v>160</v>
      </c>
      <c r="E771" s="139" t="s">
        <v>1244</v>
      </c>
      <c r="F771" s="140" t="s">
        <v>1245</v>
      </c>
      <c r="G771" s="141" t="s">
        <v>906</v>
      </c>
      <c r="H771" s="142">
        <v>69.94</v>
      </c>
      <c r="I771" s="143"/>
      <c r="J771" s="144">
        <f>ROUND(I771*H771,2)</f>
        <v>0</v>
      </c>
      <c r="K771" s="145"/>
      <c r="L771" s="32"/>
      <c r="M771" s="146" t="s">
        <v>1</v>
      </c>
      <c r="N771" s="147" t="s">
        <v>40</v>
      </c>
      <c r="P771" s="148">
        <f>O771*H771</f>
        <v>0</v>
      </c>
      <c r="Q771" s="148">
        <v>0</v>
      </c>
      <c r="R771" s="148">
        <f>Q771*H771</f>
        <v>0</v>
      </c>
      <c r="S771" s="148">
        <v>0</v>
      </c>
      <c r="T771" s="149">
        <f>S771*H771</f>
        <v>0</v>
      </c>
      <c r="AR771" s="150" t="s">
        <v>248</v>
      </c>
      <c r="AT771" s="150" t="s">
        <v>160</v>
      </c>
      <c r="AU771" s="150" t="s">
        <v>84</v>
      </c>
      <c r="AY771" s="17" t="s">
        <v>158</v>
      </c>
      <c r="BE771" s="151">
        <f>IF(N771="základní",J771,0)</f>
        <v>0</v>
      </c>
      <c r="BF771" s="151">
        <f>IF(N771="snížená",J771,0)</f>
        <v>0</v>
      </c>
      <c r="BG771" s="151">
        <f>IF(N771="zákl. přenesená",J771,0)</f>
        <v>0</v>
      </c>
      <c r="BH771" s="151">
        <f>IF(N771="sníž. přenesená",J771,0)</f>
        <v>0</v>
      </c>
      <c r="BI771" s="151">
        <f>IF(N771="nulová",J771,0)</f>
        <v>0</v>
      </c>
      <c r="BJ771" s="17" t="s">
        <v>82</v>
      </c>
      <c r="BK771" s="151">
        <f>ROUND(I771*H771,2)</f>
        <v>0</v>
      </c>
      <c r="BL771" s="17" t="s">
        <v>248</v>
      </c>
      <c r="BM771" s="150" t="s">
        <v>1246</v>
      </c>
    </row>
    <row r="772" spans="2:65" s="12" customFormat="1" ht="10">
      <c r="B772" s="152"/>
      <c r="D772" s="153" t="s">
        <v>165</v>
      </c>
      <c r="E772" s="154" t="s">
        <v>1</v>
      </c>
      <c r="F772" s="155" t="s">
        <v>982</v>
      </c>
      <c r="H772" s="154" t="s">
        <v>1</v>
      </c>
      <c r="I772" s="156"/>
      <c r="L772" s="152"/>
      <c r="M772" s="157"/>
      <c r="T772" s="158"/>
      <c r="AT772" s="154" t="s">
        <v>165</v>
      </c>
      <c r="AU772" s="154" t="s">
        <v>84</v>
      </c>
      <c r="AV772" s="12" t="s">
        <v>82</v>
      </c>
      <c r="AW772" s="12" t="s">
        <v>31</v>
      </c>
      <c r="AX772" s="12" t="s">
        <v>75</v>
      </c>
      <c r="AY772" s="154" t="s">
        <v>158</v>
      </c>
    </row>
    <row r="773" spans="2:65" s="13" customFormat="1" ht="10">
      <c r="B773" s="159"/>
      <c r="D773" s="153" t="s">
        <v>165</v>
      </c>
      <c r="E773" s="160" t="s">
        <v>1</v>
      </c>
      <c r="F773" s="161" t="s">
        <v>1247</v>
      </c>
      <c r="H773" s="162">
        <v>69.94</v>
      </c>
      <c r="I773" s="163"/>
      <c r="L773" s="159"/>
      <c r="M773" s="164"/>
      <c r="T773" s="165"/>
      <c r="AT773" s="160" t="s">
        <v>165</v>
      </c>
      <c r="AU773" s="160" t="s">
        <v>84</v>
      </c>
      <c r="AV773" s="13" t="s">
        <v>84</v>
      </c>
      <c r="AW773" s="13" t="s">
        <v>31</v>
      </c>
      <c r="AX773" s="13" t="s">
        <v>82</v>
      </c>
      <c r="AY773" s="160" t="s">
        <v>158</v>
      </c>
    </row>
    <row r="774" spans="2:65" s="1" customFormat="1" ht="24.15" customHeight="1">
      <c r="B774" s="137"/>
      <c r="C774" s="185" t="s">
        <v>1248</v>
      </c>
      <c r="D774" s="185" t="s">
        <v>656</v>
      </c>
      <c r="E774" s="186" t="s">
        <v>1144</v>
      </c>
      <c r="F774" s="187" t="s">
        <v>1145</v>
      </c>
      <c r="G774" s="188" t="s">
        <v>170</v>
      </c>
      <c r="H774" s="189">
        <v>1.077</v>
      </c>
      <c r="I774" s="190"/>
      <c r="J774" s="191">
        <f>ROUND(I774*H774,2)</f>
        <v>0</v>
      </c>
      <c r="K774" s="192"/>
      <c r="L774" s="193"/>
      <c r="M774" s="194" t="s">
        <v>1</v>
      </c>
      <c r="N774" s="195" t="s">
        <v>40</v>
      </c>
      <c r="P774" s="148">
        <f>O774*H774</f>
        <v>0</v>
      </c>
      <c r="Q774" s="148">
        <v>0.44</v>
      </c>
      <c r="R774" s="148">
        <f>Q774*H774</f>
        <v>0.47387999999999997</v>
      </c>
      <c r="S774" s="148">
        <v>0</v>
      </c>
      <c r="T774" s="149">
        <f>S774*H774</f>
        <v>0</v>
      </c>
      <c r="AR774" s="150" t="s">
        <v>530</v>
      </c>
      <c r="AT774" s="150" t="s">
        <v>656</v>
      </c>
      <c r="AU774" s="150" t="s">
        <v>84</v>
      </c>
      <c r="AY774" s="17" t="s">
        <v>158</v>
      </c>
      <c r="BE774" s="151">
        <f>IF(N774="základní",J774,0)</f>
        <v>0</v>
      </c>
      <c r="BF774" s="151">
        <f>IF(N774="snížená",J774,0)</f>
        <v>0</v>
      </c>
      <c r="BG774" s="151">
        <f>IF(N774="zákl. přenesená",J774,0)</f>
        <v>0</v>
      </c>
      <c r="BH774" s="151">
        <f>IF(N774="sníž. přenesená",J774,0)</f>
        <v>0</v>
      </c>
      <c r="BI774" s="151">
        <f>IF(N774="nulová",J774,0)</f>
        <v>0</v>
      </c>
      <c r="BJ774" s="17" t="s">
        <v>82</v>
      </c>
      <c r="BK774" s="151">
        <f>ROUND(I774*H774,2)</f>
        <v>0</v>
      </c>
      <c r="BL774" s="17" t="s">
        <v>248</v>
      </c>
      <c r="BM774" s="150" t="s">
        <v>1249</v>
      </c>
    </row>
    <row r="775" spans="2:65" s="13" customFormat="1" ht="10">
      <c r="B775" s="159"/>
      <c r="D775" s="153" t="s">
        <v>165</v>
      </c>
      <c r="E775" s="160" t="s">
        <v>1</v>
      </c>
      <c r="F775" s="161" t="s">
        <v>1250</v>
      </c>
      <c r="H775" s="162">
        <v>1.077</v>
      </c>
      <c r="I775" s="163"/>
      <c r="L775" s="159"/>
      <c r="M775" s="164"/>
      <c r="T775" s="165"/>
      <c r="AT775" s="160" t="s">
        <v>165</v>
      </c>
      <c r="AU775" s="160" t="s">
        <v>84</v>
      </c>
      <c r="AV775" s="13" t="s">
        <v>84</v>
      </c>
      <c r="AW775" s="13" t="s">
        <v>31</v>
      </c>
      <c r="AX775" s="13" t="s">
        <v>82</v>
      </c>
      <c r="AY775" s="160" t="s">
        <v>158</v>
      </c>
    </row>
    <row r="776" spans="2:65" s="1" customFormat="1" ht="24.15" customHeight="1">
      <c r="B776" s="137"/>
      <c r="C776" s="138" t="s">
        <v>1251</v>
      </c>
      <c r="D776" s="138" t="s">
        <v>160</v>
      </c>
      <c r="E776" s="139" t="s">
        <v>1252</v>
      </c>
      <c r="F776" s="140" t="s">
        <v>1253</v>
      </c>
      <c r="G776" s="141" t="s">
        <v>170</v>
      </c>
      <c r="H776" s="142">
        <v>2.7970000000000002</v>
      </c>
      <c r="I776" s="143"/>
      <c r="J776" s="144">
        <f>ROUND(I776*H776,2)</f>
        <v>0</v>
      </c>
      <c r="K776" s="145"/>
      <c r="L776" s="32"/>
      <c r="M776" s="146" t="s">
        <v>1</v>
      </c>
      <c r="N776" s="147" t="s">
        <v>40</v>
      </c>
      <c r="P776" s="148">
        <f>O776*H776</f>
        <v>0</v>
      </c>
      <c r="Q776" s="148">
        <v>2.81E-3</v>
      </c>
      <c r="R776" s="148">
        <f>Q776*H776</f>
        <v>7.8595699999999998E-3</v>
      </c>
      <c r="S776" s="148">
        <v>0</v>
      </c>
      <c r="T776" s="149">
        <f>S776*H776</f>
        <v>0</v>
      </c>
      <c r="AR776" s="150" t="s">
        <v>248</v>
      </c>
      <c r="AT776" s="150" t="s">
        <v>160</v>
      </c>
      <c r="AU776" s="150" t="s">
        <v>84</v>
      </c>
      <c r="AY776" s="17" t="s">
        <v>158</v>
      </c>
      <c r="BE776" s="151">
        <f>IF(N776="základní",J776,0)</f>
        <v>0</v>
      </c>
      <c r="BF776" s="151">
        <f>IF(N776="snížená",J776,0)</f>
        <v>0</v>
      </c>
      <c r="BG776" s="151">
        <f>IF(N776="zákl. přenesená",J776,0)</f>
        <v>0</v>
      </c>
      <c r="BH776" s="151">
        <f>IF(N776="sníž. přenesená",J776,0)</f>
        <v>0</v>
      </c>
      <c r="BI776" s="151">
        <f>IF(N776="nulová",J776,0)</f>
        <v>0</v>
      </c>
      <c r="BJ776" s="17" t="s">
        <v>82</v>
      </c>
      <c r="BK776" s="151">
        <f>ROUND(I776*H776,2)</f>
        <v>0</v>
      </c>
      <c r="BL776" s="17" t="s">
        <v>248</v>
      </c>
      <c r="BM776" s="150" t="s">
        <v>1254</v>
      </c>
    </row>
    <row r="777" spans="2:65" s="13" customFormat="1" ht="10">
      <c r="B777" s="159"/>
      <c r="D777" s="153" t="s">
        <v>165</v>
      </c>
      <c r="E777" s="160" t="s">
        <v>1</v>
      </c>
      <c r="F777" s="161" t="s">
        <v>1255</v>
      </c>
      <c r="H777" s="162">
        <v>2.7970000000000002</v>
      </c>
      <c r="I777" s="163"/>
      <c r="L777" s="159"/>
      <c r="M777" s="164"/>
      <c r="T777" s="165"/>
      <c r="AT777" s="160" t="s">
        <v>165</v>
      </c>
      <c r="AU777" s="160" t="s">
        <v>84</v>
      </c>
      <c r="AV777" s="13" t="s">
        <v>84</v>
      </c>
      <c r="AW777" s="13" t="s">
        <v>31</v>
      </c>
      <c r="AX777" s="13" t="s">
        <v>82</v>
      </c>
      <c r="AY777" s="160" t="s">
        <v>158</v>
      </c>
    </row>
    <row r="778" spans="2:65" s="1" customFormat="1" ht="24.15" customHeight="1">
      <c r="B778" s="137"/>
      <c r="C778" s="138" t="s">
        <v>1256</v>
      </c>
      <c r="D778" s="138" t="s">
        <v>160</v>
      </c>
      <c r="E778" s="139" t="s">
        <v>1257</v>
      </c>
      <c r="F778" s="140" t="s">
        <v>1258</v>
      </c>
      <c r="G778" s="141" t="s">
        <v>226</v>
      </c>
      <c r="H778" s="142">
        <v>20.959</v>
      </c>
      <c r="I778" s="143"/>
      <c r="J778" s="144">
        <f>ROUND(I778*H778,2)</f>
        <v>0</v>
      </c>
      <c r="K778" s="145"/>
      <c r="L778" s="32"/>
      <c r="M778" s="146" t="s">
        <v>1</v>
      </c>
      <c r="N778" s="147" t="s">
        <v>40</v>
      </c>
      <c r="P778" s="148">
        <f>O778*H778</f>
        <v>0</v>
      </c>
      <c r="Q778" s="148">
        <v>0</v>
      </c>
      <c r="R778" s="148">
        <f>Q778*H778</f>
        <v>0</v>
      </c>
      <c r="S778" s="148">
        <v>0</v>
      </c>
      <c r="T778" s="149">
        <f>S778*H778</f>
        <v>0</v>
      </c>
      <c r="AR778" s="150" t="s">
        <v>248</v>
      </c>
      <c r="AT778" s="150" t="s">
        <v>160</v>
      </c>
      <c r="AU778" s="150" t="s">
        <v>84</v>
      </c>
      <c r="AY778" s="17" t="s">
        <v>158</v>
      </c>
      <c r="BE778" s="151">
        <f>IF(N778="základní",J778,0)</f>
        <v>0</v>
      </c>
      <c r="BF778" s="151">
        <f>IF(N778="snížená",J778,0)</f>
        <v>0</v>
      </c>
      <c r="BG778" s="151">
        <f>IF(N778="zákl. přenesená",J778,0)</f>
        <v>0</v>
      </c>
      <c r="BH778" s="151">
        <f>IF(N778="sníž. přenesená",J778,0)</f>
        <v>0</v>
      </c>
      <c r="BI778" s="151">
        <f>IF(N778="nulová",J778,0)</f>
        <v>0</v>
      </c>
      <c r="BJ778" s="17" t="s">
        <v>82</v>
      </c>
      <c r="BK778" s="151">
        <f>ROUND(I778*H778,2)</f>
        <v>0</v>
      </c>
      <c r="BL778" s="17" t="s">
        <v>248</v>
      </c>
      <c r="BM778" s="150" t="s">
        <v>1259</v>
      </c>
    </row>
    <row r="779" spans="2:65" s="11" customFormat="1" ht="22.75" customHeight="1">
      <c r="B779" s="125"/>
      <c r="D779" s="126" t="s">
        <v>74</v>
      </c>
      <c r="E779" s="135" t="s">
        <v>1260</v>
      </c>
      <c r="F779" s="135" t="s">
        <v>1261</v>
      </c>
      <c r="I779" s="128"/>
      <c r="J779" s="136">
        <f>BK779</f>
        <v>0</v>
      </c>
      <c r="L779" s="125"/>
      <c r="M779" s="130"/>
      <c r="P779" s="131">
        <f>SUM(P780:P800)</f>
        <v>0</v>
      </c>
      <c r="R779" s="131">
        <f>SUM(R780:R800)</f>
        <v>0.55554800000000004</v>
      </c>
      <c r="T779" s="132">
        <f>SUM(T780:T800)</f>
        <v>0</v>
      </c>
      <c r="AR779" s="126" t="s">
        <v>84</v>
      </c>
      <c r="AT779" s="133" t="s">
        <v>74</v>
      </c>
      <c r="AU779" s="133" t="s">
        <v>82</v>
      </c>
      <c r="AY779" s="126" t="s">
        <v>158</v>
      </c>
      <c r="BK779" s="134">
        <f>SUM(BK780:BK800)</f>
        <v>0</v>
      </c>
    </row>
    <row r="780" spans="2:65" s="1" customFormat="1" ht="24.15" customHeight="1">
      <c r="B780" s="137"/>
      <c r="C780" s="138" t="s">
        <v>1262</v>
      </c>
      <c r="D780" s="138" t="s">
        <v>160</v>
      </c>
      <c r="E780" s="139" t="s">
        <v>1263</v>
      </c>
      <c r="F780" s="140" t="s">
        <v>1264</v>
      </c>
      <c r="G780" s="141" t="s">
        <v>163</v>
      </c>
      <c r="H780" s="142">
        <v>15.94</v>
      </c>
      <c r="I780" s="143"/>
      <c r="J780" s="144">
        <f>ROUND(I780*H780,2)</f>
        <v>0</v>
      </c>
      <c r="K780" s="145"/>
      <c r="L780" s="32"/>
      <c r="M780" s="146" t="s">
        <v>1</v>
      </c>
      <c r="N780" s="147" t="s">
        <v>40</v>
      </c>
      <c r="P780" s="148">
        <f>O780*H780</f>
        <v>0</v>
      </c>
      <c r="Q780" s="148">
        <v>1.5769999999999999E-2</v>
      </c>
      <c r="R780" s="148">
        <f>Q780*H780</f>
        <v>0.25137379999999998</v>
      </c>
      <c r="S780" s="148">
        <v>0</v>
      </c>
      <c r="T780" s="149">
        <f>S780*H780</f>
        <v>0</v>
      </c>
      <c r="AR780" s="150" t="s">
        <v>248</v>
      </c>
      <c r="AT780" s="150" t="s">
        <v>160</v>
      </c>
      <c r="AU780" s="150" t="s">
        <v>84</v>
      </c>
      <c r="AY780" s="17" t="s">
        <v>158</v>
      </c>
      <c r="BE780" s="151">
        <f>IF(N780="základní",J780,0)</f>
        <v>0</v>
      </c>
      <c r="BF780" s="151">
        <f>IF(N780="snížená",J780,0)</f>
        <v>0</v>
      </c>
      <c r="BG780" s="151">
        <f>IF(N780="zákl. přenesená",J780,0)</f>
        <v>0</v>
      </c>
      <c r="BH780" s="151">
        <f>IF(N780="sníž. přenesená",J780,0)</f>
        <v>0</v>
      </c>
      <c r="BI780" s="151">
        <f>IF(N780="nulová",J780,0)</f>
        <v>0</v>
      </c>
      <c r="BJ780" s="17" t="s">
        <v>82</v>
      </c>
      <c r="BK780" s="151">
        <f>ROUND(I780*H780,2)</f>
        <v>0</v>
      </c>
      <c r="BL780" s="17" t="s">
        <v>248</v>
      </c>
      <c r="BM780" s="150" t="s">
        <v>1265</v>
      </c>
    </row>
    <row r="781" spans="2:65" s="12" customFormat="1" ht="10">
      <c r="B781" s="152"/>
      <c r="D781" s="153" t="s">
        <v>165</v>
      </c>
      <c r="E781" s="154" t="s">
        <v>1</v>
      </c>
      <c r="F781" s="155" t="s">
        <v>1266</v>
      </c>
      <c r="H781" s="154" t="s">
        <v>1</v>
      </c>
      <c r="I781" s="156"/>
      <c r="L781" s="152"/>
      <c r="M781" s="157"/>
      <c r="T781" s="158"/>
      <c r="AT781" s="154" t="s">
        <v>165</v>
      </c>
      <c r="AU781" s="154" t="s">
        <v>84</v>
      </c>
      <c r="AV781" s="12" t="s">
        <v>82</v>
      </c>
      <c r="AW781" s="12" t="s">
        <v>31</v>
      </c>
      <c r="AX781" s="12" t="s">
        <v>75</v>
      </c>
      <c r="AY781" s="154" t="s">
        <v>158</v>
      </c>
    </row>
    <row r="782" spans="2:65" s="13" customFormat="1" ht="10">
      <c r="B782" s="159"/>
      <c r="D782" s="153" t="s">
        <v>165</v>
      </c>
      <c r="E782" s="160" t="s">
        <v>1</v>
      </c>
      <c r="F782" s="161" t="s">
        <v>1267</v>
      </c>
      <c r="H782" s="162">
        <v>15.94</v>
      </c>
      <c r="I782" s="163"/>
      <c r="L782" s="159"/>
      <c r="M782" s="164"/>
      <c r="T782" s="165"/>
      <c r="AT782" s="160" t="s">
        <v>165</v>
      </c>
      <c r="AU782" s="160" t="s">
        <v>84</v>
      </c>
      <c r="AV782" s="13" t="s">
        <v>84</v>
      </c>
      <c r="AW782" s="13" t="s">
        <v>31</v>
      </c>
      <c r="AX782" s="13" t="s">
        <v>82</v>
      </c>
      <c r="AY782" s="160" t="s">
        <v>158</v>
      </c>
    </row>
    <row r="783" spans="2:65" s="1" customFormat="1" ht="24.15" customHeight="1">
      <c r="B783" s="137"/>
      <c r="C783" s="138" t="s">
        <v>1268</v>
      </c>
      <c r="D783" s="138" t="s">
        <v>160</v>
      </c>
      <c r="E783" s="139" t="s">
        <v>1269</v>
      </c>
      <c r="F783" s="140" t="s">
        <v>1270</v>
      </c>
      <c r="G783" s="141" t="s">
        <v>163</v>
      </c>
      <c r="H783" s="142">
        <v>14.36</v>
      </c>
      <c r="I783" s="143"/>
      <c r="J783" s="144">
        <f>ROUND(I783*H783,2)</f>
        <v>0</v>
      </c>
      <c r="K783" s="145"/>
      <c r="L783" s="32"/>
      <c r="M783" s="146" t="s">
        <v>1</v>
      </c>
      <c r="N783" s="147" t="s">
        <v>40</v>
      </c>
      <c r="P783" s="148">
        <f>O783*H783</f>
        <v>0</v>
      </c>
      <c r="Q783" s="148">
        <v>1.6080000000000001E-2</v>
      </c>
      <c r="R783" s="148">
        <f>Q783*H783</f>
        <v>0.2309088</v>
      </c>
      <c r="S783" s="148">
        <v>0</v>
      </c>
      <c r="T783" s="149">
        <f>S783*H783</f>
        <v>0</v>
      </c>
      <c r="AR783" s="150" t="s">
        <v>248</v>
      </c>
      <c r="AT783" s="150" t="s">
        <v>160</v>
      </c>
      <c r="AU783" s="150" t="s">
        <v>84</v>
      </c>
      <c r="AY783" s="17" t="s">
        <v>158</v>
      </c>
      <c r="BE783" s="151">
        <f>IF(N783="základní",J783,0)</f>
        <v>0</v>
      </c>
      <c r="BF783" s="151">
        <f>IF(N783="snížená",J783,0)</f>
        <v>0</v>
      </c>
      <c r="BG783" s="151">
        <f>IF(N783="zákl. přenesená",J783,0)</f>
        <v>0</v>
      </c>
      <c r="BH783" s="151">
        <f>IF(N783="sníž. přenesená",J783,0)</f>
        <v>0</v>
      </c>
      <c r="BI783" s="151">
        <f>IF(N783="nulová",J783,0)</f>
        <v>0</v>
      </c>
      <c r="BJ783" s="17" t="s">
        <v>82</v>
      </c>
      <c r="BK783" s="151">
        <f>ROUND(I783*H783,2)</f>
        <v>0</v>
      </c>
      <c r="BL783" s="17" t="s">
        <v>248</v>
      </c>
      <c r="BM783" s="150" t="s">
        <v>1271</v>
      </c>
    </row>
    <row r="784" spans="2:65" s="12" customFormat="1" ht="10">
      <c r="B784" s="152"/>
      <c r="D784" s="153" t="s">
        <v>165</v>
      </c>
      <c r="E784" s="154" t="s">
        <v>1</v>
      </c>
      <c r="F784" s="155" t="s">
        <v>1266</v>
      </c>
      <c r="H784" s="154" t="s">
        <v>1</v>
      </c>
      <c r="I784" s="156"/>
      <c r="L784" s="152"/>
      <c r="M784" s="157"/>
      <c r="T784" s="158"/>
      <c r="AT784" s="154" t="s">
        <v>165</v>
      </c>
      <c r="AU784" s="154" t="s">
        <v>84</v>
      </c>
      <c r="AV784" s="12" t="s">
        <v>82</v>
      </c>
      <c r="AW784" s="12" t="s">
        <v>31</v>
      </c>
      <c r="AX784" s="12" t="s">
        <v>75</v>
      </c>
      <c r="AY784" s="154" t="s">
        <v>158</v>
      </c>
    </row>
    <row r="785" spans="2:65" s="13" customFormat="1" ht="10">
      <c r="B785" s="159"/>
      <c r="D785" s="153" t="s">
        <v>165</v>
      </c>
      <c r="E785" s="160" t="s">
        <v>1</v>
      </c>
      <c r="F785" s="161" t="s">
        <v>1272</v>
      </c>
      <c r="H785" s="162">
        <v>14.36</v>
      </c>
      <c r="I785" s="163"/>
      <c r="L785" s="159"/>
      <c r="M785" s="164"/>
      <c r="T785" s="165"/>
      <c r="AT785" s="160" t="s">
        <v>165</v>
      </c>
      <c r="AU785" s="160" t="s">
        <v>84</v>
      </c>
      <c r="AV785" s="13" t="s">
        <v>84</v>
      </c>
      <c r="AW785" s="13" t="s">
        <v>31</v>
      </c>
      <c r="AX785" s="13" t="s">
        <v>82</v>
      </c>
      <c r="AY785" s="160" t="s">
        <v>158</v>
      </c>
    </row>
    <row r="786" spans="2:65" s="1" customFormat="1" ht="16.5" customHeight="1">
      <c r="B786" s="137"/>
      <c r="C786" s="138" t="s">
        <v>1273</v>
      </c>
      <c r="D786" s="138" t="s">
        <v>160</v>
      </c>
      <c r="E786" s="139" t="s">
        <v>1274</v>
      </c>
      <c r="F786" s="140" t="s">
        <v>1275</v>
      </c>
      <c r="G786" s="141" t="s">
        <v>163</v>
      </c>
      <c r="H786" s="142">
        <v>30.3</v>
      </c>
      <c r="I786" s="143"/>
      <c r="J786" s="144">
        <f>ROUND(I786*H786,2)</f>
        <v>0</v>
      </c>
      <c r="K786" s="145"/>
      <c r="L786" s="32"/>
      <c r="M786" s="146" t="s">
        <v>1</v>
      </c>
      <c r="N786" s="147" t="s">
        <v>40</v>
      </c>
      <c r="P786" s="148">
        <f>O786*H786</f>
        <v>0</v>
      </c>
      <c r="Q786" s="148">
        <v>1E-4</v>
      </c>
      <c r="R786" s="148">
        <f>Q786*H786</f>
        <v>3.0300000000000001E-3</v>
      </c>
      <c r="S786" s="148">
        <v>0</v>
      </c>
      <c r="T786" s="149">
        <f>S786*H786</f>
        <v>0</v>
      </c>
      <c r="AR786" s="150" t="s">
        <v>248</v>
      </c>
      <c r="AT786" s="150" t="s">
        <v>160</v>
      </c>
      <c r="AU786" s="150" t="s">
        <v>84</v>
      </c>
      <c r="AY786" s="17" t="s">
        <v>158</v>
      </c>
      <c r="BE786" s="151">
        <f>IF(N786="základní",J786,0)</f>
        <v>0</v>
      </c>
      <c r="BF786" s="151">
        <f>IF(N786="snížená",J786,0)</f>
        <v>0</v>
      </c>
      <c r="BG786" s="151">
        <f>IF(N786="zákl. přenesená",J786,0)</f>
        <v>0</v>
      </c>
      <c r="BH786" s="151">
        <f>IF(N786="sníž. přenesená",J786,0)</f>
        <v>0</v>
      </c>
      <c r="BI786" s="151">
        <f>IF(N786="nulová",J786,0)</f>
        <v>0</v>
      </c>
      <c r="BJ786" s="17" t="s">
        <v>82</v>
      </c>
      <c r="BK786" s="151">
        <f>ROUND(I786*H786,2)</f>
        <v>0</v>
      </c>
      <c r="BL786" s="17" t="s">
        <v>248</v>
      </c>
      <c r="BM786" s="150" t="s">
        <v>1276</v>
      </c>
    </row>
    <row r="787" spans="2:65" s="1" customFormat="1" ht="16.5" customHeight="1">
      <c r="B787" s="137"/>
      <c r="C787" s="138" t="s">
        <v>1277</v>
      </c>
      <c r="D787" s="138" t="s">
        <v>160</v>
      </c>
      <c r="E787" s="139" t="s">
        <v>1278</v>
      </c>
      <c r="F787" s="140" t="s">
        <v>1279</v>
      </c>
      <c r="G787" s="141" t="s">
        <v>163</v>
      </c>
      <c r="H787" s="142">
        <v>30.3</v>
      </c>
      <c r="I787" s="143"/>
      <c r="J787" s="144">
        <f>ROUND(I787*H787,2)</f>
        <v>0</v>
      </c>
      <c r="K787" s="145"/>
      <c r="L787" s="32"/>
      <c r="M787" s="146" t="s">
        <v>1</v>
      </c>
      <c r="N787" s="147" t="s">
        <v>40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248</v>
      </c>
      <c r="AT787" s="150" t="s">
        <v>160</v>
      </c>
      <c r="AU787" s="150" t="s">
        <v>84</v>
      </c>
      <c r="AY787" s="17" t="s">
        <v>158</v>
      </c>
      <c r="BE787" s="151">
        <f>IF(N787="základní",J787,0)</f>
        <v>0</v>
      </c>
      <c r="BF787" s="151">
        <f>IF(N787="snížená",J787,0)</f>
        <v>0</v>
      </c>
      <c r="BG787" s="151">
        <f>IF(N787="zákl. přenesená",J787,0)</f>
        <v>0</v>
      </c>
      <c r="BH787" s="151">
        <f>IF(N787="sníž. přenesená",J787,0)</f>
        <v>0</v>
      </c>
      <c r="BI787" s="151">
        <f>IF(N787="nulová",J787,0)</f>
        <v>0</v>
      </c>
      <c r="BJ787" s="17" t="s">
        <v>82</v>
      </c>
      <c r="BK787" s="151">
        <f>ROUND(I787*H787,2)</f>
        <v>0</v>
      </c>
      <c r="BL787" s="17" t="s">
        <v>248</v>
      </c>
      <c r="BM787" s="150" t="s">
        <v>1280</v>
      </c>
    </row>
    <row r="788" spans="2:65" s="12" customFormat="1" ht="10">
      <c r="B788" s="152"/>
      <c r="D788" s="153" t="s">
        <v>165</v>
      </c>
      <c r="E788" s="154" t="s">
        <v>1</v>
      </c>
      <c r="F788" s="155" t="s">
        <v>1281</v>
      </c>
      <c r="H788" s="154" t="s">
        <v>1</v>
      </c>
      <c r="I788" s="156"/>
      <c r="L788" s="152"/>
      <c r="M788" s="157"/>
      <c r="T788" s="158"/>
      <c r="AT788" s="154" t="s">
        <v>165</v>
      </c>
      <c r="AU788" s="154" t="s">
        <v>84</v>
      </c>
      <c r="AV788" s="12" t="s">
        <v>82</v>
      </c>
      <c r="AW788" s="12" t="s">
        <v>31</v>
      </c>
      <c r="AX788" s="12" t="s">
        <v>75</v>
      </c>
      <c r="AY788" s="154" t="s">
        <v>158</v>
      </c>
    </row>
    <row r="789" spans="2:65" s="13" customFormat="1" ht="10">
      <c r="B789" s="159"/>
      <c r="D789" s="153" t="s">
        <v>165</v>
      </c>
      <c r="E789" s="160" t="s">
        <v>1</v>
      </c>
      <c r="F789" s="161" t="s">
        <v>1282</v>
      </c>
      <c r="H789" s="162">
        <v>30.3</v>
      </c>
      <c r="I789" s="163"/>
      <c r="L789" s="159"/>
      <c r="M789" s="164"/>
      <c r="T789" s="165"/>
      <c r="AT789" s="160" t="s">
        <v>165</v>
      </c>
      <c r="AU789" s="160" t="s">
        <v>84</v>
      </c>
      <c r="AV789" s="13" t="s">
        <v>84</v>
      </c>
      <c r="AW789" s="13" t="s">
        <v>31</v>
      </c>
      <c r="AX789" s="13" t="s">
        <v>82</v>
      </c>
      <c r="AY789" s="160" t="s">
        <v>158</v>
      </c>
    </row>
    <row r="790" spans="2:65" s="1" customFormat="1" ht="24.15" customHeight="1">
      <c r="B790" s="137"/>
      <c r="C790" s="185" t="s">
        <v>1283</v>
      </c>
      <c r="D790" s="185" t="s">
        <v>656</v>
      </c>
      <c r="E790" s="186" t="s">
        <v>1284</v>
      </c>
      <c r="F790" s="187" t="s">
        <v>1285</v>
      </c>
      <c r="G790" s="188" t="s">
        <v>163</v>
      </c>
      <c r="H790" s="189">
        <v>33.33</v>
      </c>
      <c r="I790" s="190"/>
      <c r="J790" s="191">
        <f>ROUND(I790*H790,2)</f>
        <v>0</v>
      </c>
      <c r="K790" s="192"/>
      <c r="L790" s="193"/>
      <c r="M790" s="194" t="s">
        <v>1</v>
      </c>
      <c r="N790" s="195" t="s">
        <v>40</v>
      </c>
      <c r="P790" s="148">
        <f>O790*H790</f>
        <v>0</v>
      </c>
      <c r="Q790" s="148">
        <v>1.6000000000000001E-4</v>
      </c>
      <c r="R790" s="148">
        <f>Q790*H790</f>
        <v>5.3328000000000004E-3</v>
      </c>
      <c r="S790" s="148">
        <v>0</v>
      </c>
      <c r="T790" s="149">
        <f>S790*H790</f>
        <v>0</v>
      </c>
      <c r="AR790" s="150" t="s">
        <v>530</v>
      </c>
      <c r="AT790" s="150" t="s">
        <v>656</v>
      </c>
      <c r="AU790" s="150" t="s">
        <v>84</v>
      </c>
      <c r="AY790" s="17" t="s">
        <v>158</v>
      </c>
      <c r="BE790" s="151">
        <f>IF(N790="základní",J790,0)</f>
        <v>0</v>
      </c>
      <c r="BF790" s="151">
        <f>IF(N790="snížená",J790,0)</f>
        <v>0</v>
      </c>
      <c r="BG790" s="151">
        <f>IF(N790="zákl. přenesená",J790,0)</f>
        <v>0</v>
      </c>
      <c r="BH790" s="151">
        <f>IF(N790="sníž. přenesená",J790,0)</f>
        <v>0</v>
      </c>
      <c r="BI790" s="151">
        <f>IF(N790="nulová",J790,0)</f>
        <v>0</v>
      </c>
      <c r="BJ790" s="17" t="s">
        <v>82</v>
      </c>
      <c r="BK790" s="151">
        <f>ROUND(I790*H790,2)</f>
        <v>0</v>
      </c>
      <c r="BL790" s="17" t="s">
        <v>248</v>
      </c>
      <c r="BM790" s="150" t="s">
        <v>1286</v>
      </c>
    </row>
    <row r="791" spans="2:65" s="13" customFormat="1" ht="10">
      <c r="B791" s="159"/>
      <c r="D791" s="153" t="s">
        <v>165</v>
      </c>
      <c r="F791" s="161" t="s">
        <v>1287</v>
      </c>
      <c r="H791" s="162">
        <v>33.33</v>
      </c>
      <c r="I791" s="163"/>
      <c r="L791" s="159"/>
      <c r="M791" s="164"/>
      <c r="T791" s="165"/>
      <c r="AT791" s="160" t="s">
        <v>165</v>
      </c>
      <c r="AU791" s="160" t="s">
        <v>84</v>
      </c>
      <c r="AV791" s="13" t="s">
        <v>84</v>
      </c>
      <c r="AW791" s="13" t="s">
        <v>3</v>
      </c>
      <c r="AX791" s="13" t="s">
        <v>82</v>
      </c>
      <c r="AY791" s="160" t="s">
        <v>158</v>
      </c>
    </row>
    <row r="792" spans="2:65" s="1" customFormat="1" ht="21.75" customHeight="1">
      <c r="B792" s="137"/>
      <c r="C792" s="138" t="s">
        <v>1288</v>
      </c>
      <c r="D792" s="138" t="s">
        <v>160</v>
      </c>
      <c r="E792" s="139" t="s">
        <v>1289</v>
      </c>
      <c r="F792" s="140" t="s">
        <v>1290</v>
      </c>
      <c r="G792" s="141" t="s">
        <v>163</v>
      </c>
      <c r="H792" s="142">
        <v>30.3</v>
      </c>
      <c r="I792" s="143"/>
      <c r="J792" s="144">
        <f>ROUND(I792*H792,2)</f>
        <v>0</v>
      </c>
      <c r="K792" s="145"/>
      <c r="L792" s="32"/>
      <c r="M792" s="146" t="s">
        <v>1</v>
      </c>
      <c r="N792" s="147" t="s">
        <v>40</v>
      </c>
      <c r="P792" s="148">
        <f>O792*H792</f>
        <v>0</v>
      </c>
      <c r="Q792" s="148">
        <v>0</v>
      </c>
      <c r="R792" s="148">
        <f>Q792*H792</f>
        <v>0</v>
      </c>
      <c r="S792" s="148">
        <v>0</v>
      </c>
      <c r="T792" s="149">
        <f>S792*H792</f>
        <v>0</v>
      </c>
      <c r="AR792" s="150" t="s">
        <v>248</v>
      </c>
      <c r="AT792" s="150" t="s">
        <v>160</v>
      </c>
      <c r="AU792" s="150" t="s">
        <v>84</v>
      </c>
      <c r="AY792" s="17" t="s">
        <v>158</v>
      </c>
      <c r="BE792" s="151">
        <f>IF(N792="základní",J792,0)</f>
        <v>0</v>
      </c>
      <c r="BF792" s="151">
        <f>IF(N792="snížená",J792,0)</f>
        <v>0</v>
      </c>
      <c r="BG792" s="151">
        <f>IF(N792="zákl. přenesená",J792,0)</f>
        <v>0</v>
      </c>
      <c r="BH792" s="151">
        <f>IF(N792="sníž. přenesená",J792,0)</f>
        <v>0</v>
      </c>
      <c r="BI792" s="151">
        <f>IF(N792="nulová",J792,0)</f>
        <v>0</v>
      </c>
      <c r="BJ792" s="17" t="s">
        <v>82</v>
      </c>
      <c r="BK792" s="151">
        <f>ROUND(I792*H792,2)</f>
        <v>0</v>
      </c>
      <c r="BL792" s="17" t="s">
        <v>248</v>
      </c>
      <c r="BM792" s="150" t="s">
        <v>1291</v>
      </c>
    </row>
    <row r="793" spans="2:65" s="12" customFormat="1" ht="20">
      <c r="B793" s="152"/>
      <c r="D793" s="153" t="s">
        <v>165</v>
      </c>
      <c r="E793" s="154" t="s">
        <v>1</v>
      </c>
      <c r="F793" s="155" t="s">
        <v>1292</v>
      </c>
      <c r="H793" s="154" t="s">
        <v>1</v>
      </c>
      <c r="I793" s="156"/>
      <c r="L793" s="152"/>
      <c r="M793" s="157"/>
      <c r="T793" s="158"/>
      <c r="AT793" s="154" t="s">
        <v>165</v>
      </c>
      <c r="AU793" s="154" t="s">
        <v>84</v>
      </c>
      <c r="AV793" s="12" t="s">
        <v>82</v>
      </c>
      <c r="AW793" s="12" t="s">
        <v>31</v>
      </c>
      <c r="AX793" s="12" t="s">
        <v>75</v>
      </c>
      <c r="AY793" s="154" t="s">
        <v>158</v>
      </c>
    </row>
    <row r="794" spans="2:65" s="13" customFormat="1" ht="10">
      <c r="B794" s="159"/>
      <c r="D794" s="153" t="s">
        <v>165</v>
      </c>
      <c r="E794" s="160" t="s">
        <v>1</v>
      </c>
      <c r="F794" s="161" t="s">
        <v>1049</v>
      </c>
      <c r="H794" s="162">
        <v>30.3</v>
      </c>
      <c r="I794" s="163"/>
      <c r="L794" s="159"/>
      <c r="M794" s="164"/>
      <c r="T794" s="165"/>
      <c r="AT794" s="160" t="s">
        <v>165</v>
      </c>
      <c r="AU794" s="160" t="s">
        <v>84</v>
      </c>
      <c r="AV794" s="13" t="s">
        <v>84</v>
      </c>
      <c r="AW794" s="13" t="s">
        <v>31</v>
      </c>
      <c r="AX794" s="13" t="s">
        <v>82</v>
      </c>
      <c r="AY794" s="160" t="s">
        <v>158</v>
      </c>
    </row>
    <row r="795" spans="2:65" s="1" customFormat="1" ht="24.15" customHeight="1">
      <c r="B795" s="137"/>
      <c r="C795" s="185" t="s">
        <v>1293</v>
      </c>
      <c r="D795" s="185" t="s">
        <v>656</v>
      </c>
      <c r="E795" s="186" t="s">
        <v>1294</v>
      </c>
      <c r="F795" s="187" t="s">
        <v>1295</v>
      </c>
      <c r="G795" s="188" t="s">
        <v>163</v>
      </c>
      <c r="H795" s="189">
        <v>30.905999999999999</v>
      </c>
      <c r="I795" s="190"/>
      <c r="J795" s="191">
        <f>ROUND(I795*H795,2)</f>
        <v>0</v>
      </c>
      <c r="K795" s="192"/>
      <c r="L795" s="193"/>
      <c r="M795" s="194" t="s">
        <v>1</v>
      </c>
      <c r="N795" s="195" t="s">
        <v>40</v>
      </c>
      <c r="P795" s="148">
        <f>O795*H795</f>
        <v>0</v>
      </c>
      <c r="Q795" s="148">
        <v>2.0999999999999999E-3</v>
      </c>
      <c r="R795" s="148">
        <f>Q795*H795</f>
        <v>6.4902599999999991E-2</v>
      </c>
      <c r="S795" s="148">
        <v>0</v>
      </c>
      <c r="T795" s="149">
        <f>S795*H795</f>
        <v>0</v>
      </c>
      <c r="AR795" s="150" t="s">
        <v>530</v>
      </c>
      <c r="AT795" s="150" t="s">
        <v>656</v>
      </c>
      <c r="AU795" s="150" t="s">
        <v>84</v>
      </c>
      <c r="AY795" s="17" t="s">
        <v>158</v>
      </c>
      <c r="BE795" s="151">
        <f>IF(N795="základní",J795,0)</f>
        <v>0</v>
      </c>
      <c r="BF795" s="151">
        <f>IF(N795="snížená",J795,0)</f>
        <v>0</v>
      </c>
      <c r="BG795" s="151">
        <f>IF(N795="zákl. přenesená",J795,0)</f>
        <v>0</v>
      </c>
      <c r="BH795" s="151">
        <f>IF(N795="sníž. přenesená",J795,0)</f>
        <v>0</v>
      </c>
      <c r="BI795" s="151">
        <f>IF(N795="nulová",J795,0)</f>
        <v>0</v>
      </c>
      <c r="BJ795" s="17" t="s">
        <v>82</v>
      </c>
      <c r="BK795" s="151">
        <f>ROUND(I795*H795,2)</f>
        <v>0</v>
      </c>
      <c r="BL795" s="17" t="s">
        <v>248</v>
      </c>
      <c r="BM795" s="150" t="s">
        <v>1296</v>
      </c>
    </row>
    <row r="796" spans="2:65" s="13" customFormat="1" ht="10">
      <c r="B796" s="159"/>
      <c r="D796" s="153" t="s">
        <v>165</v>
      </c>
      <c r="F796" s="161" t="s">
        <v>1297</v>
      </c>
      <c r="H796" s="162">
        <v>30.905999999999999</v>
      </c>
      <c r="I796" s="163"/>
      <c r="L796" s="159"/>
      <c r="M796" s="164"/>
      <c r="T796" s="165"/>
      <c r="AT796" s="160" t="s">
        <v>165</v>
      </c>
      <c r="AU796" s="160" t="s">
        <v>84</v>
      </c>
      <c r="AV796" s="13" t="s">
        <v>84</v>
      </c>
      <c r="AW796" s="13" t="s">
        <v>3</v>
      </c>
      <c r="AX796" s="13" t="s">
        <v>82</v>
      </c>
      <c r="AY796" s="160" t="s">
        <v>158</v>
      </c>
    </row>
    <row r="797" spans="2:65" s="1" customFormat="1" ht="21.75" customHeight="1">
      <c r="B797" s="137"/>
      <c r="C797" s="138" t="s">
        <v>1298</v>
      </c>
      <c r="D797" s="138" t="s">
        <v>160</v>
      </c>
      <c r="E797" s="139" t="s">
        <v>1299</v>
      </c>
      <c r="F797" s="140" t="s">
        <v>1300</v>
      </c>
      <c r="G797" s="141" t="s">
        <v>163</v>
      </c>
      <c r="H797" s="142">
        <v>5.44</v>
      </c>
      <c r="I797" s="143"/>
      <c r="J797" s="144">
        <f>ROUND(I797*H797,2)</f>
        <v>0</v>
      </c>
      <c r="K797" s="145"/>
      <c r="L797" s="32"/>
      <c r="M797" s="146" t="s">
        <v>1</v>
      </c>
      <c r="N797" s="147" t="s">
        <v>40</v>
      </c>
      <c r="P797" s="148">
        <f>O797*H797</f>
        <v>0</v>
      </c>
      <c r="Q797" s="148">
        <v>0</v>
      </c>
      <c r="R797" s="148">
        <f>Q797*H797</f>
        <v>0</v>
      </c>
      <c r="S797" s="148">
        <v>0</v>
      </c>
      <c r="T797" s="149">
        <f>S797*H797</f>
        <v>0</v>
      </c>
      <c r="AR797" s="150" t="s">
        <v>248</v>
      </c>
      <c r="AT797" s="150" t="s">
        <v>160</v>
      </c>
      <c r="AU797" s="150" t="s">
        <v>84</v>
      </c>
      <c r="AY797" s="17" t="s">
        <v>158</v>
      </c>
      <c r="BE797" s="151">
        <f>IF(N797="základní",J797,0)</f>
        <v>0</v>
      </c>
      <c r="BF797" s="151">
        <f>IF(N797="snížená",J797,0)</f>
        <v>0</v>
      </c>
      <c r="BG797" s="151">
        <f>IF(N797="zákl. přenesená",J797,0)</f>
        <v>0</v>
      </c>
      <c r="BH797" s="151">
        <f>IF(N797="sníž. přenesená",J797,0)</f>
        <v>0</v>
      </c>
      <c r="BI797" s="151">
        <f>IF(N797="nulová",J797,0)</f>
        <v>0</v>
      </c>
      <c r="BJ797" s="17" t="s">
        <v>82</v>
      </c>
      <c r="BK797" s="151">
        <f>ROUND(I797*H797,2)</f>
        <v>0</v>
      </c>
      <c r="BL797" s="17" t="s">
        <v>248</v>
      </c>
      <c r="BM797" s="150" t="s">
        <v>1301</v>
      </c>
    </row>
    <row r="798" spans="2:65" s="12" customFormat="1" ht="10">
      <c r="B798" s="152"/>
      <c r="D798" s="153" t="s">
        <v>165</v>
      </c>
      <c r="E798" s="154" t="s">
        <v>1</v>
      </c>
      <c r="F798" s="155" t="s">
        <v>577</v>
      </c>
      <c r="H798" s="154" t="s">
        <v>1</v>
      </c>
      <c r="I798" s="156"/>
      <c r="L798" s="152"/>
      <c r="M798" s="157"/>
      <c r="T798" s="158"/>
      <c r="AT798" s="154" t="s">
        <v>165</v>
      </c>
      <c r="AU798" s="154" t="s">
        <v>84</v>
      </c>
      <c r="AV798" s="12" t="s">
        <v>82</v>
      </c>
      <c r="AW798" s="12" t="s">
        <v>31</v>
      </c>
      <c r="AX798" s="12" t="s">
        <v>75</v>
      </c>
      <c r="AY798" s="154" t="s">
        <v>158</v>
      </c>
    </row>
    <row r="799" spans="2:65" s="13" customFormat="1" ht="10">
      <c r="B799" s="159"/>
      <c r="D799" s="153" t="s">
        <v>165</v>
      </c>
      <c r="E799" s="160" t="s">
        <v>1</v>
      </c>
      <c r="F799" s="161" t="s">
        <v>1302</v>
      </c>
      <c r="H799" s="162">
        <v>5.44</v>
      </c>
      <c r="I799" s="163"/>
      <c r="L799" s="159"/>
      <c r="M799" s="164"/>
      <c r="T799" s="165"/>
      <c r="AT799" s="160" t="s">
        <v>165</v>
      </c>
      <c r="AU799" s="160" t="s">
        <v>84</v>
      </c>
      <c r="AV799" s="13" t="s">
        <v>84</v>
      </c>
      <c r="AW799" s="13" t="s">
        <v>31</v>
      </c>
      <c r="AX799" s="13" t="s">
        <v>82</v>
      </c>
      <c r="AY799" s="160" t="s">
        <v>158</v>
      </c>
    </row>
    <row r="800" spans="2:65" s="1" customFormat="1" ht="24.15" customHeight="1">
      <c r="B800" s="137"/>
      <c r="C800" s="138" t="s">
        <v>1303</v>
      </c>
      <c r="D800" s="138" t="s">
        <v>160</v>
      </c>
      <c r="E800" s="139" t="s">
        <v>1304</v>
      </c>
      <c r="F800" s="140" t="s">
        <v>1305</v>
      </c>
      <c r="G800" s="141" t="s">
        <v>226</v>
      </c>
      <c r="H800" s="142">
        <v>0.55600000000000005</v>
      </c>
      <c r="I800" s="143"/>
      <c r="J800" s="144">
        <f>ROUND(I800*H800,2)</f>
        <v>0</v>
      </c>
      <c r="K800" s="145"/>
      <c r="L800" s="32"/>
      <c r="M800" s="146" t="s">
        <v>1</v>
      </c>
      <c r="N800" s="147" t="s">
        <v>40</v>
      </c>
      <c r="P800" s="148">
        <f>O800*H800</f>
        <v>0</v>
      </c>
      <c r="Q800" s="148">
        <v>0</v>
      </c>
      <c r="R800" s="148">
        <f>Q800*H800</f>
        <v>0</v>
      </c>
      <c r="S800" s="148">
        <v>0</v>
      </c>
      <c r="T800" s="149">
        <f>S800*H800</f>
        <v>0</v>
      </c>
      <c r="AR800" s="150" t="s">
        <v>248</v>
      </c>
      <c r="AT800" s="150" t="s">
        <v>160</v>
      </c>
      <c r="AU800" s="150" t="s">
        <v>84</v>
      </c>
      <c r="AY800" s="17" t="s">
        <v>158</v>
      </c>
      <c r="BE800" s="151">
        <f>IF(N800="základní",J800,0)</f>
        <v>0</v>
      </c>
      <c r="BF800" s="151">
        <f>IF(N800="snížená",J800,0)</f>
        <v>0</v>
      </c>
      <c r="BG800" s="151">
        <f>IF(N800="zákl. přenesená",J800,0)</f>
        <v>0</v>
      </c>
      <c r="BH800" s="151">
        <f>IF(N800="sníž. přenesená",J800,0)</f>
        <v>0</v>
      </c>
      <c r="BI800" s="151">
        <f>IF(N800="nulová",J800,0)</f>
        <v>0</v>
      </c>
      <c r="BJ800" s="17" t="s">
        <v>82</v>
      </c>
      <c r="BK800" s="151">
        <f>ROUND(I800*H800,2)</f>
        <v>0</v>
      </c>
      <c r="BL800" s="17" t="s">
        <v>248</v>
      </c>
      <c r="BM800" s="150" t="s">
        <v>1306</v>
      </c>
    </row>
    <row r="801" spans="2:65" s="11" customFormat="1" ht="22.75" customHeight="1">
      <c r="B801" s="125"/>
      <c r="D801" s="126" t="s">
        <v>74</v>
      </c>
      <c r="E801" s="135" t="s">
        <v>1307</v>
      </c>
      <c r="F801" s="135" t="s">
        <v>1308</v>
      </c>
      <c r="I801" s="128"/>
      <c r="J801" s="136">
        <f>BK801</f>
        <v>0</v>
      </c>
      <c r="L801" s="125"/>
      <c r="M801" s="130"/>
      <c r="P801" s="131">
        <f>SUM(P802:P807)</f>
        <v>0</v>
      </c>
      <c r="R801" s="131">
        <f>SUM(R802:R807)</f>
        <v>2.3870000000000002E-2</v>
      </c>
      <c r="T801" s="132">
        <f>SUM(T802:T807)</f>
        <v>0</v>
      </c>
      <c r="AR801" s="126" t="s">
        <v>84</v>
      </c>
      <c r="AT801" s="133" t="s">
        <v>74</v>
      </c>
      <c r="AU801" s="133" t="s">
        <v>82</v>
      </c>
      <c r="AY801" s="126" t="s">
        <v>158</v>
      </c>
      <c r="BK801" s="134">
        <f>SUM(BK802:BK807)</f>
        <v>0</v>
      </c>
    </row>
    <row r="802" spans="2:65" s="1" customFormat="1" ht="24.15" customHeight="1">
      <c r="B802" s="137"/>
      <c r="C802" s="138" t="s">
        <v>1309</v>
      </c>
      <c r="D802" s="138" t="s">
        <v>160</v>
      </c>
      <c r="E802" s="139" t="s">
        <v>1310</v>
      </c>
      <c r="F802" s="140" t="s">
        <v>1311</v>
      </c>
      <c r="G802" s="141" t="s">
        <v>906</v>
      </c>
      <c r="H802" s="142">
        <v>7.15</v>
      </c>
      <c r="I802" s="143"/>
      <c r="J802" s="144">
        <f>ROUND(I802*H802,2)</f>
        <v>0</v>
      </c>
      <c r="K802" s="145"/>
      <c r="L802" s="32"/>
      <c r="M802" s="146" t="s">
        <v>1</v>
      </c>
      <c r="N802" s="147" t="s">
        <v>40</v>
      </c>
      <c r="P802" s="148">
        <f>O802*H802</f>
        <v>0</v>
      </c>
      <c r="Q802" s="148">
        <v>2.2799999999999999E-3</v>
      </c>
      <c r="R802" s="148">
        <f>Q802*H802</f>
        <v>1.6302000000000001E-2</v>
      </c>
      <c r="S802" s="148">
        <v>0</v>
      </c>
      <c r="T802" s="149">
        <f>S802*H802</f>
        <v>0</v>
      </c>
      <c r="AR802" s="150" t="s">
        <v>248</v>
      </c>
      <c r="AT802" s="150" t="s">
        <v>160</v>
      </c>
      <c r="AU802" s="150" t="s">
        <v>84</v>
      </c>
      <c r="AY802" s="17" t="s">
        <v>158</v>
      </c>
      <c r="BE802" s="151">
        <f>IF(N802="základní",J802,0)</f>
        <v>0</v>
      </c>
      <c r="BF802" s="151">
        <f>IF(N802="snížená",J802,0)</f>
        <v>0</v>
      </c>
      <c r="BG802" s="151">
        <f>IF(N802="zákl. přenesená",J802,0)</f>
        <v>0</v>
      </c>
      <c r="BH802" s="151">
        <f>IF(N802="sníž. přenesená",J802,0)</f>
        <v>0</v>
      </c>
      <c r="BI802" s="151">
        <f>IF(N802="nulová",J802,0)</f>
        <v>0</v>
      </c>
      <c r="BJ802" s="17" t="s">
        <v>82</v>
      </c>
      <c r="BK802" s="151">
        <f>ROUND(I802*H802,2)</f>
        <v>0</v>
      </c>
      <c r="BL802" s="17" t="s">
        <v>248</v>
      </c>
      <c r="BM802" s="150" t="s">
        <v>1312</v>
      </c>
    </row>
    <row r="803" spans="2:65" s="13" customFormat="1" ht="10">
      <c r="B803" s="159"/>
      <c r="D803" s="153" t="s">
        <v>165</v>
      </c>
      <c r="E803" s="160" t="s">
        <v>1</v>
      </c>
      <c r="F803" s="161" t="s">
        <v>1313</v>
      </c>
      <c r="H803" s="162">
        <v>7.15</v>
      </c>
      <c r="I803" s="163"/>
      <c r="L803" s="159"/>
      <c r="M803" s="164"/>
      <c r="T803" s="165"/>
      <c r="AT803" s="160" t="s">
        <v>165</v>
      </c>
      <c r="AU803" s="160" t="s">
        <v>84</v>
      </c>
      <c r="AV803" s="13" t="s">
        <v>84</v>
      </c>
      <c r="AW803" s="13" t="s">
        <v>31</v>
      </c>
      <c r="AX803" s="13" t="s">
        <v>82</v>
      </c>
      <c r="AY803" s="160" t="s">
        <v>158</v>
      </c>
    </row>
    <row r="804" spans="2:65" s="1" customFormat="1" ht="24.15" customHeight="1">
      <c r="B804" s="137"/>
      <c r="C804" s="138" t="s">
        <v>1314</v>
      </c>
      <c r="D804" s="138" t="s">
        <v>160</v>
      </c>
      <c r="E804" s="139" t="s">
        <v>1315</v>
      </c>
      <c r="F804" s="140" t="s">
        <v>1316</v>
      </c>
      <c r="G804" s="141" t="s">
        <v>492</v>
      </c>
      <c r="H804" s="142">
        <v>1</v>
      </c>
      <c r="I804" s="143"/>
      <c r="J804" s="144">
        <f>ROUND(I804*H804,2)</f>
        <v>0</v>
      </c>
      <c r="K804" s="145"/>
      <c r="L804" s="32"/>
      <c r="M804" s="146" t="s">
        <v>1</v>
      </c>
      <c r="N804" s="147" t="s">
        <v>40</v>
      </c>
      <c r="P804" s="148">
        <f>O804*H804</f>
        <v>0</v>
      </c>
      <c r="Q804" s="148">
        <v>3.1E-4</v>
      </c>
      <c r="R804" s="148">
        <f>Q804*H804</f>
        <v>3.1E-4</v>
      </c>
      <c r="S804" s="148">
        <v>0</v>
      </c>
      <c r="T804" s="149">
        <f>S804*H804</f>
        <v>0</v>
      </c>
      <c r="AR804" s="150" t="s">
        <v>248</v>
      </c>
      <c r="AT804" s="150" t="s">
        <v>160</v>
      </c>
      <c r="AU804" s="150" t="s">
        <v>84</v>
      </c>
      <c r="AY804" s="17" t="s">
        <v>158</v>
      </c>
      <c r="BE804" s="151">
        <f>IF(N804="základní",J804,0)</f>
        <v>0</v>
      </c>
      <c r="BF804" s="151">
        <f>IF(N804="snížená",J804,0)</f>
        <v>0</v>
      </c>
      <c r="BG804" s="151">
        <f>IF(N804="zákl. přenesená",J804,0)</f>
        <v>0</v>
      </c>
      <c r="BH804" s="151">
        <f>IF(N804="sníž. přenesená",J804,0)</f>
        <v>0</v>
      </c>
      <c r="BI804" s="151">
        <f>IF(N804="nulová",J804,0)</f>
        <v>0</v>
      </c>
      <c r="BJ804" s="17" t="s">
        <v>82</v>
      </c>
      <c r="BK804" s="151">
        <f>ROUND(I804*H804,2)</f>
        <v>0</v>
      </c>
      <c r="BL804" s="17" t="s">
        <v>248</v>
      </c>
      <c r="BM804" s="150" t="s">
        <v>1317</v>
      </c>
    </row>
    <row r="805" spans="2:65" s="1" customFormat="1" ht="24.15" customHeight="1">
      <c r="B805" s="137"/>
      <c r="C805" s="138" t="s">
        <v>1318</v>
      </c>
      <c r="D805" s="138" t="s">
        <v>160</v>
      </c>
      <c r="E805" s="139" t="s">
        <v>1319</v>
      </c>
      <c r="F805" s="140" t="s">
        <v>1320</v>
      </c>
      <c r="G805" s="141" t="s">
        <v>906</v>
      </c>
      <c r="H805" s="142">
        <v>3.8</v>
      </c>
      <c r="I805" s="143"/>
      <c r="J805" s="144">
        <f>ROUND(I805*H805,2)</f>
        <v>0</v>
      </c>
      <c r="K805" s="145"/>
      <c r="L805" s="32"/>
      <c r="M805" s="146" t="s">
        <v>1</v>
      </c>
      <c r="N805" s="147" t="s">
        <v>40</v>
      </c>
      <c r="P805" s="148">
        <f>O805*H805</f>
        <v>0</v>
      </c>
      <c r="Q805" s="148">
        <v>1.91E-3</v>
      </c>
      <c r="R805" s="148">
        <f>Q805*H805</f>
        <v>7.2579999999999997E-3</v>
      </c>
      <c r="S805" s="148">
        <v>0</v>
      </c>
      <c r="T805" s="149">
        <f>S805*H805</f>
        <v>0</v>
      </c>
      <c r="AR805" s="150" t="s">
        <v>248</v>
      </c>
      <c r="AT805" s="150" t="s">
        <v>160</v>
      </c>
      <c r="AU805" s="150" t="s">
        <v>84</v>
      </c>
      <c r="AY805" s="17" t="s">
        <v>158</v>
      </c>
      <c r="BE805" s="151">
        <f>IF(N805="základní",J805,0)</f>
        <v>0</v>
      </c>
      <c r="BF805" s="151">
        <f>IF(N805="snížená",J805,0)</f>
        <v>0</v>
      </c>
      <c r="BG805" s="151">
        <f>IF(N805="zákl. přenesená",J805,0)</f>
        <v>0</v>
      </c>
      <c r="BH805" s="151">
        <f>IF(N805="sníž. přenesená",J805,0)</f>
        <v>0</v>
      </c>
      <c r="BI805" s="151">
        <f>IF(N805="nulová",J805,0)</f>
        <v>0</v>
      </c>
      <c r="BJ805" s="17" t="s">
        <v>82</v>
      </c>
      <c r="BK805" s="151">
        <f>ROUND(I805*H805,2)</f>
        <v>0</v>
      </c>
      <c r="BL805" s="17" t="s">
        <v>248</v>
      </c>
      <c r="BM805" s="150" t="s">
        <v>1321</v>
      </c>
    </row>
    <row r="806" spans="2:65" s="13" customFormat="1" ht="10">
      <c r="B806" s="159"/>
      <c r="D806" s="153" t="s">
        <v>165</v>
      </c>
      <c r="E806" s="160" t="s">
        <v>1</v>
      </c>
      <c r="F806" s="161" t="s">
        <v>1322</v>
      </c>
      <c r="H806" s="162">
        <v>3.8</v>
      </c>
      <c r="I806" s="163"/>
      <c r="L806" s="159"/>
      <c r="M806" s="164"/>
      <c r="T806" s="165"/>
      <c r="AT806" s="160" t="s">
        <v>165</v>
      </c>
      <c r="AU806" s="160" t="s">
        <v>84</v>
      </c>
      <c r="AV806" s="13" t="s">
        <v>84</v>
      </c>
      <c r="AW806" s="13" t="s">
        <v>31</v>
      </c>
      <c r="AX806" s="13" t="s">
        <v>82</v>
      </c>
      <c r="AY806" s="160" t="s">
        <v>158</v>
      </c>
    </row>
    <row r="807" spans="2:65" s="1" customFormat="1" ht="24.15" customHeight="1">
      <c r="B807" s="137"/>
      <c r="C807" s="138" t="s">
        <v>1323</v>
      </c>
      <c r="D807" s="138" t="s">
        <v>160</v>
      </c>
      <c r="E807" s="139" t="s">
        <v>1324</v>
      </c>
      <c r="F807" s="140" t="s">
        <v>1325</v>
      </c>
      <c r="G807" s="141" t="s">
        <v>226</v>
      </c>
      <c r="H807" s="142">
        <v>2.4E-2</v>
      </c>
      <c r="I807" s="143"/>
      <c r="J807" s="144">
        <f>ROUND(I807*H807,2)</f>
        <v>0</v>
      </c>
      <c r="K807" s="145"/>
      <c r="L807" s="32"/>
      <c r="M807" s="146" t="s">
        <v>1</v>
      </c>
      <c r="N807" s="147" t="s">
        <v>40</v>
      </c>
      <c r="P807" s="148">
        <f>O807*H807</f>
        <v>0</v>
      </c>
      <c r="Q807" s="148">
        <v>0</v>
      </c>
      <c r="R807" s="148">
        <f>Q807*H807</f>
        <v>0</v>
      </c>
      <c r="S807" s="148">
        <v>0</v>
      </c>
      <c r="T807" s="149">
        <f>S807*H807</f>
        <v>0</v>
      </c>
      <c r="AR807" s="150" t="s">
        <v>248</v>
      </c>
      <c r="AT807" s="150" t="s">
        <v>160</v>
      </c>
      <c r="AU807" s="150" t="s">
        <v>84</v>
      </c>
      <c r="AY807" s="17" t="s">
        <v>158</v>
      </c>
      <c r="BE807" s="151">
        <f>IF(N807="základní",J807,0)</f>
        <v>0</v>
      </c>
      <c r="BF807" s="151">
        <f>IF(N807="snížená",J807,0)</f>
        <v>0</v>
      </c>
      <c r="BG807" s="151">
        <f>IF(N807="zákl. přenesená",J807,0)</f>
        <v>0</v>
      </c>
      <c r="BH807" s="151">
        <f>IF(N807="sníž. přenesená",J807,0)</f>
        <v>0</v>
      </c>
      <c r="BI807" s="151">
        <f>IF(N807="nulová",J807,0)</f>
        <v>0</v>
      </c>
      <c r="BJ807" s="17" t="s">
        <v>82</v>
      </c>
      <c r="BK807" s="151">
        <f>ROUND(I807*H807,2)</f>
        <v>0</v>
      </c>
      <c r="BL807" s="17" t="s">
        <v>248</v>
      </c>
      <c r="BM807" s="150" t="s">
        <v>1326</v>
      </c>
    </row>
    <row r="808" spans="2:65" s="11" customFormat="1" ht="22.75" customHeight="1">
      <c r="B808" s="125"/>
      <c r="D808" s="126" t="s">
        <v>74</v>
      </c>
      <c r="E808" s="135" t="s">
        <v>1327</v>
      </c>
      <c r="F808" s="135" t="s">
        <v>1328</v>
      </c>
      <c r="I808" s="128"/>
      <c r="J808" s="136">
        <f>BK808</f>
        <v>0</v>
      </c>
      <c r="L808" s="125"/>
      <c r="M808" s="130"/>
      <c r="P808" s="131">
        <f>SUM(P809:P876)</f>
        <v>0</v>
      </c>
      <c r="R808" s="131">
        <f>SUM(R809:R876)</f>
        <v>9.1834358400000013</v>
      </c>
      <c r="T808" s="132">
        <f>SUM(T809:T876)</f>
        <v>0</v>
      </c>
      <c r="AR808" s="126" t="s">
        <v>84</v>
      </c>
      <c r="AT808" s="133" t="s">
        <v>74</v>
      </c>
      <c r="AU808" s="133" t="s">
        <v>82</v>
      </c>
      <c r="AY808" s="126" t="s">
        <v>158</v>
      </c>
      <c r="BK808" s="134">
        <f>SUM(BK809:BK876)</f>
        <v>0</v>
      </c>
    </row>
    <row r="809" spans="2:65" s="1" customFormat="1" ht="37.75" customHeight="1">
      <c r="B809" s="137"/>
      <c r="C809" s="138" t="s">
        <v>1329</v>
      </c>
      <c r="D809" s="138" t="s">
        <v>160</v>
      </c>
      <c r="E809" s="139" t="s">
        <v>1330</v>
      </c>
      <c r="F809" s="140" t="s">
        <v>1331</v>
      </c>
      <c r="G809" s="141" t="s">
        <v>492</v>
      </c>
      <c r="H809" s="142">
        <v>2</v>
      </c>
      <c r="I809" s="143"/>
      <c r="J809" s="144">
        <f t="shared" ref="J809:J816" si="10">ROUND(I809*H809,2)</f>
        <v>0</v>
      </c>
      <c r="K809" s="145"/>
      <c r="L809" s="32"/>
      <c r="M809" s="146" t="s">
        <v>1</v>
      </c>
      <c r="N809" s="147" t="s">
        <v>40</v>
      </c>
      <c r="P809" s="148">
        <f t="shared" ref="P809:P816" si="11">O809*H809</f>
        <v>0</v>
      </c>
      <c r="Q809" s="148">
        <v>0.03</v>
      </c>
      <c r="R809" s="148">
        <f t="shared" ref="R809:R816" si="12">Q809*H809</f>
        <v>0.06</v>
      </c>
      <c r="S809" s="148">
        <v>0</v>
      </c>
      <c r="T809" s="149">
        <f t="shared" ref="T809:T816" si="13">S809*H809</f>
        <v>0</v>
      </c>
      <c r="AR809" s="150" t="s">
        <v>248</v>
      </c>
      <c r="AT809" s="150" t="s">
        <v>160</v>
      </c>
      <c r="AU809" s="150" t="s">
        <v>84</v>
      </c>
      <c r="AY809" s="17" t="s">
        <v>158</v>
      </c>
      <c r="BE809" s="151">
        <f t="shared" ref="BE809:BE816" si="14">IF(N809="základní",J809,0)</f>
        <v>0</v>
      </c>
      <c r="BF809" s="151">
        <f t="shared" ref="BF809:BF816" si="15">IF(N809="snížená",J809,0)</f>
        <v>0</v>
      </c>
      <c r="BG809" s="151">
        <f t="shared" ref="BG809:BG816" si="16">IF(N809="zákl. přenesená",J809,0)</f>
        <v>0</v>
      </c>
      <c r="BH809" s="151">
        <f t="shared" ref="BH809:BH816" si="17">IF(N809="sníž. přenesená",J809,0)</f>
        <v>0</v>
      </c>
      <c r="BI809" s="151">
        <f t="shared" ref="BI809:BI816" si="18">IF(N809="nulová",J809,0)</f>
        <v>0</v>
      </c>
      <c r="BJ809" s="17" t="s">
        <v>82</v>
      </c>
      <c r="BK809" s="151">
        <f t="shared" ref="BK809:BK816" si="19">ROUND(I809*H809,2)</f>
        <v>0</v>
      </c>
      <c r="BL809" s="17" t="s">
        <v>248</v>
      </c>
      <c r="BM809" s="150" t="s">
        <v>1332</v>
      </c>
    </row>
    <row r="810" spans="2:65" s="1" customFormat="1" ht="37.75" customHeight="1">
      <c r="B810" s="137"/>
      <c r="C810" s="138" t="s">
        <v>1333</v>
      </c>
      <c r="D810" s="138" t="s">
        <v>160</v>
      </c>
      <c r="E810" s="139" t="s">
        <v>1334</v>
      </c>
      <c r="F810" s="140" t="s">
        <v>1335</v>
      </c>
      <c r="G810" s="141" t="s">
        <v>492</v>
      </c>
      <c r="H810" s="142">
        <v>2</v>
      </c>
      <c r="I810" s="143"/>
      <c r="J810" s="144">
        <f t="shared" si="10"/>
        <v>0</v>
      </c>
      <c r="K810" s="145"/>
      <c r="L810" s="32"/>
      <c r="M810" s="146" t="s">
        <v>1</v>
      </c>
      <c r="N810" s="147" t="s">
        <v>40</v>
      </c>
      <c r="P810" s="148">
        <f t="shared" si="11"/>
        <v>0</v>
      </c>
      <c r="Q810" s="148">
        <v>0.03</v>
      </c>
      <c r="R810" s="148">
        <f t="shared" si="12"/>
        <v>0.06</v>
      </c>
      <c r="S810" s="148">
        <v>0</v>
      </c>
      <c r="T810" s="149">
        <f t="shared" si="13"/>
        <v>0</v>
      </c>
      <c r="AR810" s="150" t="s">
        <v>248</v>
      </c>
      <c r="AT810" s="150" t="s">
        <v>160</v>
      </c>
      <c r="AU810" s="150" t="s">
        <v>84</v>
      </c>
      <c r="AY810" s="17" t="s">
        <v>158</v>
      </c>
      <c r="BE810" s="151">
        <f t="shared" si="14"/>
        <v>0</v>
      </c>
      <c r="BF810" s="151">
        <f t="shared" si="15"/>
        <v>0</v>
      </c>
      <c r="BG810" s="151">
        <f t="shared" si="16"/>
        <v>0</v>
      </c>
      <c r="BH810" s="151">
        <f t="shared" si="17"/>
        <v>0</v>
      </c>
      <c r="BI810" s="151">
        <f t="shared" si="18"/>
        <v>0</v>
      </c>
      <c r="BJ810" s="17" t="s">
        <v>82</v>
      </c>
      <c r="BK810" s="151">
        <f t="shared" si="19"/>
        <v>0</v>
      </c>
      <c r="BL810" s="17" t="s">
        <v>248</v>
      </c>
      <c r="BM810" s="150" t="s">
        <v>1336</v>
      </c>
    </row>
    <row r="811" spans="2:65" s="1" customFormat="1" ht="37.75" customHeight="1">
      <c r="B811" s="137"/>
      <c r="C811" s="138" t="s">
        <v>1337</v>
      </c>
      <c r="D811" s="138" t="s">
        <v>160</v>
      </c>
      <c r="E811" s="139" t="s">
        <v>1338</v>
      </c>
      <c r="F811" s="140" t="s">
        <v>1339</v>
      </c>
      <c r="G811" s="141" t="s">
        <v>492</v>
      </c>
      <c r="H811" s="142">
        <v>1</v>
      </c>
      <c r="I811" s="143"/>
      <c r="J811" s="144">
        <f t="shared" si="10"/>
        <v>0</v>
      </c>
      <c r="K811" s="145"/>
      <c r="L811" s="32"/>
      <c r="M811" s="146" t="s">
        <v>1</v>
      </c>
      <c r="N811" s="147" t="s">
        <v>40</v>
      </c>
      <c r="P811" s="148">
        <f t="shared" si="11"/>
        <v>0</v>
      </c>
      <c r="Q811" s="148">
        <v>1.4999999999999999E-2</v>
      </c>
      <c r="R811" s="148">
        <f t="shared" si="12"/>
        <v>1.4999999999999999E-2</v>
      </c>
      <c r="S811" s="148">
        <v>0</v>
      </c>
      <c r="T811" s="149">
        <f t="shared" si="13"/>
        <v>0</v>
      </c>
      <c r="AR811" s="150" t="s">
        <v>248</v>
      </c>
      <c r="AT811" s="150" t="s">
        <v>160</v>
      </c>
      <c r="AU811" s="150" t="s">
        <v>84</v>
      </c>
      <c r="AY811" s="17" t="s">
        <v>158</v>
      </c>
      <c r="BE811" s="151">
        <f t="shared" si="14"/>
        <v>0</v>
      </c>
      <c r="BF811" s="151">
        <f t="shared" si="15"/>
        <v>0</v>
      </c>
      <c r="BG811" s="151">
        <f t="shared" si="16"/>
        <v>0</v>
      </c>
      <c r="BH811" s="151">
        <f t="shared" si="17"/>
        <v>0</v>
      </c>
      <c r="BI811" s="151">
        <f t="shared" si="18"/>
        <v>0</v>
      </c>
      <c r="BJ811" s="17" t="s">
        <v>82</v>
      </c>
      <c r="BK811" s="151">
        <f t="shared" si="19"/>
        <v>0</v>
      </c>
      <c r="BL811" s="17" t="s">
        <v>248</v>
      </c>
      <c r="BM811" s="150" t="s">
        <v>1340</v>
      </c>
    </row>
    <row r="812" spans="2:65" s="1" customFormat="1" ht="37.75" customHeight="1">
      <c r="B812" s="137"/>
      <c r="C812" s="138" t="s">
        <v>1341</v>
      </c>
      <c r="D812" s="138" t="s">
        <v>160</v>
      </c>
      <c r="E812" s="139" t="s">
        <v>1342</v>
      </c>
      <c r="F812" s="140" t="s">
        <v>1343</v>
      </c>
      <c r="G812" s="141" t="s">
        <v>492</v>
      </c>
      <c r="H812" s="142">
        <v>1</v>
      </c>
      <c r="I812" s="143"/>
      <c r="J812" s="144">
        <f t="shared" si="10"/>
        <v>0</v>
      </c>
      <c r="K812" s="145"/>
      <c r="L812" s="32"/>
      <c r="M812" s="146" t="s">
        <v>1</v>
      </c>
      <c r="N812" s="147" t="s">
        <v>40</v>
      </c>
      <c r="P812" s="148">
        <f t="shared" si="11"/>
        <v>0</v>
      </c>
      <c r="Q812" s="148">
        <v>1.4999999999999999E-2</v>
      </c>
      <c r="R812" s="148">
        <f t="shared" si="12"/>
        <v>1.4999999999999999E-2</v>
      </c>
      <c r="S812" s="148">
        <v>0</v>
      </c>
      <c r="T812" s="149">
        <f t="shared" si="13"/>
        <v>0</v>
      </c>
      <c r="AR812" s="150" t="s">
        <v>248</v>
      </c>
      <c r="AT812" s="150" t="s">
        <v>160</v>
      </c>
      <c r="AU812" s="150" t="s">
        <v>84</v>
      </c>
      <c r="AY812" s="17" t="s">
        <v>158</v>
      </c>
      <c r="BE812" s="151">
        <f t="shared" si="14"/>
        <v>0</v>
      </c>
      <c r="BF812" s="151">
        <f t="shared" si="15"/>
        <v>0</v>
      </c>
      <c r="BG812" s="151">
        <f t="shared" si="16"/>
        <v>0</v>
      </c>
      <c r="BH812" s="151">
        <f t="shared" si="17"/>
        <v>0</v>
      </c>
      <c r="BI812" s="151">
        <f t="shared" si="18"/>
        <v>0</v>
      </c>
      <c r="BJ812" s="17" t="s">
        <v>82</v>
      </c>
      <c r="BK812" s="151">
        <f t="shared" si="19"/>
        <v>0</v>
      </c>
      <c r="BL812" s="17" t="s">
        <v>248</v>
      </c>
      <c r="BM812" s="150" t="s">
        <v>1344</v>
      </c>
    </row>
    <row r="813" spans="2:65" s="1" customFormat="1" ht="37.75" customHeight="1">
      <c r="B813" s="137"/>
      <c r="C813" s="138" t="s">
        <v>1345</v>
      </c>
      <c r="D813" s="138" t="s">
        <v>160</v>
      </c>
      <c r="E813" s="139" t="s">
        <v>1346</v>
      </c>
      <c r="F813" s="140" t="s">
        <v>1347</v>
      </c>
      <c r="G813" s="141" t="s">
        <v>492</v>
      </c>
      <c r="H813" s="142">
        <v>1</v>
      </c>
      <c r="I813" s="143"/>
      <c r="J813" s="144">
        <f t="shared" si="10"/>
        <v>0</v>
      </c>
      <c r="K813" s="145"/>
      <c r="L813" s="32"/>
      <c r="M813" s="146" t="s">
        <v>1</v>
      </c>
      <c r="N813" s="147" t="s">
        <v>40</v>
      </c>
      <c r="P813" s="148">
        <f t="shared" si="11"/>
        <v>0</v>
      </c>
      <c r="Q813" s="148">
        <v>5.0000000000000001E-3</v>
      </c>
      <c r="R813" s="148">
        <f t="shared" si="12"/>
        <v>5.0000000000000001E-3</v>
      </c>
      <c r="S813" s="148">
        <v>0</v>
      </c>
      <c r="T813" s="149">
        <f t="shared" si="13"/>
        <v>0</v>
      </c>
      <c r="AR813" s="150" t="s">
        <v>248</v>
      </c>
      <c r="AT813" s="150" t="s">
        <v>160</v>
      </c>
      <c r="AU813" s="150" t="s">
        <v>84</v>
      </c>
      <c r="AY813" s="17" t="s">
        <v>158</v>
      </c>
      <c r="BE813" s="151">
        <f t="shared" si="14"/>
        <v>0</v>
      </c>
      <c r="BF813" s="151">
        <f t="shared" si="15"/>
        <v>0</v>
      </c>
      <c r="BG813" s="151">
        <f t="shared" si="16"/>
        <v>0</v>
      </c>
      <c r="BH813" s="151">
        <f t="shared" si="17"/>
        <v>0</v>
      </c>
      <c r="BI813" s="151">
        <f t="shared" si="18"/>
        <v>0</v>
      </c>
      <c r="BJ813" s="17" t="s">
        <v>82</v>
      </c>
      <c r="BK813" s="151">
        <f t="shared" si="19"/>
        <v>0</v>
      </c>
      <c r="BL813" s="17" t="s">
        <v>248</v>
      </c>
      <c r="BM813" s="150" t="s">
        <v>1348</v>
      </c>
    </row>
    <row r="814" spans="2:65" s="1" customFormat="1" ht="24.15" customHeight="1">
      <c r="B814" s="137"/>
      <c r="C814" s="138" t="s">
        <v>1349</v>
      </c>
      <c r="D814" s="138" t="s">
        <v>160</v>
      </c>
      <c r="E814" s="139" t="s">
        <v>1350</v>
      </c>
      <c r="F814" s="140" t="s">
        <v>1351</v>
      </c>
      <c r="G814" s="141" t="s">
        <v>906</v>
      </c>
      <c r="H814" s="142">
        <v>26.4</v>
      </c>
      <c r="I814" s="143"/>
      <c r="J814" s="144">
        <f t="shared" si="10"/>
        <v>0</v>
      </c>
      <c r="K814" s="145"/>
      <c r="L814" s="32"/>
      <c r="M814" s="146" t="s">
        <v>1</v>
      </c>
      <c r="N814" s="147" t="s">
        <v>40</v>
      </c>
      <c r="P814" s="148">
        <f t="shared" si="11"/>
        <v>0</v>
      </c>
      <c r="Q814" s="148">
        <v>0</v>
      </c>
      <c r="R814" s="148">
        <f t="shared" si="12"/>
        <v>0</v>
      </c>
      <c r="S814" s="148">
        <v>0</v>
      </c>
      <c r="T814" s="149">
        <f t="shared" si="13"/>
        <v>0</v>
      </c>
      <c r="AR814" s="150" t="s">
        <v>248</v>
      </c>
      <c r="AT814" s="150" t="s">
        <v>160</v>
      </c>
      <c r="AU814" s="150" t="s">
        <v>84</v>
      </c>
      <c r="AY814" s="17" t="s">
        <v>158</v>
      </c>
      <c r="BE814" s="151">
        <f t="shared" si="14"/>
        <v>0</v>
      </c>
      <c r="BF814" s="151">
        <f t="shared" si="15"/>
        <v>0</v>
      </c>
      <c r="BG814" s="151">
        <f t="shared" si="16"/>
        <v>0</v>
      </c>
      <c r="BH814" s="151">
        <f t="shared" si="17"/>
        <v>0</v>
      </c>
      <c r="BI814" s="151">
        <f t="shared" si="18"/>
        <v>0</v>
      </c>
      <c r="BJ814" s="17" t="s">
        <v>82</v>
      </c>
      <c r="BK814" s="151">
        <f t="shared" si="19"/>
        <v>0</v>
      </c>
      <c r="BL814" s="17" t="s">
        <v>248</v>
      </c>
      <c r="BM814" s="150" t="s">
        <v>1352</v>
      </c>
    </row>
    <row r="815" spans="2:65" s="1" customFormat="1" ht="33" customHeight="1">
      <c r="B815" s="137"/>
      <c r="C815" s="138" t="s">
        <v>1353</v>
      </c>
      <c r="D815" s="138" t="s">
        <v>160</v>
      </c>
      <c r="E815" s="139" t="s">
        <v>1354</v>
      </c>
      <c r="F815" s="140" t="s">
        <v>1355</v>
      </c>
      <c r="G815" s="141" t="s">
        <v>906</v>
      </c>
      <c r="H815" s="142">
        <v>13.2</v>
      </c>
      <c r="I815" s="143"/>
      <c r="J815" s="144">
        <f t="shared" si="10"/>
        <v>0</v>
      </c>
      <c r="K815" s="145"/>
      <c r="L815" s="32"/>
      <c r="M815" s="146" t="s">
        <v>1</v>
      </c>
      <c r="N815" s="147" t="s">
        <v>40</v>
      </c>
      <c r="P815" s="148">
        <f t="shared" si="11"/>
        <v>0</v>
      </c>
      <c r="Q815" s="148">
        <v>0</v>
      </c>
      <c r="R815" s="148">
        <f t="shared" si="12"/>
        <v>0</v>
      </c>
      <c r="S815" s="148">
        <v>0</v>
      </c>
      <c r="T815" s="149">
        <f t="shared" si="13"/>
        <v>0</v>
      </c>
      <c r="AR815" s="150" t="s">
        <v>248</v>
      </c>
      <c r="AT815" s="150" t="s">
        <v>160</v>
      </c>
      <c r="AU815" s="150" t="s">
        <v>84</v>
      </c>
      <c r="AY815" s="17" t="s">
        <v>158</v>
      </c>
      <c r="BE815" s="151">
        <f t="shared" si="14"/>
        <v>0</v>
      </c>
      <c r="BF815" s="151">
        <f t="shared" si="15"/>
        <v>0</v>
      </c>
      <c r="BG815" s="151">
        <f t="shared" si="16"/>
        <v>0</v>
      </c>
      <c r="BH815" s="151">
        <f t="shared" si="17"/>
        <v>0</v>
      </c>
      <c r="BI815" s="151">
        <f t="shared" si="18"/>
        <v>0</v>
      </c>
      <c r="BJ815" s="17" t="s">
        <v>82</v>
      </c>
      <c r="BK815" s="151">
        <f t="shared" si="19"/>
        <v>0</v>
      </c>
      <c r="BL815" s="17" t="s">
        <v>248</v>
      </c>
      <c r="BM815" s="150" t="s">
        <v>1356</v>
      </c>
    </row>
    <row r="816" spans="2:65" s="1" customFormat="1" ht="33" customHeight="1">
      <c r="B816" s="137"/>
      <c r="C816" s="138" t="s">
        <v>1357</v>
      </c>
      <c r="D816" s="138" t="s">
        <v>160</v>
      </c>
      <c r="E816" s="139" t="s">
        <v>1358</v>
      </c>
      <c r="F816" s="140" t="s">
        <v>1359</v>
      </c>
      <c r="G816" s="141" t="s">
        <v>183</v>
      </c>
      <c r="H816" s="142">
        <v>1</v>
      </c>
      <c r="I816" s="143"/>
      <c r="J816" s="144">
        <f t="shared" si="10"/>
        <v>0</v>
      </c>
      <c r="K816" s="145"/>
      <c r="L816" s="32"/>
      <c r="M816" s="146" t="s">
        <v>1</v>
      </c>
      <c r="N816" s="147" t="s">
        <v>40</v>
      </c>
      <c r="P816" s="148">
        <f t="shared" si="11"/>
        <v>0</v>
      </c>
      <c r="Q816" s="148">
        <v>0</v>
      </c>
      <c r="R816" s="148">
        <f t="shared" si="12"/>
        <v>0</v>
      </c>
      <c r="S816" s="148">
        <v>0</v>
      </c>
      <c r="T816" s="149">
        <f t="shared" si="13"/>
        <v>0</v>
      </c>
      <c r="AR816" s="150" t="s">
        <v>248</v>
      </c>
      <c r="AT816" s="150" t="s">
        <v>160</v>
      </c>
      <c r="AU816" s="150" t="s">
        <v>84</v>
      </c>
      <c r="AY816" s="17" t="s">
        <v>158</v>
      </c>
      <c r="BE816" s="151">
        <f t="shared" si="14"/>
        <v>0</v>
      </c>
      <c r="BF816" s="151">
        <f t="shared" si="15"/>
        <v>0</v>
      </c>
      <c r="BG816" s="151">
        <f t="shared" si="16"/>
        <v>0</v>
      </c>
      <c r="BH816" s="151">
        <f t="shared" si="17"/>
        <v>0</v>
      </c>
      <c r="BI816" s="151">
        <f t="shared" si="18"/>
        <v>0</v>
      </c>
      <c r="BJ816" s="17" t="s">
        <v>82</v>
      </c>
      <c r="BK816" s="151">
        <f t="shared" si="19"/>
        <v>0</v>
      </c>
      <c r="BL816" s="17" t="s">
        <v>248</v>
      </c>
      <c r="BM816" s="150" t="s">
        <v>1360</v>
      </c>
    </row>
    <row r="817" spans="2:65" s="12" customFormat="1" ht="10">
      <c r="B817" s="152"/>
      <c r="D817" s="153" t="s">
        <v>165</v>
      </c>
      <c r="E817" s="154" t="s">
        <v>1</v>
      </c>
      <c r="F817" s="155" t="s">
        <v>1361</v>
      </c>
      <c r="H817" s="154" t="s">
        <v>1</v>
      </c>
      <c r="I817" s="156"/>
      <c r="L817" s="152"/>
      <c r="M817" s="157"/>
      <c r="T817" s="158"/>
      <c r="AT817" s="154" t="s">
        <v>165</v>
      </c>
      <c r="AU817" s="154" t="s">
        <v>84</v>
      </c>
      <c r="AV817" s="12" t="s">
        <v>82</v>
      </c>
      <c r="AW817" s="12" t="s">
        <v>31</v>
      </c>
      <c r="AX817" s="12" t="s">
        <v>75</v>
      </c>
      <c r="AY817" s="154" t="s">
        <v>158</v>
      </c>
    </row>
    <row r="818" spans="2:65" s="12" customFormat="1" ht="20">
      <c r="B818" s="152"/>
      <c r="D818" s="153" t="s">
        <v>165</v>
      </c>
      <c r="E818" s="154" t="s">
        <v>1</v>
      </c>
      <c r="F818" s="155" t="s">
        <v>1362</v>
      </c>
      <c r="H818" s="154" t="s">
        <v>1</v>
      </c>
      <c r="I818" s="156"/>
      <c r="L818" s="152"/>
      <c r="M818" s="157"/>
      <c r="T818" s="158"/>
      <c r="AT818" s="154" t="s">
        <v>165</v>
      </c>
      <c r="AU818" s="154" t="s">
        <v>84</v>
      </c>
      <c r="AV818" s="12" t="s">
        <v>82</v>
      </c>
      <c r="AW818" s="12" t="s">
        <v>31</v>
      </c>
      <c r="AX818" s="12" t="s">
        <v>75</v>
      </c>
      <c r="AY818" s="154" t="s">
        <v>158</v>
      </c>
    </row>
    <row r="819" spans="2:65" s="13" customFormat="1" ht="10">
      <c r="B819" s="159"/>
      <c r="D819" s="153" t="s">
        <v>165</v>
      </c>
      <c r="E819" s="160" t="s">
        <v>1</v>
      </c>
      <c r="F819" s="161" t="s">
        <v>82</v>
      </c>
      <c r="H819" s="162">
        <v>1</v>
      </c>
      <c r="I819" s="163"/>
      <c r="L819" s="159"/>
      <c r="M819" s="164"/>
      <c r="T819" s="165"/>
      <c r="AT819" s="160" t="s">
        <v>165</v>
      </c>
      <c r="AU819" s="160" t="s">
        <v>84</v>
      </c>
      <c r="AV819" s="13" t="s">
        <v>84</v>
      </c>
      <c r="AW819" s="13" t="s">
        <v>31</v>
      </c>
      <c r="AX819" s="13" t="s">
        <v>82</v>
      </c>
      <c r="AY819" s="160" t="s">
        <v>158</v>
      </c>
    </row>
    <row r="820" spans="2:65" s="1" customFormat="1" ht="37.75" customHeight="1">
      <c r="B820" s="137"/>
      <c r="C820" s="138" t="s">
        <v>1363</v>
      </c>
      <c r="D820" s="138" t="s">
        <v>160</v>
      </c>
      <c r="E820" s="139" t="s">
        <v>1364</v>
      </c>
      <c r="F820" s="140" t="s">
        <v>1365</v>
      </c>
      <c r="G820" s="141" t="s">
        <v>492</v>
      </c>
      <c r="H820" s="142">
        <v>7</v>
      </c>
      <c r="I820" s="143"/>
      <c r="J820" s="144">
        <f>ROUND(I820*H820,2)</f>
        <v>0</v>
      </c>
      <c r="K820" s="145"/>
      <c r="L820" s="32"/>
      <c r="M820" s="146" t="s">
        <v>1</v>
      </c>
      <c r="N820" s="147" t="s">
        <v>40</v>
      </c>
      <c r="P820" s="148">
        <f>O820*H820</f>
        <v>0</v>
      </c>
      <c r="Q820" s="148">
        <v>0</v>
      </c>
      <c r="R820" s="148">
        <f>Q820*H820</f>
        <v>0</v>
      </c>
      <c r="S820" s="148">
        <v>0</v>
      </c>
      <c r="T820" s="149">
        <f>S820*H820</f>
        <v>0</v>
      </c>
      <c r="AR820" s="150" t="s">
        <v>248</v>
      </c>
      <c r="AT820" s="150" t="s">
        <v>160</v>
      </c>
      <c r="AU820" s="150" t="s">
        <v>84</v>
      </c>
      <c r="AY820" s="17" t="s">
        <v>158</v>
      </c>
      <c r="BE820" s="151">
        <f>IF(N820="základní",J820,0)</f>
        <v>0</v>
      </c>
      <c r="BF820" s="151">
        <f>IF(N820="snížená",J820,0)</f>
        <v>0</v>
      </c>
      <c r="BG820" s="151">
        <f>IF(N820="zákl. přenesená",J820,0)</f>
        <v>0</v>
      </c>
      <c r="BH820" s="151">
        <f>IF(N820="sníž. přenesená",J820,0)</f>
        <v>0</v>
      </c>
      <c r="BI820" s="151">
        <f>IF(N820="nulová",J820,0)</f>
        <v>0</v>
      </c>
      <c r="BJ820" s="17" t="s">
        <v>82</v>
      </c>
      <c r="BK820" s="151">
        <f>ROUND(I820*H820,2)</f>
        <v>0</v>
      </c>
      <c r="BL820" s="17" t="s">
        <v>248</v>
      </c>
      <c r="BM820" s="150" t="s">
        <v>1366</v>
      </c>
    </row>
    <row r="821" spans="2:65" s="1" customFormat="1" ht="24.15" customHeight="1">
      <c r="B821" s="137"/>
      <c r="C821" s="138" t="s">
        <v>1367</v>
      </c>
      <c r="D821" s="138" t="s">
        <v>160</v>
      </c>
      <c r="E821" s="139" t="s">
        <v>1368</v>
      </c>
      <c r="F821" s="140" t="s">
        <v>1369</v>
      </c>
      <c r="G821" s="141" t="s">
        <v>163</v>
      </c>
      <c r="H821" s="142">
        <v>30</v>
      </c>
      <c r="I821" s="143"/>
      <c r="J821" s="144">
        <f>ROUND(I821*H821,2)</f>
        <v>0</v>
      </c>
      <c r="K821" s="145"/>
      <c r="L821" s="32"/>
      <c r="M821" s="146" t="s">
        <v>1</v>
      </c>
      <c r="N821" s="147" t="s">
        <v>40</v>
      </c>
      <c r="P821" s="148">
        <f>O821*H821</f>
        <v>0</v>
      </c>
      <c r="Q821" s="148">
        <v>0</v>
      </c>
      <c r="R821" s="148">
        <f>Q821*H821</f>
        <v>0</v>
      </c>
      <c r="S821" s="148">
        <v>0</v>
      </c>
      <c r="T821" s="149">
        <f>S821*H821</f>
        <v>0</v>
      </c>
      <c r="AR821" s="150" t="s">
        <v>248</v>
      </c>
      <c r="AT821" s="150" t="s">
        <v>160</v>
      </c>
      <c r="AU821" s="150" t="s">
        <v>84</v>
      </c>
      <c r="AY821" s="17" t="s">
        <v>158</v>
      </c>
      <c r="BE821" s="151">
        <f>IF(N821="základní",J821,0)</f>
        <v>0</v>
      </c>
      <c r="BF821" s="151">
        <f>IF(N821="snížená",J821,0)</f>
        <v>0</v>
      </c>
      <c r="BG821" s="151">
        <f>IF(N821="zákl. přenesená",J821,0)</f>
        <v>0</v>
      </c>
      <c r="BH821" s="151">
        <f>IF(N821="sníž. přenesená",J821,0)</f>
        <v>0</v>
      </c>
      <c r="BI821" s="151">
        <f>IF(N821="nulová",J821,0)</f>
        <v>0</v>
      </c>
      <c r="BJ821" s="17" t="s">
        <v>82</v>
      </c>
      <c r="BK821" s="151">
        <f>ROUND(I821*H821,2)</f>
        <v>0</v>
      </c>
      <c r="BL821" s="17" t="s">
        <v>248</v>
      </c>
      <c r="BM821" s="150" t="s">
        <v>1370</v>
      </c>
    </row>
    <row r="822" spans="2:65" s="12" customFormat="1" ht="10">
      <c r="B822" s="152"/>
      <c r="D822" s="153" t="s">
        <v>165</v>
      </c>
      <c r="E822" s="154" t="s">
        <v>1</v>
      </c>
      <c r="F822" s="155" t="s">
        <v>1121</v>
      </c>
      <c r="H822" s="154" t="s">
        <v>1</v>
      </c>
      <c r="I822" s="156"/>
      <c r="L822" s="152"/>
      <c r="M822" s="157"/>
      <c r="T822" s="158"/>
      <c r="AT822" s="154" t="s">
        <v>165</v>
      </c>
      <c r="AU822" s="154" t="s">
        <v>84</v>
      </c>
      <c r="AV822" s="12" t="s">
        <v>82</v>
      </c>
      <c r="AW822" s="12" t="s">
        <v>31</v>
      </c>
      <c r="AX822" s="12" t="s">
        <v>75</v>
      </c>
      <c r="AY822" s="154" t="s">
        <v>158</v>
      </c>
    </row>
    <row r="823" spans="2:65" s="13" customFormat="1" ht="10">
      <c r="B823" s="159"/>
      <c r="D823" s="153" t="s">
        <v>165</v>
      </c>
      <c r="E823" s="160" t="s">
        <v>1</v>
      </c>
      <c r="F823" s="161" t="s">
        <v>515</v>
      </c>
      <c r="H823" s="162">
        <v>30</v>
      </c>
      <c r="I823" s="163"/>
      <c r="L823" s="159"/>
      <c r="M823" s="164"/>
      <c r="T823" s="165"/>
      <c r="AT823" s="160" t="s">
        <v>165</v>
      </c>
      <c r="AU823" s="160" t="s">
        <v>84</v>
      </c>
      <c r="AV823" s="13" t="s">
        <v>84</v>
      </c>
      <c r="AW823" s="13" t="s">
        <v>31</v>
      </c>
      <c r="AX823" s="13" t="s">
        <v>82</v>
      </c>
      <c r="AY823" s="160" t="s">
        <v>158</v>
      </c>
    </row>
    <row r="824" spans="2:65" s="1" customFormat="1" ht="24.15" customHeight="1">
      <c r="B824" s="137"/>
      <c r="C824" s="138" t="s">
        <v>1371</v>
      </c>
      <c r="D824" s="138" t="s">
        <v>160</v>
      </c>
      <c r="E824" s="139" t="s">
        <v>1372</v>
      </c>
      <c r="F824" s="140" t="s">
        <v>1373</v>
      </c>
      <c r="G824" s="141" t="s">
        <v>163</v>
      </c>
      <c r="H824" s="142">
        <v>287</v>
      </c>
      <c r="I824" s="143"/>
      <c r="J824" s="144">
        <f>ROUND(I824*H824,2)</f>
        <v>0</v>
      </c>
      <c r="K824" s="145"/>
      <c r="L824" s="32"/>
      <c r="M824" s="146" t="s">
        <v>1</v>
      </c>
      <c r="N824" s="147" t="s">
        <v>40</v>
      </c>
      <c r="P824" s="148">
        <f>O824*H824</f>
        <v>0</v>
      </c>
      <c r="Q824" s="148">
        <v>0</v>
      </c>
      <c r="R824" s="148">
        <f>Q824*H824</f>
        <v>0</v>
      </c>
      <c r="S824" s="148">
        <v>0</v>
      </c>
      <c r="T824" s="149">
        <f>S824*H824</f>
        <v>0</v>
      </c>
      <c r="AR824" s="150" t="s">
        <v>248</v>
      </c>
      <c r="AT824" s="150" t="s">
        <v>160</v>
      </c>
      <c r="AU824" s="150" t="s">
        <v>84</v>
      </c>
      <c r="AY824" s="17" t="s">
        <v>158</v>
      </c>
      <c r="BE824" s="151">
        <f>IF(N824="základní",J824,0)</f>
        <v>0</v>
      </c>
      <c r="BF824" s="151">
        <f>IF(N824="snížená",J824,0)</f>
        <v>0</v>
      </c>
      <c r="BG824" s="151">
        <f>IF(N824="zákl. přenesená",J824,0)</f>
        <v>0</v>
      </c>
      <c r="BH824" s="151">
        <f>IF(N824="sníž. přenesená",J824,0)</f>
        <v>0</v>
      </c>
      <c r="BI824" s="151">
        <f>IF(N824="nulová",J824,0)</f>
        <v>0</v>
      </c>
      <c r="BJ824" s="17" t="s">
        <v>82</v>
      </c>
      <c r="BK824" s="151">
        <f>ROUND(I824*H824,2)</f>
        <v>0</v>
      </c>
      <c r="BL824" s="17" t="s">
        <v>248</v>
      </c>
      <c r="BM824" s="150" t="s">
        <v>1374</v>
      </c>
    </row>
    <row r="825" spans="2:65" s="12" customFormat="1" ht="10">
      <c r="B825" s="152"/>
      <c r="D825" s="153" t="s">
        <v>165</v>
      </c>
      <c r="E825" s="154" t="s">
        <v>1</v>
      </c>
      <c r="F825" s="155" t="s">
        <v>465</v>
      </c>
      <c r="H825" s="154" t="s">
        <v>1</v>
      </c>
      <c r="I825" s="156"/>
      <c r="L825" s="152"/>
      <c r="M825" s="157"/>
      <c r="T825" s="158"/>
      <c r="AT825" s="154" t="s">
        <v>165</v>
      </c>
      <c r="AU825" s="154" t="s">
        <v>84</v>
      </c>
      <c r="AV825" s="12" t="s">
        <v>82</v>
      </c>
      <c r="AW825" s="12" t="s">
        <v>31</v>
      </c>
      <c r="AX825" s="12" t="s">
        <v>75</v>
      </c>
      <c r="AY825" s="154" t="s">
        <v>158</v>
      </c>
    </row>
    <row r="826" spans="2:65" s="12" customFormat="1" ht="10">
      <c r="B826" s="152"/>
      <c r="D826" s="153" t="s">
        <v>165</v>
      </c>
      <c r="E826" s="154" t="s">
        <v>1</v>
      </c>
      <c r="F826" s="155" t="s">
        <v>1163</v>
      </c>
      <c r="H826" s="154" t="s">
        <v>1</v>
      </c>
      <c r="I826" s="156"/>
      <c r="L826" s="152"/>
      <c r="M826" s="157"/>
      <c r="T826" s="158"/>
      <c r="AT826" s="154" t="s">
        <v>165</v>
      </c>
      <c r="AU826" s="154" t="s">
        <v>84</v>
      </c>
      <c r="AV826" s="12" t="s">
        <v>82</v>
      </c>
      <c r="AW826" s="12" t="s">
        <v>31</v>
      </c>
      <c r="AX826" s="12" t="s">
        <v>75</v>
      </c>
      <c r="AY826" s="154" t="s">
        <v>158</v>
      </c>
    </row>
    <row r="827" spans="2:65" s="13" customFormat="1" ht="10">
      <c r="B827" s="159"/>
      <c r="D827" s="153" t="s">
        <v>165</v>
      </c>
      <c r="E827" s="160" t="s">
        <v>1</v>
      </c>
      <c r="F827" s="161" t="s">
        <v>1375</v>
      </c>
      <c r="H827" s="162">
        <v>287</v>
      </c>
      <c r="I827" s="163"/>
      <c r="L827" s="159"/>
      <c r="M827" s="164"/>
      <c r="T827" s="165"/>
      <c r="AT827" s="160" t="s">
        <v>165</v>
      </c>
      <c r="AU827" s="160" t="s">
        <v>84</v>
      </c>
      <c r="AV827" s="13" t="s">
        <v>84</v>
      </c>
      <c r="AW827" s="13" t="s">
        <v>31</v>
      </c>
      <c r="AX827" s="13" t="s">
        <v>82</v>
      </c>
      <c r="AY827" s="160" t="s">
        <v>158</v>
      </c>
    </row>
    <row r="828" spans="2:65" s="1" customFormat="1" ht="21.75" customHeight="1">
      <c r="B828" s="137"/>
      <c r="C828" s="185" t="s">
        <v>1376</v>
      </c>
      <c r="D828" s="185" t="s">
        <v>656</v>
      </c>
      <c r="E828" s="186" t="s">
        <v>1377</v>
      </c>
      <c r="F828" s="187" t="s">
        <v>1378</v>
      </c>
      <c r="G828" s="188" t="s">
        <v>163</v>
      </c>
      <c r="H828" s="189">
        <v>315.7</v>
      </c>
      <c r="I828" s="190"/>
      <c r="J828" s="191">
        <f>ROUND(I828*H828,2)</f>
        <v>0</v>
      </c>
      <c r="K828" s="192"/>
      <c r="L828" s="193"/>
      <c r="M828" s="194" t="s">
        <v>1</v>
      </c>
      <c r="N828" s="195" t="s">
        <v>40</v>
      </c>
      <c r="P828" s="148">
        <f>O828*H828</f>
        <v>0</v>
      </c>
      <c r="Q828" s="148">
        <v>9.3100000000000006E-3</v>
      </c>
      <c r="R828" s="148">
        <f>Q828*H828</f>
        <v>2.9391669999999999</v>
      </c>
      <c r="S828" s="148">
        <v>0</v>
      </c>
      <c r="T828" s="149">
        <f>S828*H828</f>
        <v>0</v>
      </c>
      <c r="AR828" s="150" t="s">
        <v>530</v>
      </c>
      <c r="AT828" s="150" t="s">
        <v>656</v>
      </c>
      <c r="AU828" s="150" t="s">
        <v>84</v>
      </c>
      <c r="AY828" s="17" t="s">
        <v>158</v>
      </c>
      <c r="BE828" s="151">
        <f>IF(N828="základní",J828,0)</f>
        <v>0</v>
      </c>
      <c r="BF828" s="151">
        <f>IF(N828="snížená",J828,0)</f>
        <v>0</v>
      </c>
      <c r="BG828" s="151">
        <f>IF(N828="zákl. přenesená",J828,0)</f>
        <v>0</v>
      </c>
      <c r="BH828" s="151">
        <f>IF(N828="sníž. přenesená",J828,0)</f>
        <v>0</v>
      </c>
      <c r="BI828" s="151">
        <f>IF(N828="nulová",J828,0)</f>
        <v>0</v>
      </c>
      <c r="BJ828" s="17" t="s">
        <v>82</v>
      </c>
      <c r="BK828" s="151">
        <f>ROUND(I828*H828,2)</f>
        <v>0</v>
      </c>
      <c r="BL828" s="17" t="s">
        <v>248</v>
      </c>
      <c r="BM828" s="150" t="s">
        <v>1379</v>
      </c>
    </row>
    <row r="829" spans="2:65" s="13" customFormat="1" ht="10">
      <c r="B829" s="159"/>
      <c r="D829" s="153" t="s">
        <v>165</v>
      </c>
      <c r="F829" s="161" t="s">
        <v>1380</v>
      </c>
      <c r="H829" s="162">
        <v>315.7</v>
      </c>
      <c r="I829" s="163"/>
      <c r="L829" s="159"/>
      <c r="M829" s="164"/>
      <c r="T829" s="165"/>
      <c r="AT829" s="160" t="s">
        <v>165</v>
      </c>
      <c r="AU829" s="160" t="s">
        <v>84</v>
      </c>
      <c r="AV829" s="13" t="s">
        <v>84</v>
      </c>
      <c r="AW829" s="13" t="s">
        <v>3</v>
      </c>
      <c r="AX829" s="13" t="s">
        <v>82</v>
      </c>
      <c r="AY829" s="160" t="s">
        <v>158</v>
      </c>
    </row>
    <row r="830" spans="2:65" s="1" customFormat="1" ht="24.15" customHeight="1">
      <c r="B830" s="137"/>
      <c r="C830" s="138" t="s">
        <v>1381</v>
      </c>
      <c r="D830" s="138" t="s">
        <v>160</v>
      </c>
      <c r="E830" s="139" t="s">
        <v>1382</v>
      </c>
      <c r="F830" s="140" t="s">
        <v>1383</v>
      </c>
      <c r="G830" s="141" t="s">
        <v>163</v>
      </c>
      <c r="H830" s="142">
        <v>264.5</v>
      </c>
      <c r="I830" s="143"/>
      <c r="J830" s="144">
        <f>ROUND(I830*H830,2)</f>
        <v>0</v>
      </c>
      <c r="K830" s="145"/>
      <c r="L830" s="32"/>
      <c r="M830" s="146" t="s">
        <v>1</v>
      </c>
      <c r="N830" s="147" t="s">
        <v>40</v>
      </c>
      <c r="P830" s="148">
        <f>O830*H830</f>
        <v>0</v>
      </c>
      <c r="Q830" s="148">
        <v>0</v>
      </c>
      <c r="R830" s="148">
        <f>Q830*H830</f>
        <v>0</v>
      </c>
      <c r="S830" s="148">
        <v>0</v>
      </c>
      <c r="T830" s="149">
        <f>S830*H830</f>
        <v>0</v>
      </c>
      <c r="AR830" s="150" t="s">
        <v>248</v>
      </c>
      <c r="AT830" s="150" t="s">
        <v>160</v>
      </c>
      <c r="AU830" s="150" t="s">
        <v>84</v>
      </c>
      <c r="AY830" s="17" t="s">
        <v>158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7" t="s">
        <v>82</v>
      </c>
      <c r="BK830" s="151">
        <f>ROUND(I830*H830,2)</f>
        <v>0</v>
      </c>
      <c r="BL830" s="17" t="s">
        <v>248</v>
      </c>
      <c r="BM830" s="150" t="s">
        <v>1384</v>
      </c>
    </row>
    <row r="831" spans="2:65" s="12" customFormat="1" ht="10">
      <c r="B831" s="152"/>
      <c r="D831" s="153" t="s">
        <v>165</v>
      </c>
      <c r="E831" s="154" t="s">
        <v>1</v>
      </c>
      <c r="F831" s="155" t="s">
        <v>1121</v>
      </c>
      <c r="H831" s="154" t="s">
        <v>1</v>
      </c>
      <c r="I831" s="156"/>
      <c r="L831" s="152"/>
      <c r="M831" s="157"/>
      <c r="T831" s="158"/>
      <c r="AT831" s="154" t="s">
        <v>165</v>
      </c>
      <c r="AU831" s="154" t="s">
        <v>84</v>
      </c>
      <c r="AV831" s="12" t="s">
        <v>82</v>
      </c>
      <c r="AW831" s="12" t="s">
        <v>31</v>
      </c>
      <c r="AX831" s="12" t="s">
        <v>75</v>
      </c>
      <c r="AY831" s="154" t="s">
        <v>158</v>
      </c>
    </row>
    <row r="832" spans="2:65" s="12" customFormat="1" ht="10">
      <c r="B832" s="152"/>
      <c r="D832" s="153" t="s">
        <v>165</v>
      </c>
      <c r="E832" s="154" t="s">
        <v>1</v>
      </c>
      <c r="F832" s="155" t="s">
        <v>1385</v>
      </c>
      <c r="H832" s="154" t="s">
        <v>1</v>
      </c>
      <c r="I832" s="156"/>
      <c r="L832" s="152"/>
      <c r="M832" s="157"/>
      <c r="T832" s="158"/>
      <c r="AT832" s="154" t="s">
        <v>165</v>
      </c>
      <c r="AU832" s="154" t="s">
        <v>84</v>
      </c>
      <c r="AV832" s="12" t="s">
        <v>82</v>
      </c>
      <c r="AW832" s="12" t="s">
        <v>31</v>
      </c>
      <c r="AX832" s="12" t="s">
        <v>75</v>
      </c>
      <c r="AY832" s="154" t="s">
        <v>158</v>
      </c>
    </row>
    <row r="833" spans="2:65" s="12" customFormat="1" ht="10">
      <c r="B833" s="152"/>
      <c r="D833" s="153" t="s">
        <v>165</v>
      </c>
      <c r="E833" s="154" t="s">
        <v>1</v>
      </c>
      <c r="F833" s="155" t="s">
        <v>1386</v>
      </c>
      <c r="H833" s="154" t="s">
        <v>1</v>
      </c>
      <c r="I833" s="156"/>
      <c r="L833" s="152"/>
      <c r="M833" s="157"/>
      <c r="T833" s="158"/>
      <c r="AT833" s="154" t="s">
        <v>165</v>
      </c>
      <c r="AU833" s="154" t="s">
        <v>84</v>
      </c>
      <c r="AV833" s="12" t="s">
        <v>82</v>
      </c>
      <c r="AW833" s="12" t="s">
        <v>31</v>
      </c>
      <c r="AX833" s="12" t="s">
        <v>75</v>
      </c>
      <c r="AY833" s="154" t="s">
        <v>158</v>
      </c>
    </row>
    <row r="834" spans="2:65" s="12" customFormat="1" ht="10">
      <c r="B834" s="152"/>
      <c r="D834" s="153" t="s">
        <v>165</v>
      </c>
      <c r="E834" s="154" t="s">
        <v>1</v>
      </c>
      <c r="F834" s="155" t="s">
        <v>1387</v>
      </c>
      <c r="H834" s="154" t="s">
        <v>1</v>
      </c>
      <c r="I834" s="156"/>
      <c r="L834" s="152"/>
      <c r="M834" s="157"/>
      <c r="T834" s="158"/>
      <c r="AT834" s="154" t="s">
        <v>165</v>
      </c>
      <c r="AU834" s="154" t="s">
        <v>84</v>
      </c>
      <c r="AV834" s="12" t="s">
        <v>82</v>
      </c>
      <c r="AW834" s="12" t="s">
        <v>31</v>
      </c>
      <c r="AX834" s="12" t="s">
        <v>75</v>
      </c>
      <c r="AY834" s="154" t="s">
        <v>158</v>
      </c>
    </row>
    <row r="835" spans="2:65" s="12" customFormat="1" ht="10">
      <c r="B835" s="152"/>
      <c r="D835" s="153" t="s">
        <v>165</v>
      </c>
      <c r="E835" s="154" t="s">
        <v>1</v>
      </c>
      <c r="F835" s="155" t="s">
        <v>1134</v>
      </c>
      <c r="H835" s="154" t="s">
        <v>1</v>
      </c>
      <c r="I835" s="156"/>
      <c r="L835" s="152"/>
      <c r="M835" s="157"/>
      <c r="T835" s="158"/>
      <c r="AT835" s="154" t="s">
        <v>165</v>
      </c>
      <c r="AU835" s="154" t="s">
        <v>84</v>
      </c>
      <c r="AV835" s="12" t="s">
        <v>82</v>
      </c>
      <c r="AW835" s="12" t="s">
        <v>31</v>
      </c>
      <c r="AX835" s="12" t="s">
        <v>75</v>
      </c>
      <c r="AY835" s="154" t="s">
        <v>158</v>
      </c>
    </row>
    <row r="836" spans="2:65" s="13" customFormat="1" ht="10">
      <c r="B836" s="159"/>
      <c r="D836" s="153" t="s">
        <v>165</v>
      </c>
      <c r="E836" s="160" t="s">
        <v>1</v>
      </c>
      <c r="F836" s="161" t="s">
        <v>1388</v>
      </c>
      <c r="H836" s="162">
        <v>151.5</v>
      </c>
      <c r="I836" s="163"/>
      <c r="L836" s="159"/>
      <c r="M836" s="164"/>
      <c r="T836" s="165"/>
      <c r="AT836" s="160" t="s">
        <v>165</v>
      </c>
      <c r="AU836" s="160" t="s">
        <v>84</v>
      </c>
      <c r="AV836" s="13" t="s">
        <v>84</v>
      </c>
      <c r="AW836" s="13" t="s">
        <v>31</v>
      </c>
      <c r="AX836" s="13" t="s">
        <v>75</v>
      </c>
      <c r="AY836" s="160" t="s">
        <v>158</v>
      </c>
    </row>
    <row r="837" spans="2:65" s="13" customFormat="1" ht="10">
      <c r="B837" s="159"/>
      <c r="D837" s="153" t="s">
        <v>165</v>
      </c>
      <c r="E837" s="160" t="s">
        <v>1</v>
      </c>
      <c r="F837" s="161" t="s">
        <v>1389</v>
      </c>
      <c r="H837" s="162">
        <v>64.8</v>
      </c>
      <c r="I837" s="163"/>
      <c r="L837" s="159"/>
      <c r="M837" s="164"/>
      <c r="T837" s="165"/>
      <c r="AT837" s="160" t="s">
        <v>165</v>
      </c>
      <c r="AU837" s="160" t="s">
        <v>84</v>
      </c>
      <c r="AV837" s="13" t="s">
        <v>84</v>
      </c>
      <c r="AW837" s="13" t="s">
        <v>31</v>
      </c>
      <c r="AX837" s="13" t="s">
        <v>75</v>
      </c>
      <c r="AY837" s="160" t="s">
        <v>158</v>
      </c>
    </row>
    <row r="838" spans="2:65" s="12" customFormat="1" ht="10">
      <c r="B838" s="152"/>
      <c r="D838" s="153" t="s">
        <v>165</v>
      </c>
      <c r="E838" s="154" t="s">
        <v>1</v>
      </c>
      <c r="F838" s="155" t="s">
        <v>1140</v>
      </c>
      <c r="H838" s="154" t="s">
        <v>1</v>
      </c>
      <c r="I838" s="156"/>
      <c r="L838" s="152"/>
      <c r="M838" s="157"/>
      <c r="T838" s="158"/>
      <c r="AT838" s="154" t="s">
        <v>165</v>
      </c>
      <c r="AU838" s="154" t="s">
        <v>84</v>
      </c>
      <c r="AV838" s="12" t="s">
        <v>82</v>
      </c>
      <c r="AW838" s="12" t="s">
        <v>31</v>
      </c>
      <c r="AX838" s="12" t="s">
        <v>75</v>
      </c>
      <c r="AY838" s="154" t="s">
        <v>158</v>
      </c>
    </row>
    <row r="839" spans="2:65" s="13" customFormat="1" ht="10">
      <c r="B839" s="159"/>
      <c r="D839" s="153" t="s">
        <v>165</v>
      </c>
      <c r="E839" s="160" t="s">
        <v>1</v>
      </c>
      <c r="F839" s="161" t="s">
        <v>1390</v>
      </c>
      <c r="H839" s="162">
        <v>46.7</v>
      </c>
      <c r="I839" s="163"/>
      <c r="L839" s="159"/>
      <c r="M839" s="164"/>
      <c r="T839" s="165"/>
      <c r="AT839" s="160" t="s">
        <v>165</v>
      </c>
      <c r="AU839" s="160" t="s">
        <v>84</v>
      </c>
      <c r="AV839" s="13" t="s">
        <v>84</v>
      </c>
      <c r="AW839" s="13" t="s">
        <v>31</v>
      </c>
      <c r="AX839" s="13" t="s">
        <v>75</v>
      </c>
      <c r="AY839" s="160" t="s">
        <v>158</v>
      </c>
    </row>
    <row r="840" spans="2:65" s="13" customFormat="1" ht="10">
      <c r="B840" s="159"/>
      <c r="D840" s="153" t="s">
        <v>165</v>
      </c>
      <c r="E840" s="160" t="s">
        <v>1</v>
      </c>
      <c r="F840" s="161" t="s">
        <v>1391</v>
      </c>
      <c r="H840" s="162">
        <v>1.5</v>
      </c>
      <c r="I840" s="163"/>
      <c r="L840" s="159"/>
      <c r="M840" s="164"/>
      <c r="T840" s="165"/>
      <c r="AT840" s="160" t="s">
        <v>165</v>
      </c>
      <c r="AU840" s="160" t="s">
        <v>84</v>
      </c>
      <c r="AV840" s="13" t="s">
        <v>84</v>
      </c>
      <c r="AW840" s="13" t="s">
        <v>31</v>
      </c>
      <c r="AX840" s="13" t="s">
        <v>75</v>
      </c>
      <c r="AY840" s="160" t="s">
        <v>158</v>
      </c>
    </row>
    <row r="841" spans="2:65" s="14" customFormat="1" ht="10">
      <c r="B841" s="166"/>
      <c r="D841" s="153" t="s">
        <v>165</v>
      </c>
      <c r="E841" s="167" t="s">
        <v>1</v>
      </c>
      <c r="F841" s="168" t="s">
        <v>195</v>
      </c>
      <c r="H841" s="169">
        <v>264.5</v>
      </c>
      <c r="I841" s="170"/>
      <c r="L841" s="166"/>
      <c r="M841" s="171"/>
      <c r="T841" s="172"/>
      <c r="AT841" s="167" t="s">
        <v>165</v>
      </c>
      <c r="AU841" s="167" t="s">
        <v>84</v>
      </c>
      <c r="AV841" s="14" t="s">
        <v>105</v>
      </c>
      <c r="AW841" s="14" t="s">
        <v>31</v>
      </c>
      <c r="AX841" s="14" t="s">
        <v>82</v>
      </c>
      <c r="AY841" s="167" t="s">
        <v>158</v>
      </c>
    </row>
    <row r="842" spans="2:65" s="1" customFormat="1" ht="21.75" customHeight="1">
      <c r="B842" s="137"/>
      <c r="C842" s="185" t="s">
        <v>1392</v>
      </c>
      <c r="D842" s="185" t="s">
        <v>656</v>
      </c>
      <c r="E842" s="186" t="s">
        <v>1377</v>
      </c>
      <c r="F842" s="187" t="s">
        <v>1378</v>
      </c>
      <c r="G842" s="188" t="s">
        <v>163</v>
      </c>
      <c r="H842" s="189">
        <v>290.95</v>
      </c>
      <c r="I842" s="190"/>
      <c r="J842" s="191">
        <f>ROUND(I842*H842,2)</f>
        <v>0</v>
      </c>
      <c r="K842" s="192"/>
      <c r="L842" s="193"/>
      <c r="M842" s="194" t="s">
        <v>1</v>
      </c>
      <c r="N842" s="195" t="s">
        <v>40</v>
      </c>
      <c r="P842" s="148">
        <f>O842*H842</f>
        <v>0</v>
      </c>
      <c r="Q842" s="148">
        <v>9.3100000000000006E-3</v>
      </c>
      <c r="R842" s="148">
        <f>Q842*H842</f>
        <v>2.7087444999999999</v>
      </c>
      <c r="S842" s="148">
        <v>0</v>
      </c>
      <c r="T842" s="149">
        <f>S842*H842</f>
        <v>0</v>
      </c>
      <c r="AR842" s="150" t="s">
        <v>530</v>
      </c>
      <c r="AT842" s="150" t="s">
        <v>656</v>
      </c>
      <c r="AU842" s="150" t="s">
        <v>84</v>
      </c>
      <c r="AY842" s="17" t="s">
        <v>158</v>
      </c>
      <c r="BE842" s="151">
        <f>IF(N842="základní",J842,0)</f>
        <v>0</v>
      </c>
      <c r="BF842" s="151">
        <f>IF(N842="snížená",J842,0)</f>
        <v>0</v>
      </c>
      <c r="BG842" s="151">
        <f>IF(N842="zákl. přenesená",J842,0)</f>
        <v>0</v>
      </c>
      <c r="BH842" s="151">
        <f>IF(N842="sníž. přenesená",J842,0)</f>
        <v>0</v>
      </c>
      <c r="BI842" s="151">
        <f>IF(N842="nulová",J842,0)</f>
        <v>0</v>
      </c>
      <c r="BJ842" s="17" t="s">
        <v>82</v>
      </c>
      <c r="BK842" s="151">
        <f>ROUND(I842*H842,2)</f>
        <v>0</v>
      </c>
      <c r="BL842" s="17" t="s">
        <v>248</v>
      </c>
      <c r="BM842" s="150" t="s">
        <v>1393</v>
      </c>
    </row>
    <row r="843" spans="2:65" s="13" customFormat="1" ht="10">
      <c r="B843" s="159"/>
      <c r="D843" s="153" t="s">
        <v>165</v>
      </c>
      <c r="F843" s="161" t="s">
        <v>1394</v>
      </c>
      <c r="H843" s="162">
        <v>290.95</v>
      </c>
      <c r="I843" s="163"/>
      <c r="L843" s="159"/>
      <c r="M843" s="164"/>
      <c r="T843" s="165"/>
      <c r="AT843" s="160" t="s">
        <v>165</v>
      </c>
      <c r="AU843" s="160" t="s">
        <v>84</v>
      </c>
      <c r="AV843" s="13" t="s">
        <v>84</v>
      </c>
      <c r="AW843" s="13" t="s">
        <v>3</v>
      </c>
      <c r="AX843" s="13" t="s">
        <v>82</v>
      </c>
      <c r="AY843" s="160" t="s">
        <v>158</v>
      </c>
    </row>
    <row r="844" spans="2:65" s="1" customFormat="1" ht="24.15" customHeight="1">
      <c r="B844" s="137"/>
      <c r="C844" s="138" t="s">
        <v>1395</v>
      </c>
      <c r="D844" s="138" t="s">
        <v>160</v>
      </c>
      <c r="E844" s="139" t="s">
        <v>1396</v>
      </c>
      <c r="F844" s="140" t="s">
        <v>1397</v>
      </c>
      <c r="G844" s="141" t="s">
        <v>163</v>
      </c>
      <c r="H844" s="142">
        <v>276.875</v>
      </c>
      <c r="I844" s="143"/>
      <c r="J844" s="144">
        <f>ROUND(I844*H844,2)</f>
        <v>0</v>
      </c>
      <c r="K844" s="145"/>
      <c r="L844" s="32"/>
      <c r="M844" s="146" t="s">
        <v>1</v>
      </c>
      <c r="N844" s="147" t="s">
        <v>40</v>
      </c>
      <c r="P844" s="148">
        <f>O844*H844</f>
        <v>0</v>
      </c>
      <c r="Q844" s="148">
        <v>0</v>
      </c>
      <c r="R844" s="148">
        <f>Q844*H844</f>
        <v>0</v>
      </c>
      <c r="S844" s="148">
        <v>0</v>
      </c>
      <c r="T844" s="149">
        <f>S844*H844</f>
        <v>0</v>
      </c>
      <c r="AR844" s="150" t="s">
        <v>248</v>
      </c>
      <c r="AT844" s="150" t="s">
        <v>160</v>
      </c>
      <c r="AU844" s="150" t="s">
        <v>84</v>
      </c>
      <c r="AY844" s="17" t="s">
        <v>158</v>
      </c>
      <c r="BE844" s="151">
        <f>IF(N844="základní",J844,0)</f>
        <v>0</v>
      </c>
      <c r="BF844" s="151">
        <f>IF(N844="snížená",J844,0)</f>
        <v>0</v>
      </c>
      <c r="BG844" s="151">
        <f>IF(N844="zákl. přenesená",J844,0)</f>
        <v>0</v>
      </c>
      <c r="BH844" s="151">
        <f>IF(N844="sníž. přenesená",J844,0)</f>
        <v>0</v>
      </c>
      <c r="BI844" s="151">
        <f>IF(N844="nulová",J844,0)</f>
        <v>0</v>
      </c>
      <c r="BJ844" s="17" t="s">
        <v>82</v>
      </c>
      <c r="BK844" s="151">
        <f>ROUND(I844*H844,2)</f>
        <v>0</v>
      </c>
      <c r="BL844" s="17" t="s">
        <v>248</v>
      </c>
      <c r="BM844" s="150" t="s">
        <v>1398</v>
      </c>
    </row>
    <row r="845" spans="2:65" s="12" customFormat="1" ht="10">
      <c r="B845" s="152"/>
      <c r="D845" s="153" t="s">
        <v>165</v>
      </c>
      <c r="E845" s="154" t="s">
        <v>1</v>
      </c>
      <c r="F845" s="155" t="s">
        <v>931</v>
      </c>
      <c r="H845" s="154" t="s">
        <v>1</v>
      </c>
      <c r="I845" s="156"/>
      <c r="L845" s="152"/>
      <c r="M845" s="157"/>
      <c r="T845" s="158"/>
      <c r="AT845" s="154" t="s">
        <v>165</v>
      </c>
      <c r="AU845" s="154" t="s">
        <v>84</v>
      </c>
      <c r="AV845" s="12" t="s">
        <v>82</v>
      </c>
      <c r="AW845" s="12" t="s">
        <v>31</v>
      </c>
      <c r="AX845" s="12" t="s">
        <v>75</v>
      </c>
      <c r="AY845" s="154" t="s">
        <v>158</v>
      </c>
    </row>
    <row r="846" spans="2:65" s="12" customFormat="1" ht="10">
      <c r="B846" s="152"/>
      <c r="D846" s="153" t="s">
        <v>165</v>
      </c>
      <c r="E846" s="154" t="s">
        <v>1</v>
      </c>
      <c r="F846" s="155" t="s">
        <v>1399</v>
      </c>
      <c r="H846" s="154" t="s">
        <v>1</v>
      </c>
      <c r="I846" s="156"/>
      <c r="L846" s="152"/>
      <c r="M846" s="157"/>
      <c r="T846" s="158"/>
      <c r="AT846" s="154" t="s">
        <v>165</v>
      </c>
      <c r="AU846" s="154" t="s">
        <v>84</v>
      </c>
      <c r="AV846" s="12" t="s">
        <v>82</v>
      </c>
      <c r="AW846" s="12" t="s">
        <v>31</v>
      </c>
      <c r="AX846" s="12" t="s">
        <v>75</v>
      </c>
      <c r="AY846" s="154" t="s">
        <v>158</v>
      </c>
    </row>
    <row r="847" spans="2:65" s="13" customFormat="1" ht="10">
      <c r="B847" s="159"/>
      <c r="D847" s="153" t="s">
        <v>165</v>
      </c>
      <c r="E847" s="160" t="s">
        <v>1</v>
      </c>
      <c r="F847" s="161" t="s">
        <v>1400</v>
      </c>
      <c r="H847" s="162">
        <v>166.38</v>
      </c>
      <c r="I847" s="163"/>
      <c r="L847" s="159"/>
      <c r="M847" s="164"/>
      <c r="T847" s="165"/>
      <c r="AT847" s="160" t="s">
        <v>165</v>
      </c>
      <c r="AU847" s="160" t="s">
        <v>84</v>
      </c>
      <c r="AV847" s="13" t="s">
        <v>84</v>
      </c>
      <c r="AW847" s="13" t="s">
        <v>31</v>
      </c>
      <c r="AX847" s="13" t="s">
        <v>75</v>
      </c>
      <c r="AY847" s="160" t="s">
        <v>158</v>
      </c>
    </row>
    <row r="848" spans="2:65" s="13" customFormat="1" ht="10">
      <c r="B848" s="159"/>
      <c r="D848" s="153" t="s">
        <v>165</v>
      </c>
      <c r="E848" s="160" t="s">
        <v>1</v>
      </c>
      <c r="F848" s="161" t="s">
        <v>1401</v>
      </c>
      <c r="H848" s="162">
        <v>15.66</v>
      </c>
      <c r="I848" s="163"/>
      <c r="L848" s="159"/>
      <c r="M848" s="164"/>
      <c r="T848" s="165"/>
      <c r="AT848" s="160" t="s">
        <v>165</v>
      </c>
      <c r="AU848" s="160" t="s">
        <v>84</v>
      </c>
      <c r="AV848" s="13" t="s">
        <v>84</v>
      </c>
      <c r="AW848" s="13" t="s">
        <v>31</v>
      </c>
      <c r="AX848" s="13" t="s">
        <v>75</v>
      </c>
      <c r="AY848" s="160" t="s">
        <v>158</v>
      </c>
    </row>
    <row r="849" spans="2:65" s="15" customFormat="1" ht="10">
      <c r="B849" s="178"/>
      <c r="D849" s="153" t="s">
        <v>165</v>
      </c>
      <c r="E849" s="179" t="s">
        <v>1</v>
      </c>
      <c r="F849" s="180" t="s">
        <v>440</v>
      </c>
      <c r="H849" s="181">
        <v>182.04</v>
      </c>
      <c r="I849" s="182"/>
      <c r="L849" s="178"/>
      <c r="M849" s="183"/>
      <c r="T849" s="184"/>
      <c r="AT849" s="179" t="s">
        <v>165</v>
      </c>
      <c r="AU849" s="179" t="s">
        <v>84</v>
      </c>
      <c r="AV849" s="15" t="s">
        <v>102</v>
      </c>
      <c r="AW849" s="15" t="s">
        <v>31</v>
      </c>
      <c r="AX849" s="15" t="s">
        <v>75</v>
      </c>
      <c r="AY849" s="179" t="s">
        <v>158</v>
      </c>
    </row>
    <row r="850" spans="2:65" s="12" customFormat="1" ht="10">
      <c r="B850" s="152"/>
      <c r="D850" s="153" t="s">
        <v>165</v>
      </c>
      <c r="E850" s="154" t="s">
        <v>1</v>
      </c>
      <c r="F850" s="155" t="s">
        <v>1203</v>
      </c>
      <c r="H850" s="154" t="s">
        <v>1</v>
      </c>
      <c r="I850" s="156"/>
      <c r="L850" s="152"/>
      <c r="M850" s="157"/>
      <c r="T850" s="158"/>
      <c r="AT850" s="154" t="s">
        <v>165</v>
      </c>
      <c r="AU850" s="154" t="s">
        <v>84</v>
      </c>
      <c r="AV850" s="12" t="s">
        <v>82</v>
      </c>
      <c r="AW850" s="12" t="s">
        <v>31</v>
      </c>
      <c r="AX850" s="12" t="s">
        <v>75</v>
      </c>
      <c r="AY850" s="154" t="s">
        <v>158</v>
      </c>
    </row>
    <row r="851" spans="2:65" s="12" customFormat="1" ht="10">
      <c r="B851" s="152"/>
      <c r="D851" s="153" t="s">
        <v>165</v>
      </c>
      <c r="E851" s="154" t="s">
        <v>1</v>
      </c>
      <c r="F851" s="155" t="s">
        <v>1204</v>
      </c>
      <c r="H851" s="154" t="s">
        <v>1</v>
      </c>
      <c r="I851" s="156"/>
      <c r="L851" s="152"/>
      <c r="M851" s="157"/>
      <c r="T851" s="158"/>
      <c r="AT851" s="154" t="s">
        <v>165</v>
      </c>
      <c r="AU851" s="154" t="s">
        <v>84</v>
      </c>
      <c r="AV851" s="12" t="s">
        <v>82</v>
      </c>
      <c r="AW851" s="12" t="s">
        <v>31</v>
      </c>
      <c r="AX851" s="12" t="s">
        <v>75</v>
      </c>
      <c r="AY851" s="154" t="s">
        <v>158</v>
      </c>
    </row>
    <row r="852" spans="2:65" s="13" customFormat="1" ht="20">
      <c r="B852" s="159"/>
      <c r="D852" s="153" t="s">
        <v>165</v>
      </c>
      <c r="E852" s="160" t="s">
        <v>1</v>
      </c>
      <c r="F852" s="161" t="s">
        <v>1402</v>
      </c>
      <c r="H852" s="162">
        <v>10.835000000000001</v>
      </c>
      <c r="I852" s="163"/>
      <c r="L852" s="159"/>
      <c r="M852" s="164"/>
      <c r="T852" s="165"/>
      <c r="AT852" s="160" t="s">
        <v>165</v>
      </c>
      <c r="AU852" s="160" t="s">
        <v>84</v>
      </c>
      <c r="AV852" s="13" t="s">
        <v>84</v>
      </c>
      <c r="AW852" s="13" t="s">
        <v>31</v>
      </c>
      <c r="AX852" s="13" t="s">
        <v>75</v>
      </c>
      <c r="AY852" s="160" t="s">
        <v>158</v>
      </c>
    </row>
    <row r="853" spans="2:65" s="13" customFormat="1" ht="10">
      <c r="B853" s="159"/>
      <c r="D853" s="153" t="s">
        <v>165</v>
      </c>
      <c r="E853" s="160" t="s">
        <v>1</v>
      </c>
      <c r="F853" s="161" t="s">
        <v>1403</v>
      </c>
      <c r="H853" s="162">
        <v>84</v>
      </c>
      <c r="I853" s="163"/>
      <c r="L853" s="159"/>
      <c r="M853" s="164"/>
      <c r="T853" s="165"/>
      <c r="AT853" s="160" t="s">
        <v>165</v>
      </c>
      <c r="AU853" s="160" t="s">
        <v>84</v>
      </c>
      <c r="AV853" s="13" t="s">
        <v>84</v>
      </c>
      <c r="AW853" s="13" t="s">
        <v>31</v>
      </c>
      <c r="AX853" s="13" t="s">
        <v>75</v>
      </c>
      <c r="AY853" s="160" t="s">
        <v>158</v>
      </c>
    </row>
    <row r="854" spans="2:65" s="15" customFormat="1" ht="10">
      <c r="B854" s="178"/>
      <c r="D854" s="153" t="s">
        <v>165</v>
      </c>
      <c r="E854" s="179" t="s">
        <v>1</v>
      </c>
      <c r="F854" s="180" t="s">
        <v>440</v>
      </c>
      <c r="H854" s="181">
        <v>94.835000000000008</v>
      </c>
      <c r="I854" s="182"/>
      <c r="L854" s="178"/>
      <c r="M854" s="183"/>
      <c r="T854" s="184"/>
      <c r="AT854" s="179" t="s">
        <v>165</v>
      </c>
      <c r="AU854" s="179" t="s">
        <v>84</v>
      </c>
      <c r="AV854" s="15" t="s">
        <v>102</v>
      </c>
      <c r="AW854" s="15" t="s">
        <v>31</v>
      </c>
      <c r="AX854" s="15" t="s">
        <v>75</v>
      </c>
      <c r="AY854" s="179" t="s">
        <v>158</v>
      </c>
    </row>
    <row r="855" spans="2:65" s="14" customFormat="1" ht="10">
      <c r="B855" s="166"/>
      <c r="D855" s="153" t="s">
        <v>165</v>
      </c>
      <c r="E855" s="167" t="s">
        <v>1</v>
      </c>
      <c r="F855" s="168" t="s">
        <v>195</v>
      </c>
      <c r="H855" s="169">
        <v>276.875</v>
      </c>
      <c r="I855" s="170"/>
      <c r="L855" s="166"/>
      <c r="M855" s="171"/>
      <c r="T855" s="172"/>
      <c r="AT855" s="167" t="s">
        <v>165</v>
      </c>
      <c r="AU855" s="167" t="s">
        <v>84</v>
      </c>
      <c r="AV855" s="14" t="s">
        <v>105</v>
      </c>
      <c r="AW855" s="14" t="s">
        <v>31</v>
      </c>
      <c r="AX855" s="14" t="s">
        <v>82</v>
      </c>
      <c r="AY855" s="167" t="s">
        <v>158</v>
      </c>
    </row>
    <row r="856" spans="2:65" s="1" customFormat="1" ht="24.15" customHeight="1">
      <c r="B856" s="137"/>
      <c r="C856" s="138" t="s">
        <v>1404</v>
      </c>
      <c r="D856" s="138" t="s">
        <v>160</v>
      </c>
      <c r="E856" s="139" t="s">
        <v>1405</v>
      </c>
      <c r="F856" s="140" t="s">
        <v>1406</v>
      </c>
      <c r="G856" s="141" t="s">
        <v>163</v>
      </c>
      <c r="H856" s="142">
        <v>272.69799999999998</v>
      </c>
      <c r="I856" s="143"/>
      <c r="J856" s="144">
        <f>ROUND(I856*H856,2)</f>
        <v>0</v>
      </c>
      <c r="K856" s="145"/>
      <c r="L856" s="32"/>
      <c r="M856" s="146" t="s">
        <v>1</v>
      </c>
      <c r="N856" s="147" t="s">
        <v>40</v>
      </c>
      <c r="P856" s="148">
        <f>O856*H856</f>
        <v>0</v>
      </c>
      <c r="Q856" s="148">
        <v>0</v>
      </c>
      <c r="R856" s="148">
        <f>Q856*H856</f>
        <v>0</v>
      </c>
      <c r="S856" s="148">
        <v>0</v>
      </c>
      <c r="T856" s="149">
        <f>S856*H856</f>
        <v>0</v>
      </c>
      <c r="AR856" s="150" t="s">
        <v>248</v>
      </c>
      <c r="AT856" s="150" t="s">
        <v>160</v>
      </c>
      <c r="AU856" s="150" t="s">
        <v>84</v>
      </c>
      <c r="AY856" s="17" t="s">
        <v>158</v>
      </c>
      <c r="BE856" s="151">
        <f>IF(N856="základní",J856,0)</f>
        <v>0</v>
      </c>
      <c r="BF856" s="151">
        <f>IF(N856="snížená",J856,0)</f>
        <v>0</v>
      </c>
      <c r="BG856" s="151">
        <f>IF(N856="zákl. přenesená",J856,0)</f>
        <v>0</v>
      </c>
      <c r="BH856" s="151">
        <f>IF(N856="sníž. přenesená",J856,0)</f>
        <v>0</v>
      </c>
      <c r="BI856" s="151">
        <f>IF(N856="nulová",J856,0)</f>
        <v>0</v>
      </c>
      <c r="BJ856" s="17" t="s">
        <v>82</v>
      </c>
      <c r="BK856" s="151">
        <f>ROUND(I856*H856,2)</f>
        <v>0</v>
      </c>
      <c r="BL856" s="17" t="s">
        <v>248</v>
      </c>
      <c r="BM856" s="150" t="s">
        <v>1407</v>
      </c>
    </row>
    <row r="857" spans="2:65" s="12" customFormat="1" ht="10">
      <c r="B857" s="152"/>
      <c r="D857" s="153" t="s">
        <v>165</v>
      </c>
      <c r="E857" s="154" t="s">
        <v>1</v>
      </c>
      <c r="F857" s="155" t="s">
        <v>931</v>
      </c>
      <c r="H857" s="154" t="s">
        <v>1</v>
      </c>
      <c r="I857" s="156"/>
      <c r="L857" s="152"/>
      <c r="M857" s="157"/>
      <c r="T857" s="158"/>
      <c r="AT857" s="154" t="s">
        <v>165</v>
      </c>
      <c r="AU857" s="154" t="s">
        <v>84</v>
      </c>
      <c r="AV857" s="12" t="s">
        <v>82</v>
      </c>
      <c r="AW857" s="12" t="s">
        <v>31</v>
      </c>
      <c r="AX857" s="12" t="s">
        <v>75</v>
      </c>
      <c r="AY857" s="154" t="s">
        <v>158</v>
      </c>
    </row>
    <row r="858" spans="2:65" s="12" customFormat="1" ht="10">
      <c r="B858" s="152"/>
      <c r="D858" s="153" t="s">
        <v>165</v>
      </c>
      <c r="E858" s="154" t="s">
        <v>1</v>
      </c>
      <c r="F858" s="155" t="s">
        <v>1408</v>
      </c>
      <c r="H858" s="154" t="s">
        <v>1</v>
      </c>
      <c r="I858" s="156"/>
      <c r="L858" s="152"/>
      <c r="M858" s="157"/>
      <c r="T858" s="158"/>
      <c r="AT858" s="154" t="s">
        <v>165</v>
      </c>
      <c r="AU858" s="154" t="s">
        <v>84</v>
      </c>
      <c r="AV858" s="12" t="s">
        <v>82</v>
      </c>
      <c r="AW858" s="12" t="s">
        <v>31</v>
      </c>
      <c r="AX858" s="12" t="s">
        <v>75</v>
      </c>
      <c r="AY858" s="154" t="s">
        <v>158</v>
      </c>
    </row>
    <row r="859" spans="2:65" s="13" customFormat="1" ht="10">
      <c r="B859" s="159"/>
      <c r="D859" s="153" t="s">
        <v>165</v>
      </c>
      <c r="E859" s="160" t="s">
        <v>1</v>
      </c>
      <c r="F859" s="161" t="s">
        <v>1409</v>
      </c>
      <c r="H859" s="162">
        <v>197.35499999999999</v>
      </c>
      <c r="I859" s="163"/>
      <c r="L859" s="159"/>
      <c r="M859" s="164"/>
      <c r="T859" s="165"/>
      <c r="AT859" s="160" t="s">
        <v>165</v>
      </c>
      <c r="AU859" s="160" t="s">
        <v>84</v>
      </c>
      <c r="AV859" s="13" t="s">
        <v>84</v>
      </c>
      <c r="AW859" s="13" t="s">
        <v>31</v>
      </c>
      <c r="AX859" s="13" t="s">
        <v>75</v>
      </c>
      <c r="AY859" s="160" t="s">
        <v>158</v>
      </c>
    </row>
    <row r="860" spans="2:65" s="13" customFormat="1" ht="10">
      <c r="B860" s="159"/>
      <c r="D860" s="153" t="s">
        <v>165</v>
      </c>
      <c r="E860" s="160" t="s">
        <v>1</v>
      </c>
      <c r="F860" s="161" t="s">
        <v>1410</v>
      </c>
      <c r="H860" s="162">
        <v>75.343000000000004</v>
      </c>
      <c r="I860" s="163"/>
      <c r="L860" s="159"/>
      <c r="M860" s="164"/>
      <c r="T860" s="165"/>
      <c r="AT860" s="160" t="s">
        <v>165</v>
      </c>
      <c r="AU860" s="160" t="s">
        <v>84</v>
      </c>
      <c r="AV860" s="13" t="s">
        <v>84</v>
      </c>
      <c r="AW860" s="13" t="s">
        <v>31</v>
      </c>
      <c r="AX860" s="13" t="s">
        <v>75</v>
      </c>
      <c r="AY860" s="160" t="s">
        <v>158</v>
      </c>
    </row>
    <row r="861" spans="2:65" s="14" customFormat="1" ht="10">
      <c r="B861" s="166"/>
      <c r="D861" s="153" t="s">
        <v>165</v>
      </c>
      <c r="E861" s="167" t="s">
        <v>1</v>
      </c>
      <c r="F861" s="168" t="s">
        <v>195</v>
      </c>
      <c r="H861" s="169">
        <v>272.69799999999998</v>
      </c>
      <c r="I861" s="170"/>
      <c r="L861" s="166"/>
      <c r="M861" s="171"/>
      <c r="T861" s="172"/>
      <c r="AT861" s="167" t="s">
        <v>165</v>
      </c>
      <c r="AU861" s="167" t="s">
        <v>84</v>
      </c>
      <c r="AV861" s="14" t="s">
        <v>105</v>
      </c>
      <c r="AW861" s="14" t="s">
        <v>31</v>
      </c>
      <c r="AX861" s="14" t="s">
        <v>82</v>
      </c>
      <c r="AY861" s="167" t="s">
        <v>158</v>
      </c>
    </row>
    <row r="862" spans="2:65" s="1" customFormat="1" ht="21.75" customHeight="1">
      <c r="B862" s="137"/>
      <c r="C862" s="185" t="s">
        <v>1411</v>
      </c>
      <c r="D862" s="185" t="s">
        <v>656</v>
      </c>
      <c r="E862" s="186" t="s">
        <v>1412</v>
      </c>
      <c r="F862" s="187" t="s">
        <v>1413</v>
      </c>
      <c r="G862" s="188" t="s">
        <v>163</v>
      </c>
      <c r="H862" s="189">
        <v>357.41399999999999</v>
      </c>
      <c r="I862" s="190"/>
      <c r="J862" s="191">
        <f>ROUND(I862*H862,2)</f>
        <v>0</v>
      </c>
      <c r="K862" s="192"/>
      <c r="L862" s="193"/>
      <c r="M862" s="194" t="s">
        <v>1</v>
      </c>
      <c r="N862" s="195" t="s">
        <v>40</v>
      </c>
      <c r="P862" s="148">
        <f>O862*H862</f>
        <v>0</v>
      </c>
      <c r="Q862" s="148">
        <v>9.3100000000000006E-3</v>
      </c>
      <c r="R862" s="148">
        <f>Q862*H862</f>
        <v>3.3275243400000001</v>
      </c>
      <c r="S862" s="148">
        <v>0</v>
      </c>
      <c r="T862" s="149">
        <f>S862*H862</f>
        <v>0</v>
      </c>
      <c r="AR862" s="150" t="s">
        <v>530</v>
      </c>
      <c r="AT862" s="150" t="s">
        <v>656</v>
      </c>
      <c r="AU862" s="150" t="s">
        <v>84</v>
      </c>
      <c r="AY862" s="17" t="s">
        <v>158</v>
      </c>
      <c r="BE862" s="151">
        <f>IF(N862="základní",J862,0)</f>
        <v>0</v>
      </c>
      <c r="BF862" s="151">
        <f>IF(N862="snížená",J862,0)</f>
        <v>0</v>
      </c>
      <c r="BG862" s="151">
        <f>IF(N862="zákl. přenesená",J862,0)</f>
        <v>0</v>
      </c>
      <c r="BH862" s="151">
        <f>IF(N862="sníž. přenesená",J862,0)</f>
        <v>0</v>
      </c>
      <c r="BI862" s="151">
        <f>IF(N862="nulová",J862,0)</f>
        <v>0</v>
      </c>
      <c r="BJ862" s="17" t="s">
        <v>82</v>
      </c>
      <c r="BK862" s="151">
        <f>ROUND(I862*H862,2)</f>
        <v>0</v>
      </c>
      <c r="BL862" s="17" t="s">
        <v>248</v>
      </c>
      <c r="BM862" s="150" t="s">
        <v>1414</v>
      </c>
    </row>
    <row r="863" spans="2:65" s="13" customFormat="1" ht="10">
      <c r="B863" s="159"/>
      <c r="D863" s="153" t="s">
        <v>165</v>
      </c>
      <c r="E863" s="160" t="s">
        <v>1</v>
      </c>
      <c r="F863" s="161" t="s">
        <v>1415</v>
      </c>
      <c r="H863" s="162">
        <v>96.76</v>
      </c>
      <c r="I863" s="163"/>
      <c r="L863" s="159"/>
      <c r="M863" s="164"/>
      <c r="T863" s="165"/>
      <c r="AT863" s="160" t="s">
        <v>165</v>
      </c>
      <c r="AU863" s="160" t="s">
        <v>84</v>
      </c>
      <c r="AV863" s="13" t="s">
        <v>84</v>
      </c>
      <c r="AW863" s="13" t="s">
        <v>31</v>
      </c>
      <c r="AX863" s="13" t="s">
        <v>75</v>
      </c>
      <c r="AY863" s="160" t="s">
        <v>158</v>
      </c>
    </row>
    <row r="864" spans="2:65" s="13" customFormat="1" ht="10">
      <c r="B864" s="159"/>
      <c r="D864" s="153" t="s">
        <v>165</v>
      </c>
      <c r="E864" s="160" t="s">
        <v>1</v>
      </c>
      <c r="F864" s="161" t="s">
        <v>1416</v>
      </c>
      <c r="H864" s="162">
        <v>103.54</v>
      </c>
      <c r="I864" s="163"/>
      <c r="L864" s="159"/>
      <c r="M864" s="164"/>
      <c r="T864" s="165"/>
      <c r="AT864" s="160" t="s">
        <v>165</v>
      </c>
      <c r="AU864" s="160" t="s">
        <v>84</v>
      </c>
      <c r="AV864" s="13" t="s">
        <v>84</v>
      </c>
      <c r="AW864" s="13" t="s">
        <v>31</v>
      </c>
      <c r="AX864" s="13" t="s">
        <v>75</v>
      </c>
      <c r="AY864" s="160" t="s">
        <v>158</v>
      </c>
    </row>
    <row r="865" spans="2:65" s="13" customFormat="1" ht="10">
      <c r="B865" s="159"/>
      <c r="D865" s="153" t="s">
        <v>165</v>
      </c>
      <c r="E865" s="160" t="s">
        <v>1</v>
      </c>
      <c r="F865" s="161" t="s">
        <v>1417</v>
      </c>
      <c r="H865" s="162">
        <v>15.66</v>
      </c>
      <c r="I865" s="163"/>
      <c r="L865" s="159"/>
      <c r="M865" s="164"/>
      <c r="T865" s="165"/>
      <c r="AT865" s="160" t="s">
        <v>165</v>
      </c>
      <c r="AU865" s="160" t="s">
        <v>84</v>
      </c>
      <c r="AV865" s="13" t="s">
        <v>84</v>
      </c>
      <c r="AW865" s="13" t="s">
        <v>31</v>
      </c>
      <c r="AX865" s="13" t="s">
        <v>75</v>
      </c>
      <c r="AY865" s="160" t="s">
        <v>158</v>
      </c>
    </row>
    <row r="866" spans="2:65" s="13" customFormat="1" ht="10">
      <c r="B866" s="159"/>
      <c r="D866" s="153" t="s">
        <v>165</v>
      </c>
      <c r="E866" s="160" t="s">
        <v>1</v>
      </c>
      <c r="F866" s="161" t="s">
        <v>1418</v>
      </c>
      <c r="H866" s="162">
        <v>94.834999999999994</v>
      </c>
      <c r="I866" s="163"/>
      <c r="L866" s="159"/>
      <c r="M866" s="164"/>
      <c r="T866" s="165"/>
      <c r="AT866" s="160" t="s">
        <v>165</v>
      </c>
      <c r="AU866" s="160" t="s">
        <v>84</v>
      </c>
      <c r="AV866" s="13" t="s">
        <v>84</v>
      </c>
      <c r="AW866" s="13" t="s">
        <v>31</v>
      </c>
      <c r="AX866" s="13" t="s">
        <v>75</v>
      </c>
      <c r="AY866" s="160" t="s">
        <v>158</v>
      </c>
    </row>
    <row r="867" spans="2:65" s="14" customFormat="1" ht="10">
      <c r="B867" s="166"/>
      <c r="D867" s="153" t="s">
        <v>165</v>
      </c>
      <c r="E867" s="167" t="s">
        <v>1</v>
      </c>
      <c r="F867" s="168" t="s">
        <v>195</v>
      </c>
      <c r="H867" s="169">
        <v>310.79500000000002</v>
      </c>
      <c r="I867" s="170"/>
      <c r="L867" s="166"/>
      <c r="M867" s="171"/>
      <c r="T867" s="172"/>
      <c r="AT867" s="167" t="s">
        <v>165</v>
      </c>
      <c r="AU867" s="167" t="s">
        <v>84</v>
      </c>
      <c r="AV867" s="14" t="s">
        <v>105</v>
      </c>
      <c r="AW867" s="14" t="s">
        <v>31</v>
      </c>
      <c r="AX867" s="14" t="s">
        <v>82</v>
      </c>
      <c r="AY867" s="167" t="s">
        <v>158</v>
      </c>
    </row>
    <row r="868" spans="2:65" s="13" customFormat="1" ht="10">
      <c r="B868" s="159"/>
      <c r="D868" s="153" t="s">
        <v>165</v>
      </c>
      <c r="F868" s="161" t="s">
        <v>1419</v>
      </c>
      <c r="H868" s="162">
        <v>357.41399999999999</v>
      </c>
      <c r="I868" s="163"/>
      <c r="L868" s="159"/>
      <c r="M868" s="164"/>
      <c r="T868" s="165"/>
      <c r="AT868" s="160" t="s">
        <v>165</v>
      </c>
      <c r="AU868" s="160" t="s">
        <v>84</v>
      </c>
      <c r="AV868" s="13" t="s">
        <v>84</v>
      </c>
      <c r="AW868" s="13" t="s">
        <v>3</v>
      </c>
      <c r="AX868" s="13" t="s">
        <v>82</v>
      </c>
      <c r="AY868" s="160" t="s">
        <v>158</v>
      </c>
    </row>
    <row r="869" spans="2:65" s="1" customFormat="1" ht="24.15" customHeight="1">
      <c r="B869" s="137"/>
      <c r="C869" s="138" t="s">
        <v>1420</v>
      </c>
      <c r="D869" s="138" t="s">
        <v>160</v>
      </c>
      <c r="E869" s="139" t="s">
        <v>1421</v>
      </c>
      <c r="F869" s="140" t="s">
        <v>1422</v>
      </c>
      <c r="G869" s="141" t="s">
        <v>492</v>
      </c>
      <c r="H869" s="142">
        <v>3</v>
      </c>
      <c r="I869" s="143"/>
      <c r="J869" s="144">
        <f>ROUND(I869*H869,2)</f>
        <v>0</v>
      </c>
      <c r="K869" s="145"/>
      <c r="L869" s="32"/>
      <c r="M869" s="146" t="s">
        <v>1</v>
      </c>
      <c r="N869" s="147" t="s">
        <v>40</v>
      </c>
      <c r="P869" s="148">
        <f>O869*H869</f>
        <v>0</v>
      </c>
      <c r="Q869" s="148">
        <v>0</v>
      </c>
      <c r="R869" s="148">
        <f>Q869*H869</f>
        <v>0</v>
      </c>
      <c r="S869" s="148">
        <v>0</v>
      </c>
      <c r="T869" s="149">
        <f>S869*H869</f>
        <v>0</v>
      </c>
      <c r="AR869" s="150" t="s">
        <v>248</v>
      </c>
      <c r="AT869" s="150" t="s">
        <v>160</v>
      </c>
      <c r="AU869" s="150" t="s">
        <v>84</v>
      </c>
      <c r="AY869" s="17" t="s">
        <v>158</v>
      </c>
      <c r="BE869" s="151">
        <f>IF(N869="základní",J869,0)</f>
        <v>0</v>
      </c>
      <c r="BF869" s="151">
        <f>IF(N869="snížená",J869,0)</f>
        <v>0</v>
      </c>
      <c r="BG869" s="151">
        <f>IF(N869="zákl. přenesená",J869,0)</f>
        <v>0</v>
      </c>
      <c r="BH869" s="151">
        <f>IF(N869="sníž. přenesená",J869,0)</f>
        <v>0</v>
      </c>
      <c r="BI869" s="151">
        <f>IF(N869="nulová",J869,0)</f>
        <v>0</v>
      </c>
      <c r="BJ869" s="17" t="s">
        <v>82</v>
      </c>
      <c r="BK869" s="151">
        <f>ROUND(I869*H869,2)</f>
        <v>0</v>
      </c>
      <c r="BL869" s="17" t="s">
        <v>248</v>
      </c>
      <c r="BM869" s="150" t="s">
        <v>1423</v>
      </c>
    </row>
    <row r="870" spans="2:65" s="12" customFormat="1" ht="10">
      <c r="B870" s="152"/>
      <c r="D870" s="153" t="s">
        <v>165</v>
      </c>
      <c r="E870" s="154" t="s">
        <v>1</v>
      </c>
      <c r="F870" s="155" t="s">
        <v>1424</v>
      </c>
      <c r="H870" s="154" t="s">
        <v>1</v>
      </c>
      <c r="I870" s="156"/>
      <c r="L870" s="152"/>
      <c r="M870" s="157"/>
      <c r="T870" s="158"/>
      <c r="AT870" s="154" t="s">
        <v>165</v>
      </c>
      <c r="AU870" s="154" t="s">
        <v>84</v>
      </c>
      <c r="AV870" s="12" t="s">
        <v>82</v>
      </c>
      <c r="AW870" s="12" t="s">
        <v>31</v>
      </c>
      <c r="AX870" s="12" t="s">
        <v>75</v>
      </c>
      <c r="AY870" s="154" t="s">
        <v>158</v>
      </c>
    </row>
    <row r="871" spans="2:65" s="13" customFormat="1" ht="10">
      <c r="B871" s="159"/>
      <c r="D871" s="153" t="s">
        <v>165</v>
      </c>
      <c r="E871" s="160" t="s">
        <v>1</v>
      </c>
      <c r="F871" s="161" t="s">
        <v>1425</v>
      </c>
      <c r="H871" s="162">
        <v>2</v>
      </c>
      <c r="I871" s="163"/>
      <c r="L871" s="159"/>
      <c r="M871" s="164"/>
      <c r="T871" s="165"/>
      <c r="AT871" s="160" t="s">
        <v>165</v>
      </c>
      <c r="AU871" s="160" t="s">
        <v>84</v>
      </c>
      <c r="AV871" s="13" t="s">
        <v>84</v>
      </c>
      <c r="AW871" s="13" t="s">
        <v>31</v>
      </c>
      <c r="AX871" s="13" t="s">
        <v>75</v>
      </c>
      <c r="AY871" s="160" t="s">
        <v>158</v>
      </c>
    </row>
    <row r="872" spans="2:65" s="13" customFormat="1" ht="10">
      <c r="B872" s="159"/>
      <c r="D872" s="153" t="s">
        <v>165</v>
      </c>
      <c r="E872" s="160" t="s">
        <v>1</v>
      </c>
      <c r="F872" s="161" t="s">
        <v>1426</v>
      </c>
      <c r="H872" s="162">
        <v>1</v>
      </c>
      <c r="I872" s="163"/>
      <c r="L872" s="159"/>
      <c r="M872" s="164"/>
      <c r="T872" s="165"/>
      <c r="AT872" s="160" t="s">
        <v>165</v>
      </c>
      <c r="AU872" s="160" t="s">
        <v>84</v>
      </c>
      <c r="AV872" s="13" t="s">
        <v>84</v>
      </c>
      <c r="AW872" s="13" t="s">
        <v>31</v>
      </c>
      <c r="AX872" s="13" t="s">
        <v>75</v>
      </c>
      <c r="AY872" s="160" t="s">
        <v>158</v>
      </c>
    </row>
    <row r="873" spans="2:65" s="14" customFormat="1" ht="10">
      <c r="B873" s="166"/>
      <c r="D873" s="153" t="s">
        <v>165</v>
      </c>
      <c r="E873" s="167" t="s">
        <v>1</v>
      </c>
      <c r="F873" s="168" t="s">
        <v>195</v>
      </c>
      <c r="H873" s="169">
        <v>3</v>
      </c>
      <c r="I873" s="170"/>
      <c r="L873" s="166"/>
      <c r="M873" s="171"/>
      <c r="T873" s="172"/>
      <c r="AT873" s="167" t="s">
        <v>165</v>
      </c>
      <c r="AU873" s="167" t="s">
        <v>84</v>
      </c>
      <c r="AV873" s="14" t="s">
        <v>105</v>
      </c>
      <c r="AW873" s="14" t="s">
        <v>31</v>
      </c>
      <c r="AX873" s="14" t="s">
        <v>82</v>
      </c>
      <c r="AY873" s="167" t="s">
        <v>158</v>
      </c>
    </row>
    <row r="874" spans="2:65" s="1" customFormat="1" ht="37.75" customHeight="1">
      <c r="B874" s="137"/>
      <c r="C874" s="185" t="s">
        <v>1427</v>
      </c>
      <c r="D874" s="185" t="s">
        <v>656</v>
      </c>
      <c r="E874" s="186" t="s">
        <v>1428</v>
      </c>
      <c r="F874" s="187" t="s">
        <v>1429</v>
      </c>
      <c r="G874" s="188" t="s">
        <v>492</v>
      </c>
      <c r="H874" s="189">
        <v>1</v>
      </c>
      <c r="I874" s="190"/>
      <c r="J874" s="191">
        <f>ROUND(I874*H874,2)</f>
        <v>0</v>
      </c>
      <c r="K874" s="192"/>
      <c r="L874" s="193"/>
      <c r="M874" s="194" t="s">
        <v>1</v>
      </c>
      <c r="N874" s="195" t="s">
        <v>40</v>
      </c>
      <c r="P874" s="148">
        <f>O874*H874</f>
        <v>0</v>
      </c>
      <c r="Q874" s="148">
        <v>1.9E-2</v>
      </c>
      <c r="R874" s="148">
        <f>Q874*H874</f>
        <v>1.9E-2</v>
      </c>
      <c r="S874" s="148">
        <v>0</v>
      </c>
      <c r="T874" s="149">
        <f>S874*H874</f>
        <v>0</v>
      </c>
      <c r="AR874" s="150" t="s">
        <v>530</v>
      </c>
      <c r="AT874" s="150" t="s">
        <v>656</v>
      </c>
      <c r="AU874" s="150" t="s">
        <v>84</v>
      </c>
      <c r="AY874" s="17" t="s">
        <v>158</v>
      </c>
      <c r="BE874" s="151">
        <f>IF(N874="základní",J874,0)</f>
        <v>0</v>
      </c>
      <c r="BF874" s="151">
        <f>IF(N874="snížená",J874,0)</f>
        <v>0</v>
      </c>
      <c r="BG874" s="151">
        <f>IF(N874="zákl. přenesená",J874,0)</f>
        <v>0</v>
      </c>
      <c r="BH874" s="151">
        <f>IF(N874="sníž. přenesená",J874,0)</f>
        <v>0</v>
      </c>
      <c r="BI874" s="151">
        <f>IF(N874="nulová",J874,0)</f>
        <v>0</v>
      </c>
      <c r="BJ874" s="17" t="s">
        <v>82</v>
      </c>
      <c r="BK874" s="151">
        <f>ROUND(I874*H874,2)</f>
        <v>0</v>
      </c>
      <c r="BL874" s="17" t="s">
        <v>248</v>
      </c>
      <c r="BM874" s="150" t="s">
        <v>1430</v>
      </c>
    </row>
    <row r="875" spans="2:65" s="1" customFormat="1" ht="37.75" customHeight="1">
      <c r="B875" s="137"/>
      <c r="C875" s="185" t="s">
        <v>1431</v>
      </c>
      <c r="D875" s="185" t="s">
        <v>656</v>
      </c>
      <c r="E875" s="186" t="s">
        <v>1432</v>
      </c>
      <c r="F875" s="187" t="s">
        <v>1433</v>
      </c>
      <c r="G875" s="188" t="s">
        <v>492</v>
      </c>
      <c r="H875" s="189">
        <v>2</v>
      </c>
      <c r="I875" s="190"/>
      <c r="J875" s="191">
        <f>ROUND(I875*H875,2)</f>
        <v>0</v>
      </c>
      <c r="K875" s="192"/>
      <c r="L875" s="193"/>
      <c r="M875" s="194" t="s">
        <v>1</v>
      </c>
      <c r="N875" s="195" t="s">
        <v>40</v>
      </c>
      <c r="P875" s="148">
        <f>O875*H875</f>
        <v>0</v>
      </c>
      <c r="Q875" s="148">
        <v>1.7000000000000001E-2</v>
      </c>
      <c r="R875" s="148">
        <f>Q875*H875</f>
        <v>3.4000000000000002E-2</v>
      </c>
      <c r="S875" s="148">
        <v>0</v>
      </c>
      <c r="T875" s="149">
        <f>S875*H875</f>
        <v>0</v>
      </c>
      <c r="AR875" s="150" t="s">
        <v>530</v>
      </c>
      <c r="AT875" s="150" t="s">
        <v>656</v>
      </c>
      <c r="AU875" s="150" t="s">
        <v>84</v>
      </c>
      <c r="AY875" s="17" t="s">
        <v>158</v>
      </c>
      <c r="BE875" s="151">
        <f>IF(N875="základní",J875,0)</f>
        <v>0</v>
      </c>
      <c r="BF875" s="151">
        <f>IF(N875="snížená",J875,0)</f>
        <v>0</v>
      </c>
      <c r="BG875" s="151">
        <f>IF(N875="zákl. přenesená",J875,0)</f>
        <v>0</v>
      </c>
      <c r="BH875" s="151">
        <f>IF(N875="sníž. přenesená",J875,0)</f>
        <v>0</v>
      </c>
      <c r="BI875" s="151">
        <f>IF(N875="nulová",J875,0)</f>
        <v>0</v>
      </c>
      <c r="BJ875" s="17" t="s">
        <v>82</v>
      </c>
      <c r="BK875" s="151">
        <f>ROUND(I875*H875,2)</f>
        <v>0</v>
      </c>
      <c r="BL875" s="17" t="s">
        <v>248</v>
      </c>
      <c r="BM875" s="150" t="s">
        <v>1434</v>
      </c>
    </row>
    <row r="876" spans="2:65" s="1" customFormat="1" ht="24.15" customHeight="1">
      <c r="B876" s="137"/>
      <c r="C876" s="138" t="s">
        <v>1435</v>
      </c>
      <c r="D876" s="138" t="s">
        <v>160</v>
      </c>
      <c r="E876" s="139" t="s">
        <v>1436</v>
      </c>
      <c r="F876" s="140" t="s">
        <v>1437</v>
      </c>
      <c r="G876" s="141" t="s">
        <v>226</v>
      </c>
      <c r="H876" s="142">
        <v>9.1829999999999998</v>
      </c>
      <c r="I876" s="143"/>
      <c r="J876" s="144">
        <f>ROUND(I876*H876,2)</f>
        <v>0</v>
      </c>
      <c r="K876" s="145"/>
      <c r="L876" s="32"/>
      <c r="M876" s="146" t="s">
        <v>1</v>
      </c>
      <c r="N876" s="147" t="s">
        <v>40</v>
      </c>
      <c r="P876" s="148">
        <f>O876*H876</f>
        <v>0</v>
      </c>
      <c r="Q876" s="148">
        <v>0</v>
      </c>
      <c r="R876" s="148">
        <f>Q876*H876</f>
        <v>0</v>
      </c>
      <c r="S876" s="148">
        <v>0</v>
      </c>
      <c r="T876" s="149">
        <f>S876*H876</f>
        <v>0</v>
      </c>
      <c r="AR876" s="150" t="s">
        <v>248</v>
      </c>
      <c r="AT876" s="150" t="s">
        <v>160</v>
      </c>
      <c r="AU876" s="150" t="s">
        <v>84</v>
      </c>
      <c r="AY876" s="17" t="s">
        <v>158</v>
      </c>
      <c r="BE876" s="151">
        <f>IF(N876="základní",J876,0)</f>
        <v>0</v>
      </c>
      <c r="BF876" s="151">
        <f>IF(N876="snížená",J876,0)</f>
        <v>0</v>
      </c>
      <c r="BG876" s="151">
        <f>IF(N876="zákl. přenesená",J876,0)</f>
        <v>0</v>
      </c>
      <c r="BH876" s="151">
        <f>IF(N876="sníž. přenesená",J876,0)</f>
        <v>0</v>
      </c>
      <c r="BI876" s="151">
        <f>IF(N876="nulová",J876,0)</f>
        <v>0</v>
      </c>
      <c r="BJ876" s="17" t="s">
        <v>82</v>
      </c>
      <c r="BK876" s="151">
        <f>ROUND(I876*H876,2)</f>
        <v>0</v>
      </c>
      <c r="BL876" s="17" t="s">
        <v>248</v>
      </c>
      <c r="BM876" s="150" t="s">
        <v>1438</v>
      </c>
    </row>
    <row r="877" spans="2:65" s="11" customFormat="1" ht="22.75" customHeight="1">
      <c r="B877" s="125"/>
      <c r="D877" s="126" t="s">
        <v>74</v>
      </c>
      <c r="E877" s="135" t="s">
        <v>1439</v>
      </c>
      <c r="F877" s="135" t="s">
        <v>1440</v>
      </c>
      <c r="I877" s="128"/>
      <c r="J877" s="136">
        <f>BK877</f>
        <v>0</v>
      </c>
      <c r="L877" s="125"/>
      <c r="M877" s="130"/>
      <c r="P877" s="131">
        <f>SUM(P878:P887)</f>
        <v>0</v>
      </c>
      <c r="R877" s="131">
        <f>SUM(R878:R887)</f>
        <v>0</v>
      </c>
      <c r="T877" s="132">
        <f>SUM(T878:T887)</f>
        <v>0</v>
      </c>
      <c r="AR877" s="126" t="s">
        <v>82</v>
      </c>
      <c r="AT877" s="133" t="s">
        <v>74</v>
      </c>
      <c r="AU877" s="133" t="s">
        <v>82</v>
      </c>
      <c r="AY877" s="126" t="s">
        <v>158</v>
      </c>
      <c r="BK877" s="134">
        <f>SUM(BK878:BK887)</f>
        <v>0</v>
      </c>
    </row>
    <row r="878" spans="2:65" s="1" customFormat="1" ht="16.5" customHeight="1">
      <c r="B878" s="137"/>
      <c r="C878" s="138" t="s">
        <v>1441</v>
      </c>
      <c r="D878" s="138" t="s">
        <v>160</v>
      </c>
      <c r="E878" s="139" t="s">
        <v>1442</v>
      </c>
      <c r="F878" s="140" t="s">
        <v>1443</v>
      </c>
      <c r="G878" s="141" t="s">
        <v>1444</v>
      </c>
      <c r="H878" s="142">
        <v>4</v>
      </c>
      <c r="I878" s="143"/>
      <c r="J878" s="144">
        <f>ROUND(I878*H878,2)</f>
        <v>0</v>
      </c>
      <c r="K878" s="145"/>
      <c r="L878" s="32"/>
      <c r="M878" s="146" t="s">
        <v>1</v>
      </c>
      <c r="N878" s="147" t="s">
        <v>40</v>
      </c>
      <c r="P878" s="148">
        <f>O878*H878</f>
        <v>0</v>
      </c>
      <c r="Q878" s="148">
        <v>0</v>
      </c>
      <c r="R878" s="148">
        <f>Q878*H878</f>
        <v>0</v>
      </c>
      <c r="S878" s="148">
        <v>0</v>
      </c>
      <c r="T878" s="149">
        <f>S878*H878</f>
        <v>0</v>
      </c>
      <c r="AR878" s="150" t="s">
        <v>248</v>
      </c>
      <c r="AT878" s="150" t="s">
        <v>160</v>
      </c>
      <c r="AU878" s="150" t="s">
        <v>84</v>
      </c>
      <c r="AY878" s="17" t="s">
        <v>158</v>
      </c>
      <c r="BE878" s="151">
        <f>IF(N878="základní",J878,0)</f>
        <v>0</v>
      </c>
      <c r="BF878" s="151">
        <f>IF(N878="snížená",J878,0)</f>
        <v>0</v>
      </c>
      <c r="BG878" s="151">
        <f>IF(N878="zákl. přenesená",J878,0)</f>
        <v>0</v>
      </c>
      <c r="BH878" s="151">
        <f>IF(N878="sníž. přenesená",J878,0)</f>
        <v>0</v>
      </c>
      <c r="BI878" s="151">
        <f>IF(N878="nulová",J878,0)</f>
        <v>0</v>
      </c>
      <c r="BJ878" s="17" t="s">
        <v>82</v>
      </c>
      <c r="BK878" s="151">
        <f>ROUND(I878*H878,2)</f>
        <v>0</v>
      </c>
      <c r="BL878" s="17" t="s">
        <v>248</v>
      </c>
      <c r="BM878" s="150" t="s">
        <v>1445</v>
      </c>
    </row>
    <row r="879" spans="2:65" s="1" customFormat="1" ht="16.5" customHeight="1">
      <c r="B879" s="137"/>
      <c r="C879" s="138" t="s">
        <v>1446</v>
      </c>
      <c r="D879" s="138" t="s">
        <v>160</v>
      </c>
      <c r="E879" s="139" t="s">
        <v>1447</v>
      </c>
      <c r="F879" s="140" t="s">
        <v>1448</v>
      </c>
      <c r="G879" s="141" t="s">
        <v>1444</v>
      </c>
      <c r="H879" s="142">
        <v>1</v>
      </c>
      <c r="I879" s="143"/>
      <c r="J879" s="144">
        <f>ROUND(I879*H879,2)</f>
        <v>0</v>
      </c>
      <c r="K879" s="145"/>
      <c r="L879" s="32"/>
      <c r="M879" s="146" t="s">
        <v>1</v>
      </c>
      <c r="N879" s="147" t="s">
        <v>40</v>
      </c>
      <c r="P879" s="148">
        <f>O879*H879</f>
        <v>0</v>
      </c>
      <c r="Q879" s="148">
        <v>0</v>
      </c>
      <c r="R879" s="148">
        <f>Q879*H879</f>
        <v>0</v>
      </c>
      <c r="S879" s="148">
        <v>0</v>
      </c>
      <c r="T879" s="149">
        <f>S879*H879</f>
        <v>0</v>
      </c>
      <c r="AR879" s="150" t="s">
        <v>248</v>
      </c>
      <c r="AT879" s="150" t="s">
        <v>160</v>
      </c>
      <c r="AU879" s="150" t="s">
        <v>84</v>
      </c>
      <c r="AY879" s="17" t="s">
        <v>158</v>
      </c>
      <c r="BE879" s="151">
        <f>IF(N879="základní",J879,0)</f>
        <v>0</v>
      </c>
      <c r="BF879" s="151">
        <f>IF(N879="snížená",J879,0)</f>
        <v>0</v>
      </c>
      <c r="BG879" s="151">
        <f>IF(N879="zákl. přenesená",J879,0)</f>
        <v>0</v>
      </c>
      <c r="BH879" s="151">
        <f>IF(N879="sníž. přenesená",J879,0)</f>
        <v>0</v>
      </c>
      <c r="BI879" s="151">
        <f>IF(N879="nulová",J879,0)</f>
        <v>0</v>
      </c>
      <c r="BJ879" s="17" t="s">
        <v>82</v>
      </c>
      <c r="BK879" s="151">
        <f>ROUND(I879*H879,2)</f>
        <v>0</v>
      </c>
      <c r="BL879" s="17" t="s">
        <v>248</v>
      </c>
      <c r="BM879" s="150" t="s">
        <v>1449</v>
      </c>
    </row>
    <row r="880" spans="2:65" s="1" customFormat="1" ht="44.25" customHeight="1">
      <c r="B880" s="137"/>
      <c r="C880" s="138" t="s">
        <v>1450</v>
      </c>
      <c r="D880" s="138" t="s">
        <v>160</v>
      </c>
      <c r="E880" s="139" t="s">
        <v>1451</v>
      </c>
      <c r="F880" s="140" t="s">
        <v>1452</v>
      </c>
      <c r="G880" s="141" t="s">
        <v>492</v>
      </c>
      <c r="H880" s="142">
        <v>22</v>
      </c>
      <c r="I880" s="143"/>
      <c r="J880" s="144">
        <f>ROUND(I880*H880,2)</f>
        <v>0</v>
      </c>
      <c r="K880" s="145"/>
      <c r="L880" s="32"/>
      <c r="M880" s="146" t="s">
        <v>1</v>
      </c>
      <c r="N880" s="147" t="s">
        <v>40</v>
      </c>
      <c r="P880" s="148">
        <f>O880*H880</f>
        <v>0</v>
      </c>
      <c r="Q880" s="148">
        <v>0</v>
      </c>
      <c r="R880" s="148">
        <f>Q880*H880</f>
        <v>0</v>
      </c>
      <c r="S880" s="148">
        <v>0</v>
      </c>
      <c r="T880" s="149">
        <f>S880*H880</f>
        <v>0</v>
      </c>
      <c r="AR880" s="150" t="s">
        <v>248</v>
      </c>
      <c r="AT880" s="150" t="s">
        <v>160</v>
      </c>
      <c r="AU880" s="150" t="s">
        <v>84</v>
      </c>
      <c r="AY880" s="17" t="s">
        <v>158</v>
      </c>
      <c r="BE880" s="151">
        <f>IF(N880="základní",J880,0)</f>
        <v>0</v>
      </c>
      <c r="BF880" s="151">
        <f>IF(N880="snížená",J880,0)</f>
        <v>0</v>
      </c>
      <c r="BG880" s="151">
        <f>IF(N880="zákl. přenesená",J880,0)</f>
        <v>0</v>
      </c>
      <c r="BH880" s="151">
        <f>IF(N880="sníž. přenesená",J880,0)</f>
        <v>0</v>
      </c>
      <c r="BI880" s="151">
        <f>IF(N880="nulová",J880,0)</f>
        <v>0</v>
      </c>
      <c r="BJ880" s="17" t="s">
        <v>82</v>
      </c>
      <c r="BK880" s="151">
        <f>ROUND(I880*H880,2)</f>
        <v>0</v>
      </c>
      <c r="BL880" s="17" t="s">
        <v>248</v>
      </c>
      <c r="BM880" s="150" t="s">
        <v>1453</v>
      </c>
    </row>
    <row r="881" spans="2:65" s="1" customFormat="1" ht="24.15" customHeight="1">
      <c r="B881" s="137"/>
      <c r="C881" s="138" t="s">
        <v>1454</v>
      </c>
      <c r="D881" s="138" t="s">
        <v>160</v>
      </c>
      <c r="E881" s="139" t="s">
        <v>1455</v>
      </c>
      <c r="F881" s="140" t="s">
        <v>1456</v>
      </c>
      <c r="G881" s="141" t="s">
        <v>906</v>
      </c>
      <c r="H881" s="142">
        <v>169</v>
      </c>
      <c r="I881" s="143"/>
      <c r="J881" s="144">
        <f>ROUND(I881*H881,2)</f>
        <v>0</v>
      </c>
      <c r="K881" s="145"/>
      <c r="L881" s="32"/>
      <c r="M881" s="146" t="s">
        <v>1</v>
      </c>
      <c r="N881" s="147" t="s">
        <v>40</v>
      </c>
      <c r="P881" s="148">
        <f>O881*H881</f>
        <v>0</v>
      </c>
      <c r="Q881" s="148">
        <v>0</v>
      </c>
      <c r="R881" s="148">
        <f>Q881*H881</f>
        <v>0</v>
      </c>
      <c r="S881" s="148">
        <v>0</v>
      </c>
      <c r="T881" s="149">
        <f>S881*H881</f>
        <v>0</v>
      </c>
      <c r="AR881" s="150" t="s">
        <v>248</v>
      </c>
      <c r="AT881" s="150" t="s">
        <v>160</v>
      </c>
      <c r="AU881" s="150" t="s">
        <v>84</v>
      </c>
      <c r="AY881" s="17" t="s">
        <v>158</v>
      </c>
      <c r="BE881" s="151">
        <f>IF(N881="základní",J881,0)</f>
        <v>0</v>
      </c>
      <c r="BF881" s="151">
        <f>IF(N881="snížená",J881,0)</f>
        <v>0</v>
      </c>
      <c r="BG881" s="151">
        <f>IF(N881="zákl. přenesená",J881,0)</f>
        <v>0</v>
      </c>
      <c r="BH881" s="151">
        <f>IF(N881="sníž. přenesená",J881,0)</f>
        <v>0</v>
      </c>
      <c r="BI881" s="151">
        <f>IF(N881="nulová",J881,0)</f>
        <v>0</v>
      </c>
      <c r="BJ881" s="17" t="s">
        <v>82</v>
      </c>
      <c r="BK881" s="151">
        <f>ROUND(I881*H881,2)</f>
        <v>0</v>
      </c>
      <c r="BL881" s="17" t="s">
        <v>248</v>
      </c>
      <c r="BM881" s="150" t="s">
        <v>1457</v>
      </c>
    </row>
    <row r="882" spans="2:65" s="13" customFormat="1" ht="10">
      <c r="B882" s="159"/>
      <c r="D882" s="153" t="s">
        <v>165</v>
      </c>
      <c r="E882" s="160" t="s">
        <v>1</v>
      </c>
      <c r="F882" s="161" t="s">
        <v>1337</v>
      </c>
      <c r="H882" s="162">
        <v>169</v>
      </c>
      <c r="I882" s="163"/>
      <c r="L882" s="159"/>
      <c r="M882" s="164"/>
      <c r="T882" s="165"/>
      <c r="AT882" s="160" t="s">
        <v>165</v>
      </c>
      <c r="AU882" s="160" t="s">
        <v>84</v>
      </c>
      <c r="AV882" s="13" t="s">
        <v>84</v>
      </c>
      <c r="AW882" s="13" t="s">
        <v>31</v>
      </c>
      <c r="AX882" s="13" t="s">
        <v>82</v>
      </c>
      <c r="AY882" s="160" t="s">
        <v>158</v>
      </c>
    </row>
    <row r="883" spans="2:65" s="1" customFormat="1" ht="24.15" customHeight="1">
      <c r="B883" s="137"/>
      <c r="C883" s="138" t="s">
        <v>1458</v>
      </c>
      <c r="D883" s="138" t="s">
        <v>160</v>
      </c>
      <c r="E883" s="139" t="s">
        <v>1459</v>
      </c>
      <c r="F883" s="140" t="s">
        <v>1460</v>
      </c>
      <c r="G883" s="141" t="s">
        <v>492</v>
      </c>
      <c r="H883" s="142">
        <v>2</v>
      </c>
      <c r="I883" s="143"/>
      <c r="J883" s="144">
        <f>ROUND(I883*H883,2)</f>
        <v>0</v>
      </c>
      <c r="K883" s="145"/>
      <c r="L883" s="32"/>
      <c r="M883" s="146" t="s">
        <v>1</v>
      </c>
      <c r="N883" s="147" t="s">
        <v>40</v>
      </c>
      <c r="P883" s="148">
        <f>O883*H883</f>
        <v>0</v>
      </c>
      <c r="Q883" s="148">
        <v>0</v>
      </c>
      <c r="R883" s="148">
        <f>Q883*H883</f>
        <v>0</v>
      </c>
      <c r="S883" s="148">
        <v>0</v>
      </c>
      <c r="T883" s="149">
        <f>S883*H883</f>
        <v>0</v>
      </c>
      <c r="AR883" s="150" t="s">
        <v>248</v>
      </c>
      <c r="AT883" s="150" t="s">
        <v>160</v>
      </c>
      <c r="AU883" s="150" t="s">
        <v>84</v>
      </c>
      <c r="AY883" s="17" t="s">
        <v>158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82</v>
      </c>
      <c r="BK883" s="151">
        <f>ROUND(I883*H883,2)</f>
        <v>0</v>
      </c>
      <c r="BL883" s="17" t="s">
        <v>248</v>
      </c>
      <c r="BM883" s="150" t="s">
        <v>1461</v>
      </c>
    </row>
    <row r="884" spans="2:65" s="1" customFormat="1" ht="33" customHeight="1">
      <c r="B884" s="137"/>
      <c r="C884" s="138" t="s">
        <v>1462</v>
      </c>
      <c r="D884" s="138" t="s">
        <v>160</v>
      </c>
      <c r="E884" s="139" t="s">
        <v>1463</v>
      </c>
      <c r="F884" s="140" t="s">
        <v>1464</v>
      </c>
      <c r="G884" s="141" t="s">
        <v>492</v>
      </c>
      <c r="H884" s="142">
        <v>2</v>
      </c>
      <c r="I884" s="143"/>
      <c r="J884" s="144">
        <f>ROUND(I884*H884,2)</f>
        <v>0</v>
      </c>
      <c r="K884" s="145"/>
      <c r="L884" s="32"/>
      <c r="M884" s="146" t="s">
        <v>1</v>
      </c>
      <c r="N884" s="147" t="s">
        <v>40</v>
      </c>
      <c r="P884" s="148">
        <f>O884*H884</f>
        <v>0</v>
      </c>
      <c r="Q884" s="148">
        <v>0</v>
      </c>
      <c r="R884" s="148">
        <f>Q884*H884</f>
        <v>0</v>
      </c>
      <c r="S884" s="148">
        <v>0</v>
      </c>
      <c r="T884" s="149">
        <f>S884*H884</f>
        <v>0</v>
      </c>
      <c r="AR884" s="150" t="s">
        <v>248</v>
      </c>
      <c r="AT884" s="150" t="s">
        <v>160</v>
      </c>
      <c r="AU884" s="150" t="s">
        <v>84</v>
      </c>
      <c r="AY884" s="17" t="s">
        <v>158</v>
      </c>
      <c r="BE884" s="151">
        <f>IF(N884="základní",J884,0)</f>
        <v>0</v>
      </c>
      <c r="BF884" s="151">
        <f>IF(N884="snížená",J884,0)</f>
        <v>0</v>
      </c>
      <c r="BG884" s="151">
        <f>IF(N884="zákl. přenesená",J884,0)</f>
        <v>0</v>
      </c>
      <c r="BH884" s="151">
        <f>IF(N884="sníž. přenesená",J884,0)</f>
        <v>0</v>
      </c>
      <c r="BI884" s="151">
        <f>IF(N884="nulová",J884,0)</f>
        <v>0</v>
      </c>
      <c r="BJ884" s="17" t="s">
        <v>82</v>
      </c>
      <c r="BK884" s="151">
        <f>ROUND(I884*H884,2)</f>
        <v>0</v>
      </c>
      <c r="BL884" s="17" t="s">
        <v>248</v>
      </c>
      <c r="BM884" s="150" t="s">
        <v>1465</v>
      </c>
    </row>
    <row r="885" spans="2:65" s="1" customFormat="1" ht="24.15" customHeight="1">
      <c r="B885" s="137"/>
      <c r="C885" s="138" t="s">
        <v>1466</v>
      </c>
      <c r="D885" s="138" t="s">
        <v>160</v>
      </c>
      <c r="E885" s="139" t="s">
        <v>1467</v>
      </c>
      <c r="F885" s="140" t="s">
        <v>1468</v>
      </c>
      <c r="G885" s="141" t="s">
        <v>492</v>
      </c>
      <c r="H885" s="142">
        <v>4</v>
      </c>
      <c r="I885" s="143"/>
      <c r="J885" s="144">
        <f>ROUND(I885*H885,2)</f>
        <v>0</v>
      </c>
      <c r="K885" s="145"/>
      <c r="L885" s="32"/>
      <c r="M885" s="146" t="s">
        <v>1</v>
      </c>
      <c r="N885" s="147" t="s">
        <v>40</v>
      </c>
      <c r="P885" s="148">
        <f>O885*H885</f>
        <v>0</v>
      </c>
      <c r="Q885" s="148">
        <v>0</v>
      </c>
      <c r="R885" s="148">
        <f>Q885*H885</f>
        <v>0</v>
      </c>
      <c r="S885" s="148">
        <v>0</v>
      </c>
      <c r="T885" s="149">
        <f>S885*H885</f>
        <v>0</v>
      </c>
      <c r="AR885" s="150" t="s">
        <v>248</v>
      </c>
      <c r="AT885" s="150" t="s">
        <v>160</v>
      </c>
      <c r="AU885" s="150" t="s">
        <v>84</v>
      </c>
      <c r="AY885" s="17" t="s">
        <v>158</v>
      </c>
      <c r="BE885" s="151">
        <f>IF(N885="základní",J885,0)</f>
        <v>0</v>
      </c>
      <c r="BF885" s="151">
        <f>IF(N885="snížená",J885,0)</f>
        <v>0</v>
      </c>
      <c r="BG885" s="151">
        <f>IF(N885="zákl. přenesená",J885,0)</f>
        <v>0</v>
      </c>
      <c r="BH885" s="151">
        <f>IF(N885="sníž. přenesená",J885,0)</f>
        <v>0</v>
      </c>
      <c r="BI885" s="151">
        <f>IF(N885="nulová",J885,0)</f>
        <v>0</v>
      </c>
      <c r="BJ885" s="17" t="s">
        <v>82</v>
      </c>
      <c r="BK885" s="151">
        <f>ROUND(I885*H885,2)</f>
        <v>0</v>
      </c>
      <c r="BL885" s="17" t="s">
        <v>248</v>
      </c>
      <c r="BM885" s="150" t="s">
        <v>1469</v>
      </c>
    </row>
    <row r="886" spans="2:65" s="1" customFormat="1" ht="24.15" customHeight="1">
      <c r="B886" s="137"/>
      <c r="C886" s="138" t="s">
        <v>1470</v>
      </c>
      <c r="D886" s="138" t="s">
        <v>160</v>
      </c>
      <c r="E886" s="139" t="s">
        <v>1471</v>
      </c>
      <c r="F886" s="140" t="s">
        <v>1472</v>
      </c>
      <c r="G886" s="141" t="s">
        <v>492</v>
      </c>
      <c r="H886" s="142">
        <v>2</v>
      </c>
      <c r="I886" s="143"/>
      <c r="J886" s="144">
        <f>ROUND(I886*H886,2)</f>
        <v>0</v>
      </c>
      <c r="K886" s="145"/>
      <c r="L886" s="32"/>
      <c r="M886" s="146" t="s">
        <v>1</v>
      </c>
      <c r="N886" s="147" t="s">
        <v>40</v>
      </c>
      <c r="P886" s="148">
        <f>O886*H886</f>
        <v>0</v>
      </c>
      <c r="Q886" s="148">
        <v>0</v>
      </c>
      <c r="R886" s="148">
        <f>Q886*H886</f>
        <v>0</v>
      </c>
      <c r="S886" s="148">
        <v>0</v>
      </c>
      <c r="T886" s="149">
        <f>S886*H886</f>
        <v>0</v>
      </c>
      <c r="AR886" s="150" t="s">
        <v>248</v>
      </c>
      <c r="AT886" s="150" t="s">
        <v>160</v>
      </c>
      <c r="AU886" s="150" t="s">
        <v>84</v>
      </c>
      <c r="AY886" s="17" t="s">
        <v>158</v>
      </c>
      <c r="BE886" s="151">
        <f>IF(N886="základní",J886,0)</f>
        <v>0</v>
      </c>
      <c r="BF886" s="151">
        <f>IF(N886="snížená",J886,0)</f>
        <v>0</v>
      </c>
      <c r="BG886" s="151">
        <f>IF(N886="zákl. přenesená",J886,0)</f>
        <v>0</v>
      </c>
      <c r="BH886" s="151">
        <f>IF(N886="sníž. přenesená",J886,0)</f>
        <v>0</v>
      </c>
      <c r="BI886" s="151">
        <f>IF(N886="nulová",J886,0)</f>
        <v>0</v>
      </c>
      <c r="BJ886" s="17" t="s">
        <v>82</v>
      </c>
      <c r="BK886" s="151">
        <f>ROUND(I886*H886,2)</f>
        <v>0</v>
      </c>
      <c r="BL886" s="17" t="s">
        <v>248</v>
      </c>
      <c r="BM886" s="150" t="s">
        <v>1473</v>
      </c>
    </row>
    <row r="887" spans="2:65" s="1" customFormat="1" ht="33" customHeight="1">
      <c r="B887" s="137"/>
      <c r="C887" s="138" t="s">
        <v>1474</v>
      </c>
      <c r="D887" s="138" t="s">
        <v>160</v>
      </c>
      <c r="E887" s="139" t="s">
        <v>1475</v>
      </c>
      <c r="F887" s="140" t="s">
        <v>1476</v>
      </c>
      <c r="G887" s="141" t="s">
        <v>492</v>
      </c>
      <c r="H887" s="142">
        <v>8</v>
      </c>
      <c r="I887" s="143"/>
      <c r="J887" s="144">
        <f>ROUND(I887*H887,2)</f>
        <v>0</v>
      </c>
      <c r="K887" s="145"/>
      <c r="L887" s="32"/>
      <c r="M887" s="146" t="s">
        <v>1</v>
      </c>
      <c r="N887" s="147" t="s">
        <v>40</v>
      </c>
      <c r="P887" s="148">
        <f>O887*H887</f>
        <v>0</v>
      </c>
      <c r="Q887" s="148">
        <v>0</v>
      </c>
      <c r="R887" s="148">
        <f>Q887*H887</f>
        <v>0</v>
      </c>
      <c r="S887" s="148">
        <v>0</v>
      </c>
      <c r="T887" s="149">
        <f>S887*H887</f>
        <v>0</v>
      </c>
      <c r="AR887" s="150" t="s">
        <v>248</v>
      </c>
      <c r="AT887" s="150" t="s">
        <v>160</v>
      </c>
      <c r="AU887" s="150" t="s">
        <v>84</v>
      </c>
      <c r="AY887" s="17" t="s">
        <v>158</v>
      </c>
      <c r="BE887" s="151">
        <f>IF(N887="základní",J887,0)</f>
        <v>0</v>
      </c>
      <c r="BF887" s="151">
        <f>IF(N887="snížená",J887,0)</f>
        <v>0</v>
      </c>
      <c r="BG887" s="151">
        <f>IF(N887="zákl. přenesená",J887,0)</f>
        <v>0</v>
      </c>
      <c r="BH887" s="151">
        <f>IF(N887="sníž. přenesená",J887,0)</f>
        <v>0</v>
      </c>
      <c r="BI887" s="151">
        <f>IF(N887="nulová",J887,0)</f>
        <v>0</v>
      </c>
      <c r="BJ887" s="17" t="s">
        <v>82</v>
      </c>
      <c r="BK887" s="151">
        <f>ROUND(I887*H887,2)</f>
        <v>0</v>
      </c>
      <c r="BL887" s="17" t="s">
        <v>248</v>
      </c>
      <c r="BM887" s="150" t="s">
        <v>1477</v>
      </c>
    </row>
    <row r="888" spans="2:65" s="11" customFormat="1" ht="22.75" customHeight="1">
      <c r="B888" s="125"/>
      <c r="D888" s="126" t="s">
        <v>74</v>
      </c>
      <c r="E888" s="135" t="s">
        <v>1478</v>
      </c>
      <c r="F888" s="135" t="s">
        <v>1479</v>
      </c>
      <c r="I888" s="128"/>
      <c r="J888" s="136">
        <f>BK888</f>
        <v>0</v>
      </c>
      <c r="L888" s="125"/>
      <c r="M888" s="130"/>
      <c r="P888" s="131">
        <f>SUM(P889:P918)</f>
        <v>0</v>
      </c>
      <c r="R888" s="131">
        <f>SUM(R889:R918)</f>
        <v>3.7261920000000002</v>
      </c>
      <c r="T888" s="132">
        <f>SUM(T889:T918)</f>
        <v>0</v>
      </c>
      <c r="AR888" s="126" t="s">
        <v>84</v>
      </c>
      <c r="AT888" s="133" t="s">
        <v>74</v>
      </c>
      <c r="AU888" s="133" t="s">
        <v>82</v>
      </c>
      <c r="AY888" s="126" t="s">
        <v>158</v>
      </c>
      <c r="BK888" s="134">
        <f>SUM(BK889:BK918)</f>
        <v>0</v>
      </c>
    </row>
    <row r="889" spans="2:65" s="1" customFormat="1" ht="33" customHeight="1">
      <c r="B889" s="137"/>
      <c r="C889" s="138" t="s">
        <v>1480</v>
      </c>
      <c r="D889" s="138" t="s">
        <v>160</v>
      </c>
      <c r="E889" s="139" t="s">
        <v>1481</v>
      </c>
      <c r="F889" s="140" t="s">
        <v>1482</v>
      </c>
      <c r="G889" s="141" t="s">
        <v>183</v>
      </c>
      <c r="H889" s="142">
        <v>1</v>
      </c>
      <c r="I889" s="143"/>
      <c r="J889" s="144">
        <f t="shared" ref="J889:J904" si="20">ROUND(I889*H889,2)</f>
        <v>0</v>
      </c>
      <c r="K889" s="145"/>
      <c r="L889" s="32"/>
      <c r="M889" s="146" t="s">
        <v>1</v>
      </c>
      <c r="N889" s="147" t="s">
        <v>40</v>
      </c>
      <c r="P889" s="148">
        <f t="shared" ref="P889:P904" si="21">O889*H889</f>
        <v>0</v>
      </c>
      <c r="Q889" s="148">
        <v>0.1</v>
      </c>
      <c r="R889" s="148">
        <f t="shared" ref="R889:R904" si="22">Q889*H889</f>
        <v>0.1</v>
      </c>
      <c r="S889" s="148">
        <v>0</v>
      </c>
      <c r="T889" s="149">
        <f t="shared" ref="T889:T904" si="23">S889*H889</f>
        <v>0</v>
      </c>
      <c r="AR889" s="150" t="s">
        <v>248</v>
      </c>
      <c r="AT889" s="150" t="s">
        <v>160</v>
      </c>
      <c r="AU889" s="150" t="s">
        <v>84</v>
      </c>
      <c r="AY889" s="17" t="s">
        <v>158</v>
      </c>
      <c r="BE889" s="151">
        <f t="shared" ref="BE889:BE904" si="24">IF(N889="základní",J889,0)</f>
        <v>0</v>
      </c>
      <c r="BF889" s="151">
        <f t="shared" ref="BF889:BF904" si="25">IF(N889="snížená",J889,0)</f>
        <v>0</v>
      </c>
      <c r="BG889" s="151">
        <f t="shared" ref="BG889:BG904" si="26">IF(N889="zákl. přenesená",J889,0)</f>
        <v>0</v>
      </c>
      <c r="BH889" s="151">
        <f t="shared" ref="BH889:BH904" si="27">IF(N889="sníž. přenesená",J889,0)</f>
        <v>0</v>
      </c>
      <c r="BI889" s="151">
        <f t="shared" ref="BI889:BI904" si="28">IF(N889="nulová",J889,0)</f>
        <v>0</v>
      </c>
      <c r="BJ889" s="17" t="s">
        <v>82</v>
      </c>
      <c r="BK889" s="151">
        <f t="shared" ref="BK889:BK904" si="29">ROUND(I889*H889,2)</f>
        <v>0</v>
      </c>
      <c r="BL889" s="17" t="s">
        <v>248</v>
      </c>
      <c r="BM889" s="150" t="s">
        <v>1483</v>
      </c>
    </row>
    <row r="890" spans="2:65" s="1" customFormat="1" ht="37.75" customHeight="1">
      <c r="B890" s="137"/>
      <c r="C890" s="138" t="s">
        <v>1484</v>
      </c>
      <c r="D890" s="138" t="s">
        <v>160</v>
      </c>
      <c r="E890" s="139" t="s">
        <v>1485</v>
      </c>
      <c r="F890" s="140" t="s">
        <v>1486</v>
      </c>
      <c r="G890" s="141" t="s">
        <v>492</v>
      </c>
      <c r="H890" s="142">
        <v>2</v>
      </c>
      <c r="I890" s="143"/>
      <c r="J890" s="144">
        <f t="shared" si="20"/>
        <v>0</v>
      </c>
      <c r="K890" s="145"/>
      <c r="L890" s="32"/>
      <c r="M890" s="146" t="s">
        <v>1</v>
      </c>
      <c r="N890" s="147" t="s">
        <v>40</v>
      </c>
      <c r="P890" s="148">
        <f t="shared" si="21"/>
        <v>0</v>
      </c>
      <c r="Q890" s="148">
        <v>0.04</v>
      </c>
      <c r="R890" s="148">
        <f t="shared" si="22"/>
        <v>0.08</v>
      </c>
      <c r="S890" s="148">
        <v>0</v>
      </c>
      <c r="T890" s="149">
        <f t="shared" si="23"/>
        <v>0</v>
      </c>
      <c r="AR890" s="150" t="s">
        <v>248</v>
      </c>
      <c r="AT890" s="150" t="s">
        <v>160</v>
      </c>
      <c r="AU890" s="150" t="s">
        <v>84</v>
      </c>
      <c r="AY890" s="17" t="s">
        <v>158</v>
      </c>
      <c r="BE890" s="151">
        <f t="shared" si="24"/>
        <v>0</v>
      </c>
      <c r="BF890" s="151">
        <f t="shared" si="25"/>
        <v>0</v>
      </c>
      <c r="BG890" s="151">
        <f t="shared" si="26"/>
        <v>0</v>
      </c>
      <c r="BH890" s="151">
        <f t="shared" si="27"/>
        <v>0</v>
      </c>
      <c r="BI890" s="151">
        <f t="shared" si="28"/>
        <v>0</v>
      </c>
      <c r="BJ890" s="17" t="s">
        <v>82</v>
      </c>
      <c r="BK890" s="151">
        <f t="shared" si="29"/>
        <v>0</v>
      </c>
      <c r="BL890" s="17" t="s">
        <v>248</v>
      </c>
      <c r="BM890" s="150" t="s">
        <v>1487</v>
      </c>
    </row>
    <row r="891" spans="2:65" s="1" customFormat="1" ht="37.75" customHeight="1">
      <c r="B891" s="137"/>
      <c r="C891" s="138" t="s">
        <v>1488</v>
      </c>
      <c r="D891" s="138" t="s">
        <v>160</v>
      </c>
      <c r="E891" s="139" t="s">
        <v>1489</v>
      </c>
      <c r="F891" s="140" t="s">
        <v>1490</v>
      </c>
      <c r="G891" s="141" t="s">
        <v>492</v>
      </c>
      <c r="H891" s="142">
        <v>1</v>
      </c>
      <c r="I891" s="143"/>
      <c r="J891" s="144">
        <f t="shared" si="20"/>
        <v>0</v>
      </c>
      <c r="K891" s="145"/>
      <c r="L891" s="32"/>
      <c r="M891" s="146" t="s">
        <v>1</v>
      </c>
      <c r="N891" s="147" t="s">
        <v>40</v>
      </c>
      <c r="P891" s="148">
        <f t="shared" si="21"/>
        <v>0</v>
      </c>
      <c r="Q891" s="148">
        <v>0.1</v>
      </c>
      <c r="R891" s="148">
        <f t="shared" si="22"/>
        <v>0.1</v>
      </c>
      <c r="S891" s="148">
        <v>0</v>
      </c>
      <c r="T891" s="149">
        <f t="shared" si="23"/>
        <v>0</v>
      </c>
      <c r="AR891" s="150" t="s">
        <v>248</v>
      </c>
      <c r="AT891" s="150" t="s">
        <v>160</v>
      </c>
      <c r="AU891" s="150" t="s">
        <v>84</v>
      </c>
      <c r="AY891" s="17" t="s">
        <v>158</v>
      </c>
      <c r="BE891" s="151">
        <f t="shared" si="24"/>
        <v>0</v>
      </c>
      <c r="BF891" s="151">
        <f t="shared" si="25"/>
        <v>0</v>
      </c>
      <c r="BG891" s="151">
        <f t="shared" si="26"/>
        <v>0</v>
      </c>
      <c r="BH891" s="151">
        <f t="shared" si="27"/>
        <v>0</v>
      </c>
      <c r="BI891" s="151">
        <f t="shared" si="28"/>
        <v>0</v>
      </c>
      <c r="BJ891" s="17" t="s">
        <v>82</v>
      </c>
      <c r="BK891" s="151">
        <f t="shared" si="29"/>
        <v>0</v>
      </c>
      <c r="BL891" s="17" t="s">
        <v>248</v>
      </c>
      <c r="BM891" s="150" t="s">
        <v>1491</v>
      </c>
    </row>
    <row r="892" spans="2:65" s="1" customFormat="1" ht="24.15" customHeight="1">
      <c r="B892" s="137"/>
      <c r="C892" s="138" t="s">
        <v>1492</v>
      </c>
      <c r="D892" s="138" t="s">
        <v>160</v>
      </c>
      <c r="E892" s="139" t="s">
        <v>1493</v>
      </c>
      <c r="F892" s="140" t="s">
        <v>1494</v>
      </c>
      <c r="G892" s="141" t="s">
        <v>492</v>
      </c>
      <c r="H892" s="142">
        <v>5</v>
      </c>
      <c r="I892" s="143"/>
      <c r="J892" s="144">
        <f t="shared" si="20"/>
        <v>0</v>
      </c>
      <c r="K892" s="145"/>
      <c r="L892" s="32"/>
      <c r="M892" s="146" t="s">
        <v>1</v>
      </c>
      <c r="N892" s="147" t="s">
        <v>40</v>
      </c>
      <c r="P892" s="148">
        <f t="shared" si="21"/>
        <v>0</v>
      </c>
      <c r="Q892" s="148">
        <v>0.01</v>
      </c>
      <c r="R892" s="148">
        <f t="shared" si="22"/>
        <v>0.05</v>
      </c>
      <c r="S892" s="148">
        <v>0</v>
      </c>
      <c r="T892" s="149">
        <f t="shared" si="23"/>
        <v>0</v>
      </c>
      <c r="AR892" s="150" t="s">
        <v>248</v>
      </c>
      <c r="AT892" s="150" t="s">
        <v>160</v>
      </c>
      <c r="AU892" s="150" t="s">
        <v>84</v>
      </c>
      <c r="AY892" s="17" t="s">
        <v>158</v>
      </c>
      <c r="BE892" s="151">
        <f t="shared" si="24"/>
        <v>0</v>
      </c>
      <c r="BF892" s="151">
        <f t="shared" si="25"/>
        <v>0</v>
      </c>
      <c r="BG892" s="151">
        <f t="shared" si="26"/>
        <v>0</v>
      </c>
      <c r="BH892" s="151">
        <f t="shared" si="27"/>
        <v>0</v>
      </c>
      <c r="BI892" s="151">
        <f t="shared" si="28"/>
        <v>0</v>
      </c>
      <c r="BJ892" s="17" t="s">
        <v>82</v>
      </c>
      <c r="BK892" s="151">
        <f t="shared" si="29"/>
        <v>0</v>
      </c>
      <c r="BL892" s="17" t="s">
        <v>248</v>
      </c>
      <c r="BM892" s="150" t="s">
        <v>1495</v>
      </c>
    </row>
    <row r="893" spans="2:65" s="1" customFormat="1" ht="24.15" customHeight="1">
      <c r="B893" s="137"/>
      <c r="C893" s="138" t="s">
        <v>1496</v>
      </c>
      <c r="D893" s="138" t="s">
        <v>160</v>
      </c>
      <c r="E893" s="139" t="s">
        <v>1497</v>
      </c>
      <c r="F893" s="140" t="s">
        <v>1498</v>
      </c>
      <c r="G893" s="141" t="s">
        <v>492</v>
      </c>
      <c r="H893" s="142">
        <v>3</v>
      </c>
      <c r="I893" s="143"/>
      <c r="J893" s="144">
        <f t="shared" si="20"/>
        <v>0</v>
      </c>
      <c r="K893" s="145"/>
      <c r="L893" s="32"/>
      <c r="M893" s="146" t="s">
        <v>1</v>
      </c>
      <c r="N893" s="147" t="s">
        <v>40</v>
      </c>
      <c r="P893" s="148">
        <f t="shared" si="21"/>
        <v>0</v>
      </c>
      <c r="Q893" s="148">
        <v>0.08</v>
      </c>
      <c r="R893" s="148">
        <f t="shared" si="22"/>
        <v>0.24</v>
      </c>
      <c r="S893" s="148">
        <v>0</v>
      </c>
      <c r="T893" s="149">
        <f t="shared" si="23"/>
        <v>0</v>
      </c>
      <c r="AR893" s="150" t="s">
        <v>248</v>
      </c>
      <c r="AT893" s="150" t="s">
        <v>160</v>
      </c>
      <c r="AU893" s="150" t="s">
        <v>84</v>
      </c>
      <c r="AY893" s="17" t="s">
        <v>158</v>
      </c>
      <c r="BE893" s="151">
        <f t="shared" si="24"/>
        <v>0</v>
      </c>
      <c r="BF893" s="151">
        <f t="shared" si="25"/>
        <v>0</v>
      </c>
      <c r="BG893" s="151">
        <f t="shared" si="26"/>
        <v>0</v>
      </c>
      <c r="BH893" s="151">
        <f t="shared" si="27"/>
        <v>0</v>
      </c>
      <c r="BI893" s="151">
        <f t="shared" si="28"/>
        <v>0</v>
      </c>
      <c r="BJ893" s="17" t="s">
        <v>82</v>
      </c>
      <c r="BK893" s="151">
        <f t="shared" si="29"/>
        <v>0</v>
      </c>
      <c r="BL893" s="17" t="s">
        <v>248</v>
      </c>
      <c r="BM893" s="150" t="s">
        <v>1499</v>
      </c>
    </row>
    <row r="894" spans="2:65" s="1" customFormat="1" ht="24.15" customHeight="1">
      <c r="B894" s="137"/>
      <c r="C894" s="138" t="s">
        <v>1500</v>
      </c>
      <c r="D894" s="138" t="s">
        <v>160</v>
      </c>
      <c r="E894" s="139" t="s">
        <v>1501</v>
      </c>
      <c r="F894" s="140" t="s">
        <v>1502</v>
      </c>
      <c r="G894" s="141" t="s">
        <v>163</v>
      </c>
      <c r="H894" s="142">
        <v>90.9</v>
      </c>
      <c r="I894" s="143"/>
      <c r="J894" s="144">
        <f t="shared" si="20"/>
        <v>0</v>
      </c>
      <c r="K894" s="145"/>
      <c r="L894" s="32"/>
      <c r="M894" s="146" t="s">
        <v>1</v>
      </c>
      <c r="N894" s="147" t="s">
        <v>40</v>
      </c>
      <c r="P894" s="148">
        <f t="shared" si="21"/>
        <v>0</v>
      </c>
      <c r="Q894" s="148">
        <v>0</v>
      </c>
      <c r="R894" s="148">
        <f t="shared" si="22"/>
        <v>0</v>
      </c>
      <c r="S894" s="148">
        <v>0</v>
      </c>
      <c r="T894" s="149">
        <f t="shared" si="23"/>
        <v>0</v>
      </c>
      <c r="AR894" s="150" t="s">
        <v>248</v>
      </c>
      <c r="AT894" s="150" t="s">
        <v>160</v>
      </c>
      <c r="AU894" s="150" t="s">
        <v>84</v>
      </c>
      <c r="AY894" s="17" t="s">
        <v>158</v>
      </c>
      <c r="BE894" s="151">
        <f t="shared" si="24"/>
        <v>0</v>
      </c>
      <c r="BF894" s="151">
        <f t="shared" si="25"/>
        <v>0</v>
      </c>
      <c r="BG894" s="151">
        <f t="shared" si="26"/>
        <v>0</v>
      </c>
      <c r="BH894" s="151">
        <f t="shared" si="27"/>
        <v>0</v>
      </c>
      <c r="BI894" s="151">
        <f t="shared" si="28"/>
        <v>0</v>
      </c>
      <c r="BJ894" s="17" t="s">
        <v>82</v>
      </c>
      <c r="BK894" s="151">
        <f t="shared" si="29"/>
        <v>0</v>
      </c>
      <c r="BL894" s="17" t="s">
        <v>248</v>
      </c>
      <c r="BM894" s="150" t="s">
        <v>1503</v>
      </c>
    </row>
    <row r="895" spans="2:65" s="1" customFormat="1" ht="24.15" customHeight="1">
      <c r="B895" s="137"/>
      <c r="C895" s="138" t="s">
        <v>1504</v>
      </c>
      <c r="D895" s="138" t="s">
        <v>160</v>
      </c>
      <c r="E895" s="139" t="s">
        <v>1505</v>
      </c>
      <c r="F895" s="140" t="s">
        <v>1506</v>
      </c>
      <c r="G895" s="141" t="s">
        <v>183</v>
      </c>
      <c r="H895" s="142">
        <v>2</v>
      </c>
      <c r="I895" s="143"/>
      <c r="J895" s="144">
        <f t="shared" si="20"/>
        <v>0</v>
      </c>
      <c r="K895" s="145"/>
      <c r="L895" s="32"/>
      <c r="M895" s="146" t="s">
        <v>1</v>
      </c>
      <c r="N895" s="147" t="s">
        <v>40</v>
      </c>
      <c r="P895" s="148">
        <f t="shared" si="21"/>
        <v>0</v>
      </c>
      <c r="Q895" s="148">
        <v>0.03</v>
      </c>
      <c r="R895" s="148">
        <f t="shared" si="22"/>
        <v>0.06</v>
      </c>
      <c r="S895" s="148">
        <v>0</v>
      </c>
      <c r="T895" s="149">
        <f t="shared" si="23"/>
        <v>0</v>
      </c>
      <c r="AR895" s="150" t="s">
        <v>248</v>
      </c>
      <c r="AT895" s="150" t="s">
        <v>160</v>
      </c>
      <c r="AU895" s="150" t="s">
        <v>84</v>
      </c>
      <c r="AY895" s="17" t="s">
        <v>158</v>
      </c>
      <c r="BE895" s="151">
        <f t="shared" si="24"/>
        <v>0</v>
      </c>
      <c r="BF895" s="151">
        <f t="shared" si="25"/>
        <v>0</v>
      </c>
      <c r="BG895" s="151">
        <f t="shared" si="26"/>
        <v>0</v>
      </c>
      <c r="BH895" s="151">
        <f t="shared" si="27"/>
        <v>0</v>
      </c>
      <c r="BI895" s="151">
        <f t="shared" si="28"/>
        <v>0</v>
      </c>
      <c r="BJ895" s="17" t="s">
        <v>82</v>
      </c>
      <c r="BK895" s="151">
        <f t="shared" si="29"/>
        <v>0</v>
      </c>
      <c r="BL895" s="17" t="s">
        <v>248</v>
      </c>
      <c r="BM895" s="150" t="s">
        <v>1507</v>
      </c>
    </row>
    <row r="896" spans="2:65" s="1" customFormat="1" ht="37.75" customHeight="1">
      <c r="B896" s="137"/>
      <c r="C896" s="138" t="s">
        <v>1508</v>
      </c>
      <c r="D896" s="138" t="s">
        <v>160</v>
      </c>
      <c r="E896" s="139" t="s">
        <v>1509</v>
      </c>
      <c r="F896" s="140" t="s">
        <v>1510</v>
      </c>
      <c r="G896" s="141" t="s">
        <v>183</v>
      </c>
      <c r="H896" s="142">
        <v>1</v>
      </c>
      <c r="I896" s="143"/>
      <c r="J896" s="144">
        <f t="shared" si="20"/>
        <v>0</v>
      </c>
      <c r="K896" s="145"/>
      <c r="L896" s="32"/>
      <c r="M896" s="146" t="s">
        <v>1</v>
      </c>
      <c r="N896" s="147" t="s">
        <v>40</v>
      </c>
      <c r="P896" s="148">
        <f t="shared" si="21"/>
        <v>0</v>
      </c>
      <c r="Q896" s="148">
        <v>0.15</v>
      </c>
      <c r="R896" s="148">
        <f t="shared" si="22"/>
        <v>0.15</v>
      </c>
      <c r="S896" s="148">
        <v>0</v>
      </c>
      <c r="T896" s="149">
        <f t="shared" si="23"/>
        <v>0</v>
      </c>
      <c r="AR896" s="150" t="s">
        <v>248</v>
      </c>
      <c r="AT896" s="150" t="s">
        <v>160</v>
      </c>
      <c r="AU896" s="150" t="s">
        <v>84</v>
      </c>
      <c r="AY896" s="17" t="s">
        <v>158</v>
      </c>
      <c r="BE896" s="151">
        <f t="shared" si="24"/>
        <v>0</v>
      </c>
      <c r="BF896" s="151">
        <f t="shared" si="25"/>
        <v>0</v>
      </c>
      <c r="BG896" s="151">
        <f t="shared" si="26"/>
        <v>0</v>
      </c>
      <c r="BH896" s="151">
        <f t="shared" si="27"/>
        <v>0</v>
      </c>
      <c r="BI896" s="151">
        <f t="shared" si="28"/>
        <v>0</v>
      </c>
      <c r="BJ896" s="17" t="s">
        <v>82</v>
      </c>
      <c r="BK896" s="151">
        <f t="shared" si="29"/>
        <v>0</v>
      </c>
      <c r="BL896" s="17" t="s">
        <v>248</v>
      </c>
      <c r="BM896" s="150" t="s">
        <v>1511</v>
      </c>
    </row>
    <row r="897" spans="2:65" s="1" customFormat="1" ht="24.15" customHeight="1">
      <c r="B897" s="137"/>
      <c r="C897" s="138" t="s">
        <v>1512</v>
      </c>
      <c r="D897" s="138" t="s">
        <v>160</v>
      </c>
      <c r="E897" s="139" t="s">
        <v>1513</v>
      </c>
      <c r="F897" s="140" t="s">
        <v>1514</v>
      </c>
      <c r="G897" s="141" t="s">
        <v>183</v>
      </c>
      <c r="H897" s="142">
        <v>1</v>
      </c>
      <c r="I897" s="143"/>
      <c r="J897" s="144">
        <f t="shared" si="20"/>
        <v>0</v>
      </c>
      <c r="K897" s="145"/>
      <c r="L897" s="32"/>
      <c r="M897" s="146" t="s">
        <v>1</v>
      </c>
      <c r="N897" s="147" t="s">
        <v>40</v>
      </c>
      <c r="P897" s="148">
        <f t="shared" si="21"/>
        <v>0</v>
      </c>
      <c r="Q897" s="148">
        <v>5.0000000000000001E-3</v>
      </c>
      <c r="R897" s="148">
        <f t="shared" si="22"/>
        <v>5.0000000000000001E-3</v>
      </c>
      <c r="S897" s="148">
        <v>0</v>
      </c>
      <c r="T897" s="149">
        <f t="shared" si="23"/>
        <v>0</v>
      </c>
      <c r="AR897" s="150" t="s">
        <v>248</v>
      </c>
      <c r="AT897" s="150" t="s">
        <v>160</v>
      </c>
      <c r="AU897" s="150" t="s">
        <v>84</v>
      </c>
      <c r="AY897" s="17" t="s">
        <v>158</v>
      </c>
      <c r="BE897" s="151">
        <f t="shared" si="24"/>
        <v>0</v>
      </c>
      <c r="BF897" s="151">
        <f t="shared" si="25"/>
        <v>0</v>
      </c>
      <c r="BG897" s="151">
        <f t="shared" si="26"/>
        <v>0</v>
      </c>
      <c r="BH897" s="151">
        <f t="shared" si="27"/>
        <v>0</v>
      </c>
      <c r="BI897" s="151">
        <f t="shared" si="28"/>
        <v>0</v>
      </c>
      <c r="BJ897" s="17" t="s">
        <v>82</v>
      </c>
      <c r="BK897" s="151">
        <f t="shared" si="29"/>
        <v>0</v>
      </c>
      <c r="BL897" s="17" t="s">
        <v>248</v>
      </c>
      <c r="BM897" s="150" t="s">
        <v>1515</v>
      </c>
    </row>
    <row r="898" spans="2:65" s="1" customFormat="1" ht="24.15" customHeight="1">
      <c r="B898" s="137"/>
      <c r="C898" s="138" t="s">
        <v>1516</v>
      </c>
      <c r="D898" s="138" t="s">
        <v>160</v>
      </c>
      <c r="E898" s="139" t="s">
        <v>1517</v>
      </c>
      <c r="F898" s="140" t="s">
        <v>1518</v>
      </c>
      <c r="G898" s="141" t="s">
        <v>183</v>
      </c>
      <c r="H898" s="142">
        <v>1</v>
      </c>
      <c r="I898" s="143"/>
      <c r="J898" s="144">
        <f t="shared" si="20"/>
        <v>0</v>
      </c>
      <c r="K898" s="145"/>
      <c r="L898" s="32"/>
      <c r="M898" s="146" t="s">
        <v>1</v>
      </c>
      <c r="N898" s="147" t="s">
        <v>40</v>
      </c>
      <c r="P898" s="148">
        <f t="shared" si="21"/>
        <v>0</v>
      </c>
      <c r="Q898" s="148">
        <v>8.0000000000000002E-3</v>
      </c>
      <c r="R898" s="148">
        <f t="shared" si="22"/>
        <v>8.0000000000000002E-3</v>
      </c>
      <c r="S898" s="148">
        <v>0</v>
      </c>
      <c r="T898" s="149">
        <f t="shared" si="23"/>
        <v>0</v>
      </c>
      <c r="AR898" s="150" t="s">
        <v>248</v>
      </c>
      <c r="AT898" s="150" t="s">
        <v>160</v>
      </c>
      <c r="AU898" s="150" t="s">
        <v>84</v>
      </c>
      <c r="AY898" s="17" t="s">
        <v>158</v>
      </c>
      <c r="BE898" s="151">
        <f t="shared" si="24"/>
        <v>0</v>
      </c>
      <c r="BF898" s="151">
        <f t="shared" si="25"/>
        <v>0</v>
      </c>
      <c r="BG898" s="151">
        <f t="shared" si="26"/>
        <v>0</v>
      </c>
      <c r="BH898" s="151">
        <f t="shared" si="27"/>
        <v>0</v>
      </c>
      <c r="BI898" s="151">
        <f t="shared" si="28"/>
        <v>0</v>
      </c>
      <c r="BJ898" s="17" t="s">
        <v>82</v>
      </c>
      <c r="BK898" s="151">
        <f t="shared" si="29"/>
        <v>0</v>
      </c>
      <c r="BL898" s="17" t="s">
        <v>248</v>
      </c>
      <c r="BM898" s="150" t="s">
        <v>1519</v>
      </c>
    </row>
    <row r="899" spans="2:65" s="1" customFormat="1" ht="24.15" customHeight="1">
      <c r="B899" s="137"/>
      <c r="C899" s="138" t="s">
        <v>1520</v>
      </c>
      <c r="D899" s="138" t="s">
        <v>160</v>
      </c>
      <c r="E899" s="139" t="s">
        <v>1521</v>
      </c>
      <c r="F899" s="140" t="s">
        <v>1522</v>
      </c>
      <c r="G899" s="141" t="s">
        <v>183</v>
      </c>
      <c r="H899" s="142">
        <v>12</v>
      </c>
      <c r="I899" s="143"/>
      <c r="J899" s="144">
        <f t="shared" si="20"/>
        <v>0</v>
      </c>
      <c r="K899" s="145"/>
      <c r="L899" s="32"/>
      <c r="M899" s="146" t="s">
        <v>1</v>
      </c>
      <c r="N899" s="147" t="s">
        <v>40</v>
      </c>
      <c r="P899" s="148">
        <f t="shared" si="21"/>
        <v>0</v>
      </c>
      <c r="Q899" s="148">
        <v>0</v>
      </c>
      <c r="R899" s="148">
        <f t="shared" si="22"/>
        <v>0</v>
      </c>
      <c r="S899" s="148">
        <v>0</v>
      </c>
      <c r="T899" s="149">
        <f t="shared" si="23"/>
        <v>0</v>
      </c>
      <c r="AR899" s="150" t="s">
        <v>248</v>
      </c>
      <c r="AT899" s="150" t="s">
        <v>160</v>
      </c>
      <c r="AU899" s="150" t="s">
        <v>84</v>
      </c>
      <c r="AY899" s="17" t="s">
        <v>158</v>
      </c>
      <c r="BE899" s="151">
        <f t="shared" si="24"/>
        <v>0</v>
      </c>
      <c r="BF899" s="151">
        <f t="shared" si="25"/>
        <v>0</v>
      </c>
      <c r="BG899" s="151">
        <f t="shared" si="26"/>
        <v>0</v>
      </c>
      <c r="BH899" s="151">
        <f t="shared" si="27"/>
        <v>0</v>
      </c>
      <c r="BI899" s="151">
        <f t="shared" si="28"/>
        <v>0</v>
      </c>
      <c r="BJ899" s="17" t="s">
        <v>82</v>
      </c>
      <c r="BK899" s="151">
        <f t="shared" si="29"/>
        <v>0</v>
      </c>
      <c r="BL899" s="17" t="s">
        <v>248</v>
      </c>
      <c r="BM899" s="150" t="s">
        <v>1523</v>
      </c>
    </row>
    <row r="900" spans="2:65" s="1" customFormat="1" ht="24.15" customHeight="1">
      <c r="B900" s="137"/>
      <c r="C900" s="138" t="s">
        <v>1524</v>
      </c>
      <c r="D900" s="138" t="s">
        <v>160</v>
      </c>
      <c r="E900" s="139" t="s">
        <v>1525</v>
      </c>
      <c r="F900" s="140" t="s">
        <v>1526</v>
      </c>
      <c r="G900" s="141" t="s">
        <v>183</v>
      </c>
      <c r="H900" s="142">
        <v>3</v>
      </c>
      <c r="I900" s="143"/>
      <c r="J900" s="144">
        <f t="shared" si="20"/>
        <v>0</v>
      </c>
      <c r="K900" s="145"/>
      <c r="L900" s="32"/>
      <c r="M900" s="146" t="s">
        <v>1</v>
      </c>
      <c r="N900" s="147" t="s">
        <v>40</v>
      </c>
      <c r="P900" s="148">
        <f t="shared" si="21"/>
        <v>0</v>
      </c>
      <c r="Q900" s="148">
        <v>0</v>
      </c>
      <c r="R900" s="148">
        <f t="shared" si="22"/>
        <v>0</v>
      </c>
      <c r="S900" s="148">
        <v>0</v>
      </c>
      <c r="T900" s="149">
        <f t="shared" si="23"/>
        <v>0</v>
      </c>
      <c r="AR900" s="150" t="s">
        <v>248</v>
      </c>
      <c r="AT900" s="150" t="s">
        <v>160</v>
      </c>
      <c r="AU900" s="150" t="s">
        <v>84</v>
      </c>
      <c r="AY900" s="17" t="s">
        <v>158</v>
      </c>
      <c r="BE900" s="151">
        <f t="shared" si="24"/>
        <v>0</v>
      </c>
      <c r="BF900" s="151">
        <f t="shared" si="25"/>
        <v>0</v>
      </c>
      <c r="BG900" s="151">
        <f t="shared" si="26"/>
        <v>0</v>
      </c>
      <c r="BH900" s="151">
        <f t="shared" si="27"/>
        <v>0</v>
      </c>
      <c r="BI900" s="151">
        <f t="shared" si="28"/>
        <v>0</v>
      </c>
      <c r="BJ900" s="17" t="s">
        <v>82</v>
      </c>
      <c r="BK900" s="151">
        <f t="shared" si="29"/>
        <v>0</v>
      </c>
      <c r="BL900" s="17" t="s">
        <v>248</v>
      </c>
      <c r="BM900" s="150" t="s">
        <v>1527</v>
      </c>
    </row>
    <row r="901" spans="2:65" s="1" customFormat="1" ht="24.15" customHeight="1">
      <c r="B901" s="137"/>
      <c r="C901" s="138" t="s">
        <v>1528</v>
      </c>
      <c r="D901" s="138" t="s">
        <v>160</v>
      </c>
      <c r="E901" s="139" t="s">
        <v>1529</v>
      </c>
      <c r="F901" s="140" t="s">
        <v>1530</v>
      </c>
      <c r="G901" s="141" t="s">
        <v>183</v>
      </c>
      <c r="H901" s="142">
        <v>12</v>
      </c>
      <c r="I901" s="143"/>
      <c r="J901" s="144">
        <f t="shared" si="20"/>
        <v>0</v>
      </c>
      <c r="K901" s="145"/>
      <c r="L901" s="32"/>
      <c r="M901" s="146" t="s">
        <v>1</v>
      </c>
      <c r="N901" s="147" t="s">
        <v>40</v>
      </c>
      <c r="P901" s="148">
        <f t="shared" si="21"/>
        <v>0</v>
      </c>
      <c r="Q901" s="148">
        <v>0</v>
      </c>
      <c r="R901" s="148">
        <f t="shared" si="22"/>
        <v>0</v>
      </c>
      <c r="S901" s="148">
        <v>0</v>
      </c>
      <c r="T901" s="149">
        <f t="shared" si="23"/>
        <v>0</v>
      </c>
      <c r="AR901" s="150" t="s">
        <v>248</v>
      </c>
      <c r="AT901" s="150" t="s">
        <v>160</v>
      </c>
      <c r="AU901" s="150" t="s">
        <v>84</v>
      </c>
      <c r="AY901" s="17" t="s">
        <v>158</v>
      </c>
      <c r="BE901" s="151">
        <f t="shared" si="24"/>
        <v>0</v>
      </c>
      <c r="BF901" s="151">
        <f t="shared" si="25"/>
        <v>0</v>
      </c>
      <c r="BG901" s="151">
        <f t="shared" si="26"/>
        <v>0</v>
      </c>
      <c r="BH901" s="151">
        <f t="shared" si="27"/>
        <v>0</v>
      </c>
      <c r="BI901" s="151">
        <f t="shared" si="28"/>
        <v>0</v>
      </c>
      <c r="BJ901" s="17" t="s">
        <v>82</v>
      </c>
      <c r="BK901" s="151">
        <f t="shared" si="29"/>
        <v>0</v>
      </c>
      <c r="BL901" s="17" t="s">
        <v>248</v>
      </c>
      <c r="BM901" s="150" t="s">
        <v>1531</v>
      </c>
    </row>
    <row r="902" spans="2:65" s="1" customFormat="1" ht="24.15" customHeight="1">
      <c r="B902" s="137"/>
      <c r="C902" s="138" t="s">
        <v>1532</v>
      </c>
      <c r="D902" s="138" t="s">
        <v>160</v>
      </c>
      <c r="E902" s="139" t="s">
        <v>1533</v>
      </c>
      <c r="F902" s="140" t="s">
        <v>1534</v>
      </c>
      <c r="G902" s="141" t="s">
        <v>183</v>
      </c>
      <c r="H902" s="142">
        <v>3</v>
      </c>
      <c r="I902" s="143"/>
      <c r="J902" s="144">
        <f t="shared" si="20"/>
        <v>0</v>
      </c>
      <c r="K902" s="145"/>
      <c r="L902" s="32"/>
      <c r="M902" s="146" t="s">
        <v>1</v>
      </c>
      <c r="N902" s="147" t="s">
        <v>40</v>
      </c>
      <c r="P902" s="148">
        <f t="shared" si="21"/>
        <v>0</v>
      </c>
      <c r="Q902" s="148">
        <v>0</v>
      </c>
      <c r="R902" s="148">
        <f t="shared" si="22"/>
        <v>0</v>
      </c>
      <c r="S902" s="148">
        <v>0</v>
      </c>
      <c r="T902" s="149">
        <f t="shared" si="23"/>
        <v>0</v>
      </c>
      <c r="AR902" s="150" t="s">
        <v>248</v>
      </c>
      <c r="AT902" s="150" t="s">
        <v>160</v>
      </c>
      <c r="AU902" s="150" t="s">
        <v>84</v>
      </c>
      <c r="AY902" s="17" t="s">
        <v>158</v>
      </c>
      <c r="BE902" s="151">
        <f t="shared" si="24"/>
        <v>0</v>
      </c>
      <c r="BF902" s="151">
        <f t="shared" si="25"/>
        <v>0</v>
      </c>
      <c r="BG902" s="151">
        <f t="shared" si="26"/>
        <v>0</v>
      </c>
      <c r="BH902" s="151">
        <f t="shared" si="27"/>
        <v>0</v>
      </c>
      <c r="BI902" s="151">
        <f t="shared" si="28"/>
        <v>0</v>
      </c>
      <c r="BJ902" s="17" t="s">
        <v>82</v>
      </c>
      <c r="BK902" s="151">
        <f t="shared" si="29"/>
        <v>0</v>
      </c>
      <c r="BL902" s="17" t="s">
        <v>248</v>
      </c>
      <c r="BM902" s="150" t="s">
        <v>1535</v>
      </c>
    </row>
    <row r="903" spans="2:65" s="1" customFormat="1" ht="33" customHeight="1">
      <c r="B903" s="137"/>
      <c r="C903" s="138" t="s">
        <v>1536</v>
      </c>
      <c r="D903" s="138" t="s">
        <v>160</v>
      </c>
      <c r="E903" s="139" t="s">
        <v>1537</v>
      </c>
      <c r="F903" s="140" t="s">
        <v>1538</v>
      </c>
      <c r="G903" s="141" t="s">
        <v>163</v>
      </c>
      <c r="H903" s="142">
        <v>7.65</v>
      </c>
      <c r="I903" s="143"/>
      <c r="J903" s="144">
        <f t="shared" si="20"/>
        <v>0</v>
      </c>
      <c r="K903" s="145"/>
      <c r="L903" s="32"/>
      <c r="M903" s="146" t="s">
        <v>1</v>
      </c>
      <c r="N903" s="147" t="s">
        <v>40</v>
      </c>
      <c r="P903" s="148">
        <f t="shared" si="21"/>
        <v>0</v>
      </c>
      <c r="Q903" s="148">
        <v>3.0000000000000001E-3</v>
      </c>
      <c r="R903" s="148">
        <f t="shared" si="22"/>
        <v>2.2950000000000002E-2</v>
      </c>
      <c r="S903" s="148">
        <v>0</v>
      </c>
      <c r="T903" s="149">
        <f t="shared" si="23"/>
        <v>0</v>
      </c>
      <c r="AR903" s="150" t="s">
        <v>248</v>
      </c>
      <c r="AT903" s="150" t="s">
        <v>160</v>
      </c>
      <c r="AU903" s="150" t="s">
        <v>84</v>
      </c>
      <c r="AY903" s="17" t="s">
        <v>158</v>
      </c>
      <c r="BE903" s="151">
        <f t="shared" si="24"/>
        <v>0</v>
      </c>
      <c r="BF903" s="151">
        <f t="shared" si="25"/>
        <v>0</v>
      </c>
      <c r="BG903" s="151">
        <f t="shared" si="26"/>
        <v>0</v>
      </c>
      <c r="BH903" s="151">
        <f t="shared" si="27"/>
        <v>0</v>
      </c>
      <c r="BI903" s="151">
        <f t="shared" si="28"/>
        <v>0</v>
      </c>
      <c r="BJ903" s="17" t="s">
        <v>82</v>
      </c>
      <c r="BK903" s="151">
        <f t="shared" si="29"/>
        <v>0</v>
      </c>
      <c r="BL903" s="17" t="s">
        <v>248</v>
      </c>
      <c r="BM903" s="150" t="s">
        <v>1539</v>
      </c>
    </row>
    <row r="904" spans="2:65" s="1" customFormat="1" ht="24.15" customHeight="1">
      <c r="B904" s="137"/>
      <c r="C904" s="138" t="s">
        <v>1540</v>
      </c>
      <c r="D904" s="138" t="s">
        <v>160</v>
      </c>
      <c r="E904" s="139" t="s">
        <v>1541</v>
      </c>
      <c r="F904" s="140" t="s">
        <v>1542</v>
      </c>
      <c r="G904" s="141" t="s">
        <v>906</v>
      </c>
      <c r="H904" s="142">
        <v>341.4</v>
      </c>
      <c r="I904" s="143"/>
      <c r="J904" s="144">
        <f t="shared" si="20"/>
        <v>0</v>
      </c>
      <c r="K904" s="145"/>
      <c r="L904" s="32"/>
      <c r="M904" s="146" t="s">
        <v>1</v>
      </c>
      <c r="N904" s="147" t="s">
        <v>40</v>
      </c>
      <c r="P904" s="148">
        <f t="shared" si="21"/>
        <v>0</v>
      </c>
      <c r="Q904" s="148">
        <v>3.0000000000000001E-5</v>
      </c>
      <c r="R904" s="148">
        <f t="shared" si="22"/>
        <v>1.0241999999999999E-2</v>
      </c>
      <c r="S904" s="148">
        <v>0</v>
      </c>
      <c r="T904" s="149">
        <f t="shared" si="23"/>
        <v>0</v>
      </c>
      <c r="AR904" s="150" t="s">
        <v>248</v>
      </c>
      <c r="AT904" s="150" t="s">
        <v>160</v>
      </c>
      <c r="AU904" s="150" t="s">
        <v>84</v>
      </c>
      <c r="AY904" s="17" t="s">
        <v>158</v>
      </c>
      <c r="BE904" s="151">
        <f t="shared" si="24"/>
        <v>0</v>
      </c>
      <c r="BF904" s="151">
        <f t="shared" si="25"/>
        <v>0</v>
      </c>
      <c r="BG904" s="151">
        <f t="shared" si="26"/>
        <v>0</v>
      </c>
      <c r="BH904" s="151">
        <f t="shared" si="27"/>
        <v>0</v>
      </c>
      <c r="BI904" s="151">
        <f t="shared" si="28"/>
        <v>0</v>
      </c>
      <c r="BJ904" s="17" t="s">
        <v>82</v>
      </c>
      <c r="BK904" s="151">
        <f t="shared" si="29"/>
        <v>0</v>
      </c>
      <c r="BL904" s="17" t="s">
        <v>248</v>
      </c>
      <c r="BM904" s="150" t="s">
        <v>1543</v>
      </c>
    </row>
    <row r="905" spans="2:65" s="12" customFormat="1" ht="10">
      <c r="B905" s="152"/>
      <c r="D905" s="153" t="s">
        <v>165</v>
      </c>
      <c r="E905" s="154" t="s">
        <v>1</v>
      </c>
      <c r="F905" s="155" t="s">
        <v>931</v>
      </c>
      <c r="H905" s="154" t="s">
        <v>1</v>
      </c>
      <c r="I905" s="156"/>
      <c r="L905" s="152"/>
      <c r="M905" s="157"/>
      <c r="T905" s="158"/>
      <c r="AT905" s="154" t="s">
        <v>165</v>
      </c>
      <c r="AU905" s="154" t="s">
        <v>84</v>
      </c>
      <c r="AV905" s="12" t="s">
        <v>82</v>
      </c>
      <c r="AW905" s="12" t="s">
        <v>31</v>
      </c>
      <c r="AX905" s="12" t="s">
        <v>75</v>
      </c>
      <c r="AY905" s="154" t="s">
        <v>158</v>
      </c>
    </row>
    <row r="906" spans="2:65" s="12" customFormat="1" ht="10">
      <c r="B906" s="152"/>
      <c r="D906" s="153" t="s">
        <v>165</v>
      </c>
      <c r="E906" s="154" t="s">
        <v>1</v>
      </c>
      <c r="F906" s="155" t="s">
        <v>1544</v>
      </c>
      <c r="H906" s="154" t="s">
        <v>1</v>
      </c>
      <c r="I906" s="156"/>
      <c r="L906" s="152"/>
      <c r="M906" s="157"/>
      <c r="T906" s="158"/>
      <c r="AT906" s="154" t="s">
        <v>165</v>
      </c>
      <c r="AU906" s="154" t="s">
        <v>84</v>
      </c>
      <c r="AV906" s="12" t="s">
        <v>82</v>
      </c>
      <c r="AW906" s="12" t="s">
        <v>31</v>
      </c>
      <c r="AX906" s="12" t="s">
        <v>75</v>
      </c>
      <c r="AY906" s="154" t="s">
        <v>158</v>
      </c>
    </row>
    <row r="907" spans="2:65" s="13" customFormat="1" ht="20">
      <c r="B907" s="159"/>
      <c r="D907" s="153" t="s">
        <v>165</v>
      </c>
      <c r="E907" s="160" t="s">
        <v>1</v>
      </c>
      <c r="F907" s="161" t="s">
        <v>1545</v>
      </c>
      <c r="H907" s="162">
        <v>125.68</v>
      </c>
      <c r="I907" s="163"/>
      <c r="L907" s="159"/>
      <c r="M907" s="164"/>
      <c r="T907" s="165"/>
      <c r="AT907" s="160" t="s">
        <v>165</v>
      </c>
      <c r="AU907" s="160" t="s">
        <v>84</v>
      </c>
      <c r="AV907" s="13" t="s">
        <v>84</v>
      </c>
      <c r="AW907" s="13" t="s">
        <v>31</v>
      </c>
      <c r="AX907" s="13" t="s">
        <v>75</v>
      </c>
      <c r="AY907" s="160" t="s">
        <v>158</v>
      </c>
    </row>
    <row r="908" spans="2:65" s="13" customFormat="1" ht="10">
      <c r="B908" s="159"/>
      <c r="D908" s="153" t="s">
        <v>165</v>
      </c>
      <c r="E908" s="160" t="s">
        <v>1</v>
      </c>
      <c r="F908" s="161" t="s">
        <v>1546</v>
      </c>
      <c r="H908" s="162">
        <v>16.170000000000002</v>
      </c>
      <c r="I908" s="163"/>
      <c r="L908" s="159"/>
      <c r="M908" s="164"/>
      <c r="T908" s="165"/>
      <c r="AT908" s="160" t="s">
        <v>165</v>
      </c>
      <c r="AU908" s="160" t="s">
        <v>84</v>
      </c>
      <c r="AV908" s="13" t="s">
        <v>84</v>
      </c>
      <c r="AW908" s="13" t="s">
        <v>31</v>
      </c>
      <c r="AX908" s="13" t="s">
        <v>75</v>
      </c>
      <c r="AY908" s="160" t="s">
        <v>158</v>
      </c>
    </row>
    <row r="909" spans="2:65" s="13" customFormat="1" ht="10">
      <c r="B909" s="159"/>
      <c r="D909" s="153" t="s">
        <v>165</v>
      </c>
      <c r="E909" s="160" t="s">
        <v>1</v>
      </c>
      <c r="F909" s="161" t="s">
        <v>1547</v>
      </c>
      <c r="H909" s="162">
        <v>159</v>
      </c>
      <c r="I909" s="163"/>
      <c r="L909" s="159"/>
      <c r="M909" s="164"/>
      <c r="T909" s="165"/>
      <c r="AT909" s="160" t="s">
        <v>165</v>
      </c>
      <c r="AU909" s="160" t="s">
        <v>84</v>
      </c>
      <c r="AV909" s="13" t="s">
        <v>84</v>
      </c>
      <c r="AW909" s="13" t="s">
        <v>31</v>
      </c>
      <c r="AX909" s="13" t="s">
        <v>75</v>
      </c>
      <c r="AY909" s="160" t="s">
        <v>158</v>
      </c>
    </row>
    <row r="910" spans="2:65" s="13" customFormat="1" ht="10">
      <c r="B910" s="159"/>
      <c r="D910" s="153" t="s">
        <v>165</v>
      </c>
      <c r="E910" s="160" t="s">
        <v>1</v>
      </c>
      <c r="F910" s="161" t="s">
        <v>1548</v>
      </c>
      <c r="H910" s="162">
        <v>28</v>
      </c>
      <c r="I910" s="163"/>
      <c r="L910" s="159"/>
      <c r="M910" s="164"/>
      <c r="T910" s="165"/>
      <c r="AT910" s="160" t="s">
        <v>165</v>
      </c>
      <c r="AU910" s="160" t="s">
        <v>84</v>
      </c>
      <c r="AV910" s="13" t="s">
        <v>84</v>
      </c>
      <c r="AW910" s="13" t="s">
        <v>31</v>
      </c>
      <c r="AX910" s="13" t="s">
        <v>75</v>
      </c>
      <c r="AY910" s="160" t="s">
        <v>158</v>
      </c>
    </row>
    <row r="911" spans="2:65" s="13" customFormat="1" ht="10">
      <c r="B911" s="159"/>
      <c r="D911" s="153" t="s">
        <v>165</v>
      </c>
      <c r="E911" s="160" t="s">
        <v>1</v>
      </c>
      <c r="F911" s="161" t="s">
        <v>1549</v>
      </c>
      <c r="H911" s="162">
        <v>12.55</v>
      </c>
      <c r="I911" s="163"/>
      <c r="L911" s="159"/>
      <c r="M911" s="164"/>
      <c r="T911" s="165"/>
      <c r="AT911" s="160" t="s">
        <v>165</v>
      </c>
      <c r="AU911" s="160" t="s">
        <v>84</v>
      </c>
      <c r="AV911" s="13" t="s">
        <v>84</v>
      </c>
      <c r="AW911" s="13" t="s">
        <v>31</v>
      </c>
      <c r="AX911" s="13" t="s">
        <v>75</v>
      </c>
      <c r="AY911" s="160" t="s">
        <v>158</v>
      </c>
    </row>
    <row r="912" spans="2:65" s="14" customFormat="1" ht="10">
      <c r="B912" s="166"/>
      <c r="D912" s="153" t="s">
        <v>165</v>
      </c>
      <c r="E912" s="167" t="s">
        <v>1</v>
      </c>
      <c r="F912" s="168" t="s">
        <v>195</v>
      </c>
      <c r="H912" s="169">
        <v>341.40000000000003</v>
      </c>
      <c r="I912" s="170"/>
      <c r="L912" s="166"/>
      <c r="M912" s="171"/>
      <c r="T912" s="172"/>
      <c r="AT912" s="167" t="s">
        <v>165</v>
      </c>
      <c r="AU912" s="167" t="s">
        <v>84</v>
      </c>
      <c r="AV912" s="14" t="s">
        <v>105</v>
      </c>
      <c r="AW912" s="14" t="s">
        <v>31</v>
      </c>
      <c r="AX912" s="14" t="s">
        <v>82</v>
      </c>
      <c r="AY912" s="167" t="s">
        <v>158</v>
      </c>
    </row>
    <row r="913" spans="2:65" s="1" customFormat="1" ht="24.15" customHeight="1">
      <c r="B913" s="137"/>
      <c r="C913" s="185" t="s">
        <v>1550</v>
      </c>
      <c r="D913" s="185" t="s">
        <v>656</v>
      </c>
      <c r="E913" s="186" t="s">
        <v>1551</v>
      </c>
      <c r="F913" s="187" t="s">
        <v>1552</v>
      </c>
      <c r="G913" s="188" t="s">
        <v>226</v>
      </c>
      <c r="H913" s="189">
        <v>2.9</v>
      </c>
      <c r="I913" s="190"/>
      <c r="J913" s="191">
        <f>ROUND(I913*H913,2)</f>
        <v>0</v>
      </c>
      <c r="K913" s="192"/>
      <c r="L913" s="193"/>
      <c r="M913" s="194" t="s">
        <v>1</v>
      </c>
      <c r="N913" s="195" t="s">
        <v>40</v>
      </c>
      <c r="P913" s="148">
        <f>O913*H913</f>
        <v>0</v>
      </c>
      <c r="Q913" s="148">
        <v>1</v>
      </c>
      <c r="R913" s="148">
        <f>Q913*H913</f>
        <v>2.9</v>
      </c>
      <c r="S913" s="148">
        <v>0</v>
      </c>
      <c r="T913" s="149">
        <f>S913*H913</f>
        <v>0</v>
      </c>
      <c r="AR913" s="150" t="s">
        <v>530</v>
      </c>
      <c r="AT913" s="150" t="s">
        <v>656</v>
      </c>
      <c r="AU913" s="150" t="s">
        <v>84</v>
      </c>
      <c r="AY913" s="17" t="s">
        <v>158</v>
      </c>
      <c r="BE913" s="151">
        <f>IF(N913="základní",J913,0)</f>
        <v>0</v>
      </c>
      <c r="BF913" s="151">
        <f>IF(N913="snížená",J913,0)</f>
        <v>0</v>
      </c>
      <c r="BG913" s="151">
        <f>IF(N913="zákl. přenesená",J913,0)</f>
        <v>0</v>
      </c>
      <c r="BH913" s="151">
        <f>IF(N913="sníž. přenesená",J913,0)</f>
        <v>0</v>
      </c>
      <c r="BI913" s="151">
        <f>IF(N913="nulová",J913,0)</f>
        <v>0</v>
      </c>
      <c r="BJ913" s="17" t="s">
        <v>82</v>
      </c>
      <c r="BK913" s="151">
        <f>ROUND(I913*H913,2)</f>
        <v>0</v>
      </c>
      <c r="BL913" s="17" t="s">
        <v>248</v>
      </c>
      <c r="BM913" s="150" t="s">
        <v>1553</v>
      </c>
    </row>
    <row r="914" spans="2:65" s="1" customFormat="1" ht="18">
      <c r="B914" s="32"/>
      <c r="D914" s="153" t="s">
        <v>750</v>
      </c>
      <c r="F914" s="196" t="s">
        <v>1554</v>
      </c>
      <c r="I914" s="197"/>
      <c r="L914" s="32"/>
      <c r="M914" s="198"/>
      <c r="T914" s="56"/>
      <c r="AT914" s="17" t="s">
        <v>750</v>
      </c>
      <c r="AU914" s="17" t="s">
        <v>84</v>
      </c>
    </row>
    <row r="915" spans="2:65" s="13" customFormat="1" ht="10">
      <c r="B915" s="159"/>
      <c r="D915" s="153" t="s">
        <v>165</v>
      </c>
      <c r="E915" s="160" t="s">
        <v>1</v>
      </c>
      <c r="F915" s="161" t="s">
        <v>1555</v>
      </c>
      <c r="H915" s="162">
        <v>2.859</v>
      </c>
      <c r="I915" s="163"/>
      <c r="L915" s="159"/>
      <c r="M915" s="164"/>
      <c r="T915" s="165"/>
      <c r="AT915" s="160" t="s">
        <v>165</v>
      </c>
      <c r="AU915" s="160" t="s">
        <v>84</v>
      </c>
      <c r="AV915" s="13" t="s">
        <v>84</v>
      </c>
      <c r="AW915" s="13" t="s">
        <v>31</v>
      </c>
      <c r="AX915" s="13" t="s">
        <v>75</v>
      </c>
      <c r="AY915" s="160" t="s">
        <v>158</v>
      </c>
    </row>
    <row r="916" spans="2:65" s="13" customFormat="1" ht="10">
      <c r="B916" s="159"/>
      <c r="D916" s="153" t="s">
        <v>165</v>
      </c>
      <c r="E916" s="160" t="s">
        <v>1</v>
      </c>
      <c r="F916" s="161" t="s">
        <v>1556</v>
      </c>
      <c r="H916" s="162">
        <v>4.1000000000000002E-2</v>
      </c>
      <c r="I916" s="163"/>
      <c r="L916" s="159"/>
      <c r="M916" s="164"/>
      <c r="T916" s="165"/>
      <c r="AT916" s="160" t="s">
        <v>165</v>
      </c>
      <c r="AU916" s="160" t="s">
        <v>84</v>
      </c>
      <c r="AV916" s="13" t="s">
        <v>84</v>
      </c>
      <c r="AW916" s="13" t="s">
        <v>31</v>
      </c>
      <c r="AX916" s="13" t="s">
        <v>75</v>
      </c>
      <c r="AY916" s="160" t="s">
        <v>158</v>
      </c>
    </row>
    <row r="917" spans="2:65" s="14" customFormat="1" ht="10">
      <c r="B917" s="166"/>
      <c r="D917" s="153" t="s">
        <v>165</v>
      </c>
      <c r="E917" s="167" t="s">
        <v>1</v>
      </c>
      <c r="F917" s="168" t="s">
        <v>195</v>
      </c>
      <c r="H917" s="169">
        <v>2.9</v>
      </c>
      <c r="I917" s="170"/>
      <c r="L917" s="166"/>
      <c r="M917" s="171"/>
      <c r="T917" s="172"/>
      <c r="AT917" s="167" t="s">
        <v>165</v>
      </c>
      <c r="AU917" s="167" t="s">
        <v>84</v>
      </c>
      <c r="AV917" s="14" t="s">
        <v>105</v>
      </c>
      <c r="AW917" s="14" t="s">
        <v>31</v>
      </c>
      <c r="AX917" s="14" t="s">
        <v>82</v>
      </c>
      <c r="AY917" s="167" t="s">
        <v>158</v>
      </c>
    </row>
    <row r="918" spans="2:65" s="1" customFormat="1" ht="24.15" customHeight="1">
      <c r="B918" s="137"/>
      <c r="C918" s="138" t="s">
        <v>1557</v>
      </c>
      <c r="D918" s="138" t="s">
        <v>160</v>
      </c>
      <c r="E918" s="139" t="s">
        <v>1558</v>
      </c>
      <c r="F918" s="140" t="s">
        <v>1559</v>
      </c>
      <c r="G918" s="141" t="s">
        <v>226</v>
      </c>
      <c r="H918" s="142">
        <v>3.726</v>
      </c>
      <c r="I918" s="143"/>
      <c r="J918" s="144">
        <f>ROUND(I918*H918,2)</f>
        <v>0</v>
      </c>
      <c r="K918" s="145"/>
      <c r="L918" s="32"/>
      <c r="M918" s="146" t="s">
        <v>1</v>
      </c>
      <c r="N918" s="147" t="s">
        <v>40</v>
      </c>
      <c r="P918" s="148">
        <f>O918*H918</f>
        <v>0</v>
      </c>
      <c r="Q918" s="148">
        <v>0</v>
      </c>
      <c r="R918" s="148">
        <f>Q918*H918</f>
        <v>0</v>
      </c>
      <c r="S918" s="148">
        <v>0</v>
      </c>
      <c r="T918" s="149">
        <f>S918*H918</f>
        <v>0</v>
      </c>
      <c r="AR918" s="150" t="s">
        <v>248</v>
      </c>
      <c r="AT918" s="150" t="s">
        <v>160</v>
      </c>
      <c r="AU918" s="150" t="s">
        <v>84</v>
      </c>
      <c r="AY918" s="17" t="s">
        <v>158</v>
      </c>
      <c r="BE918" s="151">
        <f>IF(N918="základní",J918,0)</f>
        <v>0</v>
      </c>
      <c r="BF918" s="151">
        <f>IF(N918="snížená",J918,0)</f>
        <v>0</v>
      </c>
      <c r="BG918" s="151">
        <f>IF(N918="zákl. přenesená",J918,0)</f>
        <v>0</v>
      </c>
      <c r="BH918" s="151">
        <f>IF(N918="sníž. přenesená",J918,0)</f>
        <v>0</v>
      </c>
      <c r="BI918" s="151">
        <f>IF(N918="nulová",J918,0)</f>
        <v>0</v>
      </c>
      <c r="BJ918" s="17" t="s">
        <v>82</v>
      </c>
      <c r="BK918" s="151">
        <f>ROUND(I918*H918,2)</f>
        <v>0</v>
      </c>
      <c r="BL918" s="17" t="s">
        <v>248</v>
      </c>
      <c r="BM918" s="150" t="s">
        <v>1560</v>
      </c>
    </row>
    <row r="919" spans="2:65" s="11" customFormat="1" ht="22.75" customHeight="1">
      <c r="B919" s="125"/>
      <c r="D919" s="126" t="s">
        <v>74</v>
      </c>
      <c r="E919" s="135" t="s">
        <v>1561</v>
      </c>
      <c r="F919" s="135" t="s">
        <v>1562</v>
      </c>
      <c r="I919" s="128"/>
      <c r="J919" s="136">
        <f>BK919</f>
        <v>0</v>
      </c>
      <c r="L919" s="125"/>
      <c r="M919" s="130"/>
      <c r="P919" s="131">
        <f>SUM(P920:P937)</f>
        <v>0</v>
      </c>
      <c r="R919" s="131">
        <f>SUM(R920:R937)</f>
        <v>1.1453898</v>
      </c>
      <c r="T919" s="132">
        <f>SUM(T920:T937)</f>
        <v>0</v>
      </c>
      <c r="AR919" s="126" t="s">
        <v>84</v>
      </c>
      <c r="AT919" s="133" t="s">
        <v>74</v>
      </c>
      <c r="AU919" s="133" t="s">
        <v>82</v>
      </c>
      <c r="AY919" s="126" t="s">
        <v>158</v>
      </c>
      <c r="BK919" s="134">
        <f>SUM(BK920:BK937)</f>
        <v>0</v>
      </c>
    </row>
    <row r="920" spans="2:65" s="1" customFormat="1" ht="37.75" customHeight="1">
      <c r="B920" s="137"/>
      <c r="C920" s="138" t="s">
        <v>1563</v>
      </c>
      <c r="D920" s="138" t="s">
        <v>160</v>
      </c>
      <c r="E920" s="139" t="s">
        <v>1564</v>
      </c>
      <c r="F920" s="140" t="s">
        <v>1565</v>
      </c>
      <c r="G920" s="141" t="s">
        <v>163</v>
      </c>
      <c r="H920" s="142">
        <v>30.3</v>
      </c>
      <c r="I920" s="143"/>
      <c r="J920" s="144">
        <f>ROUND(I920*H920,2)</f>
        <v>0</v>
      </c>
      <c r="K920" s="145"/>
      <c r="L920" s="32"/>
      <c r="M920" s="146" t="s">
        <v>1</v>
      </c>
      <c r="N920" s="147" t="s">
        <v>40</v>
      </c>
      <c r="P920" s="148">
        <f>O920*H920</f>
        <v>0</v>
      </c>
      <c r="Q920" s="148">
        <v>8.9999999999999993E-3</v>
      </c>
      <c r="R920" s="148">
        <f>Q920*H920</f>
        <v>0.2727</v>
      </c>
      <c r="S920" s="148">
        <v>0</v>
      </c>
      <c r="T920" s="149">
        <f>S920*H920</f>
        <v>0</v>
      </c>
      <c r="AR920" s="150" t="s">
        <v>248</v>
      </c>
      <c r="AT920" s="150" t="s">
        <v>160</v>
      </c>
      <c r="AU920" s="150" t="s">
        <v>84</v>
      </c>
      <c r="AY920" s="17" t="s">
        <v>158</v>
      </c>
      <c r="BE920" s="151">
        <f>IF(N920="základní",J920,0)</f>
        <v>0</v>
      </c>
      <c r="BF920" s="151">
        <f>IF(N920="snížená",J920,0)</f>
        <v>0</v>
      </c>
      <c r="BG920" s="151">
        <f>IF(N920="zákl. přenesená",J920,0)</f>
        <v>0</v>
      </c>
      <c r="BH920" s="151">
        <f>IF(N920="sníž. přenesená",J920,0)</f>
        <v>0</v>
      </c>
      <c r="BI920" s="151">
        <f>IF(N920="nulová",J920,0)</f>
        <v>0</v>
      </c>
      <c r="BJ920" s="17" t="s">
        <v>82</v>
      </c>
      <c r="BK920" s="151">
        <f>ROUND(I920*H920,2)</f>
        <v>0</v>
      </c>
      <c r="BL920" s="17" t="s">
        <v>248</v>
      </c>
      <c r="BM920" s="150" t="s">
        <v>1566</v>
      </c>
    </row>
    <row r="921" spans="2:65" s="12" customFormat="1" ht="10">
      <c r="B921" s="152"/>
      <c r="D921" s="153" t="s">
        <v>165</v>
      </c>
      <c r="E921" s="154" t="s">
        <v>1</v>
      </c>
      <c r="F921" s="155" t="s">
        <v>577</v>
      </c>
      <c r="H921" s="154" t="s">
        <v>1</v>
      </c>
      <c r="I921" s="156"/>
      <c r="L921" s="152"/>
      <c r="M921" s="157"/>
      <c r="T921" s="158"/>
      <c r="AT921" s="154" t="s">
        <v>165</v>
      </c>
      <c r="AU921" s="154" t="s">
        <v>84</v>
      </c>
      <c r="AV921" s="12" t="s">
        <v>82</v>
      </c>
      <c r="AW921" s="12" t="s">
        <v>31</v>
      </c>
      <c r="AX921" s="12" t="s">
        <v>75</v>
      </c>
      <c r="AY921" s="154" t="s">
        <v>158</v>
      </c>
    </row>
    <row r="922" spans="2:65" s="13" customFormat="1" ht="10">
      <c r="B922" s="159"/>
      <c r="D922" s="153" t="s">
        <v>165</v>
      </c>
      <c r="E922" s="160" t="s">
        <v>1</v>
      </c>
      <c r="F922" s="161" t="s">
        <v>1049</v>
      </c>
      <c r="H922" s="162">
        <v>30.3</v>
      </c>
      <c r="I922" s="163"/>
      <c r="L922" s="159"/>
      <c r="M922" s="164"/>
      <c r="T922" s="165"/>
      <c r="AT922" s="160" t="s">
        <v>165</v>
      </c>
      <c r="AU922" s="160" t="s">
        <v>84</v>
      </c>
      <c r="AV922" s="13" t="s">
        <v>84</v>
      </c>
      <c r="AW922" s="13" t="s">
        <v>31</v>
      </c>
      <c r="AX922" s="13" t="s">
        <v>82</v>
      </c>
      <c r="AY922" s="160" t="s">
        <v>158</v>
      </c>
    </row>
    <row r="923" spans="2:65" s="1" customFormat="1" ht="37.75" customHeight="1">
      <c r="B923" s="137"/>
      <c r="C923" s="185" t="s">
        <v>1567</v>
      </c>
      <c r="D923" s="185" t="s">
        <v>656</v>
      </c>
      <c r="E923" s="186" t="s">
        <v>1568</v>
      </c>
      <c r="F923" s="187" t="s">
        <v>1569</v>
      </c>
      <c r="G923" s="188" t="s">
        <v>163</v>
      </c>
      <c r="H923" s="189">
        <v>34.844999999999999</v>
      </c>
      <c r="I923" s="190"/>
      <c r="J923" s="191">
        <f>ROUND(I923*H923,2)</f>
        <v>0</v>
      </c>
      <c r="K923" s="192"/>
      <c r="L923" s="193"/>
      <c r="M923" s="194" t="s">
        <v>1</v>
      </c>
      <c r="N923" s="195" t="s">
        <v>40</v>
      </c>
      <c r="P923" s="148">
        <f>O923*H923</f>
        <v>0</v>
      </c>
      <c r="Q923" s="148">
        <v>2.5000000000000001E-2</v>
      </c>
      <c r="R923" s="148">
        <f>Q923*H923</f>
        <v>0.87112500000000004</v>
      </c>
      <c r="S923" s="148">
        <v>0</v>
      </c>
      <c r="T923" s="149">
        <f>S923*H923</f>
        <v>0</v>
      </c>
      <c r="AR923" s="150" t="s">
        <v>530</v>
      </c>
      <c r="AT923" s="150" t="s">
        <v>656</v>
      </c>
      <c r="AU923" s="150" t="s">
        <v>84</v>
      </c>
      <c r="AY923" s="17" t="s">
        <v>158</v>
      </c>
      <c r="BE923" s="151">
        <f>IF(N923="základní",J923,0)</f>
        <v>0</v>
      </c>
      <c r="BF923" s="151">
        <f>IF(N923="snížená",J923,0)</f>
        <v>0</v>
      </c>
      <c r="BG923" s="151">
        <f>IF(N923="zákl. přenesená",J923,0)</f>
        <v>0</v>
      </c>
      <c r="BH923" s="151">
        <f>IF(N923="sníž. přenesená",J923,0)</f>
        <v>0</v>
      </c>
      <c r="BI923" s="151">
        <f>IF(N923="nulová",J923,0)</f>
        <v>0</v>
      </c>
      <c r="BJ923" s="17" t="s">
        <v>82</v>
      </c>
      <c r="BK923" s="151">
        <f>ROUND(I923*H923,2)</f>
        <v>0</v>
      </c>
      <c r="BL923" s="17" t="s">
        <v>248</v>
      </c>
      <c r="BM923" s="150" t="s">
        <v>1570</v>
      </c>
    </row>
    <row r="924" spans="2:65" s="13" customFormat="1" ht="10">
      <c r="B924" s="159"/>
      <c r="D924" s="153" t="s">
        <v>165</v>
      </c>
      <c r="F924" s="161" t="s">
        <v>1571</v>
      </c>
      <c r="H924" s="162">
        <v>34.844999999999999</v>
      </c>
      <c r="I924" s="163"/>
      <c r="L924" s="159"/>
      <c r="M924" s="164"/>
      <c r="T924" s="165"/>
      <c r="AT924" s="160" t="s">
        <v>165</v>
      </c>
      <c r="AU924" s="160" t="s">
        <v>84</v>
      </c>
      <c r="AV924" s="13" t="s">
        <v>84</v>
      </c>
      <c r="AW924" s="13" t="s">
        <v>3</v>
      </c>
      <c r="AX924" s="13" t="s">
        <v>82</v>
      </c>
      <c r="AY924" s="160" t="s">
        <v>158</v>
      </c>
    </row>
    <row r="925" spans="2:65" s="1" customFormat="1" ht="24.15" customHeight="1">
      <c r="B925" s="137"/>
      <c r="C925" s="138" t="s">
        <v>1572</v>
      </c>
      <c r="D925" s="138" t="s">
        <v>160</v>
      </c>
      <c r="E925" s="139" t="s">
        <v>1573</v>
      </c>
      <c r="F925" s="140" t="s">
        <v>1574</v>
      </c>
      <c r="G925" s="141" t="s">
        <v>163</v>
      </c>
      <c r="H925" s="142">
        <v>23.09</v>
      </c>
      <c r="I925" s="143"/>
      <c r="J925" s="144">
        <f>ROUND(I925*H925,2)</f>
        <v>0</v>
      </c>
      <c r="K925" s="145"/>
      <c r="L925" s="32"/>
      <c r="M925" s="146" t="s">
        <v>1</v>
      </c>
      <c r="N925" s="147" t="s">
        <v>40</v>
      </c>
      <c r="P925" s="148">
        <f>O925*H925</f>
        <v>0</v>
      </c>
      <c r="Q925" s="148">
        <v>0</v>
      </c>
      <c r="R925" s="148">
        <f>Q925*H925</f>
        <v>0</v>
      </c>
      <c r="S925" s="148">
        <v>0</v>
      </c>
      <c r="T925" s="149">
        <f>S925*H925</f>
        <v>0</v>
      </c>
      <c r="AR925" s="150" t="s">
        <v>248</v>
      </c>
      <c r="AT925" s="150" t="s">
        <v>160</v>
      </c>
      <c r="AU925" s="150" t="s">
        <v>84</v>
      </c>
      <c r="AY925" s="17" t="s">
        <v>158</v>
      </c>
      <c r="BE925" s="151">
        <f>IF(N925="základní",J925,0)</f>
        <v>0</v>
      </c>
      <c r="BF925" s="151">
        <f>IF(N925="snížená",J925,0)</f>
        <v>0</v>
      </c>
      <c r="BG925" s="151">
        <f>IF(N925="zákl. přenesená",J925,0)</f>
        <v>0</v>
      </c>
      <c r="BH925" s="151">
        <f>IF(N925="sníž. přenesená",J925,0)</f>
        <v>0</v>
      </c>
      <c r="BI925" s="151">
        <f>IF(N925="nulová",J925,0)</f>
        <v>0</v>
      </c>
      <c r="BJ925" s="17" t="s">
        <v>82</v>
      </c>
      <c r="BK925" s="151">
        <f>ROUND(I925*H925,2)</f>
        <v>0</v>
      </c>
      <c r="BL925" s="17" t="s">
        <v>248</v>
      </c>
      <c r="BM925" s="150" t="s">
        <v>1575</v>
      </c>
    </row>
    <row r="926" spans="2:65" s="13" customFormat="1" ht="10">
      <c r="B926" s="159"/>
      <c r="D926" s="153" t="s">
        <v>165</v>
      </c>
      <c r="E926" s="160" t="s">
        <v>1</v>
      </c>
      <c r="F926" s="161" t="s">
        <v>1576</v>
      </c>
      <c r="H926" s="162">
        <v>23.09</v>
      </c>
      <c r="I926" s="163"/>
      <c r="L926" s="159"/>
      <c r="M926" s="164"/>
      <c r="T926" s="165"/>
      <c r="AT926" s="160" t="s">
        <v>165</v>
      </c>
      <c r="AU926" s="160" t="s">
        <v>84</v>
      </c>
      <c r="AV926" s="13" t="s">
        <v>84</v>
      </c>
      <c r="AW926" s="13" t="s">
        <v>31</v>
      </c>
      <c r="AX926" s="13" t="s">
        <v>82</v>
      </c>
      <c r="AY926" s="160" t="s">
        <v>158</v>
      </c>
    </row>
    <row r="927" spans="2:65" s="1" customFormat="1" ht="16.5" customHeight="1">
      <c r="B927" s="137"/>
      <c r="C927" s="138" t="s">
        <v>1577</v>
      </c>
      <c r="D927" s="138" t="s">
        <v>160</v>
      </c>
      <c r="E927" s="139" t="s">
        <v>1578</v>
      </c>
      <c r="F927" s="140" t="s">
        <v>1579</v>
      </c>
      <c r="G927" s="141" t="s">
        <v>906</v>
      </c>
      <c r="H927" s="142">
        <v>52.16</v>
      </c>
      <c r="I927" s="143"/>
      <c r="J927" s="144">
        <f>ROUND(I927*H927,2)</f>
        <v>0</v>
      </c>
      <c r="K927" s="145"/>
      <c r="L927" s="32"/>
      <c r="M927" s="146" t="s">
        <v>1</v>
      </c>
      <c r="N927" s="147" t="s">
        <v>40</v>
      </c>
      <c r="P927" s="148">
        <f>O927*H927</f>
        <v>0</v>
      </c>
      <c r="Q927" s="148">
        <v>3.0000000000000001E-5</v>
      </c>
      <c r="R927" s="148">
        <f>Q927*H927</f>
        <v>1.5647999999999999E-3</v>
      </c>
      <c r="S927" s="148">
        <v>0</v>
      </c>
      <c r="T927" s="149">
        <f>S927*H927</f>
        <v>0</v>
      </c>
      <c r="AR927" s="150" t="s">
        <v>248</v>
      </c>
      <c r="AT927" s="150" t="s">
        <v>160</v>
      </c>
      <c r="AU927" s="150" t="s">
        <v>84</v>
      </c>
      <c r="AY927" s="17" t="s">
        <v>158</v>
      </c>
      <c r="BE927" s="151">
        <f>IF(N927="základní",J927,0)</f>
        <v>0</v>
      </c>
      <c r="BF927" s="151">
        <f>IF(N927="snížená",J927,0)</f>
        <v>0</v>
      </c>
      <c r="BG927" s="151">
        <f>IF(N927="zákl. přenesená",J927,0)</f>
        <v>0</v>
      </c>
      <c r="BH927" s="151">
        <f>IF(N927="sníž. přenesená",J927,0)</f>
        <v>0</v>
      </c>
      <c r="BI927" s="151">
        <f>IF(N927="nulová",J927,0)</f>
        <v>0</v>
      </c>
      <c r="BJ927" s="17" t="s">
        <v>82</v>
      </c>
      <c r="BK927" s="151">
        <f>ROUND(I927*H927,2)</f>
        <v>0</v>
      </c>
      <c r="BL927" s="17" t="s">
        <v>248</v>
      </c>
      <c r="BM927" s="150" t="s">
        <v>1580</v>
      </c>
    </row>
    <row r="928" spans="2:65" s="12" customFormat="1" ht="10">
      <c r="B928" s="152"/>
      <c r="D928" s="153" t="s">
        <v>165</v>
      </c>
      <c r="E928" s="154" t="s">
        <v>1</v>
      </c>
      <c r="F928" s="155" t="s">
        <v>577</v>
      </c>
      <c r="H928" s="154" t="s">
        <v>1</v>
      </c>
      <c r="I928" s="156"/>
      <c r="L928" s="152"/>
      <c r="M928" s="157"/>
      <c r="T928" s="158"/>
      <c r="AT928" s="154" t="s">
        <v>165</v>
      </c>
      <c r="AU928" s="154" t="s">
        <v>84</v>
      </c>
      <c r="AV928" s="12" t="s">
        <v>82</v>
      </c>
      <c r="AW928" s="12" t="s">
        <v>31</v>
      </c>
      <c r="AX928" s="12" t="s">
        <v>75</v>
      </c>
      <c r="AY928" s="154" t="s">
        <v>158</v>
      </c>
    </row>
    <row r="929" spans="2:65" s="13" customFormat="1" ht="10">
      <c r="B929" s="159"/>
      <c r="D929" s="153" t="s">
        <v>165</v>
      </c>
      <c r="E929" s="160" t="s">
        <v>1</v>
      </c>
      <c r="F929" s="161" t="s">
        <v>1581</v>
      </c>
      <c r="H929" s="162">
        <v>9.44</v>
      </c>
      <c r="I929" s="163"/>
      <c r="L929" s="159"/>
      <c r="M929" s="164"/>
      <c r="T929" s="165"/>
      <c r="AT929" s="160" t="s">
        <v>165</v>
      </c>
      <c r="AU929" s="160" t="s">
        <v>84</v>
      </c>
      <c r="AV929" s="13" t="s">
        <v>84</v>
      </c>
      <c r="AW929" s="13" t="s">
        <v>31</v>
      </c>
      <c r="AX929" s="13" t="s">
        <v>75</v>
      </c>
      <c r="AY929" s="160" t="s">
        <v>158</v>
      </c>
    </row>
    <row r="930" spans="2:65" s="13" customFormat="1" ht="10">
      <c r="B930" s="159"/>
      <c r="D930" s="153" t="s">
        <v>165</v>
      </c>
      <c r="E930" s="160" t="s">
        <v>1</v>
      </c>
      <c r="F930" s="161" t="s">
        <v>1582</v>
      </c>
      <c r="H930" s="162">
        <v>7.74</v>
      </c>
      <c r="I930" s="163"/>
      <c r="L930" s="159"/>
      <c r="M930" s="164"/>
      <c r="T930" s="165"/>
      <c r="AT930" s="160" t="s">
        <v>165</v>
      </c>
      <c r="AU930" s="160" t="s">
        <v>84</v>
      </c>
      <c r="AV930" s="13" t="s">
        <v>84</v>
      </c>
      <c r="AW930" s="13" t="s">
        <v>31</v>
      </c>
      <c r="AX930" s="13" t="s">
        <v>75</v>
      </c>
      <c r="AY930" s="160" t="s">
        <v>158</v>
      </c>
    </row>
    <row r="931" spans="2:65" s="13" customFormat="1" ht="10">
      <c r="B931" s="159"/>
      <c r="D931" s="153" t="s">
        <v>165</v>
      </c>
      <c r="E931" s="160" t="s">
        <v>1</v>
      </c>
      <c r="F931" s="161" t="s">
        <v>1583</v>
      </c>
      <c r="H931" s="162">
        <v>4.5999999999999996</v>
      </c>
      <c r="I931" s="163"/>
      <c r="L931" s="159"/>
      <c r="M931" s="164"/>
      <c r="T931" s="165"/>
      <c r="AT931" s="160" t="s">
        <v>165</v>
      </c>
      <c r="AU931" s="160" t="s">
        <v>84</v>
      </c>
      <c r="AV931" s="13" t="s">
        <v>84</v>
      </c>
      <c r="AW931" s="13" t="s">
        <v>31</v>
      </c>
      <c r="AX931" s="13" t="s">
        <v>75</v>
      </c>
      <c r="AY931" s="160" t="s">
        <v>158</v>
      </c>
    </row>
    <row r="932" spans="2:65" s="13" customFormat="1" ht="10">
      <c r="B932" s="159"/>
      <c r="D932" s="153" t="s">
        <v>165</v>
      </c>
      <c r="E932" s="160" t="s">
        <v>1</v>
      </c>
      <c r="F932" s="161" t="s">
        <v>1584</v>
      </c>
      <c r="H932" s="162">
        <v>5.64</v>
      </c>
      <c r="I932" s="163"/>
      <c r="L932" s="159"/>
      <c r="M932" s="164"/>
      <c r="T932" s="165"/>
      <c r="AT932" s="160" t="s">
        <v>165</v>
      </c>
      <c r="AU932" s="160" t="s">
        <v>84</v>
      </c>
      <c r="AV932" s="13" t="s">
        <v>84</v>
      </c>
      <c r="AW932" s="13" t="s">
        <v>31</v>
      </c>
      <c r="AX932" s="13" t="s">
        <v>75</v>
      </c>
      <c r="AY932" s="160" t="s">
        <v>158</v>
      </c>
    </row>
    <row r="933" spans="2:65" s="13" customFormat="1" ht="10">
      <c r="B933" s="159"/>
      <c r="D933" s="153" t="s">
        <v>165</v>
      </c>
      <c r="E933" s="160" t="s">
        <v>1</v>
      </c>
      <c r="F933" s="161" t="s">
        <v>1585</v>
      </c>
      <c r="H933" s="162">
        <v>8.1</v>
      </c>
      <c r="I933" s="163"/>
      <c r="L933" s="159"/>
      <c r="M933" s="164"/>
      <c r="T933" s="165"/>
      <c r="AT933" s="160" t="s">
        <v>165</v>
      </c>
      <c r="AU933" s="160" t="s">
        <v>84</v>
      </c>
      <c r="AV933" s="13" t="s">
        <v>84</v>
      </c>
      <c r="AW933" s="13" t="s">
        <v>31</v>
      </c>
      <c r="AX933" s="13" t="s">
        <v>75</v>
      </c>
      <c r="AY933" s="160" t="s">
        <v>158</v>
      </c>
    </row>
    <row r="934" spans="2:65" s="13" customFormat="1" ht="10">
      <c r="B934" s="159"/>
      <c r="D934" s="153" t="s">
        <v>165</v>
      </c>
      <c r="E934" s="160" t="s">
        <v>1</v>
      </c>
      <c r="F934" s="161" t="s">
        <v>1586</v>
      </c>
      <c r="H934" s="162">
        <v>11.54</v>
      </c>
      <c r="I934" s="163"/>
      <c r="L934" s="159"/>
      <c r="M934" s="164"/>
      <c r="T934" s="165"/>
      <c r="AT934" s="160" t="s">
        <v>165</v>
      </c>
      <c r="AU934" s="160" t="s">
        <v>84</v>
      </c>
      <c r="AV934" s="13" t="s">
        <v>84</v>
      </c>
      <c r="AW934" s="13" t="s">
        <v>31</v>
      </c>
      <c r="AX934" s="13" t="s">
        <v>75</v>
      </c>
      <c r="AY934" s="160" t="s">
        <v>158</v>
      </c>
    </row>
    <row r="935" spans="2:65" s="13" customFormat="1" ht="10">
      <c r="B935" s="159"/>
      <c r="D935" s="153" t="s">
        <v>165</v>
      </c>
      <c r="E935" s="160" t="s">
        <v>1</v>
      </c>
      <c r="F935" s="161" t="s">
        <v>1587</v>
      </c>
      <c r="H935" s="162">
        <v>5.0999999999999996</v>
      </c>
      <c r="I935" s="163"/>
      <c r="L935" s="159"/>
      <c r="M935" s="164"/>
      <c r="T935" s="165"/>
      <c r="AT935" s="160" t="s">
        <v>165</v>
      </c>
      <c r="AU935" s="160" t="s">
        <v>84</v>
      </c>
      <c r="AV935" s="13" t="s">
        <v>84</v>
      </c>
      <c r="AW935" s="13" t="s">
        <v>31</v>
      </c>
      <c r="AX935" s="13" t="s">
        <v>75</v>
      </c>
      <c r="AY935" s="160" t="s">
        <v>158</v>
      </c>
    </row>
    <row r="936" spans="2:65" s="14" customFormat="1" ht="10">
      <c r="B936" s="166"/>
      <c r="D936" s="153" t="s">
        <v>165</v>
      </c>
      <c r="E936" s="167" t="s">
        <v>1</v>
      </c>
      <c r="F936" s="168" t="s">
        <v>195</v>
      </c>
      <c r="H936" s="169">
        <v>52.160000000000004</v>
      </c>
      <c r="I936" s="170"/>
      <c r="L936" s="166"/>
      <c r="M936" s="171"/>
      <c r="T936" s="172"/>
      <c r="AT936" s="167" t="s">
        <v>165</v>
      </c>
      <c r="AU936" s="167" t="s">
        <v>84</v>
      </c>
      <c r="AV936" s="14" t="s">
        <v>105</v>
      </c>
      <c r="AW936" s="14" t="s">
        <v>31</v>
      </c>
      <c r="AX936" s="14" t="s">
        <v>82</v>
      </c>
      <c r="AY936" s="167" t="s">
        <v>158</v>
      </c>
    </row>
    <row r="937" spans="2:65" s="1" customFormat="1" ht="24.15" customHeight="1">
      <c r="B937" s="137"/>
      <c r="C937" s="138" t="s">
        <v>1588</v>
      </c>
      <c r="D937" s="138" t="s">
        <v>160</v>
      </c>
      <c r="E937" s="139" t="s">
        <v>1589</v>
      </c>
      <c r="F937" s="140" t="s">
        <v>1590</v>
      </c>
      <c r="G937" s="141" t="s">
        <v>226</v>
      </c>
      <c r="H937" s="142">
        <v>1.145</v>
      </c>
      <c r="I937" s="143"/>
      <c r="J937" s="144">
        <f>ROUND(I937*H937,2)</f>
        <v>0</v>
      </c>
      <c r="K937" s="145"/>
      <c r="L937" s="32"/>
      <c r="M937" s="146" t="s">
        <v>1</v>
      </c>
      <c r="N937" s="147" t="s">
        <v>40</v>
      </c>
      <c r="P937" s="148">
        <f>O937*H937</f>
        <v>0</v>
      </c>
      <c r="Q937" s="148">
        <v>0</v>
      </c>
      <c r="R937" s="148">
        <f>Q937*H937</f>
        <v>0</v>
      </c>
      <c r="S937" s="148">
        <v>0</v>
      </c>
      <c r="T937" s="149">
        <f>S937*H937</f>
        <v>0</v>
      </c>
      <c r="AR937" s="150" t="s">
        <v>248</v>
      </c>
      <c r="AT937" s="150" t="s">
        <v>160</v>
      </c>
      <c r="AU937" s="150" t="s">
        <v>84</v>
      </c>
      <c r="AY937" s="17" t="s">
        <v>158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82</v>
      </c>
      <c r="BK937" s="151">
        <f>ROUND(I937*H937,2)</f>
        <v>0</v>
      </c>
      <c r="BL937" s="17" t="s">
        <v>248</v>
      </c>
      <c r="BM937" s="150" t="s">
        <v>1591</v>
      </c>
    </row>
    <row r="938" spans="2:65" s="11" customFormat="1" ht="22.75" customHeight="1">
      <c r="B938" s="125"/>
      <c r="D938" s="126" t="s">
        <v>74</v>
      </c>
      <c r="E938" s="135" t="s">
        <v>1592</v>
      </c>
      <c r="F938" s="135" t="s">
        <v>1593</v>
      </c>
      <c r="I938" s="128"/>
      <c r="J938" s="136">
        <f>BK938</f>
        <v>0</v>
      </c>
      <c r="L938" s="125"/>
      <c r="M938" s="130"/>
      <c r="P938" s="131">
        <f>SUM(P939:P951)</f>
        <v>0</v>
      </c>
      <c r="R938" s="131">
        <f>SUM(R939:R951)</f>
        <v>1.5996880000000002</v>
      </c>
      <c r="T938" s="132">
        <f>SUM(T939:T951)</f>
        <v>0</v>
      </c>
      <c r="AR938" s="126" t="s">
        <v>84</v>
      </c>
      <c r="AT938" s="133" t="s">
        <v>74</v>
      </c>
      <c r="AU938" s="133" t="s">
        <v>82</v>
      </c>
      <c r="AY938" s="126" t="s">
        <v>158</v>
      </c>
      <c r="BK938" s="134">
        <f>SUM(BK939:BK951)</f>
        <v>0</v>
      </c>
    </row>
    <row r="939" spans="2:65" s="1" customFormat="1" ht="21.75" customHeight="1">
      <c r="B939" s="137"/>
      <c r="C939" s="138" t="s">
        <v>1594</v>
      </c>
      <c r="D939" s="138" t="s">
        <v>160</v>
      </c>
      <c r="E939" s="139" t="s">
        <v>1595</v>
      </c>
      <c r="F939" s="140" t="s">
        <v>1596</v>
      </c>
      <c r="G939" s="141" t="s">
        <v>163</v>
      </c>
      <c r="H939" s="142">
        <v>199.96100000000001</v>
      </c>
      <c r="I939" s="143"/>
      <c r="J939" s="144">
        <f>ROUND(I939*H939,2)</f>
        <v>0</v>
      </c>
      <c r="K939" s="145"/>
      <c r="L939" s="32"/>
      <c r="M939" s="146" t="s">
        <v>1</v>
      </c>
      <c r="N939" s="147" t="s">
        <v>40</v>
      </c>
      <c r="P939" s="148">
        <f>O939*H939</f>
        <v>0</v>
      </c>
      <c r="Q939" s="148">
        <v>5.5000000000000003E-4</v>
      </c>
      <c r="R939" s="148">
        <f>Q939*H939</f>
        <v>0.10997855000000001</v>
      </c>
      <c r="S939" s="148">
        <v>0</v>
      </c>
      <c r="T939" s="149">
        <f>S939*H939</f>
        <v>0</v>
      </c>
      <c r="AR939" s="150" t="s">
        <v>248</v>
      </c>
      <c r="AT939" s="150" t="s">
        <v>160</v>
      </c>
      <c r="AU939" s="150" t="s">
        <v>84</v>
      </c>
      <c r="AY939" s="17" t="s">
        <v>158</v>
      </c>
      <c r="BE939" s="151">
        <f>IF(N939="základní",J939,0)</f>
        <v>0</v>
      </c>
      <c r="BF939" s="151">
        <f>IF(N939="snížená",J939,0)</f>
        <v>0</v>
      </c>
      <c r="BG939" s="151">
        <f>IF(N939="zákl. přenesená",J939,0)</f>
        <v>0</v>
      </c>
      <c r="BH939" s="151">
        <f>IF(N939="sníž. přenesená",J939,0)</f>
        <v>0</v>
      </c>
      <c r="BI939" s="151">
        <f>IF(N939="nulová",J939,0)</f>
        <v>0</v>
      </c>
      <c r="BJ939" s="17" t="s">
        <v>82</v>
      </c>
      <c r="BK939" s="151">
        <f>ROUND(I939*H939,2)</f>
        <v>0</v>
      </c>
      <c r="BL939" s="17" t="s">
        <v>248</v>
      </c>
      <c r="BM939" s="150" t="s">
        <v>1597</v>
      </c>
    </row>
    <row r="940" spans="2:65" s="1" customFormat="1" ht="24.15" customHeight="1">
      <c r="B940" s="137"/>
      <c r="C940" s="138" t="s">
        <v>1598</v>
      </c>
      <c r="D940" s="138" t="s">
        <v>160</v>
      </c>
      <c r="E940" s="139" t="s">
        <v>1599</v>
      </c>
      <c r="F940" s="140" t="s">
        <v>1600</v>
      </c>
      <c r="G940" s="141" t="s">
        <v>163</v>
      </c>
      <c r="H940" s="142">
        <v>199.96100000000001</v>
      </c>
      <c r="I940" s="143"/>
      <c r="J940" s="144">
        <f>ROUND(I940*H940,2)</f>
        <v>0</v>
      </c>
      <c r="K940" s="145"/>
      <c r="L940" s="32"/>
      <c r="M940" s="146" t="s">
        <v>1</v>
      </c>
      <c r="N940" s="147" t="s">
        <v>40</v>
      </c>
      <c r="P940" s="148">
        <f>O940*H940</f>
        <v>0</v>
      </c>
      <c r="Q940" s="148">
        <v>3.2000000000000002E-3</v>
      </c>
      <c r="R940" s="148">
        <f>Q940*H940</f>
        <v>0.63987520000000009</v>
      </c>
      <c r="S940" s="148">
        <v>0</v>
      </c>
      <c r="T940" s="149">
        <f>S940*H940</f>
        <v>0</v>
      </c>
      <c r="AR940" s="150" t="s">
        <v>248</v>
      </c>
      <c r="AT940" s="150" t="s">
        <v>160</v>
      </c>
      <c r="AU940" s="150" t="s">
        <v>84</v>
      </c>
      <c r="AY940" s="17" t="s">
        <v>158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7" t="s">
        <v>82</v>
      </c>
      <c r="BK940" s="151">
        <f>ROUND(I940*H940,2)</f>
        <v>0</v>
      </c>
      <c r="BL940" s="17" t="s">
        <v>248</v>
      </c>
      <c r="BM940" s="150" t="s">
        <v>1601</v>
      </c>
    </row>
    <row r="941" spans="2:65" s="12" customFormat="1" ht="10">
      <c r="B941" s="152"/>
      <c r="D941" s="153" t="s">
        <v>165</v>
      </c>
      <c r="E941" s="154" t="s">
        <v>1</v>
      </c>
      <c r="F941" s="155" t="s">
        <v>853</v>
      </c>
      <c r="H941" s="154" t="s">
        <v>1</v>
      </c>
      <c r="I941" s="156"/>
      <c r="L941" s="152"/>
      <c r="M941" s="157"/>
      <c r="T941" s="158"/>
      <c r="AT941" s="154" t="s">
        <v>165</v>
      </c>
      <c r="AU941" s="154" t="s">
        <v>84</v>
      </c>
      <c r="AV941" s="12" t="s">
        <v>82</v>
      </c>
      <c r="AW941" s="12" t="s">
        <v>31</v>
      </c>
      <c r="AX941" s="12" t="s">
        <v>75</v>
      </c>
      <c r="AY941" s="154" t="s">
        <v>158</v>
      </c>
    </row>
    <row r="942" spans="2:65" s="12" customFormat="1" ht="10">
      <c r="B942" s="152"/>
      <c r="D942" s="153" t="s">
        <v>165</v>
      </c>
      <c r="E942" s="154" t="s">
        <v>1</v>
      </c>
      <c r="F942" s="155" t="s">
        <v>1602</v>
      </c>
      <c r="H942" s="154" t="s">
        <v>1</v>
      </c>
      <c r="I942" s="156"/>
      <c r="L942" s="152"/>
      <c r="M942" s="157"/>
      <c r="T942" s="158"/>
      <c r="AT942" s="154" t="s">
        <v>165</v>
      </c>
      <c r="AU942" s="154" t="s">
        <v>84</v>
      </c>
      <c r="AV942" s="12" t="s">
        <v>82</v>
      </c>
      <c r="AW942" s="12" t="s">
        <v>31</v>
      </c>
      <c r="AX942" s="12" t="s">
        <v>75</v>
      </c>
      <c r="AY942" s="154" t="s">
        <v>158</v>
      </c>
    </row>
    <row r="943" spans="2:65" s="13" customFormat="1" ht="10">
      <c r="B943" s="159"/>
      <c r="D943" s="153" t="s">
        <v>165</v>
      </c>
      <c r="E943" s="160" t="s">
        <v>1</v>
      </c>
      <c r="F943" s="161" t="s">
        <v>1603</v>
      </c>
      <c r="H943" s="162">
        <v>180.13</v>
      </c>
      <c r="I943" s="163"/>
      <c r="L943" s="159"/>
      <c r="M943" s="164"/>
      <c r="T943" s="165"/>
      <c r="AT943" s="160" t="s">
        <v>165</v>
      </c>
      <c r="AU943" s="160" t="s">
        <v>84</v>
      </c>
      <c r="AV943" s="13" t="s">
        <v>84</v>
      </c>
      <c r="AW943" s="13" t="s">
        <v>31</v>
      </c>
      <c r="AX943" s="13" t="s">
        <v>75</v>
      </c>
      <c r="AY943" s="160" t="s">
        <v>158</v>
      </c>
    </row>
    <row r="944" spans="2:65" s="12" customFormat="1" ht="10">
      <c r="B944" s="152"/>
      <c r="D944" s="153" t="s">
        <v>165</v>
      </c>
      <c r="E944" s="154" t="s">
        <v>1</v>
      </c>
      <c r="F944" s="155" t="s">
        <v>1604</v>
      </c>
      <c r="H944" s="154" t="s">
        <v>1</v>
      </c>
      <c r="I944" s="156"/>
      <c r="L944" s="152"/>
      <c r="M944" s="157"/>
      <c r="T944" s="158"/>
      <c r="AT944" s="154" t="s">
        <v>165</v>
      </c>
      <c r="AU944" s="154" t="s">
        <v>84</v>
      </c>
      <c r="AV944" s="12" t="s">
        <v>82</v>
      </c>
      <c r="AW944" s="12" t="s">
        <v>31</v>
      </c>
      <c r="AX944" s="12" t="s">
        <v>75</v>
      </c>
      <c r="AY944" s="154" t="s">
        <v>158</v>
      </c>
    </row>
    <row r="945" spans="2:65" s="13" customFormat="1" ht="10">
      <c r="B945" s="159"/>
      <c r="D945" s="153" t="s">
        <v>165</v>
      </c>
      <c r="E945" s="160" t="s">
        <v>1</v>
      </c>
      <c r="F945" s="161" t="s">
        <v>1605</v>
      </c>
      <c r="H945" s="162">
        <v>5.67</v>
      </c>
      <c r="I945" s="163"/>
      <c r="L945" s="159"/>
      <c r="M945" s="164"/>
      <c r="T945" s="165"/>
      <c r="AT945" s="160" t="s">
        <v>165</v>
      </c>
      <c r="AU945" s="160" t="s">
        <v>84</v>
      </c>
      <c r="AV945" s="13" t="s">
        <v>84</v>
      </c>
      <c r="AW945" s="13" t="s">
        <v>31</v>
      </c>
      <c r="AX945" s="13" t="s">
        <v>75</v>
      </c>
      <c r="AY945" s="160" t="s">
        <v>158</v>
      </c>
    </row>
    <row r="946" spans="2:65" s="13" customFormat="1" ht="10">
      <c r="B946" s="159"/>
      <c r="D946" s="153" t="s">
        <v>165</v>
      </c>
      <c r="E946" s="160" t="s">
        <v>1</v>
      </c>
      <c r="F946" s="161" t="s">
        <v>1606</v>
      </c>
      <c r="H946" s="162">
        <v>1.0880000000000001</v>
      </c>
      <c r="I946" s="163"/>
      <c r="L946" s="159"/>
      <c r="M946" s="164"/>
      <c r="T946" s="165"/>
      <c r="AT946" s="160" t="s">
        <v>165</v>
      </c>
      <c r="AU946" s="160" t="s">
        <v>84</v>
      </c>
      <c r="AV946" s="13" t="s">
        <v>84</v>
      </c>
      <c r="AW946" s="13" t="s">
        <v>31</v>
      </c>
      <c r="AX946" s="13" t="s">
        <v>75</v>
      </c>
      <c r="AY946" s="160" t="s">
        <v>158</v>
      </c>
    </row>
    <row r="947" spans="2:65" s="13" customFormat="1" ht="10">
      <c r="B947" s="159"/>
      <c r="D947" s="153" t="s">
        <v>165</v>
      </c>
      <c r="E947" s="160" t="s">
        <v>1</v>
      </c>
      <c r="F947" s="161" t="s">
        <v>1607</v>
      </c>
      <c r="H947" s="162">
        <v>13.073</v>
      </c>
      <c r="I947" s="163"/>
      <c r="L947" s="159"/>
      <c r="M947" s="164"/>
      <c r="T947" s="165"/>
      <c r="AT947" s="160" t="s">
        <v>165</v>
      </c>
      <c r="AU947" s="160" t="s">
        <v>84</v>
      </c>
      <c r="AV947" s="13" t="s">
        <v>84</v>
      </c>
      <c r="AW947" s="13" t="s">
        <v>31</v>
      </c>
      <c r="AX947" s="13" t="s">
        <v>75</v>
      </c>
      <c r="AY947" s="160" t="s">
        <v>158</v>
      </c>
    </row>
    <row r="948" spans="2:65" s="14" customFormat="1" ht="10">
      <c r="B948" s="166"/>
      <c r="D948" s="153" t="s">
        <v>165</v>
      </c>
      <c r="E948" s="167" t="s">
        <v>1</v>
      </c>
      <c r="F948" s="168" t="s">
        <v>195</v>
      </c>
      <c r="H948" s="169">
        <v>199.96099999999998</v>
      </c>
      <c r="I948" s="170"/>
      <c r="L948" s="166"/>
      <c r="M948" s="171"/>
      <c r="T948" s="172"/>
      <c r="AT948" s="167" t="s">
        <v>165</v>
      </c>
      <c r="AU948" s="167" t="s">
        <v>84</v>
      </c>
      <c r="AV948" s="14" t="s">
        <v>105</v>
      </c>
      <c r="AW948" s="14" t="s">
        <v>31</v>
      </c>
      <c r="AX948" s="14" t="s">
        <v>82</v>
      </c>
      <c r="AY948" s="167" t="s">
        <v>158</v>
      </c>
    </row>
    <row r="949" spans="2:65" s="1" customFormat="1" ht="24.15" customHeight="1">
      <c r="B949" s="137"/>
      <c r="C949" s="138" t="s">
        <v>1608</v>
      </c>
      <c r="D949" s="138" t="s">
        <v>160</v>
      </c>
      <c r="E949" s="139" t="s">
        <v>1609</v>
      </c>
      <c r="F949" s="140" t="s">
        <v>1610</v>
      </c>
      <c r="G949" s="141" t="s">
        <v>163</v>
      </c>
      <c r="H949" s="142">
        <v>199.96100000000001</v>
      </c>
      <c r="I949" s="143"/>
      <c r="J949" s="144">
        <f>ROUND(I949*H949,2)</f>
        <v>0</v>
      </c>
      <c r="K949" s="145"/>
      <c r="L949" s="32"/>
      <c r="M949" s="146" t="s">
        <v>1</v>
      </c>
      <c r="N949" s="147" t="s">
        <v>40</v>
      </c>
      <c r="P949" s="148">
        <f>O949*H949</f>
        <v>0</v>
      </c>
      <c r="Q949" s="148">
        <v>4.0000000000000001E-3</v>
      </c>
      <c r="R949" s="148">
        <f>Q949*H949</f>
        <v>0.79984400000000011</v>
      </c>
      <c r="S949" s="148">
        <v>0</v>
      </c>
      <c r="T949" s="149">
        <f>S949*H949</f>
        <v>0</v>
      </c>
      <c r="AR949" s="150" t="s">
        <v>248</v>
      </c>
      <c r="AT949" s="150" t="s">
        <v>160</v>
      </c>
      <c r="AU949" s="150" t="s">
        <v>84</v>
      </c>
      <c r="AY949" s="17" t="s">
        <v>158</v>
      </c>
      <c r="BE949" s="151">
        <f>IF(N949="základní",J949,0)</f>
        <v>0</v>
      </c>
      <c r="BF949" s="151">
        <f>IF(N949="snížená",J949,0)</f>
        <v>0</v>
      </c>
      <c r="BG949" s="151">
        <f>IF(N949="zákl. přenesená",J949,0)</f>
        <v>0</v>
      </c>
      <c r="BH949" s="151">
        <f>IF(N949="sníž. přenesená",J949,0)</f>
        <v>0</v>
      </c>
      <c r="BI949" s="151">
        <f>IF(N949="nulová",J949,0)</f>
        <v>0</v>
      </c>
      <c r="BJ949" s="17" t="s">
        <v>82</v>
      </c>
      <c r="BK949" s="151">
        <f>ROUND(I949*H949,2)</f>
        <v>0</v>
      </c>
      <c r="BL949" s="17" t="s">
        <v>248</v>
      </c>
      <c r="BM949" s="150" t="s">
        <v>1611</v>
      </c>
    </row>
    <row r="950" spans="2:65" s="1" customFormat="1" ht="16.5" customHeight="1">
      <c r="B950" s="137"/>
      <c r="C950" s="138" t="s">
        <v>1612</v>
      </c>
      <c r="D950" s="138" t="s">
        <v>160</v>
      </c>
      <c r="E950" s="139" t="s">
        <v>1613</v>
      </c>
      <c r="F950" s="140" t="s">
        <v>1614</v>
      </c>
      <c r="G950" s="141" t="s">
        <v>163</v>
      </c>
      <c r="H950" s="142">
        <v>199.96100000000001</v>
      </c>
      <c r="I950" s="143"/>
      <c r="J950" s="144">
        <f>ROUND(I950*H950,2)</f>
        <v>0</v>
      </c>
      <c r="K950" s="145"/>
      <c r="L950" s="32"/>
      <c r="M950" s="146" t="s">
        <v>1</v>
      </c>
      <c r="N950" s="147" t="s">
        <v>40</v>
      </c>
      <c r="P950" s="148">
        <f>O950*H950</f>
        <v>0</v>
      </c>
      <c r="Q950" s="148">
        <v>2.5000000000000001E-4</v>
      </c>
      <c r="R950" s="148">
        <f>Q950*H950</f>
        <v>4.9990250000000007E-2</v>
      </c>
      <c r="S950" s="148">
        <v>0</v>
      </c>
      <c r="T950" s="149">
        <f>S950*H950</f>
        <v>0</v>
      </c>
      <c r="AR950" s="150" t="s">
        <v>248</v>
      </c>
      <c r="AT950" s="150" t="s">
        <v>160</v>
      </c>
      <c r="AU950" s="150" t="s">
        <v>84</v>
      </c>
      <c r="AY950" s="17" t="s">
        <v>158</v>
      </c>
      <c r="BE950" s="151">
        <f>IF(N950="základní",J950,0)</f>
        <v>0</v>
      </c>
      <c r="BF950" s="151">
        <f>IF(N950="snížená",J950,0)</f>
        <v>0</v>
      </c>
      <c r="BG950" s="151">
        <f>IF(N950="zákl. přenesená",J950,0)</f>
        <v>0</v>
      </c>
      <c r="BH950" s="151">
        <f>IF(N950="sníž. přenesená",J950,0)</f>
        <v>0</v>
      </c>
      <c r="BI950" s="151">
        <f>IF(N950="nulová",J950,0)</f>
        <v>0</v>
      </c>
      <c r="BJ950" s="17" t="s">
        <v>82</v>
      </c>
      <c r="BK950" s="151">
        <f>ROUND(I950*H950,2)</f>
        <v>0</v>
      </c>
      <c r="BL950" s="17" t="s">
        <v>248</v>
      </c>
      <c r="BM950" s="150" t="s">
        <v>1615</v>
      </c>
    </row>
    <row r="951" spans="2:65" s="1" customFormat="1" ht="24.15" customHeight="1">
      <c r="B951" s="137"/>
      <c r="C951" s="138" t="s">
        <v>1616</v>
      </c>
      <c r="D951" s="138" t="s">
        <v>160</v>
      </c>
      <c r="E951" s="139" t="s">
        <v>1617</v>
      </c>
      <c r="F951" s="140" t="s">
        <v>1618</v>
      </c>
      <c r="G951" s="141" t="s">
        <v>226</v>
      </c>
      <c r="H951" s="142">
        <v>1.6</v>
      </c>
      <c r="I951" s="143"/>
      <c r="J951" s="144">
        <f>ROUND(I951*H951,2)</f>
        <v>0</v>
      </c>
      <c r="K951" s="145"/>
      <c r="L951" s="32"/>
      <c r="M951" s="146" t="s">
        <v>1</v>
      </c>
      <c r="N951" s="147" t="s">
        <v>40</v>
      </c>
      <c r="P951" s="148">
        <f>O951*H951</f>
        <v>0</v>
      </c>
      <c r="Q951" s="148">
        <v>0</v>
      </c>
      <c r="R951" s="148">
        <f>Q951*H951</f>
        <v>0</v>
      </c>
      <c r="S951" s="148">
        <v>0</v>
      </c>
      <c r="T951" s="149">
        <f>S951*H951</f>
        <v>0</v>
      </c>
      <c r="AR951" s="150" t="s">
        <v>248</v>
      </c>
      <c r="AT951" s="150" t="s">
        <v>160</v>
      </c>
      <c r="AU951" s="150" t="s">
        <v>84</v>
      </c>
      <c r="AY951" s="17" t="s">
        <v>158</v>
      </c>
      <c r="BE951" s="151">
        <f>IF(N951="základní",J951,0)</f>
        <v>0</v>
      </c>
      <c r="BF951" s="151">
        <f>IF(N951="snížená",J951,0)</f>
        <v>0</v>
      </c>
      <c r="BG951" s="151">
        <f>IF(N951="zákl. přenesená",J951,0)</f>
        <v>0</v>
      </c>
      <c r="BH951" s="151">
        <f>IF(N951="sníž. přenesená",J951,0)</f>
        <v>0</v>
      </c>
      <c r="BI951" s="151">
        <f>IF(N951="nulová",J951,0)</f>
        <v>0</v>
      </c>
      <c r="BJ951" s="17" t="s">
        <v>82</v>
      </c>
      <c r="BK951" s="151">
        <f>ROUND(I951*H951,2)</f>
        <v>0</v>
      </c>
      <c r="BL951" s="17" t="s">
        <v>248</v>
      </c>
      <c r="BM951" s="150" t="s">
        <v>1619</v>
      </c>
    </row>
    <row r="952" spans="2:65" s="11" customFormat="1" ht="22.75" customHeight="1">
      <c r="B952" s="125"/>
      <c r="D952" s="126" t="s">
        <v>74</v>
      </c>
      <c r="E952" s="135" t="s">
        <v>1620</v>
      </c>
      <c r="F952" s="135" t="s">
        <v>1621</v>
      </c>
      <c r="I952" s="128"/>
      <c r="J952" s="136">
        <f>BK952</f>
        <v>0</v>
      </c>
      <c r="L952" s="125"/>
      <c r="M952" s="130"/>
      <c r="P952" s="131">
        <f>SUM(P953:P969)</f>
        <v>0</v>
      </c>
      <c r="R952" s="131">
        <f>SUM(R953:R969)</f>
        <v>4.1366149999999999</v>
      </c>
      <c r="T952" s="132">
        <f>SUM(T953:T969)</f>
        <v>0</v>
      </c>
      <c r="AR952" s="126" t="s">
        <v>84</v>
      </c>
      <c r="AT952" s="133" t="s">
        <v>74</v>
      </c>
      <c r="AU952" s="133" t="s">
        <v>82</v>
      </c>
      <c r="AY952" s="126" t="s">
        <v>158</v>
      </c>
      <c r="BK952" s="134">
        <f>SUM(BK953:BK969)</f>
        <v>0</v>
      </c>
    </row>
    <row r="953" spans="2:65" s="1" customFormat="1" ht="37.75" customHeight="1">
      <c r="B953" s="137"/>
      <c r="C953" s="138" t="s">
        <v>1622</v>
      </c>
      <c r="D953" s="138" t="s">
        <v>160</v>
      </c>
      <c r="E953" s="139" t="s">
        <v>1623</v>
      </c>
      <c r="F953" s="140" t="s">
        <v>1624</v>
      </c>
      <c r="G953" s="141" t="s">
        <v>163</v>
      </c>
      <c r="H953" s="142">
        <v>129.071</v>
      </c>
      <c r="I953" s="143"/>
      <c r="J953" s="144">
        <f>ROUND(I953*H953,2)</f>
        <v>0</v>
      </c>
      <c r="K953" s="145"/>
      <c r="L953" s="32"/>
      <c r="M953" s="146" t="s">
        <v>1</v>
      </c>
      <c r="N953" s="147" t="s">
        <v>40</v>
      </c>
      <c r="P953" s="148">
        <f>O953*H953</f>
        <v>0</v>
      </c>
      <c r="Q953" s="148">
        <v>8.9999999999999993E-3</v>
      </c>
      <c r="R953" s="148">
        <f>Q953*H953</f>
        <v>1.1616389999999999</v>
      </c>
      <c r="S953" s="148">
        <v>0</v>
      </c>
      <c r="T953" s="149">
        <f>S953*H953</f>
        <v>0</v>
      </c>
      <c r="AR953" s="150" t="s">
        <v>248</v>
      </c>
      <c r="AT953" s="150" t="s">
        <v>160</v>
      </c>
      <c r="AU953" s="150" t="s">
        <v>84</v>
      </c>
      <c r="AY953" s="17" t="s">
        <v>158</v>
      </c>
      <c r="BE953" s="151">
        <f>IF(N953="základní",J953,0)</f>
        <v>0</v>
      </c>
      <c r="BF953" s="151">
        <f>IF(N953="snížená",J953,0)</f>
        <v>0</v>
      </c>
      <c r="BG953" s="151">
        <f>IF(N953="zákl. přenesená",J953,0)</f>
        <v>0</v>
      </c>
      <c r="BH953" s="151">
        <f>IF(N953="sníž. přenesená",J953,0)</f>
        <v>0</v>
      </c>
      <c r="BI953" s="151">
        <f>IF(N953="nulová",J953,0)</f>
        <v>0</v>
      </c>
      <c r="BJ953" s="17" t="s">
        <v>82</v>
      </c>
      <c r="BK953" s="151">
        <f>ROUND(I953*H953,2)</f>
        <v>0</v>
      </c>
      <c r="BL953" s="17" t="s">
        <v>248</v>
      </c>
      <c r="BM953" s="150" t="s">
        <v>1625</v>
      </c>
    </row>
    <row r="954" spans="2:65" s="12" customFormat="1" ht="10">
      <c r="B954" s="152"/>
      <c r="D954" s="153" t="s">
        <v>165</v>
      </c>
      <c r="E954" s="154" t="s">
        <v>1</v>
      </c>
      <c r="F954" s="155" t="s">
        <v>577</v>
      </c>
      <c r="H954" s="154" t="s">
        <v>1</v>
      </c>
      <c r="I954" s="156"/>
      <c r="L954" s="152"/>
      <c r="M954" s="157"/>
      <c r="T954" s="158"/>
      <c r="AT954" s="154" t="s">
        <v>165</v>
      </c>
      <c r="AU954" s="154" t="s">
        <v>84</v>
      </c>
      <c r="AV954" s="12" t="s">
        <v>82</v>
      </c>
      <c r="AW954" s="12" t="s">
        <v>31</v>
      </c>
      <c r="AX954" s="12" t="s">
        <v>75</v>
      </c>
      <c r="AY954" s="154" t="s">
        <v>158</v>
      </c>
    </row>
    <row r="955" spans="2:65" s="13" customFormat="1" ht="10">
      <c r="B955" s="159"/>
      <c r="D955" s="153" t="s">
        <v>165</v>
      </c>
      <c r="E955" s="160" t="s">
        <v>1</v>
      </c>
      <c r="F955" s="161" t="s">
        <v>1626</v>
      </c>
      <c r="H955" s="162">
        <v>24.872</v>
      </c>
      <c r="I955" s="163"/>
      <c r="L955" s="159"/>
      <c r="M955" s="164"/>
      <c r="T955" s="165"/>
      <c r="AT955" s="160" t="s">
        <v>165</v>
      </c>
      <c r="AU955" s="160" t="s">
        <v>84</v>
      </c>
      <c r="AV955" s="13" t="s">
        <v>84</v>
      </c>
      <c r="AW955" s="13" t="s">
        <v>31</v>
      </c>
      <c r="AX955" s="13" t="s">
        <v>75</v>
      </c>
      <c r="AY955" s="160" t="s">
        <v>158</v>
      </c>
    </row>
    <row r="956" spans="2:65" s="13" customFormat="1" ht="10">
      <c r="B956" s="159"/>
      <c r="D956" s="153" t="s">
        <v>165</v>
      </c>
      <c r="E956" s="160" t="s">
        <v>1</v>
      </c>
      <c r="F956" s="161" t="s">
        <v>1627</v>
      </c>
      <c r="H956" s="162">
        <v>19.774000000000001</v>
      </c>
      <c r="I956" s="163"/>
      <c r="L956" s="159"/>
      <c r="M956" s="164"/>
      <c r="T956" s="165"/>
      <c r="AT956" s="160" t="s">
        <v>165</v>
      </c>
      <c r="AU956" s="160" t="s">
        <v>84</v>
      </c>
      <c r="AV956" s="13" t="s">
        <v>84</v>
      </c>
      <c r="AW956" s="13" t="s">
        <v>31</v>
      </c>
      <c r="AX956" s="13" t="s">
        <v>75</v>
      </c>
      <c r="AY956" s="160" t="s">
        <v>158</v>
      </c>
    </row>
    <row r="957" spans="2:65" s="13" customFormat="1" ht="10">
      <c r="B957" s="159"/>
      <c r="D957" s="153" t="s">
        <v>165</v>
      </c>
      <c r="E957" s="160" t="s">
        <v>1</v>
      </c>
      <c r="F957" s="161" t="s">
        <v>1628</v>
      </c>
      <c r="H957" s="162">
        <v>11.871</v>
      </c>
      <c r="I957" s="163"/>
      <c r="L957" s="159"/>
      <c r="M957" s="164"/>
      <c r="T957" s="165"/>
      <c r="AT957" s="160" t="s">
        <v>165</v>
      </c>
      <c r="AU957" s="160" t="s">
        <v>84</v>
      </c>
      <c r="AV957" s="13" t="s">
        <v>84</v>
      </c>
      <c r="AW957" s="13" t="s">
        <v>31</v>
      </c>
      <c r="AX957" s="13" t="s">
        <v>75</v>
      </c>
      <c r="AY957" s="160" t="s">
        <v>158</v>
      </c>
    </row>
    <row r="958" spans="2:65" s="13" customFormat="1" ht="10">
      <c r="B958" s="159"/>
      <c r="D958" s="153" t="s">
        <v>165</v>
      </c>
      <c r="E958" s="160" t="s">
        <v>1</v>
      </c>
      <c r="F958" s="161" t="s">
        <v>1629</v>
      </c>
      <c r="H958" s="162">
        <v>11.618</v>
      </c>
      <c r="I958" s="163"/>
      <c r="L958" s="159"/>
      <c r="M958" s="164"/>
      <c r="T958" s="165"/>
      <c r="AT958" s="160" t="s">
        <v>165</v>
      </c>
      <c r="AU958" s="160" t="s">
        <v>84</v>
      </c>
      <c r="AV958" s="13" t="s">
        <v>84</v>
      </c>
      <c r="AW958" s="13" t="s">
        <v>31</v>
      </c>
      <c r="AX958" s="13" t="s">
        <v>75</v>
      </c>
      <c r="AY958" s="160" t="s">
        <v>158</v>
      </c>
    </row>
    <row r="959" spans="2:65" s="13" customFormat="1" ht="10">
      <c r="B959" s="159"/>
      <c r="D959" s="153" t="s">
        <v>165</v>
      </c>
      <c r="E959" s="160" t="s">
        <v>1</v>
      </c>
      <c r="F959" s="161" t="s">
        <v>1630</v>
      </c>
      <c r="H959" s="162">
        <v>20.673999999999999</v>
      </c>
      <c r="I959" s="163"/>
      <c r="L959" s="159"/>
      <c r="M959" s="164"/>
      <c r="T959" s="165"/>
      <c r="AT959" s="160" t="s">
        <v>165</v>
      </c>
      <c r="AU959" s="160" t="s">
        <v>84</v>
      </c>
      <c r="AV959" s="13" t="s">
        <v>84</v>
      </c>
      <c r="AW959" s="13" t="s">
        <v>31</v>
      </c>
      <c r="AX959" s="13" t="s">
        <v>75</v>
      </c>
      <c r="AY959" s="160" t="s">
        <v>158</v>
      </c>
    </row>
    <row r="960" spans="2:65" s="13" customFormat="1" ht="10">
      <c r="B960" s="159"/>
      <c r="D960" s="153" t="s">
        <v>165</v>
      </c>
      <c r="E960" s="160" t="s">
        <v>1</v>
      </c>
      <c r="F960" s="161" t="s">
        <v>1631</v>
      </c>
      <c r="H960" s="162">
        <v>29.751000000000001</v>
      </c>
      <c r="I960" s="163"/>
      <c r="L960" s="159"/>
      <c r="M960" s="164"/>
      <c r="T960" s="165"/>
      <c r="AT960" s="160" t="s">
        <v>165</v>
      </c>
      <c r="AU960" s="160" t="s">
        <v>84</v>
      </c>
      <c r="AV960" s="13" t="s">
        <v>84</v>
      </c>
      <c r="AW960" s="13" t="s">
        <v>31</v>
      </c>
      <c r="AX960" s="13" t="s">
        <v>75</v>
      </c>
      <c r="AY960" s="160" t="s">
        <v>158</v>
      </c>
    </row>
    <row r="961" spans="2:65" s="13" customFormat="1" ht="10">
      <c r="B961" s="159"/>
      <c r="D961" s="153" t="s">
        <v>165</v>
      </c>
      <c r="E961" s="160" t="s">
        <v>1</v>
      </c>
      <c r="F961" s="161" t="s">
        <v>1632</v>
      </c>
      <c r="H961" s="162">
        <v>10.510999999999999</v>
      </c>
      <c r="I961" s="163"/>
      <c r="L961" s="159"/>
      <c r="M961" s="164"/>
      <c r="T961" s="165"/>
      <c r="AT961" s="160" t="s">
        <v>165</v>
      </c>
      <c r="AU961" s="160" t="s">
        <v>84</v>
      </c>
      <c r="AV961" s="13" t="s">
        <v>84</v>
      </c>
      <c r="AW961" s="13" t="s">
        <v>31</v>
      </c>
      <c r="AX961" s="13" t="s">
        <v>75</v>
      </c>
      <c r="AY961" s="160" t="s">
        <v>158</v>
      </c>
    </row>
    <row r="962" spans="2:65" s="14" customFormat="1" ht="10">
      <c r="B962" s="166"/>
      <c r="D962" s="153" t="s">
        <v>165</v>
      </c>
      <c r="E962" s="167" t="s">
        <v>1</v>
      </c>
      <c r="F962" s="168" t="s">
        <v>195</v>
      </c>
      <c r="H962" s="169">
        <v>129.071</v>
      </c>
      <c r="I962" s="170"/>
      <c r="L962" s="166"/>
      <c r="M962" s="171"/>
      <c r="T962" s="172"/>
      <c r="AT962" s="167" t="s">
        <v>165</v>
      </c>
      <c r="AU962" s="167" t="s">
        <v>84</v>
      </c>
      <c r="AV962" s="14" t="s">
        <v>105</v>
      </c>
      <c r="AW962" s="14" t="s">
        <v>31</v>
      </c>
      <c r="AX962" s="14" t="s">
        <v>82</v>
      </c>
      <c r="AY962" s="167" t="s">
        <v>158</v>
      </c>
    </row>
    <row r="963" spans="2:65" s="1" customFormat="1" ht="16.5" customHeight="1">
      <c r="B963" s="137"/>
      <c r="C963" s="185" t="s">
        <v>1633</v>
      </c>
      <c r="D963" s="185" t="s">
        <v>656</v>
      </c>
      <c r="E963" s="186" t="s">
        <v>1634</v>
      </c>
      <c r="F963" s="187" t="s">
        <v>1635</v>
      </c>
      <c r="G963" s="188" t="s">
        <v>163</v>
      </c>
      <c r="H963" s="189">
        <v>148.43199999999999</v>
      </c>
      <c r="I963" s="190"/>
      <c r="J963" s="191">
        <f>ROUND(I963*H963,2)</f>
        <v>0</v>
      </c>
      <c r="K963" s="192"/>
      <c r="L963" s="193"/>
      <c r="M963" s="194" t="s">
        <v>1</v>
      </c>
      <c r="N963" s="195" t="s">
        <v>40</v>
      </c>
      <c r="P963" s="148">
        <f>O963*H963</f>
        <v>0</v>
      </c>
      <c r="Q963" s="148">
        <v>0.02</v>
      </c>
      <c r="R963" s="148">
        <f>Q963*H963</f>
        <v>2.9686399999999997</v>
      </c>
      <c r="S963" s="148">
        <v>0</v>
      </c>
      <c r="T963" s="149">
        <f>S963*H963</f>
        <v>0</v>
      </c>
      <c r="AR963" s="150" t="s">
        <v>530</v>
      </c>
      <c r="AT963" s="150" t="s">
        <v>656</v>
      </c>
      <c r="AU963" s="150" t="s">
        <v>84</v>
      </c>
      <c r="AY963" s="17" t="s">
        <v>158</v>
      </c>
      <c r="BE963" s="151">
        <f>IF(N963="základní",J963,0)</f>
        <v>0</v>
      </c>
      <c r="BF963" s="151">
        <f>IF(N963="snížená",J963,0)</f>
        <v>0</v>
      </c>
      <c r="BG963" s="151">
        <f>IF(N963="zákl. přenesená",J963,0)</f>
        <v>0</v>
      </c>
      <c r="BH963" s="151">
        <f>IF(N963="sníž. přenesená",J963,0)</f>
        <v>0</v>
      </c>
      <c r="BI963" s="151">
        <f>IF(N963="nulová",J963,0)</f>
        <v>0</v>
      </c>
      <c r="BJ963" s="17" t="s">
        <v>82</v>
      </c>
      <c r="BK963" s="151">
        <f>ROUND(I963*H963,2)</f>
        <v>0</v>
      </c>
      <c r="BL963" s="17" t="s">
        <v>248</v>
      </c>
      <c r="BM963" s="150" t="s">
        <v>1636</v>
      </c>
    </row>
    <row r="964" spans="2:65" s="13" customFormat="1" ht="10">
      <c r="B964" s="159"/>
      <c r="D964" s="153" t="s">
        <v>165</v>
      </c>
      <c r="F964" s="161" t="s">
        <v>1637</v>
      </c>
      <c r="H964" s="162">
        <v>148.43199999999999</v>
      </c>
      <c r="I964" s="163"/>
      <c r="L964" s="159"/>
      <c r="M964" s="164"/>
      <c r="T964" s="165"/>
      <c r="AT964" s="160" t="s">
        <v>165</v>
      </c>
      <c r="AU964" s="160" t="s">
        <v>84</v>
      </c>
      <c r="AV964" s="13" t="s">
        <v>84</v>
      </c>
      <c r="AW964" s="13" t="s">
        <v>3</v>
      </c>
      <c r="AX964" s="13" t="s">
        <v>82</v>
      </c>
      <c r="AY964" s="160" t="s">
        <v>158</v>
      </c>
    </row>
    <row r="965" spans="2:65" s="1" customFormat="1" ht="21.75" customHeight="1">
      <c r="B965" s="137"/>
      <c r="C965" s="138" t="s">
        <v>1638</v>
      </c>
      <c r="D965" s="138" t="s">
        <v>160</v>
      </c>
      <c r="E965" s="139" t="s">
        <v>1639</v>
      </c>
      <c r="F965" s="140" t="s">
        <v>1640</v>
      </c>
      <c r="G965" s="141" t="s">
        <v>906</v>
      </c>
      <c r="H965" s="142">
        <v>11.52</v>
      </c>
      <c r="I965" s="143"/>
      <c r="J965" s="144">
        <f>ROUND(I965*H965,2)</f>
        <v>0</v>
      </c>
      <c r="K965" s="145"/>
      <c r="L965" s="32"/>
      <c r="M965" s="146" t="s">
        <v>1</v>
      </c>
      <c r="N965" s="147" t="s">
        <v>40</v>
      </c>
      <c r="P965" s="148">
        <f>O965*H965</f>
        <v>0</v>
      </c>
      <c r="Q965" s="148">
        <v>5.5000000000000003E-4</v>
      </c>
      <c r="R965" s="148">
        <f>Q965*H965</f>
        <v>6.3360000000000005E-3</v>
      </c>
      <c r="S965" s="148">
        <v>0</v>
      </c>
      <c r="T965" s="149">
        <f>S965*H965</f>
        <v>0</v>
      </c>
      <c r="AR965" s="150" t="s">
        <v>248</v>
      </c>
      <c r="AT965" s="150" t="s">
        <v>160</v>
      </c>
      <c r="AU965" s="150" t="s">
        <v>84</v>
      </c>
      <c r="AY965" s="17" t="s">
        <v>158</v>
      </c>
      <c r="BE965" s="151">
        <f>IF(N965="základní",J965,0)</f>
        <v>0</v>
      </c>
      <c r="BF965" s="151">
        <f>IF(N965="snížená",J965,0)</f>
        <v>0</v>
      </c>
      <c r="BG965" s="151">
        <f>IF(N965="zákl. přenesená",J965,0)</f>
        <v>0</v>
      </c>
      <c r="BH965" s="151">
        <f>IF(N965="sníž. přenesená",J965,0)</f>
        <v>0</v>
      </c>
      <c r="BI965" s="151">
        <f>IF(N965="nulová",J965,0)</f>
        <v>0</v>
      </c>
      <c r="BJ965" s="17" t="s">
        <v>82</v>
      </c>
      <c r="BK965" s="151">
        <f>ROUND(I965*H965,2)</f>
        <v>0</v>
      </c>
      <c r="BL965" s="17" t="s">
        <v>248</v>
      </c>
      <c r="BM965" s="150" t="s">
        <v>1641</v>
      </c>
    </row>
    <row r="966" spans="2:65" s="13" customFormat="1" ht="10">
      <c r="B966" s="159"/>
      <c r="D966" s="153" t="s">
        <v>165</v>
      </c>
      <c r="E966" s="160" t="s">
        <v>1</v>
      </c>
      <c r="F966" s="161" t="s">
        <v>1642</v>
      </c>
      <c r="H966" s="162">
        <v>7.5</v>
      </c>
      <c r="I966" s="163"/>
      <c r="L966" s="159"/>
      <c r="M966" s="164"/>
      <c r="T966" s="165"/>
      <c r="AT966" s="160" t="s">
        <v>165</v>
      </c>
      <c r="AU966" s="160" t="s">
        <v>84</v>
      </c>
      <c r="AV966" s="13" t="s">
        <v>84</v>
      </c>
      <c r="AW966" s="13" t="s">
        <v>31</v>
      </c>
      <c r="AX966" s="13" t="s">
        <v>75</v>
      </c>
      <c r="AY966" s="160" t="s">
        <v>158</v>
      </c>
    </row>
    <row r="967" spans="2:65" s="13" customFormat="1" ht="10">
      <c r="B967" s="159"/>
      <c r="D967" s="153" t="s">
        <v>165</v>
      </c>
      <c r="E967" s="160" t="s">
        <v>1</v>
      </c>
      <c r="F967" s="161" t="s">
        <v>1643</v>
      </c>
      <c r="H967" s="162">
        <v>4.0199999999999996</v>
      </c>
      <c r="I967" s="163"/>
      <c r="L967" s="159"/>
      <c r="M967" s="164"/>
      <c r="T967" s="165"/>
      <c r="AT967" s="160" t="s">
        <v>165</v>
      </c>
      <c r="AU967" s="160" t="s">
        <v>84</v>
      </c>
      <c r="AV967" s="13" t="s">
        <v>84</v>
      </c>
      <c r="AW967" s="13" t="s">
        <v>31</v>
      </c>
      <c r="AX967" s="13" t="s">
        <v>75</v>
      </c>
      <c r="AY967" s="160" t="s">
        <v>158</v>
      </c>
    </row>
    <row r="968" spans="2:65" s="14" customFormat="1" ht="10">
      <c r="B968" s="166"/>
      <c r="D968" s="153" t="s">
        <v>165</v>
      </c>
      <c r="E968" s="167" t="s">
        <v>1</v>
      </c>
      <c r="F968" s="168" t="s">
        <v>195</v>
      </c>
      <c r="H968" s="169">
        <v>11.52</v>
      </c>
      <c r="I968" s="170"/>
      <c r="L968" s="166"/>
      <c r="M968" s="171"/>
      <c r="T968" s="172"/>
      <c r="AT968" s="167" t="s">
        <v>165</v>
      </c>
      <c r="AU968" s="167" t="s">
        <v>84</v>
      </c>
      <c r="AV968" s="14" t="s">
        <v>105</v>
      </c>
      <c r="AW968" s="14" t="s">
        <v>31</v>
      </c>
      <c r="AX968" s="14" t="s">
        <v>82</v>
      </c>
      <c r="AY968" s="167" t="s">
        <v>158</v>
      </c>
    </row>
    <row r="969" spans="2:65" s="1" customFormat="1" ht="24.15" customHeight="1">
      <c r="B969" s="137"/>
      <c r="C969" s="138" t="s">
        <v>1644</v>
      </c>
      <c r="D969" s="138" t="s">
        <v>160</v>
      </c>
      <c r="E969" s="139" t="s">
        <v>1645</v>
      </c>
      <c r="F969" s="140" t="s">
        <v>1646</v>
      </c>
      <c r="G969" s="141" t="s">
        <v>226</v>
      </c>
      <c r="H969" s="142">
        <v>4.1369999999999996</v>
      </c>
      <c r="I969" s="143"/>
      <c r="J969" s="144">
        <f>ROUND(I969*H969,2)</f>
        <v>0</v>
      </c>
      <c r="K969" s="145"/>
      <c r="L969" s="32"/>
      <c r="M969" s="146" t="s">
        <v>1</v>
      </c>
      <c r="N969" s="147" t="s">
        <v>40</v>
      </c>
      <c r="P969" s="148">
        <f>O969*H969</f>
        <v>0</v>
      </c>
      <c r="Q969" s="148">
        <v>0</v>
      </c>
      <c r="R969" s="148">
        <f>Q969*H969</f>
        <v>0</v>
      </c>
      <c r="S969" s="148">
        <v>0</v>
      </c>
      <c r="T969" s="149">
        <f>S969*H969</f>
        <v>0</v>
      </c>
      <c r="AR969" s="150" t="s">
        <v>248</v>
      </c>
      <c r="AT969" s="150" t="s">
        <v>160</v>
      </c>
      <c r="AU969" s="150" t="s">
        <v>84</v>
      </c>
      <c r="AY969" s="17" t="s">
        <v>158</v>
      </c>
      <c r="BE969" s="151">
        <f>IF(N969="základní",J969,0)</f>
        <v>0</v>
      </c>
      <c r="BF969" s="151">
        <f>IF(N969="snížená",J969,0)</f>
        <v>0</v>
      </c>
      <c r="BG969" s="151">
        <f>IF(N969="zákl. přenesená",J969,0)</f>
        <v>0</v>
      </c>
      <c r="BH969" s="151">
        <f>IF(N969="sníž. přenesená",J969,0)</f>
        <v>0</v>
      </c>
      <c r="BI969" s="151">
        <f>IF(N969="nulová",J969,0)</f>
        <v>0</v>
      </c>
      <c r="BJ969" s="17" t="s">
        <v>82</v>
      </c>
      <c r="BK969" s="151">
        <f>ROUND(I969*H969,2)</f>
        <v>0</v>
      </c>
      <c r="BL969" s="17" t="s">
        <v>248</v>
      </c>
      <c r="BM969" s="150" t="s">
        <v>1647</v>
      </c>
    </row>
    <row r="970" spans="2:65" s="11" customFormat="1" ht="22.75" customHeight="1">
      <c r="B970" s="125"/>
      <c r="D970" s="126" t="s">
        <v>74</v>
      </c>
      <c r="E970" s="135" t="s">
        <v>1648</v>
      </c>
      <c r="F970" s="135" t="s">
        <v>1649</v>
      </c>
      <c r="I970" s="128"/>
      <c r="J970" s="136">
        <f>BK970</f>
        <v>0</v>
      </c>
      <c r="L970" s="125"/>
      <c r="M970" s="130"/>
      <c r="P970" s="131">
        <f>SUM(P971:P1008)</f>
        <v>0</v>
      </c>
      <c r="R970" s="131">
        <f>SUM(R971:R1008)</f>
        <v>0.47814008999999996</v>
      </c>
      <c r="T970" s="132">
        <f>SUM(T971:T1008)</f>
        <v>0</v>
      </c>
      <c r="AR970" s="126" t="s">
        <v>84</v>
      </c>
      <c r="AT970" s="133" t="s">
        <v>74</v>
      </c>
      <c r="AU970" s="133" t="s">
        <v>82</v>
      </c>
      <c r="AY970" s="126" t="s">
        <v>158</v>
      </c>
      <c r="BK970" s="134">
        <f>SUM(BK971:BK1008)</f>
        <v>0</v>
      </c>
    </row>
    <row r="971" spans="2:65" s="1" customFormat="1" ht="24.15" customHeight="1">
      <c r="B971" s="137"/>
      <c r="C971" s="138" t="s">
        <v>1650</v>
      </c>
      <c r="D971" s="138" t="s">
        <v>160</v>
      </c>
      <c r="E971" s="139" t="s">
        <v>1651</v>
      </c>
      <c r="F971" s="140" t="s">
        <v>1652</v>
      </c>
      <c r="G971" s="141" t="s">
        <v>163</v>
      </c>
      <c r="H971" s="142">
        <v>36.765999999999998</v>
      </c>
      <c r="I971" s="143"/>
      <c r="J971" s="144">
        <f>ROUND(I971*H971,2)</f>
        <v>0</v>
      </c>
      <c r="K971" s="145"/>
      <c r="L971" s="32"/>
      <c r="M971" s="146" t="s">
        <v>1</v>
      </c>
      <c r="N971" s="147" t="s">
        <v>40</v>
      </c>
      <c r="P971" s="148">
        <f>O971*H971</f>
        <v>0</v>
      </c>
      <c r="Q971" s="148">
        <v>3.2000000000000003E-4</v>
      </c>
      <c r="R971" s="148">
        <f>Q971*H971</f>
        <v>1.176512E-2</v>
      </c>
      <c r="S971" s="148">
        <v>0</v>
      </c>
      <c r="T971" s="149">
        <f>S971*H971</f>
        <v>0</v>
      </c>
      <c r="AR971" s="150" t="s">
        <v>105</v>
      </c>
      <c r="AT971" s="150" t="s">
        <v>160</v>
      </c>
      <c r="AU971" s="150" t="s">
        <v>84</v>
      </c>
      <c r="AY971" s="17" t="s">
        <v>158</v>
      </c>
      <c r="BE971" s="151">
        <f>IF(N971="základní",J971,0)</f>
        <v>0</v>
      </c>
      <c r="BF971" s="151">
        <f>IF(N971="snížená",J971,0)</f>
        <v>0</v>
      </c>
      <c r="BG971" s="151">
        <f>IF(N971="zákl. přenesená",J971,0)</f>
        <v>0</v>
      </c>
      <c r="BH971" s="151">
        <f>IF(N971="sníž. přenesená",J971,0)</f>
        <v>0</v>
      </c>
      <c r="BI971" s="151">
        <f>IF(N971="nulová",J971,0)</f>
        <v>0</v>
      </c>
      <c r="BJ971" s="17" t="s">
        <v>82</v>
      </c>
      <c r="BK971" s="151">
        <f>ROUND(I971*H971,2)</f>
        <v>0</v>
      </c>
      <c r="BL971" s="17" t="s">
        <v>105</v>
      </c>
      <c r="BM971" s="150" t="s">
        <v>1653</v>
      </c>
    </row>
    <row r="972" spans="2:65" s="12" customFormat="1" ht="10">
      <c r="B972" s="152"/>
      <c r="D972" s="153" t="s">
        <v>165</v>
      </c>
      <c r="E972" s="154" t="s">
        <v>1</v>
      </c>
      <c r="F972" s="155" t="s">
        <v>465</v>
      </c>
      <c r="H972" s="154" t="s">
        <v>1</v>
      </c>
      <c r="I972" s="156"/>
      <c r="L972" s="152"/>
      <c r="M972" s="157"/>
      <c r="T972" s="158"/>
      <c r="AT972" s="154" t="s">
        <v>165</v>
      </c>
      <c r="AU972" s="154" t="s">
        <v>84</v>
      </c>
      <c r="AV972" s="12" t="s">
        <v>82</v>
      </c>
      <c r="AW972" s="12" t="s">
        <v>31</v>
      </c>
      <c r="AX972" s="12" t="s">
        <v>75</v>
      </c>
      <c r="AY972" s="154" t="s">
        <v>158</v>
      </c>
    </row>
    <row r="973" spans="2:65" s="12" customFormat="1" ht="10">
      <c r="B973" s="152"/>
      <c r="D973" s="153" t="s">
        <v>165</v>
      </c>
      <c r="E973" s="154" t="s">
        <v>1</v>
      </c>
      <c r="F973" s="155" t="s">
        <v>1654</v>
      </c>
      <c r="H973" s="154" t="s">
        <v>1</v>
      </c>
      <c r="I973" s="156"/>
      <c r="L973" s="152"/>
      <c r="M973" s="157"/>
      <c r="T973" s="158"/>
      <c r="AT973" s="154" t="s">
        <v>165</v>
      </c>
      <c r="AU973" s="154" t="s">
        <v>84</v>
      </c>
      <c r="AV973" s="12" t="s">
        <v>82</v>
      </c>
      <c r="AW973" s="12" t="s">
        <v>31</v>
      </c>
      <c r="AX973" s="12" t="s">
        <v>75</v>
      </c>
      <c r="AY973" s="154" t="s">
        <v>158</v>
      </c>
    </row>
    <row r="974" spans="2:65" s="13" customFormat="1" ht="10">
      <c r="B974" s="159"/>
      <c r="D974" s="153" t="s">
        <v>165</v>
      </c>
      <c r="E974" s="160" t="s">
        <v>1</v>
      </c>
      <c r="F974" s="161" t="s">
        <v>467</v>
      </c>
      <c r="H974" s="162">
        <v>36.765999999999998</v>
      </c>
      <c r="I974" s="163"/>
      <c r="L974" s="159"/>
      <c r="M974" s="164"/>
      <c r="T974" s="165"/>
      <c r="AT974" s="160" t="s">
        <v>165</v>
      </c>
      <c r="AU974" s="160" t="s">
        <v>84</v>
      </c>
      <c r="AV974" s="13" t="s">
        <v>84</v>
      </c>
      <c r="AW974" s="13" t="s">
        <v>31</v>
      </c>
      <c r="AX974" s="13" t="s">
        <v>82</v>
      </c>
      <c r="AY974" s="160" t="s">
        <v>158</v>
      </c>
    </row>
    <row r="975" spans="2:65" s="1" customFormat="1" ht="24.15" customHeight="1">
      <c r="B975" s="137"/>
      <c r="C975" s="138" t="s">
        <v>1655</v>
      </c>
      <c r="D975" s="138" t="s">
        <v>160</v>
      </c>
      <c r="E975" s="139" t="s">
        <v>1656</v>
      </c>
      <c r="F975" s="140" t="s">
        <v>1657</v>
      </c>
      <c r="G975" s="141" t="s">
        <v>163</v>
      </c>
      <c r="H975" s="142">
        <v>2779.3710000000001</v>
      </c>
      <c r="I975" s="143"/>
      <c r="J975" s="144">
        <f>ROUND(I975*H975,2)</f>
        <v>0</v>
      </c>
      <c r="K975" s="145"/>
      <c r="L975" s="32"/>
      <c r="M975" s="146" t="s">
        <v>1</v>
      </c>
      <c r="N975" s="147" t="s">
        <v>40</v>
      </c>
      <c r="P975" s="148">
        <f>O975*H975</f>
        <v>0</v>
      </c>
      <c r="Q975" s="148">
        <v>1.4999999999999999E-4</v>
      </c>
      <c r="R975" s="148">
        <f>Q975*H975</f>
        <v>0.41690564999999996</v>
      </c>
      <c r="S975" s="148">
        <v>0</v>
      </c>
      <c r="T975" s="149">
        <f>S975*H975</f>
        <v>0</v>
      </c>
      <c r="AR975" s="150" t="s">
        <v>248</v>
      </c>
      <c r="AT975" s="150" t="s">
        <v>160</v>
      </c>
      <c r="AU975" s="150" t="s">
        <v>84</v>
      </c>
      <c r="AY975" s="17" t="s">
        <v>158</v>
      </c>
      <c r="BE975" s="151">
        <f>IF(N975="základní",J975,0)</f>
        <v>0</v>
      </c>
      <c r="BF975" s="151">
        <f>IF(N975="snížená",J975,0)</f>
        <v>0</v>
      </c>
      <c r="BG975" s="151">
        <f>IF(N975="zákl. přenesená",J975,0)</f>
        <v>0</v>
      </c>
      <c r="BH975" s="151">
        <f>IF(N975="sníž. přenesená",J975,0)</f>
        <v>0</v>
      </c>
      <c r="BI975" s="151">
        <f>IF(N975="nulová",J975,0)</f>
        <v>0</v>
      </c>
      <c r="BJ975" s="17" t="s">
        <v>82</v>
      </c>
      <c r="BK975" s="151">
        <f>ROUND(I975*H975,2)</f>
        <v>0</v>
      </c>
      <c r="BL975" s="17" t="s">
        <v>248</v>
      </c>
      <c r="BM975" s="150" t="s">
        <v>1658</v>
      </c>
    </row>
    <row r="976" spans="2:65" s="12" customFormat="1" ht="10">
      <c r="B976" s="152"/>
      <c r="D976" s="153" t="s">
        <v>165</v>
      </c>
      <c r="E976" s="154" t="s">
        <v>1</v>
      </c>
      <c r="F976" s="155" t="s">
        <v>465</v>
      </c>
      <c r="H976" s="154" t="s">
        <v>1</v>
      </c>
      <c r="I976" s="156"/>
      <c r="L976" s="152"/>
      <c r="M976" s="157"/>
      <c r="T976" s="158"/>
      <c r="AT976" s="154" t="s">
        <v>165</v>
      </c>
      <c r="AU976" s="154" t="s">
        <v>84</v>
      </c>
      <c r="AV976" s="12" t="s">
        <v>82</v>
      </c>
      <c r="AW976" s="12" t="s">
        <v>31</v>
      </c>
      <c r="AX976" s="12" t="s">
        <v>75</v>
      </c>
      <c r="AY976" s="154" t="s">
        <v>158</v>
      </c>
    </row>
    <row r="977" spans="2:51" s="13" customFormat="1" ht="10">
      <c r="B977" s="159"/>
      <c r="D977" s="153" t="s">
        <v>165</v>
      </c>
      <c r="E977" s="160" t="s">
        <v>1</v>
      </c>
      <c r="F977" s="161" t="s">
        <v>1659</v>
      </c>
      <c r="H977" s="162">
        <v>213.14599999999999</v>
      </c>
      <c r="I977" s="163"/>
      <c r="L977" s="159"/>
      <c r="M977" s="164"/>
      <c r="T977" s="165"/>
      <c r="AT977" s="160" t="s">
        <v>165</v>
      </c>
      <c r="AU977" s="160" t="s">
        <v>84</v>
      </c>
      <c r="AV977" s="13" t="s">
        <v>84</v>
      </c>
      <c r="AW977" s="13" t="s">
        <v>31</v>
      </c>
      <c r="AX977" s="13" t="s">
        <v>75</v>
      </c>
      <c r="AY977" s="160" t="s">
        <v>158</v>
      </c>
    </row>
    <row r="978" spans="2:51" s="13" customFormat="1" ht="10">
      <c r="B978" s="159"/>
      <c r="D978" s="153" t="s">
        <v>165</v>
      </c>
      <c r="E978" s="160" t="s">
        <v>1</v>
      </c>
      <c r="F978" s="161" t="s">
        <v>1660</v>
      </c>
      <c r="H978" s="162">
        <v>111.172</v>
      </c>
      <c r="I978" s="163"/>
      <c r="L978" s="159"/>
      <c r="M978" s="164"/>
      <c r="T978" s="165"/>
      <c r="AT978" s="160" t="s">
        <v>165</v>
      </c>
      <c r="AU978" s="160" t="s">
        <v>84</v>
      </c>
      <c r="AV978" s="13" t="s">
        <v>84</v>
      </c>
      <c r="AW978" s="13" t="s">
        <v>31</v>
      </c>
      <c r="AX978" s="13" t="s">
        <v>75</v>
      </c>
      <c r="AY978" s="160" t="s">
        <v>158</v>
      </c>
    </row>
    <row r="979" spans="2:51" s="13" customFormat="1" ht="10">
      <c r="B979" s="159"/>
      <c r="D979" s="153" t="s">
        <v>165</v>
      </c>
      <c r="E979" s="160" t="s">
        <v>1</v>
      </c>
      <c r="F979" s="161" t="s">
        <v>1661</v>
      </c>
      <c r="H979" s="162">
        <v>107.16800000000001</v>
      </c>
      <c r="I979" s="163"/>
      <c r="L979" s="159"/>
      <c r="M979" s="164"/>
      <c r="T979" s="165"/>
      <c r="AT979" s="160" t="s">
        <v>165</v>
      </c>
      <c r="AU979" s="160" t="s">
        <v>84</v>
      </c>
      <c r="AV979" s="13" t="s">
        <v>84</v>
      </c>
      <c r="AW979" s="13" t="s">
        <v>31</v>
      </c>
      <c r="AX979" s="13" t="s">
        <v>75</v>
      </c>
      <c r="AY979" s="160" t="s">
        <v>158</v>
      </c>
    </row>
    <row r="980" spans="2:51" s="13" customFormat="1" ht="10">
      <c r="B980" s="159"/>
      <c r="D980" s="153" t="s">
        <v>165</v>
      </c>
      <c r="E980" s="160" t="s">
        <v>1</v>
      </c>
      <c r="F980" s="161" t="s">
        <v>1662</v>
      </c>
      <c r="H980" s="162">
        <v>574</v>
      </c>
      <c r="I980" s="163"/>
      <c r="L980" s="159"/>
      <c r="M980" s="164"/>
      <c r="T980" s="165"/>
      <c r="AT980" s="160" t="s">
        <v>165</v>
      </c>
      <c r="AU980" s="160" t="s">
        <v>84</v>
      </c>
      <c r="AV980" s="13" t="s">
        <v>84</v>
      </c>
      <c r="AW980" s="13" t="s">
        <v>31</v>
      </c>
      <c r="AX980" s="13" t="s">
        <v>75</v>
      </c>
      <c r="AY980" s="160" t="s">
        <v>158</v>
      </c>
    </row>
    <row r="981" spans="2:51" s="13" customFormat="1" ht="10">
      <c r="B981" s="159"/>
      <c r="D981" s="153" t="s">
        <v>165</v>
      </c>
      <c r="E981" s="160" t="s">
        <v>1</v>
      </c>
      <c r="F981" s="161" t="s">
        <v>1663</v>
      </c>
      <c r="H981" s="162">
        <v>36.479999999999997</v>
      </c>
      <c r="I981" s="163"/>
      <c r="L981" s="159"/>
      <c r="M981" s="164"/>
      <c r="T981" s="165"/>
      <c r="AT981" s="160" t="s">
        <v>165</v>
      </c>
      <c r="AU981" s="160" t="s">
        <v>84</v>
      </c>
      <c r="AV981" s="13" t="s">
        <v>84</v>
      </c>
      <c r="AW981" s="13" t="s">
        <v>31</v>
      </c>
      <c r="AX981" s="13" t="s">
        <v>75</v>
      </c>
      <c r="AY981" s="160" t="s">
        <v>158</v>
      </c>
    </row>
    <row r="982" spans="2:51" s="13" customFormat="1" ht="20">
      <c r="B982" s="159"/>
      <c r="D982" s="153" t="s">
        <v>165</v>
      </c>
      <c r="E982" s="160" t="s">
        <v>1</v>
      </c>
      <c r="F982" s="161" t="s">
        <v>1664</v>
      </c>
      <c r="H982" s="162">
        <v>14</v>
      </c>
      <c r="I982" s="163"/>
      <c r="L982" s="159"/>
      <c r="M982" s="164"/>
      <c r="T982" s="165"/>
      <c r="AT982" s="160" t="s">
        <v>165</v>
      </c>
      <c r="AU982" s="160" t="s">
        <v>84</v>
      </c>
      <c r="AV982" s="13" t="s">
        <v>84</v>
      </c>
      <c r="AW982" s="13" t="s">
        <v>31</v>
      </c>
      <c r="AX982" s="13" t="s">
        <v>75</v>
      </c>
      <c r="AY982" s="160" t="s">
        <v>158</v>
      </c>
    </row>
    <row r="983" spans="2:51" s="13" customFormat="1" ht="10">
      <c r="B983" s="159"/>
      <c r="D983" s="153" t="s">
        <v>165</v>
      </c>
      <c r="E983" s="160" t="s">
        <v>1</v>
      </c>
      <c r="F983" s="161" t="s">
        <v>1665</v>
      </c>
      <c r="H983" s="162">
        <v>86.010999999999996</v>
      </c>
      <c r="I983" s="163"/>
      <c r="L983" s="159"/>
      <c r="M983" s="164"/>
      <c r="T983" s="165"/>
      <c r="AT983" s="160" t="s">
        <v>165</v>
      </c>
      <c r="AU983" s="160" t="s">
        <v>84</v>
      </c>
      <c r="AV983" s="13" t="s">
        <v>84</v>
      </c>
      <c r="AW983" s="13" t="s">
        <v>31</v>
      </c>
      <c r="AX983" s="13" t="s">
        <v>75</v>
      </c>
      <c r="AY983" s="160" t="s">
        <v>158</v>
      </c>
    </row>
    <row r="984" spans="2:51" s="13" customFormat="1" ht="10">
      <c r="B984" s="159"/>
      <c r="D984" s="153" t="s">
        <v>165</v>
      </c>
      <c r="E984" s="160" t="s">
        <v>1</v>
      </c>
      <c r="F984" s="161" t="s">
        <v>1666</v>
      </c>
      <c r="H984" s="162">
        <v>36.927999999999997</v>
      </c>
      <c r="I984" s="163"/>
      <c r="L984" s="159"/>
      <c r="M984" s="164"/>
      <c r="T984" s="165"/>
      <c r="AT984" s="160" t="s">
        <v>165</v>
      </c>
      <c r="AU984" s="160" t="s">
        <v>84</v>
      </c>
      <c r="AV984" s="13" t="s">
        <v>84</v>
      </c>
      <c r="AW984" s="13" t="s">
        <v>31</v>
      </c>
      <c r="AX984" s="13" t="s">
        <v>75</v>
      </c>
      <c r="AY984" s="160" t="s">
        <v>158</v>
      </c>
    </row>
    <row r="985" spans="2:51" s="13" customFormat="1" ht="10">
      <c r="B985" s="159"/>
      <c r="D985" s="153" t="s">
        <v>165</v>
      </c>
      <c r="E985" s="160" t="s">
        <v>1</v>
      </c>
      <c r="F985" s="161" t="s">
        <v>1667</v>
      </c>
      <c r="H985" s="162">
        <v>581.9</v>
      </c>
      <c r="I985" s="163"/>
      <c r="L985" s="159"/>
      <c r="M985" s="164"/>
      <c r="T985" s="165"/>
      <c r="AT985" s="160" t="s">
        <v>165</v>
      </c>
      <c r="AU985" s="160" t="s">
        <v>84</v>
      </c>
      <c r="AV985" s="13" t="s">
        <v>84</v>
      </c>
      <c r="AW985" s="13" t="s">
        <v>31</v>
      </c>
      <c r="AX985" s="13" t="s">
        <v>75</v>
      </c>
      <c r="AY985" s="160" t="s">
        <v>158</v>
      </c>
    </row>
    <row r="986" spans="2:51" s="13" customFormat="1" ht="10">
      <c r="B986" s="159"/>
      <c r="D986" s="153" t="s">
        <v>165</v>
      </c>
      <c r="E986" s="160" t="s">
        <v>1</v>
      </c>
      <c r="F986" s="161" t="s">
        <v>1668</v>
      </c>
      <c r="H986" s="162">
        <v>786.31100000000004</v>
      </c>
      <c r="I986" s="163"/>
      <c r="L986" s="159"/>
      <c r="M986" s="164"/>
      <c r="T986" s="165"/>
      <c r="AT986" s="160" t="s">
        <v>165</v>
      </c>
      <c r="AU986" s="160" t="s">
        <v>84</v>
      </c>
      <c r="AV986" s="13" t="s">
        <v>84</v>
      </c>
      <c r="AW986" s="13" t="s">
        <v>31</v>
      </c>
      <c r="AX986" s="13" t="s">
        <v>75</v>
      </c>
      <c r="AY986" s="160" t="s">
        <v>158</v>
      </c>
    </row>
    <row r="987" spans="2:51" s="13" customFormat="1" ht="10">
      <c r="B987" s="159"/>
      <c r="D987" s="153" t="s">
        <v>165</v>
      </c>
      <c r="E987" s="160" t="s">
        <v>1</v>
      </c>
      <c r="F987" s="161" t="s">
        <v>1669</v>
      </c>
      <c r="H987" s="162">
        <v>7</v>
      </c>
      <c r="I987" s="163"/>
      <c r="L987" s="159"/>
      <c r="M987" s="164"/>
      <c r="T987" s="165"/>
      <c r="AT987" s="160" t="s">
        <v>165</v>
      </c>
      <c r="AU987" s="160" t="s">
        <v>84</v>
      </c>
      <c r="AV987" s="13" t="s">
        <v>84</v>
      </c>
      <c r="AW987" s="13" t="s">
        <v>31</v>
      </c>
      <c r="AX987" s="13" t="s">
        <v>75</v>
      </c>
      <c r="AY987" s="160" t="s">
        <v>158</v>
      </c>
    </row>
    <row r="988" spans="2:51" s="13" customFormat="1" ht="10">
      <c r="B988" s="159"/>
      <c r="D988" s="153" t="s">
        <v>165</v>
      </c>
      <c r="E988" s="160" t="s">
        <v>1</v>
      </c>
      <c r="F988" s="161" t="s">
        <v>1670</v>
      </c>
      <c r="H988" s="162">
        <v>23.52</v>
      </c>
      <c r="I988" s="163"/>
      <c r="L988" s="159"/>
      <c r="M988" s="164"/>
      <c r="T988" s="165"/>
      <c r="AT988" s="160" t="s">
        <v>165</v>
      </c>
      <c r="AU988" s="160" t="s">
        <v>84</v>
      </c>
      <c r="AV988" s="13" t="s">
        <v>84</v>
      </c>
      <c r="AW988" s="13" t="s">
        <v>31</v>
      </c>
      <c r="AX988" s="13" t="s">
        <v>75</v>
      </c>
      <c r="AY988" s="160" t="s">
        <v>158</v>
      </c>
    </row>
    <row r="989" spans="2:51" s="13" customFormat="1" ht="10">
      <c r="B989" s="159"/>
      <c r="D989" s="153" t="s">
        <v>165</v>
      </c>
      <c r="E989" s="160" t="s">
        <v>1</v>
      </c>
      <c r="F989" s="161" t="s">
        <v>1671</v>
      </c>
      <c r="H989" s="162">
        <v>129.67500000000001</v>
      </c>
      <c r="I989" s="163"/>
      <c r="L989" s="159"/>
      <c r="M989" s="164"/>
      <c r="T989" s="165"/>
      <c r="AT989" s="160" t="s">
        <v>165</v>
      </c>
      <c r="AU989" s="160" t="s">
        <v>84</v>
      </c>
      <c r="AV989" s="13" t="s">
        <v>84</v>
      </c>
      <c r="AW989" s="13" t="s">
        <v>31</v>
      </c>
      <c r="AX989" s="13" t="s">
        <v>75</v>
      </c>
      <c r="AY989" s="160" t="s">
        <v>158</v>
      </c>
    </row>
    <row r="990" spans="2:51" s="13" customFormat="1" ht="10">
      <c r="B990" s="159"/>
      <c r="D990" s="153" t="s">
        <v>165</v>
      </c>
      <c r="E990" s="160" t="s">
        <v>1</v>
      </c>
      <c r="F990" s="161" t="s">
        <v>1672</v>
      </c>
      <c r="H990" s="162">
        <v>37.1</v>
      </c>
      <c r="I990" s="163"/>
      <c r="L990" s="159"/>
      <c r="M990" s="164"/>
      <c r="T990" s="165"/>
      <c r="AT990" s="160" t="s">
        <v>165</v>
      </c>
      <c r="AU990" s="160" t="s">
        <v>84</v>
      </c>
      <c r="AV990" s="13" t="s">
        <v>84</v>
      </c>
      <c r="AW990" s="13" t="s">
        <v>31</v>
      </c>
      <c r="AX990" s="13" t="s">
        <v>75</v>
      </c>
      <c r="AY990" s="160" t="s">
        <v>158</v>
      </c>
    </row>
    <row r="991" spans="2:51" s="13" customFormat="1" ht="10">
      <c r="B991" s="159"/>
      <c r="D991" s="153" t="s">
        <v>165</v>
      </c>
      <c r="E991" s="160" t="s">
        <v>1</v>
      </c>
      <c r="F991" s="161" t="s">
        <v>1673</v>
      </c>
      <c r="H991" s="162">
        <v>2.125</v>
      </c>
      <c r="I991" s="163"/>
      <c r="L991" s="159"/>
      <c r="M991" s="164"/>
      <c r="T991" s="165"/>
      <c r="AT991" s="160" t="s">
        <v>165</v>
      </c>
      <c r="AU991" s="160" t="s">
        <v>84</v>
      </c>
      <c r="AV991" s="13" t="s">
        <v>84</v>
      </c>
      <c r="AW991" s="13" t="s">
        <v>31</v>
      </c>
      <c r="AX991" s="13" t="s">
        <v>75</v>
      </c>
      <c r="AY991" s="160" t="s">
        <v>158</v>
      </c>
    </row>
    <row r="992" spans="2:51" s="13" customFormat="1" ht="10">
      <c r="B992" s="159"/>
      <c r="D992" s="153" t="s">
        <v>165</v>
      </c>
      <c r="E992" s="160" t="s">
        <v>1</v>
      </c>
      <c r="F992" s="161" t="s">
        <v>1674</v>
      </c>
      <c r="H992" s="162">
        <v>21.035</v>
      </c>
      <c r="I992" s="163"/>
      <c r="L992" s="159"/>
      <c r="M992" s="164"/>
      <c r="T992" s="165"/>
      <c r="AT992" s="160" t="s">
        <v>165</v>
      </c>
      <c r="AU992" s="160" t="s">
        <v>84</v>
      </c>
      <c r="AV992" s="13" t="s">
        <v>84</v>
      </c>
      <c r="AW992" s="13" t="s">
        <v>31</v>
      </c>
      <c r="AX992" s="13" t="s">
        <v>75</v>
      </c>
      <c r="AY992" s="160" t="s">
        <v>158</v>
      </c>
    </row>
    <row r="993" spans="2:65" s="13" customFormat="1" ht="10">
      <c r="B993" s="159"/>
      <c r="D993" s="153" t="s">
        <v>165</v>
      </c>
      <c r="E993" s="160" t="s">
        <v>1</v>
      </c>
      <c r="F993" s="161" t="s">
        <v>1675</v>
      </c>
      <c r="H993" s="162">
        <v>11.8</v>
      </c>
      <c r="I993" s="163"/>
      <c r="L993" s="159"/>
      <c r="M993" s="164"/>
      <c r="T993" s="165"/>
      <c r="AT993" s="160" t="s">
        <v>165</v>
      </c>
      <c r="AU993" s="160" t="s">
        <v>84</v>
      </c>
      <c r="AV993" s="13" t="s">
        <v>84</v>
      </c>
      <c r="AW993" s="13" t="s">
        <v>31</v>
      </c>
      <c r="AX993" s="13" t="s">
        <v>75</v>
      </c>
      <c r="AY993" s="160" t="s">
        <v>158</v>
      </c>
    </row>
    <row r="994" spans="2:65" s="14" customFormat="1" ht="10">
      <c r="B994" s="166"/>
      <c r="D994" s="153" t="s">
        <v>165</v>
      </c>
      <c r="E994" s="167" t="s">
        <v>1</v>
      </c>
      <c r="F994" s="168" t="s">
        <v>195</v>
      </c>
      <c r="H994" s="169">
        <v>2779.3710000000001</v>
      </c>
      <c r="I994" s="170"/>
      <c r="L994" s="166"/>
      <c r="M994" s="171"/>
      <c r="T994" s="172"/>
      <c r="AT994" s="167" t="s">
        <v>165</v>
      </c>
      <c r="AU994" s="167" t="s">
        <v>84</v>
      </c>
      <c r="AV994" s="14" t="s">
        <v>105</v>
      </c>
      <c r="AW994" s="14" t="s">
        <v>31</v>
      </c>
      <c r="AX994" s="14" t="s">
        <v>82</v>
      </c>
      <c r="AY994" s="167" t="s">
        <v>158</v>
      </c>
    </row>
    <row r="995" spans="2:65" s="14" customFormat="1" ht="10">
      <c r="B995" s="166"/>
      <c r="D995" s="153" t="s">
        <v>165</v>
      </c>
      <c r="E995" s="167" t="s">
        <v>1</v>
      </c>
      <c r="F995" s="168" t="s">
        <v>195</v>
      </c>
      <c r="H995" s="169">
        <v>0</v>
      </c>
      <c r="I995" s="170"/>
      <c r="L995" s="166"/>
      <c r="M995" s="171"/>
      <c r="T995" s="172"/>
      <c r="AT995" s="167" t="s">
        <v>165</v>
      </c>
      <c r="AU995" s="167" t="s">
        <v>84</v>
      </c>
      <c r="AV995" s="14" t="s">
        <v>105</v>
      </c>
      <c r="AW995" s="14" t="s">
        <v>31</v>
      </c>
      <c r="AX995" s="14" t="s">
        <v>75</v>
      </c>
      <c r="AY995" s="167" t="s">
        <v>158</v>
      </c>
    </row>
    <row r="996" spans="2:65" s="1" customFormat="1" ht="24.15" customHeight="1">
      <c r="B996" s="137"/>
      <c r="C996" s="138" t="s">
        <v>1676</v>
      </c>
      <c r="D996" s="138" t="s">
        <v>160</v>
      </c>
      <c r="E996" s="139" t="s">
        <v>1677</v>
      </c>
      <c r="F996" s="140" t="s">
        <v>1678</v>
      </c>
      <c r="G996" s="141" t="s">
        <v>163</v>
      </c>
      <c r="H996" s="142">
        <v>107.542</v>
      </c>
      <c r="I996" s="143"/>
      <c r="J996" s="144">
        <f>ROUND(I996*H996,2)</f>
        <v>0</v>
      </c>
      <c r="K996" s="145"/>
      <c r="L996" s="32"/>
      <c r="M996" s="146" t="s">
        <v>1</v>
      </c>
      <c r="N996" s="147" t="s">
        <v>40</v>
      </c>
      <c r="P996" s="148">
        <f>O996*H996</f>
        <v>0</v>
      </c>
      <c r="Q996" s="148">
        <v>8.0000000000000007E-5</v>
      </c>
      <c r="R996" s="148">
        <f>Q996*H996</f>
        <v>8.6033600000000009E-3</v>
      </c>
      <c r="S996" s="148">
        <v>0</v>
      </c>
      <c r="T996" s="149">
        <f>S996*H996</f>
        <v>0</v>
      </c>
      <c r="AR996" s="150" t="s">
        <v>248</v>
      </c>
      <c r="AT996" s="150" t="s">
        <v>160</v>
      </c>
      <c r="AU996" s="150" t="s">
        <v>84</v>
      </c>
      <c r="AY996" s="17" t="s">
        <v>158</v>
      </c>
      <c r="BE996" s="151">
        <f>IF(N996="základní",J996,0)</f>
        <v>0</v>
      </c>
      <c r="BF996" s="151">
        <f>IF(N996="snížená",J996,0)</f>
        <v>0</v>
      </c>
      <c r="BG996" s="151">
        <f>IF(N996="zákl. přenesená",J996,0)</f>
        <v>0</v>
      </c>
      <c r="BH996" s="151">
        <f>IF(N996="sníž. přenesená",J996,0)</f>
        <v>0</v>
      </c>
      <c r="BI996" s="151">
        <f>IF(N996="nulová",J996,0)</f>
        <v>0</v>
      </c>
      <c r="BJ996" s="17" t="s">
        <v>82</v>
      </c>
      <c r="BK996" s="151">
        <f>ROUND(I996*H996,2)</f>
        <v>0</v>
      </c>
      <c r="BL996" s="17" t="s">
        <v>248</v>
      </c>
      <c r="BM996" s="150" t="s">
        <v>1679</v>
      </c>
    </row>
    <row r="997" spans="2:65" s="1" customFormat="1" ht="24.15" customHeight="1">
      <c r="B997" s="137"/>
      <c r="C997" s="138" t="s">
        <v>1680</v>
      </c>
      <c r="D997" s="138" t="s">
        <v>160</v>
      </c>
      <c r="E997" s="139" t="s">
        <v>1681</v>
      </c>
      <c r="F997" s="140" t="s">
        <v>1682</v>
      </c>
      <c r="G997" s="141" t="s">
        <v>163</v>
      </c>
      <c r="H997" s="142">
        <v>107.542</v>
      </c>
      <c r="I997" s="143"/>
      <c r="J997" s="144">
        <f>ROUND(I997*H997,2)</f>
        <v>0</v>
      </c>
      <c r="K997" s="145"/>
      <c r="L997" s="32"/>
      <c r="M997" s="146" t="s">
        <v>1</v>
      </c>
      <c r="N997" s="147" t="s">
        <v>40</v>
      </c>
      <c r="P997" s="148">
        <f>O997*H997</f>
        <v>0</v>
      </c>
      <c r="Q997" s="148">
        <v>1.3999999999999999E-4</v>
      </c>
      <c r="R997" s="148">
        <f>Q997*H997</f>
        <v>1.5055879999999999E-2</v>
      </c>
      <c r="S997" s="148">
        <v>0</v>
      </c>
      <c r="T997" s="149">
        <f>S997*H997</f>
        <v>0</v>
      </c>
      <c r="AR997" s="150" t="s">
        <v>248</v>
      </c>
      <c r="AT997" s="150" t="s">
        <v>160</v>
      </c>
      <c r="AU997" s="150" t="s">
        <v>84</v>
      </c>
      <c r="AY997" s="17" t="s">
        <v>158</v>
      </c>
      <c r="BE997" s="151">
        <f>IF(N997="základní",J997,0)</f>
        <v>0</v>
      </c>
      <c r="BF997" s="151">
        <f>IF(N997="snížená",J997,0)</f>
        <v>0</v>
      </c>
      <c r="BG997" s="151">
        <f>IF(N997="zákl. přenesená",J997,0)</f>
        <v>0</v>
      </c>
      <c r="BH997" s="151">
        <f>IF(N997="sníž. přenesená",J997,0)</f>
        <v>0</v>
      </c>
      <c r="BI997" s="151">
        <f>IF(N997="nulová",J997,0)</f>
        <v>0</v>
      </c>
      <c r="BJ997" s="17" t="s">
        <v>82</v>
      </c>
      <c r="BK997" s="151">
        <f>ROUND(I997*H997,2)</f>
        <v>0</v>
      </c>
      <c r="BL997" s="17" t="s">
        <v>248</v>
      </c>
      <c r="BM997" s="150" t="s">
        <v>1683</v>
      </c>
    </row>
    <row r="998" spans="2:65" s="12" customFormat="1" ht="10">
      <c r="B998" s="152"/>
      <c r="D998" s="153" t="s">
        <v>165</v>
      </c>
      <c r="E998" s="154" t="s">
        <v>1</v>
      </c>
      <c r="F998" s="155" t="s">
        <v>931</v>
      </c>
      <c r="H998" s="154" t="s">
        <v>1</v>
      </c>
      <c r="I998" s="156"/>
      <c r="L998" s="152"/>
      <c r="M998" s="157"/>
      <c r="T998" s="158"/>
      <c r="AT998" s="154" t="s">
        <v>165</v>
      </c>
      <c r="AU998" s="154" t="s">
        <v>84</v>
      </c>
      <c r="AV998" s="12" t="s">
        <v>82</v>
      </c>
      <c r="AW998" s="12" t="s">
        <v>31</v>
      </c>
      <c r="AX998" s="12" t="s">
        <v>75</v>
      </c>
      <c r="AY998" s="154" t="s">
        <v>158</v>
      </c>
    </row>
    <row r="999" spans="2:65" s="12" customFormat="1" ht="10">
      <c r="B999" s="152"/>
      <c r="D999" s="153" t="s">
        <v>165</v>
      </c>
      <c r="E999" s="154" t="s">
        <v>1</v>
      </c>
      <c r="F999" s="155" t="s">
        <v>1544</v>
      </c>
      <c r="H999" s="154" t="s">
        <v>1</v>
      </c>
      <c r="I999" s="156"/>
      <c r="L999" s="152"/>
      <c r="M999" s="157"/>
      <c r="T999" s="158"/>
      <c r="AT999" s="154" t="s">
        <v>165</v>
      </c>
      <c r="AU999" s="154" t="s">
        <v>84</v>
      </c>
      <c r="AV999" s="12" t="s">
        <v>82</v>
      </c>
      <c r="AW999" s="12" t="s">
        <v>31</v>
      </c>
      <c r="AX999" s="12" t="s">
        <v>75</v>
      </c>
      <c r="AY999" s="154" t="s">
        <v>158</v>
      </c>
    </row>
    <row r="1000" spans="2:65" s="13" customFormat="1" ht="20">
      <c r="B1000" s="159"/>
      <c r="D1000" s="153" t="s">
        <v>165</v>
      </c>
      <c r="E1000" s="160" t="s">
        <v>1</v>
      </c>
      <c r="F1000" s="161" t="s">
        <v>1545</v>
      </c>
      <c r="H1000" s="162">
        <v>125.68</v>
      </c>
      <c r="I1000" s="163"/>
      <c r="L1000" s="159"/>
      <c r="M1000" s="164"/>
      <c r="T1000" s="165"/>
      <c r="AT1000" s="160" t="s">
        <v>165</v>
      </c>
      <c r="AU1000" s="160" t="s">
        <v>84</v>
      </c>
      <c r="AV1000" s="13" t="s">
        <v>84</v>
      </c>
      <c r="AW1000" s="13" t="s">
        <v>31</v>
      </c>
      <c r="AX1000" s="13" t="s">
        <v>75</v>
      </c>
      <c r="AY1000" s="160" t="s">
        <v>158</v>
      </c>
    </row>
    <row r="1001" spans="2:65" s="13" customFormat="1" ht="10">
      <c r="B1001" s="159"/>
      <c r="D1001" s="153" t="s">
        <v>165</v>
      </c>
      <c r="E1001" s="160" t="s">
        <v>1</v>
      </c>
      <c r="F1001" s="161" t="s">
        <v>1546</v>
      </c>
      <c r="H1001" s="162">
        <v>16.170000000000002</v>
      </c>
      <c r="I1001" s="163"/>
      <c r="L1001" s="159"/>
      <c r="M1001" s="164"/>
      <c r="T1001" s="165"/>
      <c r="AT1001" s="160" t="s">
        <v>165</v>
      </c>
      <c r="AU1001" s="160" t="s">
        <v>84</v>
      </c>
      <c r="AV1001" s="13" t="s">
        <v>84</v>
      </c>
      <c r="AW1001" s="13" t="s">
        <v>31</v>
      </c>
      <c r="AX1001" s="13" t="s">
        <v>75</v>
      </c>
      <c r="AY1001" s="160" t="s">
        <v>158</v>
      </c>
    </row>
    <row r="1002" spans="2:65" s="13" customFormat="1" ht="10">
      <c r="B1002" s="159"/>
      <c r="D1002" s="153" t="s">
        <v>165</v>
      </c>
      <c r="E1002" s="160" t="s">
        <v>1</v>
      </c>
      <c r="F1002" s="161" t="s">
        <v>1547</v>
      </c>
      <c r="H1002" s="162">
        <v>159</v>
      </c>
      <c r="I1002" s="163"/>
      <c r="L1002" s="159"/>
      <c r="M1002" s="164"/>
      <c r="T1002" s="165"/>
      <c r="AT1002" s="160" t="s">
        <v>165</v>
      </c>
      <c r="AU1002" s="160" t="s">
        <v>84</v>
      </c>
      <c r="AV1002" s="13" t="s">
        <v>84</v>
      </c>
      <c r="AW1002" s="13" t="s">
        <v>31</v>
      </c>
      <c r="AX1002" s="13" t="s">
        <v>75</v>
      </c>
      <c r="AY1002" s="160" t="s">
        <v>158</v>
      </c>
    </row>
    <row r="1003" spans="2:65" s="13" customFormat="1" ht="10">
      <c r="B1003" s="159"/>
      <c r="D1003" s="153" t="s">
        <v>165</v>
      </c>
      <c r="E1003" s="160" t="s">
        <v>1</v>
      </c>
      <c r="F1003" s="161" t="s">
        <v>1548</v>
      </c>
      <c r="H1003" s="162">
        <v>28</v>
      </c>
      <c r="I1003" s="163"/>
      <c r="L1003" s="159"/>
      <c r="M1003" s="164"/>
      <c r="T1003" s="165"/>
      <c r="AT1003" s="160" t="s">
        <v>165</v>
      </c>
      <c r="AU1003" s="160" t="s">
        <v>84</v>
      </c>
      <c r="AV1003" s="13" t="s">
        <v>84</v>
      </c>
      <c r="AW1003" s="13" t="s">
        <v>31</v>
      </c>
      <c r="AX1003" s="13" t="s">
        <v>75</v>
      </c>
      <c r="AY1003" s="160" t="s">
        <v>158</v>
      </c>
    </row>
    <row r="1004" spans="2:65" s="13" customFormat="1" ht="10">
      <c r="B1004" s="159"/>
      <c r="D1004" s="153" t="s">
        <v>165</v>
      </c>
      <c r="E1004" s="160" t="s">
        <v>1</v>
      </c>
      <c r="F1004" s="161" t="s">
        <v>1684</v>
      </c>
      <c r="H1004" s="162">
        <v>7.22</v>
      </c>
      <c r="I1004" s="163"/>
      <c r="L1004" s="159"/>
      <c r="M1004" s="164"/>
      <c r="T1004" s="165"/>
      <c r="AT1004" s="160" t="s">
        <v>165</v>
      </c>
      <c r="AU1004" s="160" t="s">
        <v>84</v>
      </c>
      <c r="AV1004" s="13" t="s">
        <v>84</v>
      </c>
      <c r="AW1004" s="13" t="s">
        <v>31</v>
      </c>
      <c r="AX1004" s="13" t="s">
        <v>75</v>
      </c>
      <c r="AY1004" s="160" t="s">
        <v>158</v>
      </c>
    </row>
    <row r="1005" spans="2:65" s="14" customFormat="1" ht="10">
      <c r="B1005" s="166"/>
      <c r="D1005" s="153" t="s">
        <v>165</v>
      </c>
      <c r="E1005" s="167" t="s">
        <v>1</v>
      </c>
      <c r="F1005" s="168" t="s">
        <v>195</v>
      </c>
      <c r="H1005" s="169">
        <v>336.07000000000005</v>
      </c>
      <c r="I1005" s="170"/>
      <c r="L1005" s="166"/>
      <c r="M1005" s="171"/>
      <c r="T1005" s="172"/>
      <c r="AT1005" s="167" t="s">
        <v>165</v>
      </c>
      <c r="AU1005" s="167" t="s">
        <v>84</v>
      </c>
      <c r="AV1005" s="14" t="s">
        <v>105</v>
      </c>
      <c r="AW1005" s="14" t="s">
        <v>31</v>
      </c>
      <c r="AX1005" s="14" t="s">
        <v>75</v>
      </c>
      <c r="AY1005" s="167" t="s">
        <v>158</v>
      </c>
    </row>
    <row r="1006" spans="2:65" s="13" customFormat="1" ht="10">
      <c r="B1006" s="159"/>
      <c r="D1006" s="153" t="s">
        <v>165</v>
      </c>
      <c r="E1006" s="160" t="s">
        <v>1</v>
      </c>
      <c r="F1006" s="161" t="s">
        <v>1685</v>
      </c>
      <c r="H1006" s="162">
        <v>107.542</v>
      </c>
      <c r="I1006" s="163"/>
      <c r="L1006" s="159"/>
      <c r="M1006" s="164"/>
      <c r="T1006" s="165"/>
      <c r="AT1006" s="160" t="s">
        <v>165</v>
      </c>
      <c r="AU1006" s="160" t="s">
        <v>84</v>
      </c>
      <c r="AV1006" s="13" t="s">
        <v>84</v>
      </c>
      <c r="AW1006" s="13" t="s">
        <v>31</v>
      </c>
      <c r="AX1006" s="13" t="s">
        <v>82</v>
      </c>
      <c r="AY1006" s="160" t="s">
        <v>158</v>
      </c>
    </row>
    <row r="1007" spans="2:65" s="1" customFormat="1" ht="24.15" customHeight="1">
      <c r="B1007" s="137"/>
      <c r="C1007" s="138" t="s">
        <v>1686</v>
      </c>
      <c r="D1007" s="138" t="s">
        <v>160</v>
      </c>
      <c r="E1007" s="139" t="s">
        <v>1687</v>
      </c>
      <c r="F1007" s="140" t="s">
        <v>1688</v>
      </c>
      <c r="G1007" s="141" t="s">
        <v>163</v>
      </c>
      <c r="H1007" s="142">
        <v>107.542</v>
      </c>
      <c r="I1007" s="143"/>
      <c r="J1007" s="144">
        <f>ROUND(I1007*H1007,2)</f>
        <v>0</v>
      </c>
      <c r="K1007" s="145"/>
      <c r="L1007" s="32"/>
      <c r="M1007" s="146" t="s">
        <v>1</v>
      </c>
      <c r="N1007" s="147" t="s">
        <v>40</v>
      </c>
      <c r="P1007" s="148">
        <f>O1007*H1007</f>
        <v>0</v>
      </c>
      <c r="Q1007" s="148">
        <v>1.2E-4</v>
      </c>
      <c r="R1007" s="148">
        <f>Q1007*H1007</f>
        <v>1.2905040000000001E-2</v>
      </c>
      <c r="S1007" s="148">
        <v>0</v>
      </c>
      <c r="T1007" s="149">
        <f>S1007*H1007</f>
        <v>0</v>
      </c>
      <c r="AR1007" s="150" t="s">
        <v>248</v>
      </c>
      <c r="AT1007" s="150" t="s">
        <v>160</v>
      </c>
      <c r="AU1007" s="150" t="s">
        <v>84</v>
      </c>
      <c r="AY1007" s="17" t="s">
        <v>158</v>
      </c>
      <c r="BE1007" s="151">
        <f>IF(N1007="základní",J1007,0)</f>
        <v>0</v>
      </c>
      <c r="BF1007" s="151">
        <f>IF(N1007="snížená",J1007,0)</f>
        <v>0</v>
      </c>
      <c r="BG1007" s="151">
        <f>IF(N1007="zákl. přenesená",J1007,0)</f>
        <v>0</v>
      </c>
      <c r="BH1007" s="151">
        <f>IF(N1007="sníž. přenesená",J1007,0)</f>
        <v>0</v>
      </c>
      <c r="BI1007" s="151">
        <f>IF(N1007="nulová",J1007,0)</f>
        <v>0</v>
      </c>
      <c r="BJ1007" s="17" t="s">
        <v>82</v>
      </c>
      <c r="BK1007" s="151">
        <f>ROUND(I1007*H1007,2)</f>
        <v>0</v>
      </c>
      <c r="BL1007" s="17" t="s">
        <v>248</v>
      </c>
      <c r="BM1007" s="150" t="s">
        <v>1689</v>
      </c>
    </row>
    <row r="1008" spans="2:65" s="1" customFormat="1" ht="24.15" customHeight="1">
      <c r="B1008" s="137"/>
      <c r="C1008" s="138" t="s">
        <v>1690</v>
      </c>
      <c r="D1008" s="138" t="s">
        <v>160</v>
      </c>
      <c r="E1008" s="139" t="s">
        <v>1691</v>
      </c>
      <c r="F1008" s="140" t="s">
        <v>1692</v>
      </c>
      <c r="G1008" s="141" t="s">
        <v>163</v>
      </c>
      <c r="H1008" s="142">
        <v>107.542</v>
      </c>
      <c r="I1008" s="143"/>
      <c r="J1008" s="144">
        <f>ROUND(I1008*H1008,2)</f>
        <v>0</v>
      </c>
      <c r="K1008" s="145"/>
      <c r="L1008" s="32"/>
      <c r="M1008" s="146" t="s">
        <v>1</v>
      </c>
      <c r="N1008" s="147" t="s">
        <v>40</v>
      </c>
      <c r="P1008" s="148">
        <f>O1008*H1008</f>
        <v>0</v>
      </c>
      <c r="Q1008" s="148">
        <v>1.2E-4</v>
      </c>
      <c r="R1008" s="148">
        <f>Q1008*H1008</f>
        <v>1.2905040000000001E-2</v>
      </c>
      <c r="S1008" s="148">
        <v>0</v>
      </c>
      <c r="T1008" s="149">
        <f>S1008*H1008</f>
        <v>0</v>
      </c>
      <c r="AR1008" s="150" t="s">
        <v>248</v>
      </c>
      <c r="AT1008" s="150" t="s">
        <v>160</v>
      </c>
      <c r="AU1008" s="150" t="s">
        <v>84</v>
      </c>
      <c r="AY1008" s="17" t="s">
        <v>158</v>
      </c>
      <c r="BE1008" s="151">
        <f>IF(N1008="základní",J1008,0)</f>
        <v>0</v>
      </c>
      <c r="BF1008" s="151">
        <f>IF(N1008="snížená",J1008,0)</f>
        <v>0</v>
      </c>
      <c r="BG1008" s="151">
        <f>IF(N1008="zákl. přenesená",J1008,0)</f>
        <v>0</v>
      </c>
      <c r="BH1008" s="151">
        <f>IF(N1008="sníž. přenesená",J1008,0)</f>
        <v>0</v>
      </c>
      <c r="BI1008" s="151">
        <f>IF(N1008="nulová",J1008,0)</f>
        <v>0</v>
      </c>
      <c r="BJ1008" s="17" t="s">
        <v>82</v>
      </c>
      <c r="BK1008" s="151">
        <f>ROUND(I1008*H1008,2)</f>
        <v>0</v>
      </c>
      <c r="BL1008" s="17" t="s">
        <v>248</v>
      </c>
      <c r="BM1008" s="150" t="s">
        <v>1693</v>
      </c>
    </row>
    <row r="1009" spans="2:65" s="11" customFormat="1" ht="22.75" customHeight="1">
      <c r="B1009" s="125"/>
      <c r="D1009" s="126" t="s">
        <v>74</v>
      </c>
      <c r="E1009" s="135" t="s">
        <v>1694</v>
      </c>
      <c r="F1009" s="135" t="s">
        <v>1695</v>
      </c>
      <c r="I1009" s="128"/>
      <c r="J1009" s="136">
        <f>BK1009</f>
        <v>0</v>
      </c>
      <c r="L1009" s="125"/>
      <c r="M1009" s="130"/>
      <c r="P1009" s="131">
        <f>SUM(P1010:P1023)</f>
        <v>0</v>
      </c>
      <c r="R1009" s="131">
        <f>SUM(R1010:R1023)</f>
        <v>3.467779E-2</v>
      </c>
      <c r="T1009" s="132">
        <f>SUM(T1010:T1023)</f>
        <v>0</v>
      </c>
      <c r="AR1009" s="126" t="s">
        <v>84</v>
      </c>
      <c r="AT1009" s="133" t="s">
        <v>74</v>
      </c>
      <c r="AU1009" s="133" t="s">
        <v>82</v>
      </c>
      <c r="AY1009" s="126" t="s">
        <v>158</v>
      </c>
      <c r="BK1009" s="134">
        <f>SUM(BK1010:BK1023)</f>
        <v>0</v>
      </c>
    </row>
    <row r="1010" spans="2:65" s="1" customFormat="1" ht="16.5" customHeight="1">
      <c r="B1010" s="137"/>
      <c r="C1010" s="138" t="s">
        <v>1696</v>
      </c>
      <c r="D1010" s="138" t="s">
        <v>160</v>
      </c>
      <c r="E1010" s="139" t="s">
        <v>1697</v>
      </c>
      <c r="F1010" s="140" t="s">
        <v>1698</v>
      </c>
      <c r="G1010" s="141" t="s">
        <v>163</v>
      </c>
      <c r="H1010" s="142">
        <v>50</v>
      </c>
      <c r="I1010" s="143"/>
      <c r="J1010" s="144">
        <f>ROUND(I1010*H1010,2)</f>
        <v>0</v>
      </c>
      <c r="K1010" s="145"/>
      <c r="L1010" s="32"/>
      <c r="M1010" s="146" t="s">
        <v>1</v>
      </c>
      <c r="N1010" s="147" t="s">
        <v>40</v>
      </c>
      <c r="P1010" s="148">
        <f>O1010*H1010</f>
        <v>0</v>
      </c>
      <c r="Q1010" s="148">
        <v>0</v>
      </c>
      <c r="R1010" s="148">
        <f>Q1010*H1010</f>
        <v>0</v>
      </c>
      <c r="S1010" s="148">
        <v>0</v>
      </c>
      <c r="T1010" s="149">
        <f>S1010*H1010</f>
        <v>0</v>
      </c>
      <c r="AR1010" s="150" t="s">
        <v>248</v>
      </c>
      <c r="AT1010" s="150" t="s">
        <v>160</v>
      </c>
      <c r="AU1010" s="150" t="s">
        <v>84</v>
      </c>
      <c r="AY1010" s="17" t="s">
        <v>158</v>
      </c>
      <c r="BE1010" s="151">
        <f>IF(N1010="základní",J1010,0)</f>
        <v>0</v>
      </c>
      <c r="BF1010" s="151">
        <f>IF(N1010="snížená",J1010,0)</f>
        <v>0</v>
      </c>
      <c r="BG1010" s="151">
        <f>IF(N1010="zákl. přenesená",J1010,0)</f>
        <v>0</v>
      </c>
      <c r="BH1010" s="151">
        <f>IF(N1010="sníž. přenesená",J1010,0)</f>
        <v>0</v>
      </c>
      <c r="BI1010" s="151">
        <f>IF(N1010="nulová",J1010,0)</f>
        <v>0</v>
      </c>
      <c r="BJ1010" s="17" t="s">
        <v>82</v>
      </c>
      <c r="BK1010" s="151">
        <f>ROUND(I1010*H1010,2)</f>
        <v>0</v>
      </c>
      <c r="BL1010" s="17" t="s">
        <v>248</v>
      </c>
      <c r="BM1010" s="150" t="s">
        <v>1699</v>
      </c>
    </row>
    <row r="1011" spans="2:65" s="1" customFormat="1" ht="24.15" customHeight="1">
      <c r="B1011" s="137"/>
      <c r="C1011" s="138" t="s">
        <v>1700</v>
      </c>
      <c r="D1011" s="138" t="s">
        <v>160</v>
      </c>
      <c r="E1011" s="139" t="s">
        <v>1701</v>
      </c>
      <c r="F1011" s="140" t="s">
        <v>1702</v>
      </c>
      <c r="G1011" s="141" t="s">
        <v>163</v>
      </c>
      <c r="H1011" s="142">
        <v>26.05</v>
      </c>
      <c r="I1011" s="143"/>
      <c r="J1011" s="144">
        <f>ROUND(I1011*H1011,2)</f>
        <v>0</v>
      </c>
      <c r="K1011" s="145"/>
      <c r="L1011" s="32"/>
      <c r="M1011" s="146" t="s">
        <v>1</v>
      </c>
      <c r="N1011" s="147" t="s">
        <v>40</v>
      </c>
      <c r="P1011" s="148">
        <f>O1011*H1011</f>
        <v>0</v>
      </c>
      <c r="Q1011" s="148">
        <v>0</v>
      </c>
      <c r="R1011" s="148">
        <f>Q1011*H1011</f>
        <v>0</v>
      </c>
      <c r="S1011" s="148">
        <v>0</v>
      </c>
      <c r="T1011" s="149">
        <f>S1011*H1011</f>
        <v>0</v>
      </c>
      <c r="AR1011" s="150" t="s">
        <v>248</v>
      </c>
      <c r="AT1011" s="150" t="s">
        <v>160</v>
      </c>
      <c r="AU1011" s="150" t="s">
        <v>84</v>
      </c>
      <c r="AY1011" s="17" t="s">
        <v>158</v>
      </c>
      <c r="BE1011" s="151">
        <f>IF(N1011="základní",J1011,0)</f>
        <v>0</v>
      </c>
      <c r="BF1011" s="151">
        <f>IF(N1011="snížená",J1011,0)</f>
        <v>0</v>
      </c>
      <c r="BG1011" s="151">
        <f>IF(N1011="zákl. přenesená",J1011,0)</f>
        <v>0</v>
      </c>
      <c r="BH1011" s="151">
        <f>IF(N1011="sníž. přenesená",J1011,0)</f>
        <v>0</v>
      </c>
      <c r="BI1011" s="151">
        <f>IF(N1011="nulová",J1011,0)</f>
        <v>0</v>
      </c>
      <c r="BJ1011" s="17" t="s">
        <v>82</v>
      </c>
      <c r="BK1011" s="151">
        <f>ROUND(I1011*H1011,2)</f>
        <v>0</v>
      </c>
      <c r="BL1011" s="17" t="s">
        <v>248</v>
      </c>
      <c r="BM1011" s="150" t="s">
        <v>1703</v>
      </c>
    </row>
    <row r="1012" spans="2:65" s="13" customFormat="1" ht="10">
      <c r="B1012" s="159"/>
      <c r="D1012" s="153" t="s">
        <v>165</v>
      </c>
      <c r="E1012" s="160" t="s">
        <v>1</v>
      </c>
      <c r="F1012" s="161" t="s">
        <v>1704</v>
      </c>
      <c r="H1012" s="162">
        <v>26.05</v>
      </c>
      <c r="I1012" s="163"/>
      <c r="L1012" s="159"/>
      <c r="M1012" s="164"/>
      <c r="T1012" s="165"/>
      <c r="AT1012" s="160" t="s">
        <v>165</v>
      </c>
      <c r="AU1012" s="160" t="s">
        <v>84</v>
      </c>
      <c r="AV1012" s="13" t="s">
        <v>84</v>
      </c>
      <c r="AW1012" s="13" t="s">
        <v>31</v>
      </c>
      <c r="AX1012" s="13" t="s">
        <v>82</v>
      </c>
      <c r="AY1012" s="160" t="s">
        <v>158</v>
      </c>
    </row>
    <row r="1013" spans="2:65" s="1" customFormat="1" ht="16.5" customHeight="1">
      <c r="B1013" s="137"/>
      <c r="C1013" s="185" t="s">
        <v>1705</v>
      </c>
      <c r="D1013" s="185" t="s">
        <v>656</v>
      </c>
      <c r="E1013" s="186" t="s">
        <v>1706</v>
      </c>
      <c r="F1013" s="187" t="s">
        <v>1707</v>
      </c>
      <c r="G1013" s="188" t="s">
        <v>163</v>
      </c>
      <c r="H1013" s="189">
        <v>79.852999999999994</v>
      </c>
      <c r="I1013" s="190"/>
      <c r="J1013" s="191">
        <f>ROUND(I1013*H1013,2)</f>
        <v>0</v>
      </c>
      <c r="K1013" s="192"/>
      <c r="L1013" s="193"/>
      <c r="M1013" s="194" t="s">
        <v>1</v>
      </c>
      <c r="N1013" s="195" t="s">
        <v>40</v>
      </c>
      <c r="P1013" s="148">
        <f>O1013*H1013</f>
        <v>0</v>
      </c>
      <c r="Q1013" s="148">
        <v>0</v>
      </c>
      <c r="R1013" s="148">
        <f>Q1013*H1013</f>
        <v>0</v>
      </c>
      <c r="S1013" s="148">
        <v>0</v>
      </c>
      <c r="T1013" s="149">
        <f>S1013*H1013</f>
        <v>0</v>
      </c>
      <c r="AR1013" s="150" t="s">
        <v>530</v>
      </c>
      <c r="AT1013" s="150" t="s">
        <v>656</v>
      </c>
      <c r="AU1013" s="150" t="s">
        <v>84</v>
      </c>
      <c r="AY1013" s="17" t="s">
        <v>158</v>
      </c>
      <c r="BE1013" s="151">
        <f>IF(N1013="základní",J1013,0)</f>
        <v>0</v>
      </c>
      <c r="BF1013" s="151">
        <f>IF(N1013="snížená",J1013,0)</f>
        <v>0</v>
      </c>
      <c r="BG1013" s="151">
        <f>IF(N1013="zákl. přenesená",J1013,0)</f>
        <v>0</v>
      </c>
      <c r="BH1013" s="151">
        <f>IF(N1013="sníž. přenesená",J1013,0)</f>
        <v>0</v>
      </c>
      <c r="BI1013" s="151">
        <f>IF(N1013="nulová",J1013,0)</f>
        <v>0</v>
      </c>
      <c r="BJ1013" s="17" t="s">
        <v>82</v>
      </c>
      <c r="BK1013" s="151">
        <f>ROUND(I1013*H1013,2)</f>
        <v>0</v>
      </c>
      <c r="BL1013" s="17" t="s">
        <v>248</v>
      </c>
      <c r="BM1013" s="150" t="s">
        <v>1708</v>
      </c>
    </row>
    <row r="1014" spans="2:65" s="13" customFormat="1" ht="10">
      <c r="B1014" s="159"/>
      <c r="D1014" s="153" t="s">
        <v>165</v>
      </c>
      <c r="E1014" s="160" t="s">
        <v>1</v>
      </c>
      <c r="F1014" s="161" t="s">
        <v>1709</v>
      </c>
      <c r="H1014" s="162">
        <v>76.05</v>
      </c>
      <c r="I1014" s="163"/>
      <c r="L1014" s="159"/>
      <c r="M1014" s="164"/>
      <c r="T1014" s="165"/>
      <c r="AT1014" s="160" t="s">
        <v>165</v>
      </c>
      <c r="AU1014" s="160" t="s">
        <v>84</v>
      </c>
      <c r="AV1014" s="13" t="s">
        <v>84</v>
      </c>
      <c r="AW1014" s="13" t="s">
        <v>31</v>
      </c>
      <c r="AX1014" s="13" t="s">
        <v>82</v>
      </c>
      <c r="AY1014" s="160" t="s">
        <v>158</v>
      </c>
    </row>
    <row r="1015" spans="2:65" s="13" customFormat="1" ht="10">
      <c r="B1015" s="159"/>
      <c r="D1015" s="153" t="s">
        <v>165</v>
      </c>
      <c r="F1015" s="161" t="s">
        <v>1710</v>
      </c>
      <c r="H1015" s="162">
        <v>79.852999999999994</v>
      </c>
      <c r="I1015" s="163"/>
      <c r="L1015" s="159"/>
      <c r="M1015" s="164"/>
      <c r="T1015" s="165"/>
      <c r="AT1015" s="160" t="s">
        <v>165</v>
      </c>
      <c r="AU1015" s="160" t="s">
        <v>84</v>
      </c>
      <c r="AV1015" s="13" t="s">
        <v>84</v>
      </c>
      <c r="AW1015" s="13" t="s">
        <v>3</v>
      </c>
      <c r="AX1015" s="13" t="s">
        <v>82</v>
      </c>
      <c r="AY1015" s="160" t="s">
        <v>158</v>
      </c>
    </row>
    <row r="1016" spans="2:65" s="1" customFormat="1" ht="24.15" customHeight="1">
      <c r="B1016" s="137"/>
      <c r="C1016" s="138" t="s">
        <v>1711</v>
      </c>
      <c r="D1016" s="138" t="s">
        <v>160</v>
      </c>
      <c r="E1016" s="139" t="s">
        <v>1712</v>
      </c>
      <c r="F1016" s="140" t="s">
        <v>1713</v>
      </c>
      <c r="G1016" s="141" t="s">
        <v>163</v>
      </c>
      <c r="H1016" s="142">
        <v>70.771000000000001</v>
      </c>
      <c r="I1016" s="143"/>
      <c r="J1016" s="144">
        <f>ROUND(I1016*H1016,2)</f>
        <v>0</v>
      </c>
      <c r="K1016" s="145"/>
      <c r="L1016" s="32"/>
      <c r="M1016" s="146" t="s">
        <v>1</v>
      </c>
      <c r="N1016" s="147" t="s">
        <v>40</v>
      </c>
      <c r="P1016" s="148">
        <f>O1016*H1016</f>
        <v>0</v>
      </c>
      <c r="Q1016" s="148">
        <v>2.0000000000000001E-4</v>
      </c>
      <c r="R1016" s="148">
        <f>Q1016*H1016</f>
        <v>1.41542E-2</v>
      </c>
      <c r="S1016" s="148">
        <v>0</v>
      </c>
      <c r="T1016" s="149">
        <f>S1016*H1016</f>
        <v>0</v>
      </c>
      <c r="AR1016" s="150" t="s">
        <v>248</v>
      </c>
      <c r="AT1016" s="150" t="s">
        <v>160</v>
      </c>
      <c r="AU1016" s="150" t="s">
        <v>84</v>
      </c>
      <c r="AY1016" s="17" t="s">
        <v>158</v>
      </c>
      <c r="BE1016" s="151">
        <f>IF(N1016="základní",J1016,0)</f>
        <v>0</v>
      </c>
      <c r="BF1016" s="151">
        <f>IF(N1016="snížená",J1016,0)</f>
        <v>0</v>
      </c>
      <c r="BG1016" s="151">
        <f>IF(N1016="zákl. přenesená",J1016,0)</f>
        <v>0</v>
      </c>
      <c r="BH1016" s="151">
        <f>IF(N1016="sníž. přenesená",J1016,0)</f>
        <v>0</v>
      </c>
      <c r="BI1016" s="151">
        <f>IF(N1016="nulová",J1016,0)</f>
        <v>0</v>
      </c>
      <c r="BJ1016" s="17" t="s">
        <v>82</v>
      </c>
      <c r="BK1016" s="151">
        <f>ROUND(I1016*H1016,2)</f>
        <v>0</v>
      </c>
      <c r="BL1016" s="17" t="s">
        <v>248</v>
      </c>
      <c r="BM1016" s="150" t="s">
        <v>1714</v>
      </c>
    </row>
    <row r="1017" spans="2:65" s="1" customFormat="1" ht="24.15" customHeight="1">
      <c r="B1017" s="137"/>
      <c r="C1017" s="138" t="s">
        <v>1715</v>
      </c>
      <c r="D1017" s="138" t="s">
        <v>160</v>
      </c>
      <c r="E1017" s="139" t="s">
        <v>1716</v>
      </c>
      <c r="F1017" s="140" t="s">
        <v>1717</v>
      </c>
      <c r="G1017" s="141" t="s">
        <v>163</v>
      </c>
      <c r="H1017" s="142">
        <v>70.771000000000001</v>
      </c>
      <c r="I1017" s="143"/>
      <c r="J1017" s="144">
        <f>ROUND(I1017*H1017,2)</f>
        <v>0</v>
      </c>
      <c r="K1017" s="145"/>
      <c r="L1017" s="32"/>
      <c r="M1017" s="146" t="s">
        <v>1</v>
      </c>
      <c r="N1017" s="147" t="s">
        <v>40</v>
      </c>
      <c r="P1017" s="148">
        <f>O1017*H1017</f>
        <v>0</v>
      </c>
      <c r="Q1017" s="148">
        <v>2.9E-4</v>
      </c>
      <c r="R1017" s="148">
        <f>Q1017*H1017</f>
        <v>2.0523590000000001E-2</v>
      </c>
      <c r="S1017" s="148">
        <v>0</v>
      </c>
      <c r="T1017" s="149">
        <f>S1017*H1017</f>
        <v>0</v>
      </c>
      <c r="AR1017" s="150" t="s">
        <v>248</v>
      </c>
      <c r="AT1017" s="150" t="s">
        <v>160</v>
      </c>
      <c r="AU1017" s="150" t="s">
        <v>84</v>
      </c>
      <c r="AY1017" s="17" t="s">
        <v>158</v>
      </c>
      <c r="BE1017" s="151">
        <f>IF(N1017="základní",J1017,0)</f>
        <v>0</v>
      </c>
      <c r="BF1017" s="151">
        <f>IF(N1017="snížená",J1017,0)</f>
        <v>0</v>
      </c>
      <c r="BG1017" s="151">
        <f>IF(N1017="zákl. přenesená",J1017,0)</f>
        <v>0</v>
      </c>
      <c r="BH1017" s="151">
        <f>IF(N1017="sníž. přenesená",J1017,0)</f>
        <v>0</v>
      </c>
      <c r="BI1017" s="151">
        <f>IF(N1017="nulová",J1017,0)</f>
        <v>0</v>
      </c>
      <c r="BJ1017" s="17" t="s">
        <v>82</v>
      </c>
      <c r="BK1017" s="151">
        <f>ROUND(I1017*H1017,2)</f>
        <v>0</v>
      </c>
      <c r="BL1017" s="17" t="s">
        <v>248</v>
      </c>
      <c r="BM1017" s="150" t="s">
        <v>1718</v>
      </c>
    </row>
    <row r="1018" spans="2:65" s="12" customFormat="1" ht="10">
      <c r="B1018" s="152"/>
      <c r="D1018" s="153" t="s">
        <v>165</v>
      </c>
      <c r="E1018" s="154" t="s">
        <v>1</v>
      </c>
      <c r="F1018" s="155" t="s">
        <v>577</v>
      </c>
      <c r="H1018" s="154" t="s">
        <v>1</v>
      </c>
      <c r="I1018" s="156"/>
      <c r="L1018" s="152"/>
      <c r="M1018" s="157"/>
      <c r="T1018" s="158"/>
      <c r="AT1018" s="154" t="s">
        <v>165</v>
      </c>
      <c r="AU1018" s="154" t="s">
        <v>84</v>
      </c>
      <c r="AV1018" s="12" t="s">
        <v>82</v>
      </c>
      <c r="AW1018" s="12" t="s">
        <v>31</v>
      </c>
      <c r="AX1018" s="12" t="s">
        <v>75</v>
      </c>
      <c r="AY1018" s="154" t="s">
        <v>158</v>
      </c>
    </row>
    <row r="1019" spans="2:65" s="13" customFormat="1" ht="10">
      <c r="B1019" s="159"/>
      <c r="D1019" s="153" t="s">
        <v>165</v>
      </c>
      <c r="E1019" s="160" t="s">
        <v>1</v>
      </c>
      <c r="F1019" s="161" t="s">
        <v>1282</v>
      </c>
      <c r="H1019" s="162">
        <v>30.3</v>
      </c>
      <c r="I1019" s="163"/>
      <c r="L1019" s="159"/>
      <c r="M1019" s="164"/>
      <c r="T1019" s="165"/>
      <c r="AT1019" s="160" t="s">
        <v>165</v>
      </c>
      <c r="AU1019" s="160" t="s">
        <v>84</v>
      </c>
      <c r="AV1019" s="13" t="s">
        <v>84</v>
      </c>
      <c r="AW1019" s="13" t="s">
        <v>31</v>
      </c>
      <c r="AX1019" s="13" t="s">
        <v>75</v>
      </c>
      <c r="AY1019" s="160" t="s">
        <v>158</v>
      </c>
    </row>
    <row r="1020" spans="2:65" s="13" customFormat="1" ht="10">
      <c r="B1020" s="159"/>
      <c r="D1020" s="153" t="s">
        <v>165</v>
      </c>
      <c r="E1020" s="160" t="s">
        <v>1</v>
      </c>
      <c r="F1020" s="161" t="s">
        <v>1719</v>
      </c>
      <c r="H1020" s="162">
        <v>35.008000000000003</v>
      </c>
      <c r="I1020" s="163"/>
      <c r="L1020" s="159"/>
      <c r="M1020" s="164"/>
      <c r="T1020" s="165"/>
      <c r="AT1020" s="160" t="s">
        <v>165</v>
      </c>
      <c r="AU1020" s="160" t="s">
        <v>84</v>
      </c>
      <c r="AV1020" s="13" t="s">
        <v>84</v>
      </c>
      <c r="AW1020" s="13" t="s">
        <v>31</v>
      </c>
      <c r="AX1020" s="13" t="s">
        <v>75</v>
      </c>
      <c r="AY1020" s="160" t="s">
        <v>158</v>
      </c>
    </row>
    <row r="1021" spans="2:65" s="13" customFormat="1" ht="10">
      <c r="B1021" s="159"/>
      <c r="D1021" s="153" t="s">
        <v>165</v>
      </c>
      <c r="E1021" s="160" t="s">
        <v>1</v>
      </c>
      <c r="F1021" s="161" t="s">
        <v>1720</v>
      </c>
      <c r="H1021" s="162">
        <v>2.8530000000000002</v>
      </c>
      <c r="I1021" s="163"/>
      <c r="L1021" s="159"/>
      <c r="M1021" s="164"/>
      <c r="T1021" s="165"/>
      <c r="AT1021" s="160" t="s">
        <v>165</v>
      </c>
      <c r="AU1021" s="160" t="s">
        <v>84</v>
      </c>
      <c r="AV1021" s="13" t="s">
        <v>84</v>
      </c>
      <c r="AW1021" s="13" t="s">
        <v>31</v>
      </c>
      <c r="AX1021" s="13" t="s">
        <v>75</v>
      </c>
      <c r="AY1021" s="160" t="s">
        <v>158</v>
      </c>
    </row>
    <row r="1022" spans="2:65" s="13" customFormat="1" ht="10">
      <c r="B1022" s="159"/>
      <c r="D1022" s="153" t="s">
        <v>165</v>
      </c>
      <c r="E1022" s="160" t="s">
        <v>1</v>
      </c>
      <c r="F1022" s="161" t="s">
        <v>1721</v>
      </c>
      <c r="H1022" s="162">
        <v>2.61</v>
      </c>
      <c r="I1022" s="163"/>
      <c r="L1022" s="159"/>
      <c r="M1022" s="164"/>
      <c r="T1022" s="165"/>
      <c r="AT1022" s="160" t="s">
        <v>165</v>
      </c>
      <c r="AU1022" s="160" t="s">
        <v>84</v>
      </c>
      <c r="AV1022" s="13" t="s">
        <v>84</v>
      </c>
      <c r="AW1022" s="13" t="s">
        <v>31</v>
      </c>
      <c r="AX1022" s="13" t="s">
        <v>75</v>
      </c>
      <c r="AY1022" s="160" t="s">
        <v>158</v>
      </c>
    </row>
    <row r="1023" spans="2:65" s="14" customFormat="1" ht="10">
      <c r="B1023" s="166"/>
      <c r="D1023" s="153" t="s">
        <v>165</v>
      </c>
      <c r="E1023" s="167" t="s">
        <v>1</v>
      </c>
      <c r="F1023" s="168" t="s">
        <v>195</v>
      </c>
      <c r="H1023" s="169">
        <v>70.771000000000001</v>
      </c>
      <c r="I1023" s="170"/>
      <c r="L1023" s="166"/>
      <c r="M1023" s="171"/>
      <c r="T1023" s="172"/>
      <c r="AT1023" s="167" t="s">
        <v>165</v>
      </c>
      <c r="AU1023" s="167" t="s">
        <v>84</v>
      </c>
      <c r="AV1023" s="14" t="s">
        <v>105</v>
      </c>
      <c r="AW1023" s="14" t="s">
        <v>31</v>
      </c>
      <c r="AX1023" s="14" t="s">
        <v>82</v>
      </c>
      <c r="AY1023" s="167" t="s">
        <v>158</v>
      </c>
    </row>
    <row r="1024" spans="2:65" s="11" customFormat="1" ht="25.9" customHeight="1">
      <c r="B1024" s="125"/>
      <c r="D1024" s="126" t="s">
        <v>74</v>
      </c>
      <c r="E1024" s="127" t="s">
        <v>656</v>
      </c>
      <c r="F1024" s="127" t="s">
        <v>1722</v>
      </c>
      <c r="I1024" s="128"/>
      <c r="J1024" s="129">
        <f>BK1024</f>
        <v>0</v>
      </c>
      <c r="L1024" s="125"/>
      <c r="M1024" s="130"/>
      <c r="P1024" s="131">
        <f>P1025</f>
        <v>0</v>
      </c>
      <c r="R1024" s="131">
        <f>R1025</f>
        <v>0</v>
      </c>
      <c r="T1024" s="132">
        <f>T1025</f>
        <v>0</v>
      </c>
      <c r="AR1024" s="126" t="s">
        <v>102</v>
      </c>
      <c r="AT1024" s="133" t="s">
        <v>74</v>
      </c>
      <c r="AU1024" s="133" t="s">
        <v>75</v>
      </c>
      <c r="AY1024" s="126" t="s">
        <v>158</v>
      </c>
      <c r="BK1024" s="134">
        <f>BK1025</f>
        <v>0</v>
      </c>
    </row>
    <row r="1025" spans="2:65" s="11" customFormat="1" ht="22.75" customHeight="1">
      <c r="B1025" s="125"/>
      <c r="D1025" s="126" t="s">
        <v>74</v>
      </c>
      <c r="E1025" s="135" t="s">
        <v>1723</v>
      </c>
      <c r="F1025" s="135" t="s">
        <v>1724</v>
      </c>
      <c r="I1025" s="128"/>
      <c r="J1025" s="136">
        <f>BK1025</f>
        <v>0</v>
      </c>
      <c r="L1025" s="125"/>
      <c r="M1025" s="130"/>
      <c r="P1025" s="131">
        <f>SUM(P1026:P1037)</f>
        <v>0</v>
      </c>
      <c r="R1025" s="131">
        <f>SUM(R1026:R1037)</f>
        <v>0</v>
      </c>
      <c r="T1025" s="132">
        <f>SUM(T1026:T1037)</f>
        <v>0</v>
      </c>
      <c r="AR1025" s="126" t="s">
        <v>102</v>
      </c>
      <c r="AT1025" s="133" t="s">
        <v>74</v>
      </c>
      <c r="AU1025" s="133" t="s">
        <v>82</v>
      </c>
      <c r="AY1025" s="126" t="s">
        <v>158</v>
      </c>
      <c r="BK1025" s="134">
        <f>SUM(BK1026:BK1037)</f>
        <v>0</v>
      </c>
    </row>
    <row r="1026" spans="2:65" s="1" customFormat="1" ht="24.15" customHeight="1">
      <c r="B1026" s="137"/>
      <c r="C1026" s="138" t="s">
        <v>1725</v>
      </c>
      <c r="D1026" s="138" t="s">
        <v>160</v>
      </c>
      <c r="E1026" s="139" t="s">
        <v>1726</v>
      </c>
      <c r="F1026" s="140" t="s">
        <v>1727</v>
      </c>
      <c r="G1026" s="141" t="s">
        <v>183</v>
      </c>
      <c r="H1026" s="142">
        <v>1</v>
      </c>
      <c r="I1026" s="143"/>
      <c r="J1026" s="144">
        <f>ROUND(I1026*H1026,2)</f>
        <v>0</v>
      </c>
      <c r="K1026" s="145"/>
      <c r="L1026" s="32"/>
      <c r="M1026" s="146" t="s">
        <v>1</v>
      </c>
      <c r="N1026" s="147" t="s">
        <v>40</v>
      </c>
      <c r="P1026" s="148">
        <f>O1026*H1026</f>
        <v>0</v>
      </c>
      <c r="Q1026" s="148">
        <v>0</v>
      </c>
      <c r="R1026" s="148">
        <f>Q1026*H1026</f>
        <v>0</v>
      </c>
      <c r="S1026" s="148">
        <v>0</v>
      </c>
      <c r="T1026" s="149">
        <f>S1026*H1026</f>
        <v>0</v>
      </c>
      <c r="AR1026" s="150" t="s">
        <v>736</v>
      </c>
      <c r="AT1026" s="150" t="s">
        <v>160</v>
      </c>
      <c r="AU1026" s="150" t="s">
        <v>84</v>
      </c>
      <c r="AY1026" s="17" t="s">
        <v>158</v>
      </c>
      <c r="BE1026" s="151">
        <f>IF(N1026="základní",J1026,0)</f>
        <v>0</v>
      </c>
      <c r="BF1026" s="151">
        <f>IF(N1026="snížená",J1026,0)</f>
        <v>0</v>
      </c>
      <c r="BG1026" s="151">
        <f>IF(N1026="zákl. přenesená",J1026,0)</f>
        <v>0</v>
      </c>
      <c r="BH1026" s="151">
        <f>IF(N1026="sníž. přenesená",J1026,0)</f>
        <v>0</v>
      </c>
      <c r="BI1026" s="151">
        <f>IF(N1026="nulová",J1026,0)</f>
        <v>0</v>
      </c>
      <c r="BJ1026" s="17" t="s">
        <v>82</v>
      </c>
      <c r="BK1026" s="151">
        <f>ROUND(I1026*H1026,2)</f>
        <v>0</v>
      </c>
      <c r="BL1026" s="17" t="s">
        <v>736</v>
      </c>
      <c r="BM1026" s="150" t="s">
        <v>1728</v>
      </c>
    </row>
    <row r="1027" spans="2:65" s="12" customFormat="1" ht="10">
      <c r="B1027" s="152"/>
      <c r="D1027" s="153" t="s">
        <v>165</v>
      </c>
      <c r="E1027" s="154" t="s">
        <v>1</v>
      </c>
      <c r="F1027" s="155" t="s">
        <v>1729</v>
      </c>
      <c r="H1027" s="154" t="s">
        <v>1</v>
      </c>
      <c r="I1027" s="156"/>
      <c r="L1027" s="152"/>
      <c r="M1027" s="157"/>
      <c r="T1027" s="158"/>
      <c r="AT1027" s="154" t="s">
        <v>165</v>
      </c>
      <c r="AU1027" s="154" t="s">
        <v>84</v>
      </c>
      <c r="AV1027" s="12" t="s">
        <v>82</v>
      </c>
      <c r="AW1027" s="12" t="s">
        <v>31</v>
      </c>
      <c r="AX1027" s="12" t="s">
        <v>75</v>
      </c>
      <c r="AY1027" s="154" t="s">
        <v>158</v>
      </c>
    </row>
    <row r="1028" spans="2:65" s="12" customFormat="1" ht="20">
      <c r="B1028" s="152"/>
      <c r="D1028" s="153" t="s">
        <v>165</v>
      </c>
      <c r="E1028" s="154" t="s">
        <v>1</v>
      </c>
      <c r="F1028" s="155" t="s">
        <v>1730</v>
      </c>
      <c r="H1028" s="154" t="s">
        <v>1</v>
      </c>
      <c r="I1028" s="156"/>
      <c r="L1028" s="152"/>
      <c r="M1028" s="157"/>
      <c r="T1028" s="158"/>
      <c r="AT1028" s="154" t="s">
        <v>165</v>
      </c>
      <c r="AU1028" s="154" t="s">
        <v>84</v>
      </c>
      <c r="AV1028" s="12" t="s">
        <v>82</v>
      </c>
      <c r="AW1028" s="12" t="s">
        <v>31</v>
      </c>
      <c r="AX1028" s="12" t="s">
        <v>75</v>
      </c>
      <c r="AY1028" s="154" t="s">
        <v>158</v>
      </c>
    </row>
    <row r="1029" spans="2:65" s="12" customFormat="1" ht="10">
      <c r="B1029" s="152"/>
      <c r="D1029" s="153" t="s">
        <v>165</v>
      </c>
      <c r="E1029" s="154" t="s">
        <v>1</v>
      </c>
      <c r="F1029" s="155" t="s">
        <v>1731</v>
      </c>
      <c r="H1029" s="154" t="s">
        <v>1</v>
      </c>
      <c r="I1029" s="156"/>
      <c r="L1029" s="152"/>
      <c r="M1029" s="157"/>
      <c r="T1029" s="158"/>
      <c r="AT1029" s="154" t="s">
        <v>165</v>
      </c>
      <c r="AU1029" s="154" t="s">
        <v>84</v>
      </c>
      <c r="AV1029" s="12" t="s">
        <v>82</v>
      </c>
      <c r="AW1029" s="12" t="s">
        <v>31</v>
      </c>
      <c r="AX1029" s="12" t="s">
        <v>75</v>
      </c>
      <c r="AY1029" s="154" t="s">
        <v>158</v>
      </c>
    </row>
    <row r="1030" spans="2:65" s="12" customFormat="1" ht="10">
      <c r="B1030" s="152"/>
      <c r="D1030" s="153" t="s">
        <v>165</v>
      </c>
      <c r="E1030" s="154" t="s">
        <v>1</v>
      </c>
      <c r="F1030" s="155" t="s">
        <v>1732</v>
      </c>
      <c r="H1030" s="154" t="s">
        <v>1</v>
      </c>
      <c r="I1030" s="156"/>
      <c r="L1030" s="152"/>
      <c r="M1030" s="157"/>
      <c r="T1030" s="158"/>
      <c r="AT1030" s="154" t="s">
        <v>165</v>
      </c>
      <c r="AU1030" s="154" t="s">
        <v>84</v>
      </c>
      <c r="AV1030" s="12" t="s">
        <v>82</v>
      </c>
      <c r="AW1030" s="12" t="s">
        <v>31</v>
      </c>
      <c r="AX1030" s="12" t="s">
        <v>75</v>
      </c>
      <c r="AY1030" s="154" t="s">
        <v>158</v>
      </c>
    </row>
    <row r="1031" spans="2:65" s="12" customFormat="1" ht="10">
      <c r="B1031" s="152"/>
      <c r="D1031" s="153" t="s">
        <v>165</v>
      </c>
      <c r="E1031" s="154" t="s">
        <v>1</v>
      </c>
      <c r="F1031" s="155" t="s">
        <v>1733</v>
      </c>
      <c r="H1031" s="154" t="s">
        <v>1</v>
      </c>
      <c r="I1031" s="156"/>
      <c r="L1031" s="152"/>
      <c r="M1031" s="157"/>
      <c r="T1031" s="158"/>
      <c r="AT1031" s="154" t="s">
        <v>165</v>
      </c>
      <c r="AU1031" s="154" t="s">
        <v>84</v>
      </c>
      <c r="AV1031" s="12" t="s">
        <v>82</v>
      </c>
      <c r="AW1031" s="12" t="s">
        <v>31</v>
      </c>
      <c r="AX1031" s="12" t="s">
        <v>75</v>
      </c>
      <c r="AY1031" s="154" t="s">
        <v>158</v>
      </c>
    </row>
    <row r="1032" spans="2:65" s="12" customFormat="1" ht="10">
      <c r="B1032" s="152"/>
      <c r="D1032" s="153" t="s">
        <v>165</v>
      </c>
      <c r="E1032" s="154" t="s">
        <v>1</v>
      </c>
      <c r="F1032" s="155" t="s">
        <v>1734</v>
      </c>
      <c r="H1032" s="154" t="s">
        <v>1</v>
      </c>
      <c r="I1032" s="156"/>
      <c r="L1032" s="152"/>
      <c r="M1032" s="157"/>
      <c r="T1032" s="158"/>
      <c r="AT1032" s="154" t="s">
        <v>165</v>
      </c>
      <c r="AU1032" s="154" t="s">
        <v>84</v>
      </c>
      <c r="AV1032" s="12" t="s">
        <v>82</v>
      </c>
      <c r="AW1032" s="12" t="s">
        <v>31</v>
      </c>
      <c r="AX1032" s="12" t="s">
        <v>75</v>
      </c>
      <c r="AY1032" s="154" t="s">
        <v>158</v>
      </c>
    </row>
    <row r="1033" spans="2:65" s="12" customFormat="1" ht="10">
      <c r="B1033" s="152"/>
      <c r="D1033" s="153" t="s">
        <v>165</v>
      </c>
      <c r="E1033" s="154" t="s">
        <v>1</v>
      </c>
      <c r="F1033" s="155" t="s">
        <v>1735</v>
      </c>
      <c r="H1033" s="154" t="s">
        <v>1</v>
      </c>
      <c r="I1033" s="156"/>
      <c r="L1033" s="152"/>
      <c r="M1033" s="157"/>
      <c r="T1033" s="158"/>
      <c r="AT1033" s="154" t="s">
        <v>165</v>
      </c>
      <c r="AU1033" s="154" t="s">
        <v>84</v>
      </c>
      <c r="AV1033" s="12" t="s">
        <v>82</v>
      </c>
      <c r="AW1033" s="12" t="s">
        <v>31</v>
      </c>
      <c r="AX1033" s="12" t="s">
        <v>75</v>
      </c>
      <c r="AY1033" s="154" t="s">
        <v>158</v>
      </c>
    </row>
    <row r="1034" spans="2:65" s="12" customFormat="1" ht="10">
      <c r="B1034" s="152"/>
      <c r="D1034" s="153" t="s">
        <v>165</v>
      </c>
      <c r="E1034" s="154" t="s">
        <v>1</v>
      </c>
      <c r="F1034" s="155" t="s">
        <v>1736</v>
      </c>
      <c r="H1034" s="154" t="s">
        <v>1</v>
      </c>
      <c r="I1034" s="156"/>
      <c r="L1034" s="152"/>
      <c r="M1034" s="157"/>
      <c r="T1034" s="158"/>
      <c r="AT1034" s="154" t="s">
        <v>165</v>
      </c>
      <c r="AU1034" s="154" t="s">
        <v>84</v>
      </c>
      <c r="AV1034" s="12" t="s">
        <v>82</v>
      </c>
      <c r="AW1034" s="12" t="s">
        <v>31</v>
      </c>
      <c r="AX1034" s="12" t="s">
        <v>75</v>
      </c>
      <c r="AY1034" s="154" t="s">
        <v>158</v>
      </c>
    </row>
    <row r="1035" spans="2:65" s="12" customFormat="1" ht="10">
      <c r="B1035" s="152"/>
      <c r="D1035" s="153" t="s">
        <v>165</v>
      </c>
      <c r="E1035" s="154" t="s">
        <v>1</v>
      </c>
      <c r="F1035" s="155" t="s">
        <v>1737</v>
      </c>
      <c r="H1035" s="154" t="s">
        <v>1</v>
      </c>
      <c r="I1035" s="156"/>
      <c r="L1035" s="152"/>
      <c r="M1035" s="157"/>
      <c r="T1035" s="158"/>
      <c r="AT1035" s="154" t="s">
        <v>165</v>
      </c>
      <c r="AU1035" s="154" t="s">
        <v>84</v>
      </c>
      <c r="AV1035" s="12" t="s">
        <v>82</v>
      </c>
      <c r="AW1035" s="12" t="s">
        <v>31</v>
      </c>
      <c r="AX1035" s="12" t="s">
        <v>75</v>
      </c>
      <c r="AY1035" s="154" t="s">
        <v>158</v>
      </c>
    </row>
    <row r="1036" spans="2:65" s="12" customFormat="1" ht="10">
      <c r="B1036" s="152"/>
      <c r="D1036" s="153" t="s">
        <v>165</v>
      </c>
      <c r="E1036" s="154" t="s">
        <v>1</v>
      </c>
      <c r="F1036" s="155" t="s">
        <v>1738</v>
      </c>
      <c r="H1036" s="154" t="s">
        <v>1</v>
      </c>
      <c r="I1036" s="156"/>
      <c r="L1036" s="152"/>
      <c r="M1036" s="157"/>
      <c r="T1036" s="158"/>
      <c r="AT1036" s="154" t="s">
        <v>165</v>
      </c>
      <c r="AU1036" s="154" t="s">
        <v>84</v>
      </c>
      <c r="AV1036" s="12" t="s">
        <v>82</v>
      </c>
      <c r="AW1036" s="12" t="s">
        <v>31</v>
      </c>
      <c r="AX1036" s="12" t="s">
        <v>75</v>
      </c>
      <c r="AY1036" s="154" t="s">
        <v>158</v>
      </c>
    </row>
    <row r="1037" spans="2:65" s="13" customFormat="1" ht="10">
      <c r="B1037" s="159"/>
      <c r="D1037" s="153" t="s">
        <v>165</v>
      </c>
      <c r="E1037" s="160" t="s">
        <v>1</v>
      </c>
      <c r="F1037" s="161" t="s">
        <v>82</v>
      </c>
      <c r="H1037" s="162">
        <v>1</v>
      </c>
      <c r="I1037" s="163"/>
      <c r="L1037" s="159"/>
      <c r="M1037" s="199"/>
      <c r="N1037" s="200"/>
      <c r="O1037" s="200"/>
      <c r="P1037" s="200"/>
      <c r="Q1037" s="200"/>
      <c r="R1037" s="200"/>
      <c r="S1037" s="200"/>
      <c r="T1037" s="201"/>
      <c r="AT1037" s="160" t="s">
        <v>165</v>
      </c>
      <c r="AU1037" s="160" t="s">
        <v>84</v>
      </c>
      <c r="AV1037" s="13" t="s">
        <v>84</v>
      </c>
      <c r="AW1037" s="13" t="s">
        <v>31</v>
      </c>
      <c r="AX1037" s="13" t="s">
        <v>82</v>
      </c>
      <c r="AY1037" s="160" t="s">
        <v>158</v>
      </c>
    </row>
    <row r="1038" spans="2:65" s="1" customFormat="1" ht="7" customHeight="1">
      <c r="B1038" s="44"/>
      <c r="C1038" s="45"/>
      <c r="D1038" s="45"/>
      <c r="E1038" s="45"/>
      <c r="F1038" s="45"/>
      <c r="G1038" s="45"/>
      <c r="H1038" s="45"/>
      <c r="I1038" s="45"/>
      <c r="J1038" s="45"/>
      <c r="K1038" s="45"/>
      <c r="L1038" s="32"/>
    </row>
  </sheetData>
  <autoFilter ref="C145:K1037" xr:uid="{00000000-0009-0000-0000-000002000000}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4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93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1739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ROUND(J138,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ROUND((SUM(BE138:BE343)),  2)</f>
        <v>0</v>
      </c>
      <c r="I35" s="96">
        <v>0.21</v>
      </c>
      <c r="J35" s="86">
        <f>ROUND(((SUM(BE138:BE343))*I35),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ROUND((SUM(BF138:BF343)),  2)</f>
        <v>0</v>
      </c>
      <c r="I36" s="96">
        <v>0.15</v>
      </c>
      <c r="J36" s="86">
        <f>ROUND(((SUM(BF138:BF343))*I36),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ROUND((SUM(BG138:BG343)),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ROUND((SUM(BH138:BH343)),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ROUND((SUM(BI138:BI343)),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1b - Zdravotně technické instalace, závlaha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J138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1740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47" s="8" customFormat="1" ht="25" customHeight="1">
      <c r="B100" s="108"/>
      <c r="D100" s="109" t="s">
        <v>1741</v>
      </c>
      <c r="E100" s="110"/>
      <c r="F100" s="110"/>
      <c r="G100" s="110"/>
      <c r="H100" s="110"/>
      <c r="I100" s="110"/>
      <c r="J100" s="111">
        <f>J163</f>
        <v>0</v>
      </c>
      <c r="L100" s="108"/>
    </row>
    <row r="101" spans="2:47" s="8" customFormat="1" ht="25" customHeight="1">
      <c r="B101" s="108"/>
      <c r="D101" s="109" t="s">
        <v>1742</v>
      </c>
      <c r="E101" s="110"/>
      <c r="F101" s="110"/>
      <c r="G101" s="110"/>
      <c r="H101" s="110"/>
      <c r="I101" s="110"/>
      <c r="J101" s="111">
        <f>J178</f>
        <v>0</v>
      </c>
      <c r="L101" s="108"/>
    </row>
    <row r="102" spans="2:47" s="8" customFormat="1" ht="25" customHeight="1">
      <c r="B102" s="108"/>
      <c r="D102" s="109" t="s">
        <v>1743</v>
      </c>
      <c r="E102" s="110"/>
      <c r="F102" s="110"/>
      <c r="G102" s="110"/>
      <c r="H102" s="110"/>
      <c r="I102" s="110"/>
      <c r="J102" s="111">
        <f>J193</f>
        <v>0</v>
      </c>
      <c r="L102" s="108"/>
    </row>
    <row r="103" spans="2:47" s="8" customFormat="1" ht="25" customHeight="1">
      <c r="B103" s="108"/>
      <c r="D103" s="109" t="s">
        <v>1744</v>
      </c>
      <c r="E103" s="110"/>
      <c r="F103" s="110"/>
      <c r="G103" s="110"/>
      <c r="H103" s="110"/>
      <c r="I103" s="110"/>
      <c r="J103" s="111">
        <f>J208</f>
        <v>0</v>
      </c>
      <c r="L103" s="108"/>
    </row>
    <row r="104" spans="2:47" s="8" customFormat="1" ht="25" customHeight="1">
      <c r="B104" s="108"/>
      <c r="D104" s="109" t="s">
        <v>1745</v>
      </c>
      <c r="E104" s="110"/>
      <c r="F104" s="110"/>
      <c r="G104" s="110"/>
      <c r="H104" s="110"/>
      <c r="I104" s="110"/>
      <c r="J104" s="111">
        <f>J223</f>
        <v>0</v>
      </c>
      <c r="L104" s="108"/>
    </row>
    <row r="105" spans="2:47" s="8" customFormat="1" ht="25" customHeight="1">
      <c r="B105" s="108"/>
      <c r="D105" s="109" t="s">
        <v>1746</v>
      </c>
      <c r="E105" s="110"/>
      <c r="F105" s="110"/>
      <c r="G105" s="110"/>
      <c r="H105" s="110"/>
      <c r="I105" s="110"/>
      <c r="J105" s="111">
        <f>J238</f>
        <v>0</v>
      </c>
      <c r="L105" s="108"/>
    </row>
    <row r="106" spans="2:47" s="8" customFormat="1" ht="25" customHeight="1">
      <c r="B106" s="108"/>
      <c r="D106" s="109" t="s">
        <v>1747</v>
      </c>
      <c r="E106" s="110"/>
      <c r="F106" s="110"/>
      <c r="G106" s="110"/>
      <c r="H106" s="110"/>
      <c r="I106" s="110"/>
      <c r="J106" s="111">
        <f>J249</f>
        <v>0</v>
      </c>
      <c r="L106" s="108"/>
    </row>
    <row r="107" spans="2:47" s="8" customFormat="1" ht="25" customHeight="1">
      <c r="B107" s="108"/>
      <c r="D107" s="109" t="s">
        <v>134</v>
      </c>
      <c r="E107" s="110"/>
      <c r="F107" s="110"/>
      <c r="G107" s="110"/>
      <c r="H107" s="110"/>
      <c r="I107" s="110"/>
      <c r="J107" s="111">
        <f>J252</f>
        <v>0</v>
      </c>
      <c r="L107" s="108"/>
    </row>
    <row r="108" spans="2:47" s="9" customFormat="1" ht="19.899999999999999" customHeight="1">
      <c r="B108" s="112"/>
      <c r="D108" s="113" t="s">
        <v>135</v>
      </c>
      <c r="E108" s="114"/>
      <c r="F108" s="114"/>
      <c r="G108" s="114"/>
      <c r="H108" s="114"/>
      <c r="I108" s="114"/>
      <c r="J108" s="115">
        <f>J253</f>
        <v>0</v>
      </c>
      <c r="L108" s="112"/>
    </row>
    <row r="109" spans="2:47" s="9" customFormat="1" ht="19.899999999999999" customHeight="1">
      <c r="B109" s="112"/>
      <c r="D109" s="113" t="s">
        <v>1748</v>
      </c>
      <c r="E109" s="114"/>
      <c r="F109" s="114"/>
      <c r="G109" s="114"/>
      <c r="H109" s="114"/>
      <c r="I109" s="114"/>
      <c r="J109" s="115">
        <f>J262</f>
        <v>0</v>
      </c>
      <c r="L109" s="112"/>
    </row>
    <row r="110" spans="2:47" s="8" customFormat="1" ht="25" customHeight="1">
      <c r="B110" s="108"/>
      <c r="D110" s="109" t="s">
        <v>308</v>
      </c>
      <c r="E110" s="110"/>
      <c r="F110" s="110"/>
      <c r="G110" s="110"/>
      <c r="H110" s="110"/>
      <c r="I110" s="110"/>
      <c r="J110" s="111">
        <f>J265</f>
        <v>0</v>
      </c>
      <c r="L110" s="108"/>
    </row>
    <row r="111" spans="2:47" s="9" customFormat="1" ht="19.899999999999999" customHeight="1">
      <c r="B111" s="112"/>
      <c r="D111" s="113" t="s">
        <v>310</v>
      </c>
      <c r="E111" s="114"/>
      <c r="F111" s="114"/>
      <c r="G111" s="114"/>
      <c r="H111" s="114"/>
      <c r="I111" s="114"/>
      <c r="J111" s="115">
        <f>J266</f>
        <v>0</v>
      </c>
      <c r="L111" s="112"/>
    </row>
    <row r="112" spans="2:47" s="9" customFormat="1" ht="19.899999999999999" customHeight="1">
      <c r="B112" s="112"/>
      <c r="D112" s="113" t="s">
        <v>1749</v>
      </c>
      <c r="E112" s="114"/>
      <c r="F112" s="114"/>
      <c r="G112" s="114"/>
      <c r="H112" s="114"/>
      <c r="I112" s="114"/>
      <c r="J112" s="115">
        <f>J277</f>
        <v>0</v>
      </c>
      <c r="L112" s="112"/>
    </row>
    <row r="113" spans="2:12" s="9" customFormat="1" ht="19.899999999999999" customHeight="1">
      <c r="B113" s="112"/>
      <c r="D113" s="113" t="s">
        <v>1750</v>
      </c>
      <c r="E113" s="114"/>
      <c r="F113" s="114"/>
      <c r="G113" s="114"/>
      <c r="H113" s="114"/>
      <c r="I113" s="114"/>
      <c r="J113" s="115">
        <f>J295</f>
        <v>0</v>
      </c>
      <c r="L113" s="112"/>
    </row>
    <row r="114" spans="2:12" s="9" customFormat="1" ht="19.899999999999999" customHeight="1">
      <c r="B114" s="112"/>
      <c r="D114" s="113" t="s">
        <v>1751</v>
      </c>
      <c r="E114" s="114"/>
      <c r="F114" s="114"/>
      <c r="G114" s="114"/>
      <c r="H114" s="114"/>
      <c r="I114" s="114"/>
      <c r="J114" s="115">
        <f>J315</f>
        <v>0</v>
      </c>
      <c r="L114" s="112"/>
    </row>
    <row r="115" spans="2:12" s="9" customFormat="1" ht="19.899999999999999" customHeight="1">
      <c r="B115" s="112"/>
      <c r="D115" s="113" t="s">
        <v>1752</v>
      </c>
      <c r="E115" s="114"/>
      <c r="F115" s="114"/>
      <c r="G115" s="114"/>
      <c r="H115" s="114"/>
      <c r="I115" s="114"/>
      <c r="J115" s="115">
        <f>J318</f>
        <v>0</v>
      </c>
      <c r="L115" s="112"/>
    </row>
    <row r="116" spans="2:12" s="8" customFormat="1" ht="25" customHeight="1">
      <c r="B116" s="108"/>
      <c r="D116" s="109" t="s">
        <v>1753</v>
      </c>
      <c r="E116" s="110"/>
      <c r="F116" s="110"/>
      <c r="G116" s="110"/>
      <c r="H116" s="110"/>
      <c r="I116" s="110"/>
      <c r="J116" s="111">
        <f>J339</f>
        <v>0</v>
      </c>
      <c r="L116" s="108"/>
    </row>
    <row r="117" spans="2:12" s="1" customFormat="1" ht="21.75" customHeight="1">
      <c r="B117" s="32"/>
      <c r="L117" s="32"/>
    </row>
    <row r="118" spans="2:12" s="1" customFormat="1" ht="7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7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5" customHeight="1">
      <c r="B123" s="32"/>
      <c r="C123" s="21" t="s">
        <v>143</v>
      </c>
      <c r="L123" s="32"/>
    </row>
    <row r="124" spans="2:12" s="1" customFormat="1" ht="7" customHeight="1">
      <c r="B124" s="32"/>
      <c r="L124" s="32"/>
    </row>
    <row r="125" spans="2:12" s="1" customFormat="1" ht="12" customHeight="1">
      <c r="B125" s="32"/>
      <c r="C125" s="27" t="s">
        <v>15</v>
      </c>
      <c r="L125" s="32"/>
    </row>
    <row r="126" spans="2:12" s="1" customFormat="1" ht="16.5" customHeight="1">
      <c r="B126" s="32"/>
      <c r="E126" s="251" t="str">
        <f>E7</f>
        <v>SŠ chovu koní a jezdectví Kladruby nad Labem - výstavba jízdárny</v>
      </c>
      <c r="F126" s="252"/>
      <c r="G126" s="252"/>
      <c r="H126" s="252"/>
      <c r="L126" s="32"/>
    </row>
    <row r="127" spans="2:12" ht="12" customHeight="1">
      <c r="B127" s="20"/>
      <c r="C127" s="27" t="s">
        <v>127</v>
      </c>
      <c r="L127" s="20"/>
    </row>
    <row r="128" spans="2:12" s="1" customFormat="1" ht="16.5" customHeight="1">
      <c r="B128" s="32"/>
      <c r="E128" s="251" t="s">
        <v>299</v>
      </c>
      <c r="F128" s="253"/>
      <c r="G128" s="253"/>
      <c r="H128" s="253"/>
      <c r="L128" s="32"/>
    </row>
    <row r="129" spans="2:65" s="1" customFormat="1" ht="12" customHeight="1">
      <c r="B129" s="32"/>
      <c r="C129" s="27" t="s">
        <v>300</v>
      </c>
      <c r="L129" s="32"/>
    </row>
    <row r="130" spans="2:65" s="1" customFormat="1" ht="16.5" customHeight="1">
      <c r="B130" s="32"/>
      <c r="E130" s="213" t="str">
        <f>E11</f>
        <v>1b - Zdravotně technické instalace, závlaha</v>
      </c>
      <c r="F130" s="253"/>
      <c r="G130" s="253"/>
      <c r="H130" s="253"/>
      <c r="L130" s="32"/>
    </row>
    <row r="131" spans="2:65" s="1" customFormat="1" ht="7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Kladruby nad Labem</v>
      </c>
      <c r="I132" s="27" t="s">
        <v>21</v>
      </c>
      <c r="J132" s="52" t="str">
        <f>IF(J14="","",J14)</f>
        <v>8. 1. 2023</v>
      </c>
      <c r="L132" s="32"/>
    </row>
    <row r="133" spans="2:65" s="1" customFormat="1" ht="7" customHeight="1">
      <c r="B133" s="32"/>
      <c r="L133" s="32"/>
    </row>
    <row r="134" spans="2:65" s="1" customFormat="1" ht="15.15" customHeight="1">
      <c r="B134" s="32"/>
      <c r="C134" s="27" t="s">
        <v>23</v>
      </c>
      <c r="F134" s="25" t="str">
        <f>E17</f>
        <v>Pardubický kraj</v>
      </c>
      <c r="I134" s="27" t="s">
        <v>29</v>
      </c>
      <c r="J134" s="30" t="str">
        <f>E23</f>
        <v>AG atelier s.r.o.</v>
      </c>
      <c r="L134" s="32"/>
    </row>
    <row r="135" spans="2:65" s="1" customFormat="1" ht="15.15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 xml:space="preserve"> </v>
      </c>
      <c r="L135" s="32"/>
    </row>
    <row r="136" spans="2:65" s="1" customFormat="1" ht="10.25" customHeight="1">
      <c r="B136" s="32"/>
      <c r="L136" s="32"/>
    </row>
    <row r="137" spans="2:65" s="10" customFormat="1" ht="29.25" customHeight="1">
      <c r="B137" s="116"/>
      <c r="C137" s="117" t="s">
        <v>144</v>
      </c>
      <c r="D137" s="118" t="s">
        <v>60</v>
      </c>
      <c r="E137" s="118" t="s">
        <v>56</v>
      </c>
      <c r="F137" s="118" t="s">
        <v>57</v>
      </c>
      <c r="G137" s="118" t="s">
        <v>145</v>
      </c>
      <c r="H137" s="118" t="s">
        <v>146</v>
      </c>
      <c r="I137" s="118" t="s">
        <v>147</v>
      </c>
      <c r="J137" s="119" t="s">
        <v>131</v>
      </c>
      <c r="K137" s="120" t="s">
        <v>148</v>
      </c>
      <c r="L137" s="116"/>
      <c r="M137" s="59" t="s">
        <v>1</v>
      </c>
      <c r="N137" s="60" t="s">
        <v>39</v>
      </c>
      <c r="O137" s="60" t="s">
        <v>149</v>
      </c>
      <c r="P137" s="60" t="s">
        <v>150</v>
      </c>
      <c r="Q137" s="60" t="s">
        <v>151</v>
      </c>
      <c r="R137" s="60" t="s">
        <v>152</v>
      </c>
      <c r="S137" s="60" t="s">
        <v>153</v>
      </c>
      <c r="T137" s="61" t="s">
        <v>154</v>
      </c>
    </row>
    <row r="138" spans="2:65" s="1" customFormat="1" ht="22.75" customHeight="1">
      <c r="B138" s="32"/>
      <c r="C138" s="64" t="s">
        <v>155</v>
      </c>
      <c r="J138" s="121">
        <f>BK138</f>
        <v>0</v>
      </c>
      <c r="L138" s="32"/>
      <c r="M138" s="62"/>
      <c r="N138" s="53"/>
      <c r="O138" s="53"/>
      <c r="P138" s="122">
        <f>P139+P163+P178+P193+P208+P223+P238+P249+P252+P265+P339</f>
        <v>0</v>
      </c>
      <c r="Q138" s="53"/>
      <c r="R138" s="122">
        <f>R139+R163+R178+R193+R208+R223+R238+R249+R252+R265+R339</f>
        <v>0.23388600000000001</v>
      </c>
      <c r="S138" s="53"/>
      <c r="T138" s="123">
        <f>T139+T163+T178+T193+T208+T223+T238+T249+T252+T265+T339</f>
        <v>0</v>
      </c>
      <c r="AT138" s="17" t="s">
        <v>74</v>
      </c>
      <c r="AU138" s="17" t="s">
        <v>133</v>
      </c>
      <c r="BK138" s="124">
        <f>BK139+BK163+BK178+BK193+BK208+BK223+BK238+BK249+BK252+BK265+BK339</f>
        <v>0</v>
      </c>
    </row>
    <row r="139" spans="2:65" s="11" customFormat="1" ht="25.9" customHeight="1">
      <c r="B139" s="125"/>
      <c r="D139" s="126" t="s">
        <v>74</v>
      </c>
      <c r="E139" s="127" t="s">
        <v>1754</v>
      </c>
      <c r="F139" s="127" t="s">
        <v>1755</v>
      </c>
      <c r="I139" s="128"/>
      <c r="J139" s="129">
        <f>BK139</f>
        <v>0</v>
      </c>
      <c r="L139" s="125"/>
      <c r="M139" s="130"/>
      <c r="P139" s="131">
        <f>SUM(P140:P162)</f>
        <v>0</v>
      </c>
      <c r="R139" s="131">
        <f>SUM(R140:R162)</f>
        <v>0</v>
      </c>
      <c r="T139" s="132">
        <f>SUM(T140:T162)</f>
        <v>0</v>
      </c>
      <c r="AR139" s="126" t="s">
        <v>82</v>
      </c>
      <c r="AT139" s="133" t="s">
        <v>74</v>
      </c>
      <c r="AU139" s="133" t="s">
        <v>75</v>
      </c>
      <c r="AY139" s="126" t="s">
        <v>158</v>
      </c>
      <c r="BK139" s="134">
        <f>SUM(BK140:BK162)</f>
        <v>0</v>
      </c>
    </row>
    <row r="140" spans="2:65" s="1" customFormat="1" ht="21.75" customHeight="1">
      <c r="B140" s="137"/>
      <c r="C140" s="138" t="s">
        <v>82</v>
      </c>
      <c r="D140" s="138" t="s">
        <v>160</v>
      </c>
      <c r="E140" s="139" t="s">
        <v>1756</v>
      </c>
      <c r="F140" s="140" t="s">
        <v>1757</v>
      </c>
      <c r="G140" s="141" t="s">
        <v>1444</v>
      </c>
      <c r="H140" s="142">
        <v>5</v>
      </c>
      <c r="I140" s="143"/>
      <c r="J140" s="144">
        <f t="shared" ref="J140:J162" si="0">ROUND(I140*H140,2)</f>
        <v>0</v>
      </c>
      <c r="K140" s="145"/>
      <c r="L140" s="32"/>
      <c r="M140" s="146" t="s">
        <v>1</v>
      </c>
      <c r="N140" s="147" t="s">
        <v>40</v>
      </c>
      <c r="P140" s="148">
        <f t="shared" ref="P140:P162" si="1">O140*H140</f>
        <v>0</v>
      </c>
      <c r="Q140" s="148">
        <v>0</v>
      </c>
      <c r="R140" s="148">
        <f t="shared" ref="R140:R162" si="2">Q140*H140</f>
        <v>0</v>
      </c>
      <c r="S140" s="148">
        <v>0</v>
      </c>
      <c r="T140" s="149">
        <f t="shared" ref="T140:T162" si="3"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ref="BE140:BE162" si="4">IF(N140="základní",J140,0)</f>
        <v>0</v>
      </c>
      <c r="BF140" s="151">
        <f t="shared" ref="BF140:BF162" si="5">IF(N140="snížená",J140,0)</f>
        <v>0</v>
      </c>
      <c r="BG140" s="151">
        <f t="shared" ref="BG140:BG162" si="6">IF(N140="zákl. přenesená",J140,0)</f>
        <v>0</v>
      </c>
      <c r="BH140" s="151">
        <f t="shared" ref="BH140:BH162" si="7">IF(N140="sníž. přenesená",J140,0)</f>
        <v>0</v>
      </c>
      <c r="BI140" s="151">
        <f t="shared" ref="BI140:BI162" si="8">IF(N140="nulová",J140,0)</f>
        <v>0</v>
      </c>
      <c r="BJ140" s="17" t="s">
        <v>82</v>
      </c>
      <c r="BK140" s="151">
        <f t="shared" ref="BK140:BK162" si="9">ROUND(I140*H140,2)</f>
        <v>0</v>
      </c>
      <c r="BL140" s="17" t="s">
        <v>105</v>
      </c>
      <c r="BM140" s="150" t="s">
        <v>1758</v>
      </c>
    </row>
    <row r="141" spans="2:65" s="1" customFormat="1" ht="16.5" customHeight="1">
      <c r="B141" s="137"/>
      <c r="C141" s="138" t="s">
        <v>84</v>
      </c>
      <c r="D141" s="138" t="s">
        <v>160</v>
      </c>
      <c r="E141" s="139" t="s">
        <v>1759</v>
      </c>
      <c r="F141" s="140" t="s">
        <v>1760</v>
      </c>
      <c r="G141" s="141" t="s">
        <v>1444</v>
      </c>
      <c r="H141" s="142">
        <v>2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105</v>
      </c>
      <c r="BM141" s="150" t="s">
        <v>1761</v>
      </c>
    </row>
    <row r="142" spans="2:65" s="1" customFormat="1" ht="16.5" customHeight="1">
      <c r="B142" s="137"/>
      <c r="C142" s="138" t="s">
        <v>102</v>
      </c>
      <c r="D142" s="138" t="s">
        <v>160</v>
      </c>
      <c r="E142" s="139" t="s">
        <v>1759</v>
      </c>
      <c r="F142" s="140" t="s">
        <v>1760</v>
      </c>
      <c r="G142" s="141" t="s">
        <v>1444</v>
      </c>
      <c r="H142" s="142">
        <v>1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105</v>
      </c>
      <c r="BM142" s="150" t="s">
        <v>1762</v>
      </c>
    </row>
    <row r="143" spans="2:65" s="1" customFormat="1" ht="16.5" customHeight="1">
      <c r="B143" s="137"/>
      <c r="C143" s="138" t="s">
        <v>105</v>
      </c>
      <c r="D143" s="138" t="s">
        <v>160</v>
      </c>
      <c r="E143" s="139" t="s">
        <v>1759</v>
      </c>
      <c r="F143" s="140" t="s">
        <v>1760</v>
      </c>
      <c r="G143" s="141" t="s">
        <v>1444</v>
      </c>
      <c r="H143" s="142">
        <v>1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105</v>
      </c>
      <c r="BM143" s="150" t="s">
        <v>1763</v>
      </c>
    </row>
    <row r="144" spans="2:65" s="1" customFormat="1" ht="16.5" customHeight="1">
      <c r="B144" s="137"/>
      <c r="C144" s="138" t="s">
        <v>108</v>
      </c>
      <c r="D144" s="138" t="s">
        <v>160</v>
      </c>
      <c r="E144" s="139" t="s">
        <v>1764</v>
      </c>
      <c r="F144" s="140" t="s">
        <v>1765</v>
      </c>
      <c r="G144" s="141" t="s">
        <v>906</v>
      </c>
      <c r="H144" s="142">
        <v>14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1">
        <f t="shared" si="9"/>
        <v>0</v>
      </c>
      <c r="BL144" s="17" t="s">
        <v>105</v>
      </c>
      <c r="BM144" s="150" t="s">
        <v>1766</v>
      </c>
    </row>
    <row r="145" spans="2:65" s="1" customFormat="1" ht="16.5" customHeight="1">
      <c r="B145" s="137"/>
      <c r="C145" s="138" t="s">
        <v>111</v>
      </c>
      <c r="D145" s="138" t="s">
        <v>160</v>
      </c>
      <c r="E145" s="139" t="s">
        <v>1767</v>
      </c>
      <c r="F145" s="140" t="s">
        <v>1768</v>
      </c>
      <c r="G145" s="141" t="s">
        <v>1444</v>
      </c>
      <c r="H145" s="142">
        <v>2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1">
        <f t="shared" si="9"/>
        <v>0</v>
      </c>
      <c r="BL145" s="17" t="s">
        <v>105</v>
      </c>
      <c r="BM145" s="150" t="s">
        <v>1769</v>
      </c>
    </row>
    <row r="146" spans="2:65" s="1" customFormat="1" ht="16.5" customHeight="1">
      <c r="B146" s="137"/>
      <c r="C146" s="138" t="s">
        <v>120</v>
      </c>
      <c r="D146" s="138" t="s">
        <v>160</v>
      </c>
      <c r="E146" s="139" t="s">
        <v>1770</v>
      </c>
      <c r="F146" s="140" t="s">
        <v>1771</v>
      </c>
      <c r="G146" s="141" t="s">
        <v>1444</v>
      </c>
      <c r="H146" s="142">
        <v>1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1">
        <f t="shared" si="9"/>
        <v>0</v>
      </c>
      <c r="BL146" s="17" t="s">
        <v>105</v>
      </c>
      <c r="BM146" s="150" t="s">
        <v>1772</v>
      </c>
    </row>
    <row r="147" spans="2:65" s="1" customFormat="1" ht="33" customHeight="1">
      <c r="B147" s="137"/>
      <c r="C147" s="138" t="s">
        <v>123</v>
      </c>
      <c r="D147" s="138" t="s">
        <v>160</v>
      </c>
      <c r="E147" s="139" t="s">
        <v>1773</v>
      </c>
      <c r="F147" s="140" t="s">
        <v>1774</v>
      </c>
      <c r="G147" s="141" t="s">
        <v>1444</v>
      </c>
      <c r="H147" s="142">
        <v>1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1">
        <f t="shared" si="9"/>
        <v>0</v>
      </c>
      <c r="BL147" s="17" t="s">
        <v>105</v>
      </c>
      <c r="BM147" s="150" t="s">
        <v>1775</v>
      </c>
    </row>
    <row r="148" spans="2:65" s="1" customFormat="1" ht="21.75" customHeight="1">
      <c r="B148" s="137"/>
      <c r="C148" s="138" t="s">
        <v>179</v>
      </c>
      <c r="D148" s="138" t="s">
        <v>160</v>
      </c>
      <c r="E148" s="139" t="s">
        <v>1776</v>
      </c>
      <c r="F148" s="140" t="s">
        <v>1777</v>
      </c>
      <c r="G148" s="141" t="s">
        <v>1444</v>
      </c>
      <c r="H148" s="142">
        <v>1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1">
        <f t="shared" si="9"/>
        <v>0</v>
      </c>
      <c r="BL148" s="17" t="s">
        <v>105</v>
      </c>
      <c r="BM148" s="150" t="s">
        <v>1778</v>
      </c>
    </row>
    <row r="149" spans="2:65" s="1" customFormat="1" ht="16.5" customHeight="1">
      <c r="B149" s="137"/>
      <c r="C149" s="138" t="s">
        <v>215</v>
      </c>
      <c r="D149" s="138" t="s">
        <v>160</v>
      </c>
      <c r="E149" s="139" t="s">
        <v>1779</v>
      </c>
      <c r="F149" s="140" t="s">
        <v>1780</v>
      </c>
      <c r="G149" s="141" t="s">
        <v>1444</v>
      </c>
      <c r="H149" s="142">
        <v>1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1">
        <f t="shared" si="9"/>
        <v>0</v>
      </c>
      <c r="BL149" s="17" t="s">
        <v>105</v>
      </c>
      <c r="BM149" s="150" t="s">
        <v>1781</v>
      </c>
    </row>
    <row r="150" spans="2:65" s="1" customFormat="1" ht="16.5" customHeight="1">
      <c r="B150" s="137"/>
      <c r="C150" s="138" t="s">
        <v>223</v>
      </c>
      <c r="D150" s="138" t="s">
        <v>160</v>
      </c>
      <c r="E150" s="139" t="s">
        <v>1782</v>
      </c>
      <c r="F150" s="140" t="s">
        <v>1783</v>
      </c>
      <c r="G150" s="141" t="s">
        <v>1444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1">
        <f t="shared" si="9"/>
        <v>0</v>
      </c>
      <c r="BL150" s="17" t="s">
        <v>105</v>
      </c>
      <c r="BM150" s="150" t="s">
        <v>1784</v>
      </c>
    </row>
    <row r="151" spans="2:65" s="1" customFormat="1" ht="16.5" customHeight="1">
      <c r="B151" s="137"/>
      <c r="C151" s="138" t="s">
        <v>228</v>
      </c>
      <c r="D151" s="138" t="s">
        <v>160</v>
      </c>
      <c r="E151" s="139" t="s">
        <v>1785</v>
      </c>
      <c r="F151" s="140" t="s">
        <v>1786</v>
      </c>
      <c r="G151" s="141" t="s">
        <v>1444</v>
      </c>
      <c r="H151" s="142">
        <v>1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1">
        <f t="shared" si="9"/>
        <v>0</v>
      </c>
      <c r="BL151" s="17" t="s">
        <v>105</v>
      </c>
      <c r="BM151" s="150" t="s">
        <v>1787</v>
      </c>
    </row>
    <row r="152" spans="2:65" s="1" customFormat="1" ht="24.15" customHeight="1">
      <c r="B152" s="137"/>
      <c r="C152" s="138" t="s">
        <v>233</v>
      </c>
      <c r="D152" s="138" t="s">
        <v>160</v>
      </c>
      <c r="E152" s="139" t="s">
        <v>1788</v>
      </c>
      <c r="F152" s="140" t="s">
        <v>1789</v>
      </c>
      <c r="G152" s="141" t="s">
        <v>1444</v>
      </c>
      <c r="H152" s="142">
        <v>1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1">
        <f t="shared" si="9"/>
        <v>0</v>
      </c>
      <c r="BL152" s="17" t="s">
        <v>105</v>
      </c>
      <c r="BM152" s="150" t="s">
        <v>1790</v>
      </c>
    </row>
    <row r="153" spans="2:65" s="1" customFormat="1" ht="16.5" customHeight="1">
      <c r="B153" s="137"/>
      <c r="C153" s="138" t="s">
        <v>237</v>
      </c>
      <c r="D153" s="138" t="s">
        <v>160</v>
      </c>
      <c r="E153" s="139" t="s">
        <v>1791</v>
      </c>
      <c r="F153" s="140" t="s">
        <v>1792</v>
      </c>
      <c r="G153" s="141" t="s">
        <v>1444</v>
      </c>
      <c r="H153" s="142">
        <v>1</v>
      </c>
      <c r="I153" s="143"/>
      <c r="J153" s="144">
        <f t="shared" si="0"/>
        <v>0</v>
      </c>
      <c r="K153" s="145"/>
      <c r="L153" s="32"/>
      <c r="M153" s="146" t="s">
        <v>1</v>
      </c>
      <c r="N153" s="147" t="s">
        <v>40</v>
      </c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82</v>
      </c>
      <c r="BK153" s="151">
        <f t="shared" si="9"/>
        <v>0</v>
      </c>
      <c r="BL153" s="17" t="s">
        <v>105</v>
      </c>
      <c r="BM153" s="150" t="s">
        <v>1793</v>
      </c>
    </row>
    <row r="154" spans="2:65" s="1" customFormat="1" ht="24.15" customHeight="1">
      <c r="B154" s="137"/>
      <c r="C154" s="138" t="s">
        <v>8</v>
      </c>
      <c r="D154" s="138" t="s">
        <v>160</v>
      </c>
      <c r="E154" s="139" t="s">
        <v>1794</v>
      </c>
      <c r="F154" s="140" t="s">
        <v>1795</v>
      </c>
      <c r="G154" s="141" t="s">
        <v>1444</v>
      </c>
      <c r="H154" s="142">
        <v>1</v>
      </c>
      <c r="I154" s="143"/>
      <c r="J154" s="144">
        <f t="shared" si="0"/>
        <v>0</v>
      </c>
      <c r="K154" s="145"/>
      <c r="L154" s="32"/>
      <c r="M154" s="146" t="s">
        <v>1</v>
      </c>
      <c r="N154" s="147" t="s">
        <v>40</v>
      </c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82</v>
      </c>
      <c r="BK154" s="151">
        <f t="shared" si="9"/>
        <v>0</v>
      </c>
      <c r="BL154" s="17" t="s">
        <v>105</v>
      </c>
      <c r="BM154" s="150" t="s">
        <v>1796</v>
      </c>
    </row>
    <row r="155" spans="2:65" s="1" customFormat="1" ht="24.15" customHeight="1">
      <c r="B155" s="137"/>
      <c r="C155" s="138" t="s">
        <v>248</v>
      </c>
      <c r="D155" s="138" t="s">
        <v>160</v>
      </c>
      <c r="E155" s="139" t="s">
        <v>1797</v>
      </c>
      <c r="F155" s="140" t="s">
        <v>1798</v>
      </c>
      <c r="G155" s="141" t="s">
        <v>1444</v>
      </c>
      <c r="H155" s="142">
        <v>1</v>
      </c>
      <c r="I155" s="143"/>
      <c r="J155" s="144">
        <f t="shared" si="0"/>
        <v>0</v>
      </c>
      <c r="K155" s="145"/>
      <c r="L155" s="32"/>
      <c r="M155" s="146" t="s">
        <v>1</v>
      </c>
      <c r="N155" s="147" t="s">
        <v>40</v>
      </c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82</v>
      </c>
      <c r="BK155" s="151">
        <f t="shared" si="9"/>
        <v>0</v>
      </c>
      <c r="BL155" s="17" t="s">
        <v>105</v>
      </c>
      <c r="BM155" s="150" t="s">
        <v>1799</v>
      </c>
    </row>
    <row r="156" spans="2:65" s="1" customFormat="1" ht="21.75" customHeight="1">
      <c r="B156" s="137"/>
      <c r="C156" s="138" t="s">
        <v>253</v>
      </c>
      <c r="D156" s="138" t="s">
        <v>160</v>
      </c>
      <c r="E156" s="139" t="s">
        <v>1800</v>
      </c>
      <c r="F156" s="140" t="s">
        <v>1801</v>
      </c>
      <c r="G156" s="141" t="s">
        <v>1444</v>
      </c>
      <c r="H156" s="142">
        <v>2</v>
      </c>
      <c r="I156" s="143"/>
      <c r="J156" s="144">
        <f t="shared" si="0"/>
        <v>0</v>
      </c>
      <c r="K156" s="145"/>
      <c r="L156" s="32"/>
      <c r="M156" s="146" t="s">
        <v>1</v>
      </c>
      <c r="N156" s="147" t="s">
        <v>40</v>
      </c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82</v>
      </c>
      <c r="BK156" s="151">
        <f t="shared" si="9"/>
        <v>0</v>
      </c>
      <c r="BL156" s="17" t="s">
        <v>105</v>
      </c>
      <c r="BM156" s="150" t="s">
        <v>1802</v>
      </c>
    </row>
    <row r="157" spans="2:65" s="1" customFormat="1" ht="16.5" customHeight="1">
      <c r="B157" s="137"/>
      <c r="C157" s="138" t="s">
        <v>259</v>
      </c>
      <c r="D157" s="138" t="s">
        <v>160</v>
      </c>
      <c r="E157" s="139" t="s">
        <v>1803</v>
      </c>
      <c r="F157" s="140" t="s">
        <v>1804</v>
      </c>
      <c r="G157" s="141" t="s">
        <v>1444</v>
      </c>
      <c r="H157" s="142">
        <v>1</v>
      </c>
      <c r="I157" s="143"/>
      <c r="J157" s="144">
        <f t="shared" si="0"/>
        <v>0</v>
      </c>
      <c r="K157" s="145"/>
      <c r="L157" s="32"/>
      <c r="M157" s="146" t="s">
        <v>1</v>
      </c>
      <c r="N157" s="147" t="s">
        <v>40</v>
      </c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82</v>
      </c>
      <c r="BK157" s="151">
        <f t="shared" si="9"/>
        <v>0</v>
      </c>
      <c r="BL157" s="17" t="s">
        <v>105</v>
      </c>
      <c r="BM157" s="150" t="s">
        <v>1805</v>
      </c>
    </row>
    <row r="158" spans="2:65" s="1" customFormat="1" ht="16.5" customHeight="1">
      <c r="B158" s="137"/>
      <c r="C158" s="138" t="s">
        <v>264</v>
      </c>
      <c r="D158" s="138" t="s">
        <v>160</v>
      </c>
      <c r="E158" s="139" t="s">
        <v>1806</v>
      </c>
      <c r="F158" s="140" t="s">
        <v>1807</v>
      </c>
      <c r="G158" s="141" t="s">
        <v>1444</v>
      </c>
      <c r="H158" s="142">
        <v>8</v>
      </c>
      <c r="I158" s="143"/>
      <c r="J158" s="144">
        <f t="shared" si="0"/>
        <v>0</v>
      </c>
      <c r="K158" s="145"/>
      <c r="L158" s="32"/>
      <c r="M158" s="146" t="s">
        <v>1</v>
      </c>
      <c r="N158" s="147" t="s">
        <v>40</v>
      </c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82</v>
      </c>
      <c r="BK158" s="151">
        <f t="shared" si="9"/>
        <v>0</v>
      </c>
      <c r="BL158" s="17" t="s">
        <v>105</v>
      </c>
      <c r="BM158" s="150" t="s">
        <v>1808</v>
      </c>
    </row>
    <row r="159" spans="2:65" s="1" customFormat="1" ht="21.75" customHeight="1">
      <c r="B159" s="137"/>
      <c r="C159" s="138" t="s">
        <v>269</v>
      </c>
      <c r="D159" s="138" t="s">
        <v>160</v>
      </c>
      <c r="E159" s="139" t="s">
        <v>1809</v>
      </c>
      <c r="F159" s="140" t="s">
        <v>1810</v>
      </c>
      <c r="G159" s="141" t="s">
        <v>1444</v>
      </c>
      <c r="H159" s="142">
        <v>1</v>
      </c>
      <c r="I159" s="143"/>
      <c r="J159" s="144">
        <f t="shared" si="0"/>
        <v>0</v>
      </c>
      <c r="K159" s="145"/>
      <c r="L159" s="32"/>
      <c r="M159" s="146" t="s">
        <v>1</v>
      </c>
      <c r="N159" s="147" t="s">
        <v>40</v>
      </c>
      <c r="P159" s="148">
        <f t="shared" si="1"/>
        <v>0</v>
      </c>
      <c r="Q159" s="148">
        <v>0</v>
      </c>
      <c r="R159" s="148">
        <f t="shared" si="2"/>
        <v>0</v>
      </c>
      <c r="S159" s="148">
        <v>0</v>
      </c>
      <c r="T159" s="149">
        <f t="shared" si="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82</v>
      </c>
      <c r="BK159" s="151">
        <f t="shared" si="9"/>
        <v>0</v>
      </c>
      <c r="BL159" s="17" t="s">
        <v>105</v>
      </c>
      <c r="BM159" s="150" t="s">
        <v>1811</v>
      </c>
    </row>
    <row r="160" spans="2:65" s="1" customFormat="1" ht="24.15" customHeight="1">
      <c r="B160" s="137"/>
      <c r="C160" s="138" t="s">
        <v>7</v>
      </c>
      <c r="D160" s="138" t="s">
        <v>160</v>
      </c>
      <c r="E160" s="139" t="s">
        <v>1812</v>
      </c>
      <c r="F160" s="140" t="s">
        <v>1813</v>
      </c>
      <c r="G160" s="141" t="s">
        <v>1444</v>
      </c>
      <c r="H160" s="142">
        <v>5</v>
      </c>
      <c r="I160" s="143"/>
      <c r="J160" s="144">
        <f t="shared" si="0"/>
        <v>0</v>
      </c>
      <c r="K160" s="145"/>
      <c r="L160" s="32"/>
      <c r="M160" s="146" t="s">
        <v>1</v>
      </c>
      <c r="N160" s="147" t="s">
        <v>40</v>
      </c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82</v>
      </c>
      <c r="BK160" s="151">
        <f t="shared" si="9"/>
        <v>0</v>
      </c>
      <c r="BL160" s="17" t="s">
        <v>105</v>
      </c>
      <c r="BM160" s="150" t="s">
        <v>1814</v>
      </c>
    </row>
    <row r="161" spans="2:65" s="1" customFormat="1" ht="16.5" customHeight="1">
      <c r="B161" s="137"/>
      <c r="C161" s="138" t="s">
        <v>284</v>
      </c>
      <c r="D161" s="138" t="s">
        <v>160</v>
      </c>
      <c r="E161" s="139" t="s">
        <v>1815</v>
      </c>
      <c r="F161" s="140" t="s">
        <v>1816</v>
      </c>
      <c r="G161" s="141" t="s">
        <v>1444</v>
      </c>
      <c r="H161" s="142">
        <v>5</v>
      </c>
      <c r="I161" s="143"/>
      <c r="J161" s="144">
        <f t="shared" si="0"/>
        <v>0</v>
      </c>
      <c r="K161" s="145"/>
      <c r="L161" s="32"/>
      <c r="M161" s="146" t="s">
        <v>1</v>
      </c>
      <c r="N161" s="147" t="s">
        <v>40</v>
      </c>
      <c r="P161" s="148">
        <f t="shared" si="1"/>
        <v>0</v>
      </c>
      <c r="Q161" s="148">
        <v>0</v>
      </c>
      <c r="R161" s="148">
        <f t="shared" si="2"/>
        <v>0</v>
      </c>
      <c r="S161" s="148">
        <v>0</v>
      </c>
      <c r="T161" s="149">
        <f t="shared" si="3"/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82</v>
      </c>
      <c r="BK161" s="151">
        <f t="shared" si="9"/>
        <v>0</v>
      </c>
      <c r="BL161" s="17" t="s">
        <v>105</v>
      </c>
      <c r="BM161" s="150" t="s">
        <v>1817</v>
      </c>
    </row>
    <row r="162" spans="2:65" s="1" customFormat="1" ht="16.5" customHeight="1">
      <c r="B162" s="137"/>
      <c r="C162" s="138" t="s">
        <v>289</v>
      </c>
      <c r="D162" s="138" t="s">
        <v>160</v>
      </c>
      <c r="E162" s="139" t="s">
        <v>1818</v>
      </c>
      <c r="F162" s="140" t="s">
        <v>1819</v>
      </c>
      <c r="G162" s="141" t="s">
        <v>1820</v>
      </c>
      <c r="H162" s="142">
        <v>16</v>
      </c>
      <c r="I162" s="143"/>
      <c r="J162" s="144">
        <f t="shared" si="0"/>
        <v>0</v>
      </c>
      <c r="K162" s="145"/>
      <c r="L162" s="32"/>
      <c r="M162" s="146" t="s">
        <v>1</v>
      </c>
      <c r="N162" s="147" t="s">
        <v>40</v>
      </c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82</v>
      </c>
      <c r="BK162" s="151">
        <f t="shared" si="9"/>
        <v>0</v>
      </c>
      <c r="BL162" s="17" t="s">
        <v>105</v>
      </c>
      <c r="BM162" s="150" t="s">
        <v>1821</v>
      </c>
    </row>
    <row r="163" spans="2:65" s="11" customFormat="1" ht="25.9" customHeight="1">
      <c r="B163" s="125"/>
      <c r="D163" s="126" t="s">
        <v>74</v>
      </c>
      <c r="E163" s="127" t="s">
        <v>1822</v>
      </c>
      <c r="F163" s="127" t="s">
        <v>1823</v>
      </c>
      <c r="I163" s="128"/>
      <c r="J163" s="129">
        <f>BK163</f>
        <v>0</v>
      </c>
      <c r="L163" s="125"/>
      <c r="M163" s="130"/>
      <c r="P163" s="131">
        <f>SUM(P164:P177)</f>
        <v>0</v>
      </c>
      <c r="R163" s="131">
        <f>SUM(R164:R177)</f>
        <v>0</v>
      </c>
      <c r="T163" s="132">
        <f>SUM(T164:T177)</f>
        <v>0</v>
      </c>
      <c r="AR163" s="126" t="s">
        <v>82</v>
      </c>
      <c r="AT163" s="133" t="s">
        <v>74</v>
      </c>
      <c r="AU163" s="133" t="s">
        <v>75</v>
      </c>
      <c r="AY163" s="126" t="s">
        <v>158</v>
      </c>
      <c r="BK163" s="134">
        <f>SUM(BK164:BK177)</f>
        <v>0</v>
      </c>
    </row>
    <row r="164" spans="2:65" s="1" customFormat="1" ht="21.75" customHeight="1">
      <c r="B164" s="137"/>
      <c r="C164" s="138" t="s">
        <v>295</v>
      </c>
      <c r="D164" s="138" t="s">
        <v>160</v>
      </c>
      <c r="E164" s="139" t="s">
        <v>1756</v>
      </c>
      <c r="F164" s="140" t="s">
        <v>1757</v>
      </c>
      <c r="G164" s="141" t="s">
        <v>1444</v>
      </c>
      <c r="H164" s="142">
        <v>1</v>
      </c>
      <c r="I164" s="143"/>
      <c r="J164" s="144">
        <f t="shared" ref="J164:J177" si="10">ROUND(I164*H164,2)</f>
        <v>0</v>
      </c>
      <c r="K164" s="145"/>
      <c r="L164" s="32"/>
      <c r="M164" s="146" t="s">
        <v>1</v>
      </c>
      <c r="N164" s="147" t="s">
        <v>40</v>
      </c>
      <c r="P164" s="148">
        <f t="shared" ref="P164:P177" si="11">O164*H164</f>
        <v>0</v>
      </c>
      <c r="Q164" s="148">
        <v>0</v>
      </c>
      <c r="R164" s="148">
        <f t="shared" ref="R164:R177" si="12">Q164*H164</f>
        <v>0</v>
      </c>
      <c r="S164" s="148">
        <v>0</v>
      </c>
      <c r="T164" s="149">
        <f t="shared" ref="T164:T177" si="13">S164*H164</f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ref="BE164:BE177" si="14">IF(N164="základní",J164,0)</f>
        <v>0</v>
      </c>
      <c r="BF164" s="151">
        <f t="shared" ref="BF164:BF177" si="15">IF(N164="snížená",J164,0)</f>
        <v>0</v>
      </c>
      <c r="BG164" s="151">
        <f t="shared" ref="BG164:BG177" si="16">IF(N164="zákl. přenesená",J164,0)</f>
        <v>0</v>
      </c>
      <c r="BH164" s="151">
        <f t="shared" ref="BH164:BH177" si="17">IF(N164="sníž. přenesená",J164,0)</f>
        <v>0</v>
      </c>
      <c r="BI164" s="151">
        <f t="shared" ref="BI164:BI177" si="18">IF(N164="nulová",J164,0)</f>
        <v>0</v>
      </c>
      <c r="BJ164" s="17" t="s">
        <v>82</v>
      </c>
      <c r="BK164" s="151">
        <f t="shared" ref="BK164:BK177" si="19">ROUND(I164*H164,2)</f>
        <v>0</v>
      </c>
      <c r="BL164" s="17" t="s">
        <v>105</v>
      </c>
      <c r="BM164" s="150" t="s">
        <v>1824</v>
      </c>
    </row>
    <row r="165" spans="2:65" s="1" customFormat="1" ht="16.5" customHeight="1">
      <c r="B165" s="137"/>
      <c r="C165" s="138" t="s">
        <v>485</v>
      </c>
      <c r="D165" s="138" t="s">
        <v>160</v>
      </c>
      <c r="E165" s="139" t="s">
        <v>1764</v>
      </c>
      <c r="F165" s="140" t="s">
        <v>1765</v>
      </c>
      <c r="G165" s="141" t="s">
        <v>906</v>
      </c>
      <c r="H165" s="142">
        <v>123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82</v>
      </c>
      <c r="BK165" s="151">
        <f t="shared" si="19"/>
        <v>0</v>
      </c>
      <c r="BL165" s="17" t="s">
        <v>105</v>
      </c>
      <c r="BM165" s="150" t="s">
        <v>1825</v>
      </c>
    </row>
    <row r="166" spans="2:65" s="1" customFormat="1" ht="16.5" customHeight="1">
      <c r="B166" s="137"/>
      <c r="C166" s="138" t="s">
        <v>489</v>
      </c>
      <c r="D166" s="138" t="s">
        <v>160</v>
      </c>
      <c r="E166" s="139" t="s">
        <v>1803</v>
      </c>
      <c r="F166" s="140" t="s">
        <v>1804</v>
      </c>
      <c r="G166" s="141" t="s">
        <v>1444</v>
      </c>
      <c r="H166" s="142">
        <v>5</v>
      </c>
      <c r="I166" s="143"/>
      <c r="J166" s="144">
        <f t="shared" si="10"/>
        <v>0</v>
      </c>
      <c r="K166" s="145"/>
      <c r="L166" s="32"/>
      <c r="M166" s="146" t="s">
        <v>1</v>
      </c>
      <c r="N166" s="147" t="s">
        <v>40</v>
      </c>
      <c r="P166" s="148">
        <f t="shared" si="11"/>
        <v>0</v>
      </c>
      <c r="Q166" s="148">
        <v>0</v>
      </c>
      <c r="R166" s="148">
        <f t="shared" si="12"/>
        <v>0</v>
      </c>
      <c r="S166" s="148">
        <v>0</v>
      </c>
      <c r="T166" s="149">
        <f t="shared" si="13"/>
        <v>0</v>
      </c>
      <c r="AR166" s="150" t="s">
        <v>105</v>
      </c>
      <c r="AT166" s="150" t="s">
        <v>160</v>
      </c>
      <c r="AU166" s="150" t="s">
        <v>82</v>
      </c>
      <c r="AY166" s="17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82</v>
      </c>
      <c r="BK166" s="151">
        <f t="shared" si="19"/>
        <v>0</v>
      </c>
      <c r="BL166" s="17" t="s">
        <v>105</v>
      </c>
      <c r="BM166" s="150" t="s">
        <v>1826</v>
      </c>
    </row>
    <row r="167" spans="2:65" s="1" customFormat="1" ht="24.15" customHeight="1">
      <c r="B167" s="137"/>
      <c r="C167" s="138" t="s">
        <v>495</v>
      </c>
      <c r="D167" s="138" t="s">
        <v>160</v>
      </c>
      <c r="E167" s="139" t="s">
        <v>1827</v>
      </c>
      <c r="F167" s="140" t="s">
        <v>1828</v>
      </c>
      <c r="G167" s="141" t="s">
        <v>1444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82</v>
      </c>
      <c r="BK167" s="151">
        <f t="shared" si="19"/>
        <v>0</v>
      </c>
      <c r="BL167" s="17" t="s">
        <v>105</v>
      </c>
      <c r="BM167" s="150" t="s">
        <v>1829</v>
      </c>
    </row>
    <row r="168" spans="2:65" s="1" customFormat="1" ht="21.75" customHeight="1">
      <c r="B168" s="137"/>
      <c r="C168" s="138" t="s">
        <v>501</v>
      </c>
      <c r="D168" s="138" t="s">
        <v>160</v>
      </c>
      <c r="E168" s="139" t="s">
        <v>1830</v>
      </c>
      <c r="F168" s="140" t="s">
        <v>1831</v>
      </c>
      <c r="G168" s="141" t="s">
        <v>1444</v>
      </c>
      <c r="H168" s="142">
        <v>1</v>
      </c>
      <c r="I168" s="143"/>
      <c r="J168" s="144">
        <f t="shared" si="10"/>
        <v>0</v>
      </c>
      <c r="K168" s="145"/>
      <c r="L168" s="32"/>
      <c r="M168" s="146" t="s">
        <v>1</v>
      </c>
      <c r="N168" s="147" t="s">
        <v>40</v>
      </c>
      <c r="P168" s="148">
        <f t="shared" si="11"/>
        <v>0</v>
      </c>
      <c r="Q168" s="148">
        <v>0</v>
      </c>
      <c r="R168" s="148">
        <f t="shared" si="12"/>
        <v>0</v>
      </c>
      <c r="S168" s="148">
        <v>0</v>
      </c>
      <c r="T168" s="149">
        <f t="shared" si="13"/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82</v>
      </c>
      <c r="BK168" s="151">
        <f t="shared" si="19"/>
        <v>0</v>
      </c>
      <c r="BL168" s="17" t="s">
        <v>105</v>
      </c>
      <c r="BM168" s="150" t="s">
        <v>1832</v>
      </c>
    </row>
    <row r="169" spans="2:65" s="1" customFormat="1" ht="16.5" customHeight="1">
      <c r="B169" s="137"/>
      <c r="C169" s="138" t="s">
        <v>508</v>
      </c>
      <c r="D169" s="138" t="s">
        <v>160</v>
      </c>
      <c r="E169" s="139" t="s">
        <v>1833</v>
      </c>
      <c r="F169" s="140" t="s">
        <v>1834</v>
      </c>
      <c r="G169" s="141" t="s">
        <v>906</v>
      </c>
      <c r="H169" s="142">
        <v>25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82</v>
      </c>
      <c r="BK169" s="151">
        <f t="shared" si="19"/>
        <v>0</v>
      </c>
      <c r="BL169" s="17" t="s">
        <v>105</v>
      </c>
      <c r="BM169" s="150" t="s">
        <v>1835</v>
      </c>
    </row>
    <row r="170" spans="2:65" s="1" customFormat="1" ht="16.5" customHeight="1">
      <c r="B170" s="137"/>
      <c r="C170" s="138" t="s">
        <v>515</v>
      </c>
      <c r="D170" s="138" t="s">
        <v>160</v>
      </c>
      <c r="E170" s="139" t="s">
        <v>1836</v>
      </c>
      <c r="F170" s="140" t="s">
        <v>1837</v>
      </c>
      <c r="G170" s="141" t="s">
        <v>1444</v>
      </c>
      <c r="H170" s="142">
        <v>2</v>
      </c>
      <c r="I170" s="143"/>
      <c r="J170" s="144">
        <f t="shared" si="10"/>
        <v>0</v>
      </c>
      <c r="K170" s="145"/>
      <c r="L170" s="32"/>
      <c r="M170" s="146" t="s">
        <v>1</v>
      </c>
      <c r="N170" s="147" t="s">
        <v>40</v>
      </c>
      <c r="P170" s="148">
        <f t="shared" si="11"/>
        <v>0</v>
      </c>
      <c r="Q170" s="148">
        <v>0</v>
      </c>
      <c r="R170" s="148">
        <f t="shared" si="12"/>
        <v>0</v>
      </c>
      <c r="S170" s="148">
        <v>0</v>
      </c>
      <c r="T170" s="149">
        <f t="shared" si="13"/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 t="shared" si="14"/>
        <v>0</v>
      </c>
      <c r="BF170" s="151">
        <f t="shared" si="15"/>
        <v>0</v>
      </c>
      <c r="BG170" s="151">
        <f t="shared" si="16"/>
        <v>0</v>
      </c>
      <c r="BH170" s="151">
        <f t="shared" si="17"/>
        <v>0</v>
      </c>
      <c r="BI170" s="151">
        <f t="shared" si="18"/>
        <v>0</v>
      </c>
      <c r="BJ170" s="17" t="s">
        <v>82</v>
      </c>
      <c r="BK170" s="151">
        <f t="shared" si="19"/>
        <v>0</v>
      </c>
      <c r="BL170" s="17" t="s">
        <v>105</v>
      </c>
      <c r="BM170" s="150" t="s">
        <v>1838</v>
      </c>
    </row>
    <row r="171" spans="2:65" s="1" customFormat="1" ht="21.75" customHeight="1">
      <c r="B171" s="137"/>
      <c r="C171" s="138" t="s">
        <v>519</v>
      </c>
      <c r="D171" s="138" t="s">
        <v>160</v>
      </c>
      <c r="E171" s="139" t="s">
        <v>1839</v>
      </c>
      <c r="F171" s="140" t="s">
        <v>1840</v>
      </c>
      <c r="G171" s="141" t="s">
        <v>906</v>
      </c>
      <c r="H171" s="142">
        <v>3</v>
      </c>
      <c r="I171" s="143"/>
      <c r="J171" s="144">
        <f t="shared" si="10"/>
        <v>0</v>
      </c>
      <c r="K171" s="145"/>
      <c r="L171" s="32"/>
      <c r="M171" s="146" t="s">
        <v>1</v>
      </c>
      <c r="N171" s="147" t="s">
        <v>40</v>
      </c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AR171" s="150" t="s">
        <v>105</v>
      </c>
      <c r="AT171" s="150" t="s">
        <v>160</v>
      </c>
      <c r="AU171" s="150" t="s">
        <v>82</v>
      </c>
      <c r="AY171" s="17" t="s">
        <v>158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82</v>
      </c>
      <c r="BK171" s="151">
        <f t="shared" si="19"/>
        <v>0</v>
      </c>
      <c r="BL171" s="17" t="s">
        <v>105</v>
      </c>
      <c r="BM171" s="150" t="s">
        <v>1841</v>
      </c>
    </row>
    <row r="172" spans="2:65" s="1" customFormat="1" ht="21.75" customHeight="1">
      <c r="B172" s="137"/>
      <c r="C172" s="138" t="s">
        <v>530</v>
      </c>
      <c r="D172" s="138" t="s">
        <v>160</v>
      </c>
      <c r="E172" s="139" t="s">
        <v>1842</v>
      </c>
      <c r="F172" s="140" t="s">
        <v>1843</v>
      </c>
      <c r="G172" s="141" t="s">
        <v>1444</v>
      </c>
      <c r="H172" s="142">
        <v>2</v>
      </c>
      <c r="I172" s="143"/>
      <c r="J172" s="144">
        <f t="shared" si="10"/>
        <v>0</v>
      </c>
      <c r="K172" s="145"/>
      <c r="L172" s="32"/>
      <c r="M172" s="146" t="s">
        <v>1</v>
      </c>
      <c r="N172" s="147" t="s">
        <v>40</v>
      </c>
      <c r="P172" s="148">
        <f t="shared" si="11"/>
        <v>0</v>
      </c>
      <c r="Q172" s="148">
        <v>0</v>
      </c>
      <c r="R172" s="148">
        <f t="shared" si="12"/>
        <v>0</v>
      </c>
      <c r="S172" s="148">
        <v>0</v>
      </c>
      <c r="T172" s="149">
        <f t="shared" si="13"/>
        <v>0</v>
      </c>
      <c r="AR172" s="150" t="s">
        <v>105</v>
      </c>
      <c r="AT172" s="150" t="s">
        <v>160</v>
      </c>
      <c r="AU172" s="150" t="s">
        <v>82</v>
      </c>
      <c r="AY172" s="17" t="s">
        <v>158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82</v>
      </c>
      <c r="BK172" s="151">
        <f t="shared" si="19"/>
        <v>0</v>
      </c>
      <c r="BL172" s="17" t="s">
        <v>105</v>
      </c>
      <c r="BM172" s="150" t="s">
        <v>1844</v>
      </c>
    </row>
    <row r="173" spans="2:65" s="1" customFormat="1" ht="16.5" customHeight="1">
      <c r="B173" s="137"/>
      <c r="C173" s="138" t="s">
        <v>534</v>
      </c>
      <c r="D173" s="138" t="s">
        <v>160</v>
      </c>
      <c r="E173" s="139" t="s">
        <v>1845</v>
      </c>
      <c r="F173" s="140" t="s">
        <v>1846</v>
      </c>
      <c r="G173" s="141" t="s">
        <v>1444</v>
      </c>
      <c r="H173" s="142">
        <v>2</v>
      </c>
      <c r="I173" s="143"/>
      <c r="J173" s="144">
        <f t="shared" si="10"/>
        <v>0</v>
      </c>
      <c r="K173" s="145"/>
      <c r="L173" s="32"/>
      <c r="M173" s="146" t="s">
        <v>1</v>
      </c>
      <c r="N173" s="147" t="s">
        <v>40</v>
      </c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82</v>
      </c>
      <c r="BK173" s="151">
        <f t="shared" si="19"/>
        <v>0</v>
      </c>
      <c r="BL173" s="17" t="s">
        <v>105</v>
      </c>
      <c r="BM173" s="150" t="s">
        <v>1847</v>
      </c>
    </row>
    <row r="174" spans="2:65" s="1" customFormat="1" ht="24.15" customHeight="1">
      <c r="B174" s="137"/>
      <c r="C174" s="138" t="s">
        <v>540</v>
      </c>
      <c r="D174" s="138" t="s">
        <v>160</v>
      </c>
      <c r="E174" s="139" t="s">
        <v>1848</v>
      </c>
      <c r="F174" s="140" t="s">
        <v>1849</v>
      </c>
      <c r="G174" s="141" t="s">
        <v>1444</v>
      </c>
      <c r="H174" s="142">
        <v>14</v>
      </c>
      <c r="I174" s="143"/>
      <c r="J174" s="144">
        <f t="shared" si="10"/>
        <v>0</v>
      </c>
      <c r="K174" s="145"/>
      <c r="L174" s="32"/>
      <c r="M174" s="146" t="s">
        <v>1</v>
      </c>
      <c r="N174" s="147" t="s">
        <v>40</v>
      </c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82</v>
      </c>
      <c r="BK174" s="151">
        <f t="shared" si="19"/>
        <v>0</v>
      </c>
      <c r="BL174" s="17" t="s">
        <v>105</v>
      </c>
      <c r="BM174" s="150" t="s">
        <v>1850</v>
      </c>
    </row>
    <row r="175" spans="2:65" s="1" customFormat="1" ht="16.5" customHeight="1">
      <c r="B175" s="137"/>
      <c r="C175" s="138" t="s">
        <v>547</v>
      </c>
      <c r="D175" s="138" t="s">
        <v>160</v>
      </c>
      <c r="E175" s="139" t="s">
        <v>1851</v>
      </c>
      <c r="F175" s="140" t="s">
        <v>1852</v>
      </c>
      <c r="G175" s="141" t="s">
        <v>906</v>
      </c>
      <c r="H175" s="142">
        <v>150</v>
      </c>
      <c r="I175" s="143"/>
      <c r="J175" s="144">
        <f t="shared" si="10"/>
        <v>0</v>
      </c>
      <c r="K175" s="145"/>
      <c r="L175" s="32"/>
      <c r="M175" s="146" t="s">
        <v>1</v>
      </c>
      <c r="N175" s="147" t="s">
        <v>40</v>
      </c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82</v>
      </c>
      <c r="BK175" s="151">
        <f t="shared" si="19"/>
        <v>0</v>
      </c>
      <c r="BL175" s="17" t="s">
        <v>105</v>
      </c>
      <c r="BM175" s="150" t="s">
        <v>1853</v>
      </c>
    </row>
    <row r="176" spans="2:65" s="1" customFormat="1" ht="16.5" customHeight="1">
      <c r="B176" s="137"/>
      <c r="C176" s="138" t="s">
        <v>554</v>
      </c>
      <c r="D176" s="138" t="s">
        <v>160</v>
      </c>
      <c r="E176" s="139" t="s">
        <v>1854</v>
      </c>
      <c r="F176" s="140" t="s">
        <v>1855</v>
      </c>
      <c r="G176" s="141" t="s">
        <v>906</v>
      </c>
      <c r="H176" s="142">
        <v>150</v>
      </c>
      <c r="I176" s="143"/>
      <c r="J176" s="144">
        <f t="shared" si="10"/>
        <v>0</v>
      </c>
      <c r="K176" s="145"/>
      <c r="L176" s="32"/>
      <c r="M176" s="146" t="s">
        <v>1</v>
      </c>
      <c r="N176" s="147" t="s">
        <v>40</v>
      </c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AR176" s="150" t="s">
        <v>105</v>
      </c>
      <c r="AT176" s="150" t="s">
        <v>160</v>
      </c>
      <c r="AU176" s="150" t="s">
        <v>82</v>
      </c>
      <c r="AY176" s="17" t="s">
        <v>158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82</v>
      </c>
      <c r="BK176" s="151">
        <f t="shared" si="19"/>
        <v>0</v>
      </c>
      <c r="BL176" s="17" t="s">
        <v>105</v>
      </c>
      <c r="BM176" s="150" t="s">
        <v>1856</v>
      </c>
    </row>
    <row r="177" spans="2:65" s="1" customFormat="1" ht="16.5" customHeight="1">
      <c r="B177" s="137"/>
      <c r="C177" s="138" t="s">
        <v>565</v>
      </c>
      <c r="D177" s="138" t="s">
        <v>160</v>
      </c>
      <c r="E177" s="139" t="s">
        <v>1857</v>
      </c>
      <c r="F177" s="140" t="s">
        <v>1858</v>
      </c>
      <c r="G177" s="141" t="s">
        <v>1820</v>
      </c>
      <c r="H177" s="142">
        <v>10</v>
      </c>
      <c r="I177" s="143"/>
      <c r="J177" s="144">
        <f t="shared" si="10"/>
        <v>0</v>
      </c>
      <c r="K177" s="145"/>
      <c r="L177" s="32"/>
      <c r="M177" s="146" t="s">
        <v>1</v>
      </c>
      <c r="N177" s="147" t="s">
        <v>40</v>
      </c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82</v>
      </c>
      <c r="BK177" s="151">
        <f t="shared" si="19"/>
        <v>0</v>
      </c>
      <c r="BL177" s="17" t="s">
        <v>105</v>
      </c>
      <c r="BM177" s="150" t="s">
        <v>1859</v>
      </c>
    </row>
    <row r="178" spans="2:65" s="11" customFormat="1" ht="25.9" customHeight="1">
      <c r="B178" s="125"/>
      <c r="D178" s="126" t="s">
        <v>74</v>
      </c>
      <c r="E178" s="127" t="s">
        <v>1860</v>
      </c>
      <c r="F178" s="127" t="s">
        <v>1861</v>
      </c>
      <c r="I178" s="128"/>
      <c r="J178" s="129">
        <f>BK178</f>
        <v>0</v>
      </c>
      <c r="L178" s="125"/>
      <c r="M178" s="130"/>
      <c r="P178" s="131">
        <f>SUM(P179:P192)</f>
        <v>0</v>
      </c>
      <c r="R178" s="131">
        <f>SUM(R179:R192)</f>
        <v>0</v>
      </c>
      <c r="T178" s="132">
        <f>SUM(T179:T192)</f>
        <v>0</v>
      </c>
      <c r="AR178" s="126" t="s">
        <v>82</v>
      </c>
      <c r="AT178" s="133" t="s">
        <v>74</v>
      </c>
      <c r="AU178" s="133" t="s">
        <v>75</v>
      </c>
      <c r="AY178" s="126" t="s">
        <v>158</v>
      </c>
      <c r="BK178" s="134">
        <f>SUM(BK179:BK192)</f>
        <v>0</v>
      </c>
    </row>
    <row r="179" spans="2:65" s="1" customFormat="1" ht="21.75" customHeight="1">
      <c r="B179" s="137"/>
      <c r="C179" s="138" t="s">
        <v>573</v>
      </c>
      <c r="D179" s="138" t="s">
        <v>160</v>
      </c>
      <c r="E179" s="139" t="s">
        <v>1756</v>
      </c>
      <c r="F179" s="140" t="s">
        <v>1757</v>
      </c>
      <c r="G179" s="141" t="s">
        <v>1444</v>
      </c>
      <c r="H179" s="142">
        <v>1</v>
      </c>
      <c r="I179" s="143"/>
      <c r="J179" s="144">
        <f t="shared" ref="J179:J192" si="20">ROUND(I179*H179,2)</f>
        <v>0</v>
      </c>
      <c r="K179" s="145"/>
      <c r="L179" s="32"/>
      <c r="M179" s="146" t="s">
        <v>1</v>
      </c>
      <c r="N179" s="147" t="s">
        <v>40</v>
      </c>
      <c r="P179" s="148">
        <f t="shared" ref="P179:P192" si="21">O179*H179</f>
        <v>0</v>
      </c>
      <c r="Q179" s="148">
        <v>0</v>
      </c>
      <c r="R179" s="148">
        <f t="shared" ref="R179:R192" si="22">Q179*H179</f>
        <v>0</v>
      </c>
      <c r="S179" s="148">
        <v>0</v>
      </c>
      <c r="T179" s="149">
        <f t="shared" ref="T179:T192" si="23">S179*H179</f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 t="shared" ref="BE179:BE192" si="24">IF(N179="základní",J179,0)</f>
        <v>0</v>
      </c>
      <c r="BF179" s="151">
        <f t="shared" ref="BF179:BF192" si="25">IF(N179="snížená",J179,0)</f>
        <v>0</v>
      </c>
      <c r="BG179" s="151">
        <f t="shared" ref="BG179:BG192" si="26">IF(N179="zákl. přenesená",J179,0)</f>
        <v>0</v>
      </c>
      <c r="BH179" s="151">
        <f t="shared" ref="BH179:BH192" si="27">IF(N179="sníž. přenesená",J179,0)</f>
        <v>0</v>
      </c>
      <c r="BI179" s="151">
        <f t="shared" ref="BI179:BI192" si="28">IF(N179="nulová",J179,0)</f>
        <v>0</v>
      </c>
      <c r="BJ179" s="17" t="s">
        <v>82</v>
      </c>
      <c r="BK179" s="151">
        <f t="shared" ref="BK179:BK192" si="29">ROUND(I179*H179,2)</f>
        <v>0</v>
      </c>
      <c r="BL179" s="17" t="s">
        <v>105</v>
      </c>
      <c r="BM179" s="150" t="s">
        <v>1862</v>
      </c>
    </row>
    <row r="180" spans="2:65" s="1" customFormat="1" ht="16.5" customHeight="1">
      <c r="B180" s="137"/>
      <c r="C180" s="138" t="s">
        <v>582</v>
      </c>
      <c r="D180" s="138" t="s">
        <v>160</v>
      </c>
      <c r="E180" s="139" t="s">
        <v>1764</v>
      </c>
      <c r="F180" s="140" t="s">
        <v>1765</v>
      </c>
      <c r="G180" s="141" t="s">
        <v>906</v>
      </c>
      <c r="H180" s="142">
        <v>80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82</v>
      </c>
      <c r="BK180" s="151">
        <f t="shared" si="29"/>
        <v>0</v>
      </c>
      <c r="BL180" s="17" t="s">
        <v>105</v>
      </c>
      <c r="BM180" s="150" t="s">
        <v>1863</v>
      </c>
    </row>
    <row r="181" spans="2:65" s="1" customFormat="1" ht="16.5" customHeight="1">
      <c r="B181" s="137"/>
      <c r="C181" s="138" t="s">
        <v>588</v>
      </c>
      <c r="D181" s="138" t="s">
        <v>160</v>
      </c>
      <c r="E181" s="139" t="s">
        <v>1803</v>
      </c>
      <c r="F181" s="140" t="s">
        <v>1804</v>
      </c>
      <c r="G181" s="141" t="s">
        <v>1444</v>
      </c>
      <c r="H181" s="142">
        <v>4</v>
      </c>
      <c r="I181" s="143"/>
      <c r="J181" s="144">
        <f t="shared" si="20"/>
        <v>0</v>
      </c>
      <c r="K181" s="145"/>
      <c r="L181" s="32"/>
      <c r="M181" s="146" t="s">
        <v>1</v>
      </c>
      <c r="N181" s="147" t="s">
        <v>40</v>
      </c>
      <c r="P181" s="148">
        <f t="shared" si="21"/>
        <v>0</v>
      </c>
      <c r="Q181" s="148">
        <v>0</v>
      </c>
      <c r="R181" s="148">
        <f t="shared" si="22"/>
        <v>0</v>
      </c>
      <c r="S181" s="148">
        <v>0</v>
      </c>
      <c r="T181" s="149">
        <f t="shared" si="23"/>
        <v>0</v>
      </c>
      <c r="AR181" s="150" t="s">
        <v>105</v>
      </c>
      <c r="AT181" s="150" t="s">
        <v>160</v>
      </c>
      <c r="AU181" s="150" t="s">
        <v>82</v>
      </c>
      <c r="AY181" s="17" t="s">
        <v>158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82</v>
      </c>
      <c r="BK181" s="151">
        <f t="shared" si="29"/>
        <v>0</v>
      </c>
      <c r="BL181" s="17" t="s">
        <v>105</v>
      </c>
      <c r="BM181" s="150" t="s">
        <v>1864</v>
      </c>
    </row>
    <row r="182" spans="2:65" s="1" customFormat="1" ht="24.15" customHeight="1">
      <c r="B182" s="137"/>
      <c r="C182" s="138" t="s">
        <v>593</v>
      </c>
      <c r="D182" s="138" t="s">
        <v>160</v>
      </c>
      <c r="E182" s="139" t="s">
        <v>1827</v>
      </c>
      <c r="F182" s="140" t="s">
        <v>1828</v>
      </c>
      <c r="G182" s="141" t="s">
        <v>1444</v>
      </c>
      <c r="H182" s="142">
        <v>1</v>
      </c>
      <c r="I182" s="143"/>
      <c r="J182" s="144">
        <f t="shared" si="20"/>
        <v>0</v>
      </c>
      <c r="K182" s="145"/>
      <c r="L182" s="32"/>
      <c r="M182" s="146" t="s">
        <v>1</v>
      </c>
      <c r="N182" s="147" t="s">
        <v>40</v>
      </c>
      <c r="P182" s="148">
        <f t="shared" si="21"/>
        <v>0</v>
      </c>
      <c r="Q182" s="148">
        <v>0</v>
      </c>
      <c r="R182" s="148">
        <f t="shared" si="22"/>
        <v>0</v>
      </c>
      <c r="S182" s="148">
        <v>0</v>
      </c>
      <c r="T182" s="149">
        <f t="shared" si="23"/>
        <v>0</v>
      </c>
      <c r="AR182" s="150" t="s">
        <v>105</v>
      </c>
      <c r="AT182" s="150" t="s">
        <v>160</v>
      </c>
      <c r="AU182" s="150" t="s">
        <v>82</v>
      </c>
      <c r="AY182" s="17" t="s">
        <v>158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82</v>
      </c>
      <c r="BK182" s="151">
        <f t="shared" si="29"/>
        <v>0</v>
      </c>
      <c r="BL182" s="17" t="s">
        <v>105</v>
      </c>
      <c r="BM182" s="150" t="s">
        <v>1865</v>
      </c>
    </row>
    <row r="183" spans="2:65" s="1" customFormat="1" ht="21.75" customHeight="1">
      <c r="B183" s="137"/>
      <c r="C183" s="138" t="s">
        <v>597</v>
      </c>
      <c r="D183" s="138" t="s">
        <v>160</v>
      </c>
      <c r="E183" s="139" t="s">
        <v>1830</v>
      </c>
      <c r="F183" s="140" t="s">
        <v>1831</v>
      </c>
      <c r="G183" s="141" t="s">
        <v>1444</v>
      </c>
      <c r="H183" s="142">
        <v>1</v>
      </c>
      <c r="I183" s="143"/>
      <c r="J183" s="144">
        <f t="shared" si="20"/>
        <v>0</v>
      </c>
      <c r="K183" s="145"/>
      <c r="L183" s="32"/>
      <c r="M183" s="146" t="s">
        <v>1</v>
      </c>
      <c r="N183" s="147" t="s">
        <v>40</v>
      </c>
      <c r="P183" s="148">
        <f t="shared" si="21"/>
        <v>0</v>
      </c>
      <c r="Q183" s="148">
        <v>0</v>
      </c>
      <c r="R183" s="148">
        <f t="shared" si="22"/>
        <v>0</v>
      </c>
      <c r="S183" s="148">
        <v>0</v>
      </c>
      <c r="T183" s="149">
        <f t="shared" si="23"/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82</v>
      </c>
      <c r="BK183" s="151">
        <f t="shared" si="29"/>
        <v>0</v>
      </c>
      <c r="BL183" s="17" t="s">
        <v>105</v>
      </c>
      <c r="BM183" s="150" t="s">
        <v>1866</v>
      </c>
    </row>
    <row r="184" spans="2:65" s="1" customFormat="1" ht="16.5" customHeight="1">
      <c r="B184" s="137"/>
      <c r="C184" s="138" t="s">
        <v>605</v>
      </c>
      <c r="D184" s="138" t="s">
        <v>160</v>
      </c>
      <c r="E184" s="139" t="s">
        <v>1833</v>
      </c>
      <c r="F184" s="140" t="s">
        <v>1834</v>
      </c>
      <c r="G184" s="141" t="s">
        <v>906</v>
      </c>
      <c r="H184" s="142">
        <v>20</v>
      </c>
      <c r="I184" s="143"/>
      <c r="J184" s="144">
        <f t="shared" si="20"/>
        <v>0</v>
      </c>
      <c r="K184" s="145"/>
      <c r="L184" s="32"/>
      <c r="M184" s="146" t="s">
        <v>1</v>
      </c>
      <c r="N184" s="147" t="s">
        <v>40</v>
      </c>
      <c r="P184" s="148">
        <f t="shared" si="21"/>
        <v>0</v>
      </c>
      <c r="Q184" s="148">
        <v>0</v>
      </c>
      <c r="R184" s="148">
        <f t="shared" si="22"/>
        <v>0</v>
      </c>
      <c r="S184" s="148">
        <v>0</v>
      </c>
      <c r="T184" s="149">
        <f t="shared" si="23"/>
        <v>0</v>
      </c>
      <c r="AR184" s="150" t="s">
        <v>105</v>
      </c>
      <c r="AT184" s="150" t="s">
        <v>160</v>
      </c>
      <c r="AU184" s="150" t="s">
        <v>82</v>
      </c>
      <c r="AY184" s="17" t="s">
        <v>158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82</v>
      </c>
      <c r="BK184" s="151">
        <f t="shared" si="29"/>
        <v>0</v>
      </c>
      <c r="BL184" s="17" t="s">
        <v>105</v>
      </c>
      <c r="BM184" s="150" t="s">
        <v>1867</v>
      </c>
    </row>
    <row r="185" spans="2:65" s="1" customFormat="1" ht="16.5" customHeight="1">
      <c r="B185" s="137"/>
      <c r="C185" s="138" t="s">
        <v>610</v>
      </c>
      <c r="D185" s="138" t="s">
        <v>160</v>
      </c>
      <c r="E185" s="139" t="s">
        <v>1836</v>
      </c>
      <c r="F185" s="140" t="s">
        <v>1837</v>
      </c>
      <c r="G185" s="141" t="s">
        <v>1444</v>
      </c>
      <c r="H185" s="142">
        <v>2</v>
      </c>
      <c r="I185" s="143"/>
      <c r="J185" s="144">
        <f t="shared" si="20"/>
        <v>0</v>
      </c>
      <c r="K185" s="145"/>
      <c r="L185" s="32"/>
      <c r="M185" s="146" t="s">
        <v>1</v>
      </c>
      <c r="N185" s="147" t="s">
        <v>40</v>
      </c>
      <c r="P185" s="148">
        <f t="shared" si="21"/>
        <v>0</v>
      </c>
      <c r="Q185" s="148">
        <v>0</v>
      </c>
      <c r="R185" s="148">
        <f t="shared" si="22"/>
        <v>0</v>
      </c>
      <c r="S185" s="148">
        <v>0</v>
      </c>
      <c r="T185" s="149">
        <f t="shared" si="23"/>
        <v>0</v>
      </c>
      <c r="AR185" s="150" t="s">
        <v>105</v>
      </c>
      <c r="AT185" s="150" t="s">
        <v>160</v>
      </c>
      <c r="AU185" s="150" t="s">
        <v>82</v>
      </c>
      <c r="AY185" s="17" t="s">
        <v>158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82</v>
      </c>
      <c r="BK185" s="151">
        <f t="shared" si="29"/>
        <v>0</v>
      </c>
      <c r="BL185" s="17" t="s">
        <v>105</v>
      </c>
      <c r="BM185" s="150" t="s">
        <v>1868</v>
      </c>
    </row>
    <row r="186" spans="2:65" s="1" customFormat="1" ht="21.75" customHeight="1">
      <c r="B186" s="137"/>
      <c r="C186" s="138" t="s">
        <v>614</v>
      </c>
      <c r="D186" s="138" t="s">
        <v>160</v>
      </c>
      <c r="E186" s="139" t="s">
        <v>1839</v>
      </c>
      <c r="F186" s="140" t="s">
        <v>1840</v>
      </c>
      <c r="G186" s="141" t="s">
        <v>906</v>
      </c>
      <c r="H186" s="142">
        <v>3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105</v>
      </c>
      <c r="AT186" s="150" t="s">
        <v>160</v>
      </c>
      <c r="AU186" s="150" t="s">
        <v>82</v>
      </c>
      <c r="AY186" s="17" t="s">
        <v>158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82</v>
      </c>
      <c r="BK186" s="151">
        <f t="shared" si="29"/>
        <v>0</v>
      </c>
      <c r="BL186" s="17" t="s">
        <v>105</v>
      </c>
      <c r="BM186" s="150" t="s">
        <v>1869</v>
      </c>
    </row>
    <row r="187" spans="2:65" s="1" customFormat="1" ht="21.75" customHeight="1">
      <c r="B187" s="137"/>
      <c r="C187" s="138" t="s">
        <v>618</v>
      </c>
      <c r="D187" s="138" t="s">
        <v>160</v>
      </c>
      <c r="E187" s="139" t="s">
        <v>1842</v>
      </c>
      <c r="F187" s="140" t="s">
        <v>1843</v>
      </c>
      <c r="G187" s="141" t="s">
        <v>1444</v>
      </c>
      <c r="H187" s="142">
        <v>2</v>
      </c>
      <c r="I187" s="143"/>
      <c r="J187" s="144">
        <f t="shared" si="20"/>
        <v>0</v>
      </c>
      <c r="K187" s="145"/>
      <c r="L187" s="32"/>
      <c r="M187" s="146" t="s">
        <v>1</v>
      </c>
      <c r="N187" s="147" t="s">
        <v>40</v>
      </c>
      <c r="P187" s="148">
        <f t="shared" si="21"/>
        <v>0</v>
      </c>
      <c r="Q187" s="148">
        <v>0</v>
      </c>
      <c r="R187" s="148">
        <f t="shared" si="22"/>
        <v>0</v>
      </c>
      <c r="S187" s="148">
        <v>0</v>
      </c>
      <c r="T187" s="149">
        <f t="shared" si="23"/>
        <v>0</v>
      </c>
      <c r="AR187" s="150" t="s">
        <v>105</v>
      </c>
      <c r="AT187" s="150" t="s">
        <v>160</v>
      </c>
      <c r="AU187" s="150" t="s">
        <v>82</v>
      </c>
      <c r="AY187" s="17" t="s">
        <v>158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82</v>
      </c>
      <c r="BK187" s="151">
        <f t="shared" si="29"/>
        <v>0</v>
      </c>
      <c r="BL187" s="17" t="s">
        <v>105</v>
      </c>
      <c r="BM187" s="150" t="s">
        <v>1870</v>
      </c>
    </row>
    <row r="188" spans="2:65" s="1" customFormat="1" ht="16.5" customHeight="1">
      <c r="B188" s="137"/>
      <c r="C188" s="138" t="s">
        <v>622</v>
      </c>
      <c r="D188" s="138" t="s">
        <v>160</v>
      </c>
      <c r="E188" s="139" t="s">
        <v>1845</v>
      </c>
      <c r="F188" s="140" t="s">
        <v>1846</v>
      </c>
      <c r="G188" s="141" t="s">
        <v>1444</v>
      </c>
      <c r="H188" s="142">
        <v>2</v>
      </c>
      <c r="I188" s="143"/>
      <c r="J188" s="144">
        <f t="shared" si="20"/>
        <v>0</v>
      </c>
      <c r="K188" s="145"/>
      <c r="L188" s="32"/>
      <c r="M188" s="146" t="s">
        <v>1</v>
      </c>
      <c r="N188" s="147" t="s">
        <v>40</v>
      </c>
      <c r="P188" s="148">
        <f t="shared" si="21"/>
        <v>0</v>
      </c>
      <c r="Q188" s="148">
        <v>0</v>
      </c>
      <c r="R188" s="148">
        <f t="shared" si="22"/>
        <v>0</v>
      </c>
      <c r="S188" s="148">
        <v>0</v>
      </c>
      <c r="T188" s="149">
        <f t="shared" si="23"/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82</v>
      </c>
      <c r="BK188" s="151">
        <f t="shared" si="29"/>
        <v>0</v>
      </c>
      <c r="BL188" s="17" t="s">
        <v>105</v>
      </c>
      <c r="BM188" s="150" t="s">
        <v>1871</v>
      </c>
    </row>
    <row r="189" spans="2:65" s="1" customFormat="1" ht="24.15" customHeight="1">
      <c r="B189" s="137"/>
      <c r="C189" s="138" t="s">
        <v>626</v>
      </c>
      <c r="D189" s="138" t="s">
        <v>160</v>
      </c>
      <c r="E189" s="139" t="s">
        <v>1848</v>
      </c>
      <c r="F189" s="140" t="s">
        <v>1849</v>
      </c>
      <c r="G189" s="141" t="s">
        <v>1444</v>
      </c>
      <c r="H189" s="142">
        <v>14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105</v>
      </c>
      <c r="AT189" s="150" t="s">
        <v>160</v>
      </c>
      <c r="AU189" s="150" t="s">
        <v>82</v>
      </c>
      <c r="AY189" s="17" t="s">
        <v>158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82</v>
      </c>
      <c r="BK189" s="151">
        <f t="shared" si="29"/>
        <v>0</v>
      </c>
      <c r="BL189" s="17" t="s">
        <v>105</v>
      </c>
      <c r="BM189" s="150" t="s">
        <v>1872</v>
      </c>
    </row>
    <row r="190" spans="2:65" s="1" customFormat="1" ht="16.5" customHeight="1">
      <c r="B190" s="137"/>
      <c r="C190" s="138" t="s">
        <v>636</v>
      </c>
      <c r="D190" s="138" t="s">
        <v>160</v>
      </c>
      <c r="E190" s="139" t="s">
        <v>1851</v>
      </c>
      <c r="F190" s="140" t="s">
        <v>1852</v>
      </c>
      <c r="G190" s="141" t="s">
        <v>906</v>
      </c>
      <c r="H190" s="142">
        <v>100</v>
      </c>
      <c r="I190" s="143"/>
      <c r="J190" s="144">
        <f t="shared" si="20"/>
        <v>0</v>
      </c>
      <c r="K190" s="145"/>
      <c r="L190" s="32"/>
      <c r="M190" s="146" t="s">
        <v>1</v>
      </c>
      <c r="N190" s="147" t="s">
        <v>40</v>
      </c>
      <c r="P190" s="148">
        <f t="shared" si="21"/>
        <v>0</v>
      </c>
      <c r="Q190" s="148">
        <v>0</v>
      </c>
      <c r="R190" s="148">
        <f t="shared" si="22"/>
        <v>0</v>
      </c>
      <c r="S190" s="148">
        <v>0</v>
      </c>
      <c r="T190" s="149">
        <f t="shared" si="23"/>
        <v>0</v>
      </c>
      <c r="AR190" s="150" t="s">
        <v>105</v>
      </c>
      <c r="AT190" s="150" t="s">
        <v>160</v>
      </c>
      <c r="AU190" s="150" t="s">
        <v>82</v>
      </c>
      <c r="AY190" s="17" t="s">
        <v>158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82</v>
      </c>
      <c r="BK190" s="151">
        <f t="shared" si="29"/>
        <v>0</v>
      </c>
      <c r="BL190" s="17" t="s">
        <v>105</v>
      </c>
      <c r="BM190" s="150" t="s">
        <v>1873</v>
      </c>
    </row>
    <row r="191" spans="2:65" s="1" customFormat="1" ht="16.5" customHeight="1">
      <c r="B191" s="137"/>
      <c r="C191" s="138" t="s">
        <v>642</v>
      </c>
      <c r="D191" s="138" t="s">
        <v>160</v>
      </c>
      <c r="E191" s="139" t="s">
        <v>1854</v>
      </c>
      <c r="F191" s="140" t="s">
        <v>1855</v>
      </c>
      <c r="G191" s="141" t="s">
        <v>906</v>
      </c>
      <c r="H191" s="142">
        <v>100</v>
      </c>
      <c r="I191" s="143"/>
      <c r="J191" s="144">
        <f t="shared" si="20"/>
        <v>0</v>
      </c>
      <c r="K191" s="145"/>
      <c r="L191" s="32"/>
      <c r="M191" s="146" t="s">
        <v>1</v>
      </c>
      <c r="N191" s="147" t="s">
        <v>40</v>
      </c>
      <c r="P191" s="148">
        <f t="shared" si="21"/>
        <v>0</v>
      </c>
      <c r="Q191" s="148">
        <v>0</v>
      </c>
      <c r="R191" s="148">
        <f t="shared" si="22"/>
        <v>0</v>
      </c>
      <c r="S191" s="148">
        <v>0</v>
      </c>
      <c r="T191" s="149">
        <f t="shared" si="23"/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82</v>
      </c>
      <c r="BK191" s="151">
        <f t="shared" si="29"/>
        <v>0</v>
      </c>
      <c r="BL191" s="17" t="s">
        <v>105</v>
      </c>
      <c r="BM191" s="150" t="s">
        <v>1874</v>
      </c>
    </row>
    <row r="192" spans="2:65" s="1" customFormat="1" ht="16.5" customHeight="1">
      <c r="B192" s="137"/>
      <c r="C192" s="138" t="s">
        <v>648</v>
      </c>
      <c r="D192" s="138" t="s">
        <v>160</v>
      </c>
      <c r="E192" s="139" t="s">
        <v>1857</v>
      </c>
      <c r="F192" s="140" t="s">
        <v>1858</v>
      </c>
      <c r="G192" s="141" t="s">
        <v>1820</v>
      </c>
      <c r="H192" s="142">
        <v>9</v>
      </c>
      <c r="I192" s="143"/>
      <c r="J192" s="144">
        <f t="shared" si="20"/>
        <v>0</v>
      </c>
      <c r="K192" s="145"/>
      <c r="L192" s="32"/>
      <c r="M192" s="146" t="s">
        <v>1</v>
      </c>
      <c r="N192" s="147" t="s">
        <v>40</v>
      </c>
      <c r="P192" s="148">
        <f t="shared" si="21"/>
        <v>0</v>
      </c>
      <c r="Q192" s="148">
        <v>0</v>
      </c>
      <c r="R192" s="148">
        <f t="shared" si="22"/>
        <v>0</v>
      </c>
      <c r="S192" s="148">
        <v>0</v>
      </c>
      <c r="T192" s="149">
        <f t="shared" si="23"/>
        <v>0</v>
      </c>
      <c r="AR192" s="150" t="s">
        <v>105</v>
      </c>
      <c r="AT192" s="150" t="s">
        <v>160</v>
      </c>
      <c r="AU192" s="150" t="s">
        <v>82</v>
      </c>
      <c r="AY192" s="17" t="s">
        <v>158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82</v>
      </c>
      <c r="BK192" s="151">
        <f t="shared" si="29"/>
        <v>0</v>
      </c>
      <c r="BL192" s="17" t="s">
        <v>105</v>
      </c>
      <c r="BM192" s="150" t="s">
        <v>1875</v>
      </c>
    </row>
    <row r="193" spans="2:65" s="11" customFormat="1" ht="25.9" customHeight="1">
      <c r="B193" s="125"/>
      <c r="D193" s="126" t="s">
        <v>74</v>
      </c>
      <c r="E193" s="127" t="s">
        <v>1876</v>
      </c>
      <c r="F193" s="127" t="s">
        <v>1877</v>
      </c>
      <c r="I193" s="128"/>
      <c r="J193" s="129">
        <f>BK193</f>
        <v>0</v>
      </c>
      <c r="L193" s="125"/>
      <c r="M193" s="130"/>
      <c r="P193" s="131">
        <f>SUM(P194:P207)</f>
        <v>0</v>
      </c>
      <c r="R193" s="131">
        <f>SUM(R194:R207)</f>
        <v>0</v>
      </c>
      <c r="T193" s="132">
        <f>SUM(T194:T207)</f>
        <v>0</v>
      </c>
      <c r="AR193" s="126" t="s">
        <v>82</v>
      </c>
      <c r="AT193" s="133" t="s">
        <v>74</v>
      </c>
      <c r="AU193" s="133" t="s">
        <v>75</v>
      </c>
      <c r="AY193" s="126" t="s">
        <v>158</v>
      </c>
      <c r="BK193" s="134">
        <f>SUM(BK194:BK207)</f>
        <v>0</v>
      </c>
    </row>
    <row r="194" spans="2:65" s="1" customFormat="1" ht="21.75" customHeight="1">
      <c r="B194" s="137"/>
      <c r="C194" s="138" t="s">
        <v>655</v>
      </c>
      <c r="D194" s="138" t="s">
        <v>160</v>
      </c>
      <c r="E194" s="139" t="s">
        <v>1756</v>
      </c>
      <c r="F194" s="140" t="s">
        <v>1757</v>
      </c>
      <c r="G194" s="141" t="s">
        <v>1444</v>
      </c>
      <c r="H194" s="142">
        <v>1</v>
      </c>
      <c r="I194" s="143"/>
      <c r="J194" s="144">
        <f t="shared" ref="J194:J207" si="30">ROUND(I194*H194,2)</f>
        <v>0</v>
      </c>
      <c r="K194" s="145"/>
      <c r="L194" s="32"/>
      <c r="M194" s="146" t="s">
        <v>1</v>
      </c>
      <c r="N194" s="147" t="s">
        <v>40</v>
      </c>
      <c r="P194" s="148">
        <f t="shared" ref="P194:P207" si="31">O194*H194</f>
        <v>0</v>
      </c>
      <c r="Q194" s="148">
        <v>0</v>
      </c>
      <c r="R194" s="148">
        <f t="shared" ref="R194:R207" si="32">Q194*H194</f>
        <v>0</v>
      </c>
      <c r="S194" s="148">
        <v>0</v>
      </c>
      <c r="T194" s="149">
        <f t="shared" ref="T194:T207" si="33">S194*H194</f>
        <v>0</v>
      </c>
      <c r="AR194" s="150" t="s">
        <v>105</v>
      </c>
      <c r="AT194" s="150" t="s">
        <v>160</v>
      </c>
      <c r="AU194" s="150" t="s">
        <v>82</v>
      </c>
      <c r="AY194" s="17" t="s">
        <v>158</v>
      </c>
      <c r="BE194" s="151">
        <f t="shared" ref="BE194:BE207" si="34">IF(N194="základní",J194,0)</f>
        <v>0</v>
      </c>
      <c r="BF194" s="151">
        <f t="shared" ref="BF194:BF207" si="35">IF(N194="snížená",J194,0)</f>
        <v>0</v>
      </c>
      <c r="BG194" s="151">
        <f t="shared" ref="BG194:BG207" si="36">IF(N194="zákl. přenesená",J194,0)</f>
        <v>0</v>
      </c>
      <c r="BH194" s="151">
        <f t="shared" ref="BH194:BH207" si="37">IF(N194="sníž. přenesená",J194,0)</f>
        <v>0</v>
      </c>
      <c r="BI194" s="151">
        <f t="shared" ref="BI194:BI207" si="38">IF(N194="nulová",J194,0)</f>
        <v>0</v>
      </c>
      <c r="BJ194" s="17" t="s">
        <v>82</v>
      </c>
      <c r="BK194" s="151">
        <f t="shared" ref="BK194:BK207" si="39">ROUND(I194*H194,2)</f>
        <v>0</v>
      </c>
      <c r="BL194" s="17" t="s">
        <v>105</v>
      </c>
      <c r="BM194" s="150" t="s">
        <v>1878</v>
      </c>
    </row>
    <row r="195" spans="2:65" s="1" customFormat="1" ht="16.5" customHeight="1">
      <c r="B195" s="137"/>
      <c r="C195" s="138" t="s">
        <v>660</v>
      </c>
      <c r="D195" s="138" t="s">
        <v>160</v>
      </c>
      <c r="E195" s="139" t="s">
        <v>1764</v>
      </c>
      <c r="F195" s="140" t="s">
        <v>1765</v>
      </c>
      <c r="G195" s="141" t="s">
        <v>906</v>
      </c>
      <c r="H195" s="142">
        <v>105</v>
      </c>
      <c r="I195" s="143"/>
      <c r="J195" s="144">
        <f t="shared" si="30"/>
        <v>0</v>
      </c>
      <c r="K195" s="145"/>
      <c r="L195" s="32"/>
      <c r="M195" s="146" t="s">
        <v>1</v>
      </c>
      <c r="N195" s="147" t="s">
        <v>40</v>
      </c>
      <c r="P195" s="148">
        <f t="shared" si="31"/>
        <v>0</v>
      </c>
      <c r="Q195" s="148">
        <v>0</v>
      </c>
      <c r="R195" s="148">
        <f t="shared" si="32"/>
        <v>0</v>
      </c>
      <c r="S195" s="148">
        <v>0</v>
      </c>
      <c r="T195" s="149">
        <f t="shared" si="33"/>
        <v>0</v>
      </c>
      <c r="AR195" s="150" t="s">
        <v>105</v>
      </c>
      <c r="AT195" s="150" t="s">
        <v>160</v>
      </c>
      <c r="AU195" s="150" t="s">
        <v>82</v>
      </c>
      <c r="AY195" s="17" t="s">
        <v>158</v>
      </c>
      <c r="BE195" s="151">
        <f t="shared" si="34"/>
        <v>0</v>
      </c>
      <c r="BF195" s="151">
        <f t="shared" si="35"/>
        <v>0</v>
      </c>
      <c r="BG195" s="151">
        <f t="shared" si="36"/>
        <v>0</v>
      </c>
      <c r="BH195" s="151">
        <f t="shared" si="37"/>
        <v>0</v>
      </c>
      <c r="BI195" s="151">
        <f t="shared" si="38"/>
        <v>0</v>
      </c>
      <c r="BJ195" s="17" t="s">
        <v>82</v>
      </c>
      <c r="BK195" s="151">
        <f t="shared" si="39"/>
        <v>0</v>
      </c>
      <c r="BL195" s="17" t="s">
        <v>105</v>
      </c>
      <c r="BM195" s="150" t="s">
        <v>1879</v>
      </c>
    </row>
    <row r="196" spans="2:65" s="1" customFormat="1" ht="16.5" customHeight="1">
      <c r="B196" s="137"/>
      <c r="C196" s="138" t="s">
        <v>664</v>
      </c>
      <c r="D196" s="138" t="s">
        <v>160</v>
      </c>
      <c r="E196" s="139" t="s">
        <v>1803</v>
      </c>
      <c r="F196" s="140" t="s">
        <v>1804</v>
      </c>
      <c r="G196" s="141" t="s">
        <v>1444</v>
      </c>
      <c r="H196" s="142">
        <v>5</v>
      </c>
      <c r="I196" s="143"/>
      <c r="J196" s="144">
        <f t="shared" si="30"/>
        <v>0</v>
      </c>
      <c r="K196" s="145"/>
      <c r="L196" s="32"/>
      <c r="M196" s="146" t="s">
        <v>1</v>
      </c>
      <c r="N196" s="147" t="s">
        <v>40</v>
      </c>
      <c r="P196" s="148">
        <f t="shared" si="31"/>
        <v>0</v>
      </c>
      <c r="Q196" s="148">
        <v>0</v>
      </c>
      <c r="R196" s="148">
        <f t="shared" si="32"/>
        <v>0</v>
      </c>
      <c r="S196" s="148">
        <v>0</v>
      </c>
      <c r="T196" s="149">
        <f t="shared" si="33"/>
        <v>0</v>
      </c>
      <c r="AR196" s="150" t="s">
        <v>105</v>
      </c>
      <c r="AT196" s="150" t="s">
        <v>160</v>
      </c>
      <c r="AU196" s="150" t="s">
        <v>82</v>
      </c>
      <c r="AY196" s="17" t="s">
        <v>158</v>
      </c>
      <c r="BE196" s="151">
        <f t="shared" si="34"/>
        <v>0</v>
      </c>
      <c r="BF196" s="151">
        <f t="shared" si="35"/>
        <v>0</v>
      </c>
      <c r="BG196" s="151">
        <f t="shared" si="36"/>
        <v>0</v>
      </c>
      <c r="BH196" s="151">
        <f t="shared" si="37"/>
        <v>0</v>
      </c>
      <c r="BI196" s="151">
        <f t="shared" si="38"/>
        <v>0</v>
      </c>
      <c r="BJ196" s="17" t="s">
        <v>82</v>
      </c>
      <c r="BK196" s="151">
        <f t="shared" si="39"/>
        <v>0</v>
      </c>
      <c r="BL196" s="17" t="s">
        <v>105</v>
      </c>
      <c r="BM196" s="150" t="s">
        <v>1880</v>
      </c>
    </row>
    <row r="197" spans="2:65" s="1" customFormat="1" ht="24.15" customHeight="1">
      <c r="B197" s="137"/>
      <c r="C197" s="138" t="s">
        <v>671</v>
      </c>
      <c r="D197" s="138" t="s">
        <v>160</v>
      </c>
      <c r="E197" s="139" t="s">
        <v>1827</v>
      </c>
      <c r="F197" s="140" t="s">
        <v>1828</v>
      </c>
      <c r="G197" s="141" t="s">
        <v>1444</v>
      </c>
      <c r="H197" s="142">
        <v>1</v>
      </c>
      <c r="I197" s="143"/>
      <c r="J197" s="144">
        <f t="shared" si="30"/>
        <v>0</v>
      </c>
      <c r="K197" s="145"/>
      <c r="L197" s="32"/>
      <c r="M197" s="146" t="s">
        <v>1</v>
      </c>
      <c r="N197" s="147" t="s">
        <v>40</v>
      </c>
      <c r="P197" s="148">
        <f t="shared" si="31"/>
        <v>0</v>
      </c>
      <c r="Q197" s="148">
        <v>0</v>
      </c>
      <c r="R197" s="148">
        <f t="shared" si="32"/>
        <v>0</v>
      </c>
      <c r="S197" s="148">
        <v>0</v>
      </c>
      <c r="T197" s="149">
        <f t="shared" si="33"/>
        <v>0</v>
      </c>
      <c r="AR197" s="150" t="s">
        <v>105</v>
      </c>
      <c r="AT197" s="150" t="s">
        <v>160</v>
      </c>
      <c r="AU197" s="150" t="s">
        <v>82</v>
      </c>
      <c r="AY197" s="17" t="s">
        <v>158</v>
      </c>
      <c r="BE197" s="151">
        <f t="shared" si="34"/>
        <v>0</v>
      </c>
      <c r="BF197" s="151">
        <f t="shared" si="35"/>
        <v>0</v>
      </c>
      <c r="BG197" s="151">
        <f t="shared" si="36"/>
        <v>0</v>
      </c>
      <c r="BH197" s="151">
        <f t="shared" si="37"/>
        <v>0</v>
      </c>
      <c r="BI197" s="151">
        <f t="shared" si="38"/>
        <v>0</v>
      </c>
      <c r="BJ197" s="17" t="s">
        <v>82</v>
      </c>
      <c r="BK197" s="151">
        <f t="shared" si="39"/>
        <v>0</v>
      </c>
      <c r="BL197" s="17" t="s">
        <v>105</v>
      </c>
      <c r="BM197" s="150" t="s">
        <v>1881</v>
      </c>
    </row>
    <row r="198" spans="2:65" s="1" customFormat="1" ht="21.75" customHeight="1">
      <c r="B198" s="137"/>
      <c r="C198" s="138" t="s">
        <v>675</v>
      </c>
      <c r="D198" s="138" t="s">
        <v>160</v>
      </c>
      <c r="E198" s="139" t="s">
        <v>1830</v>
      </c>
      <c r="F198" s="140" t="s">
        <v>1831</v>
      </c>
      <c r="G198" s="141" t="s">
        <v>1444</v>
      </c>
      <c r="H198" s="142">
        <v>1</v>
      </c>
      <c r="I198" s="143"/>
      <c r="J198" s="144">
        <f t="shared" si="30"/>
        <v>0</v>
      </c>
      <c r="K198" s="145"/>
      <c r="L198" s="32"/>
      <c r="M198" s="146" t="s">
        <v>1</v>
      </c>
      <c r="N198" s="147" t="s">
        <v>40</v>
      </c>
      <c r="P198" s="148">
        <f t="shared" si="31"/>
        <v>0</v>
      </c>
      <c r="Q198" s="148">
        <v>0</v>
      </c>
      <c r="R198" s="148">
        <f t="shared" si="32"/>
        <v>0</v>
      </c>
      <c r="S198" s="148">
        <v>0</v>
      </c>
      <c r="T198" s="149">
        <f t="shared" si="33"/>
        <v>0</v>
      </c>
      <c r="AR198" s="150" t="s">
        <v>105</v>
      </c>
      <c r="AT198" s="150" t="s">
        <v>160</v>
      </c>
      <c r="AU198" s="150" t="s">
        <v>82</v>
      </c>
      <c r="AY198" s="17" t="s">
        <v>158</v>
      </c>
      <c r="BE198" s="151">
        <f t="shared" si="34"/>
        <v>0</v>
      </c>
      <c r="BF198" s="151">
        <f t="shared" si="35"/>
        <v>0</v>
      </c>
      <c r="BG198" s="151">
        <f t="shared" si="36"/>
        <v>0</v>
      </c>
      <c r="BH198" s="151">
        <f t="shared" si="37"/>
        <v>0</v>
      </c>
      <c r="BI198" s="151">
        <f t="shared" si="38"/>
        <v>0</v>
      </c>
      <c r="BJ198" s="17" t="s">
        <v>82</v>
      </c>
      <c r="BK198" s="151">
        <f t="shared" si="39"/>
        <v>0</v>
      </c>
      <c r="BL198" s="17" t="s">
        <v>105</v>
      </c>
      <c r="BM198" s="150" t="s">
        <v>1882</v>
      </c>
    </row>
    <row r="199" spans="2:65" s="1" customFormat="1" ht="16.5" customHeight="1">
      <c r="B199" s="137"/>
      <c r="C199" s="138" t="s">
        <v>679</v>
      </c>
      <c r="D199" s="138" t="s">
        <v>160</v>
      </c>
      <c r="E199" s="139" t="s">
        <v>1833</v>
      </c>
      <c r="F199" s="140" t="s">
        <v>1834</v>
      </c>
      <c r="G199" s="141" t="s">
        <v>906</v>
      </c>
      <c r="H199" s="142">
        <v>20</v>
      </c>
      <c r="I199" s="143"/>
      <c r="J199" s="144">
        <f t="shared" si="30"/>
        <v>0</v>
      </c>
      <c r="K199" s="145"/>
      <c r="L199" s="32"/>
      <c r="M199" s="146" t="s">
        <v>1</v>
      </c>
      <c r="N199" s="147" t="s">
        <v>40</v>
      </c>
      <c r="P199" s="148">
        <f t="shared" si="31"/>
        <v>0</v>
      </c>
      <c r="Q199" s="148">
        <v>0</v>
      </c>
      <c r="R199" s="148">
        <f t="shared" si="32"/>
        <v>0</v>
      </c>
      <c r="S199" s="148">
        <v>0</v>
      </c>
      <c r="T199" s="149">
        <f t="shared" si="33"/>
        <v>0</v>
      </c>
      <c r="AR199" s="150" t="s">
        <v>105</v>
      </c>
      <c r="AT199" s="150" t="s">
        <v>160</v>
      </c>
      <c r="AU199" s="150" t="s">
        <v>82</v>
      </c>
      <c r="AY199" s="17" t="s">
        <v>158</v>
      </c>
      <c r="BE199" s="151">
        <f t="shared" si="34"/>
        <v>0</v>
      </c>
      <c r="BF199" s="151">
        <f t="shared" si="35"/>
        <v>0</v>
      </c>
      <c r="BG199" s="151">
        <f t="shared" si="36"/>
        <v>0</v>
      </c>
      <c r="BH199" s="151">
        <f t="shared" si="37"/>
        <v>0</v>
      </c>
      <c r="BI199" s="151">
        <f t="shared" si="38"/>
        <v>0</v>
      </c>
      <c r="BJ199" s="17" t="s">
        <v>82</v>
      </c>
      <c r="BK199" s="151">
        <f t="shared" si="39"/>
        <v>0</v>
      </c>
      <c r="BL199" s="17" t="s">
        <v>105</v>
      </c>
      <c r="BM199" s="150" t="s">
        <v>1883</v>
      </c>
    </row>
    <row r="200" spans="2:65" s="1" customFormat="1" ht="16.5" customHeight="1">
      <c r="B200" s="137"/>
      <c r="C200" s="138" t="s">
        <v>683</v>
      </c>
      <c r="D200" s="138" t="s">
        <v>160</v>
      </c>
      <c r="E200" s="139" t="s">
        <v>1836</v>
      </c>
      <c r="F200" s="140" t="s">
        <v>1837</v>
      </c>
      <c r="G200" s="141" t="s">
        <v>1444</v>
      </c>
      <c r="H200" s="142">
        <v>2</v>
      </c>
      <c r="I200" s="143"/>
      <c r="J200" s="144">
        <f t="shared" si="30"/>
        <v>0</v>
      </c>
      <c r="K200" s="145"/>
      <c r="L200" s="32"/>
      <c r="M200" s="146" t="s">
        <v>1</v>
      </c>
      <c r="N200" s="147" t="s">
        <v>40</v>
      </c>
      <c r="P200" s="148">
        <f t="shared" si="31"/>
        <v>0</v>
      </c>
      <c r="Q200" s="148">
        <v>0</v>
      </c>
      <c r="R200" s="148">
        <f t="shared" si="32"/>
        <v>0</v>
      </c>
      <c r="S200" s="148">
        <v>0</v>
      </c>
      <c r="T200" s="149">
        <f t="shared" si="33"/>
        <v>0</v>
      </c>
      <c r="AR200" s="150" t="s">
        <v>105</v>
      </c>
      <c r="AT200" s="150" t="s">
        <v>160</v>
      </c>
      <c r="AU200" s="150" t="s">
        <v>82</v>
      </c>
      <c r="AY200" s="17" t="s">
        <v>158</v>
      </c>
      <c r="BE200" s="151">
        <f t="shared" si="34"/>
        <v>0</v>
      </c>
      <c r="BF200" s="151">
        <f t="shared" si="35"/>
        <v>0</v>
      </c>
      <c r="BG200" s="151">
        <f t="shared" si="36"/>
        <v>0</v>
      </c>
      <c r="BH200" s="151">
        <f t="shared" si="37"/>
        <v>0</v>
      </c>
      <c r="BI200" s="151">
        <f t="shared" si="38"/>
        <v>0</v>
      </c>
      <c r="BJ200" s="17" t="s">
        <v>82</v>
      </c>
      <c r="BK200" s="151">
        <f t="shared" si="39"/>
        <v>0</v>
      </c>
      <c r="BL200" s="17" t="s">
        <v>105</v>
      </c>
      <c r="BM200" s="150" t="s">
        <v>1884</v>
      </c>
    </row>
    <row r="201" spans="2:65" s="1" customFormat="1" ht="21.75" customHeight="1">
      <c r="B201" s="137"/>
      <c r="C201" s="138" t="s">
        <v>688</v>
      </c>
      <c r="D201" s="138" t="s">
        <v>160</v>
      </c>
      <c r="E201" s="139" t="s">
        <v>1839</v>
      </c>
      <c r="F201" s="140" t="s">
        <v>1840</v>
      </c>
      <c r="G201" s="141" t="s">
        <v>906</v>
      </c>
      <c r="H201" s="142">
        <v>3</v>
      </c>
      <c r="I201" s="143"/>
      <c r="J201" s="144">
        <f t="shared" si="30"/>
        <v>0</v>
      </c>
      <c r="K201" s="145"/>
      <c r="L201" s="32"/>
      <c r="M201" s="146" t="s">
        <v>1</v>
      </c>
      <c r="N201" s="147" t="s">
        <v>40</v>
      </c>
      <c r="P201" s="148">
        <f t="shared" si="31"/>
        <v>0</v>
      </c>
      <c r="Q201" s="148">
        <v>0</v>
      </c>
      <c r="R201" s="148">
        <f t="shared" si="32"/>
        <v>0</v>
      </c>
      <c r="S201" s="148">
        <v>0</v>
      </c>
      <c r="T201" s="149">
        <f t="shared" si="33"/>
        <v>0</v>
      </c>
      <c r="AR201" s="150" t="s">
        <v>105</v>
      </c>
      <c r="AT201" s="150" t="s">
        <v>160</v>
      </c>
      <c r="AU201" s="150" t="s">
        <v>82</v>
      </c>
      <c r="AY201" s="17" t="s">
        <v>158</v>
      </c>
      <c r="BE201" s="151">
        <f t="shared" si="34"/>
        <v>0</v>
      </c>
      <c r="BF201" s="151">
        <f t="shared" si="35"/>
        <v>0</v>
      </c>
      <c r="BG201" s="151">
        <f t="shared" si="36"/>
        <v>0</v>
      </c>
      <c r="BH201" s="151">
        <f t="shared" si="37"/>
        <v>0</v>
      </c>
      <c r="BI201" s="151">
        <f t="shared" si="38"/>
        <v>0</v>
      </c>
      <c r="BJ201" s="17" t="s">
        <v>82</v>
      </c>
      <c r="BK201" s="151">
        <f t="shared" si="39"/>
        <v>0</v>
      </c>
      <c r="BL201" s="17" t="s">
        <v>105</v>
      </c>
      <c r="BM201" s="150" t="s">
        <v>1885</v>
      </c>
    </row>
    <row r="202" spans="2:65" s="1" customFormat="1" ht="21.75" customHeight="1">
      <c r="B202" s="137"/>
      <c r="C202" s="138" t="s">
        <v>692</v>
      </c>
      <c r="D202" s="138" t="s">
        <v>160</v>
      </c>
      <c r="E202" s="139" t="s">
        <v>1842</v>
      </c>
      <c r="F202" s="140" t="s">
        <v>1843</v>
      </c>
      <c r="G202" s="141" t="s">
        <v>1444</v>
      </c>
      <c r="H202" s="142">
        <v>2</v>
      </c>
      <c r="I202" s="143"/>
      <c r="J202" s="144">
        <f t="shared" si="30"/>
        <v>0</v>
      </c>
      <c r="K202" s="145"/>
      <c r="L202" s="32"/>
      <c r="M202" s="146" t="s">
        <v>1</v>
      </c>
      <c r="N202" s="147" t="s">
        <v>40</v>
      </c>
      <c r="P202" s="148">
        <f t="shared" si="31"/>
        <v>0</v>
      </c>
      <c r="Q202" s="148">
        <v>0</v>
      </c>
      <c r="R202" s="148">
        <f t="shared" si="32"/>
        <v>0</v>
      </c>
      <c r="S202" s="148">
        <v>0</v>
      </c>
      <c r="T202" s="149">
        <f t="shared" si="33"/>
        <v>0</v>
      </c>
      <c r="AR202" s="150" t="s">
        <v>105</v>
      </c>
      <c r="AT202" s="150" t="s">
        <v>160</v>
      </c>
      <c r="AU202" s="150" t="s">
        <v>82</v>
      </c>
      <c r="AY202" s="17" t="s">
        <v>158</v>
      </c>
      <c r="BE202" s="151">
        <f t="shared" si="34"/>
        <v>0</v>
      </c>
      <c r="BF202" s="151">
        <f t="shared" si="35"/>
        <v>0</v>
      </c>
      <c r="BG202" s="151">
        <f t="shared" si="36"/>
        <v>0</v>
      </c>
      <c r="BH202" s="151">
        <f t="shared" si="37"/>
        <v>0</v>
      </c>
      <c r="BI202" s="151">
        <f t="shared" si="38"/>
        <v>0</v>
      </c>
      <c r="BJ202" s="17" t="s">
        <v>82</v>
      </c>
      <c r="BK202" s="151">
        <f t="shared" si="39"/>
        <v>0</v>
      </c>
      <c r="BL202" s="17" t="s">
        <v>105</v>
      </c>
      <c r="BM202" s="150" t="s">
        <v>1886</v>
      </c>
    </row>
    <row r="203" spans="2:65" s="1" customFormat="1" ht="16.5" customHeight="1">
      <c r="B203" s="137"/>
      <c r="C203" s="138" t="s">
        <v>713</v>
      </c>
      <c r="D203" s="138" t="s">
        <v>160</v>
      </c>
      <c r="E203" s="139" t="s">
        <v>1845</v>
      </c>
      <c r="F203" s="140" t="s">
        <v>1846</v>
      </c>
      <c r="G203" s="141" t="s">
        <v>1444</v>
      </c>
      <c r="H203" s="142">
        <v>2</v>
      </c>
      <c r="I203" s="143"/>
      <c r="J203" s="144">
        <f t="shared" si="30"/>
        <v>0</v>
      </c>
      <c r="K203" s="145"/>
      <c r="L203" s="32"/>
      <c r="M203" s="146" t="s">
        <v>1</v>
      </c>
      <c r="N203" s="147" t="s">
        <v>40</v>
      </c>
      <c r="P203" s="148">
        <f t="shared" si="31"/>
        <v>0</v>
      </c>
      <c r="Q203" s="148">
        <v>0</v>
      </c>
      <c r="R203" s="148">
        <f t="shared" si="32"/>
        <v>0</v>
      </c>
      <c r="S203" s="148">
        <v>0</v>
      </c>
      <c r="T203" s="149">
        <f t="shared" si="33"/>
        <v>0</v>
      </c>
      <c r="AR203" s="150" t="s">
        <v>105</v>
      </c>
      <c r="AT203" s="150" t="s">
        <v>160</v>
      </c>
      <c r="AU203" s="150" t="s">
        <v>82</v>
      </c>
      <c r="AY203" s="17" t="s">
        <v>158</v>
      </c>
      <c r="BE203" s="151">
        <f t="shared" si="34"/>
        <v>0</v>
      </c>
      <c r="BF203" s="151">
        <f t="shared" si="35"/>
        <v>0</v>
      </c>
      <c r="BG203" s="151">
        <f t="shared" si="36"/>
        <v>0</v>
      </c>
      <c r="BH203" s="151">
        <f t="shared" si="37"/>
        <v>0</v>
      </c>
      <c r="BI203" s="151">
        <f t="shared" si="38"/>
        <v>0</v>
      </c>
      <c r="BJ203" s="17" t="s">
        <v>82</v>
      </c>
      <c r="BK203" s="151">
        <f t="shared" si="39"/>
        <v>0</v>
      </c>
      <c r="BL203" s="17" t="s">
        <v>105</v>
      </c>
      <c r="BM203" s="150" t="s">
        <v>1887</v>
      </c>
    </row>
    <row r="204" spans="2:65" s="1" customFormat="1" ht="24.15" customHeight="1">
      <c r="B204" s="137"/>
      <c r="C204" s="138" t="s">
        <v>720</v>
      </c>
      <c r="D204" s="138" t="s">
        <v>160</v>
      </c>
      <c r="E204" s="139" t="s">
        <v>1848</v>
      </c>
      <c r="F204" s="140" t="s">
        <v>1849</v>
      </c>
      <c r="G204" s="141" t="s">
        <v>1444</v>
      </c>
      <c r="H204" s="142">
        <v>14</v>
      </c>
      <c r="I204" s="143"/>
      <c r="J204" s="144">
        <f t="shared" si="30"/>
        <v>0</v>
      </c>
      <c r="K204" s="145"/>
      <c r="L204" s="32"/>
      <c r="M204" s="146" t="s">
        <v>1</v>
      </c>
      <c r="N204" s="147" t="s">
        <v>40</v>
      </c>
      <c r="P204" s="148">
        <f t="shared" si="31"/>
        <v>0</v>
      </c>
      <c r="Q204" s="148">
        <v>0</v>
      </c>
      <c r="R204" s="148">
        <f t="shared" si="32"/>
        <v>0</v>
      </c>
      <c r="S204" s="148">
        <v>0</v>
      </c>
      <c r="T204" s="149">
        <f t="shared" si="33"/>
        <v>0</v>
      </c>
      <c r="AR204" s="150" t="s">
        <v>105</v>
      </c>
      <c r="AT204" s="150" t="s">
        <v>160</v>
      </c>
      <c r="AU204" s="150" t="s">
        <v>82</v>
      </c>
      <c r="AY204" s="17" t="s">
        <v>158</v>
      </c>
      <c r="BE204" s="151">
        <f t="shared" si="34"/>
        <v>0</v>
      </c>
      <c r="BF204" s="151">
        <f t="shared" si="35"/>
        <v>0</v>
      </c>
      <c r="BG204" s="151">
        <f t="shared" si="36"/>
        <v>0</v>
      </c>
      <c r="BH204" s="151">
        <f t="shared" si="37"/>
        <v>0</v>
      </c>
      <c r="BI204" s="151">
        <f t="shared" si="38"/>
        <v>0</v>
      </c>
      <c r="BJ204" s="17" t="s">
        <v>82</v>
      </c>
      <c r="BK204" s="151">
        <f t="shared" si="39"/>
        <v>0</v>
      </c>
      <c r="BL204" s="17" t="s">
        <v>105</v>
      </c>
      <c r="BM204" s="150" t="s">
        <v>1888</v>
      </c>
    </row>
    <row r="205" spans="2:65" s="1" customFormat="1" ht="16.5" customHeight="1">
      <c r="B205" s="137"/>
      <c r="C205" s="138" t="s">
        <v>729</v>
      </c>
      <c r="D205" s="138" t="s">
        <v>160</v>
      </c>
      <c r="E205" s="139" t="s">
        <v>1851</v>
      </c>
      <c r="F205" s="140" t="s">
        <v>1852</v>
      </c>
      <c r="G205" s="141" t="s">
        <v>906</v>
      </c>
      <c r="H205" s="142">
        <v>125</v>
      </c>
      <c r="I205" s="143"/>
      <c r="J205" s="144">
        <f t="shared" si="30"/>
        <v>0</v>
      </c>
      <c r="K205" s="145"/>
      <c r="L205" s="32"/>
      <c r="M205" s="146" t="s">
        <v>1</v>
      </c>
      <c r="N205" s="147" t="s">
        <v>40</v>
      </c>
      <c r="P205" s="148">
        <f t="shared" si="31"/>
        <v>0</v>
      </c>
      <c r="Q205" s="148">
        <v>0</v>
      </c>
      <c r="R205" s="148">
        <f t="shared" si="32"/>
        <v>0</v>
      </c>
      <c r="S205" s="148">
        <v>0</v>
      </c>
      <c r="T205" s="149">
        <f t="shared" si="33"/>
        <v>0</v>
      </c>
      <c r="AR205" s="150" t="s">
        <v>105</v>
      </c>
      <c r="AT205" s="150" t="s">
        <v>160</v>
      </c>
      <c r="AU205" s="150" t="s">
        <v>82</v>
      </c>
      <c r="AY205" s="17" t="s">
        <v>158</v>
      </c>
      <c r="BE205" s="151">
        <f t="shared" si="34"/>
        <v>0</v>
      </c>
      <c r="BF205" s="151">
        <f t="shared" si="35"/>
        <v>0</v>
      </c>
      <c r="BG205" s="151">
        <f t="shared" si="36"/>
        <v>0</v>
      </c>
      <c r="BH205" s="151">
        <f t="shared" si="37"/>
        <v>0</v>
      </c>
      <c r="BI205" s="151">
        <f t="shared" si="38"/>
        <v>0</v>
      </c>
      <c r="BJ205" s="17" t="s">
        <v>82</v>
      </c>
      <c r="BK205" s="151">
        <f t="shared" si="39"/>
        <v>0</v>
      </c>
      <c r="BL205" s="17" t="s">
        <v>105</v>
      </c>
      <c r="BM205" s="150" t="s">
        <v>1889</v>
      </c>
    </row>
    <row r="206" spans="2:65" s="1" customFormat="1" ht="16.5" customHeight="1">
      <c r="B206" s="137"/>
      <c r="C206" s="138" t="s">
        <v>736</v>
      </c>
      <c r="D206" s="138" t="s">
        <v>160</v>
      </c>
      <c r="E206" s="139" t="s">
        <v>1854</v>
      </c>
      <c r="F206" s="140" t="s">
        <v>1855</v>
      </c>
      <c r="G206" s="141" t="s">
        <v>906</v>
      </c>
      <c r="H206" s="142">
        <v>125</v>
      </c>
      <c r="I206" s="143"/>
      <c r="J206" s="144">
        <f t="shared" si="30"/>
        <v>0</v>
      </c>
      <c r="K206" s="145"/>
      <c r="L206" s="32"/>
      <c r="M206" s="146" t="s">
        <v>1</v>
      </c>
      <c r="N206" s="147" t="s">
        <v>40</v>
      </c>
      <c r="P206" s="148">
        <f t="shared" si="31"/>
        <v>0</v>
      </c>
      <c r="Q206" s="148">
        <v>0</v>
      </c>
      <c r="R206" s="148">
        <f t="shared" si="32"/>
        <v>0</v>
      </c>
      <c r="S206" s="148">
        <v>0</v>
      </c>
      <c r="T206" s="149">
        <f t="shared" si="33"/>
        <v>0</v>
      </c>
      <c r="AR206" s="150" t="s">
        <v>105</v>
      </c>
      <c r="AT206" s="150" t="s">
        <v>160</v>
      </c>
      <c r="AU206" s="150" t="s">
        <v>82</v>
      </c>
      <c r="AY206" s="17" t="s">
        <v>158</v>
      </c>
      <c r="BE206" s="151">
        <f t="shared" si="34"/>
        <v>0</v>
      </c>
      <c r="BF206" s="151">
        <f t="shared" si="35"/>
        <v>0</v>
      </c>
      <c r="BG206" s="151">
        <f t="shared" si="36"/>
        <v>0</v>
      </c>
      <c r="BH206" s="151">
        <f t="shared" si="37"/>
        <v>0</v>
      </c>
      <c r="BI206" s="151">
        <f t="shared" si="38"/>
        <v>0</v>
      </c>
      <c r="BJ206" s="17" t="s">
        <v>82</v>
      </c>
      <c r="BK206" s="151">
        <f t="shared" si="39"/>
        <v>0</v>
      </c>
      <c r="BL206" s="17" t="s">
        <v>105</v>
      </c>
      <c r="BM206" s="150" t="s">
        <v>1890</v>
      </c>
    </row>
    <row r="207" spans="2:65" s="1" customFormat="1" ht="16.5" customHeight="1">
      <c r="B207" s="137"/>
      <c r="C207" s="138" t="s">
        <v>740</v>
      </c>
      <c r="D207" s="138" t="s">
        <v>160</v>
      </c>
      <c r="E207" s="139" t="s">
        <v>1857</v>
      </c>
      <c r="F207" s="140" t="s">
        <v>1858</v>
      </c>
      <c r="G207" s="141" t="s">
        <v>1820</v>
      </c>
      <c r="H207" s="142">
        <v>10</v>
      </c>
      <c r="I207" s="143"/>
      <c r="J207" s="144">
        <f t="shared" si="30"/>
        <v>0</v>
      </c>
      <c r="K207" s="145"/>
      <c r="L207" s="32"/>
      <c r="M207" s="146" t="s">
        <v>1</v>
      </c>
      <c r="N207" s="147" t="s">
        <v>40</v>
      </c>
      <c r="P207" s="148">
        <f t="shared" si="31"/>
        <v>0</v>
      </c>
      <c r="Q207" s="148">
        <v>0</v>
      </c>
      <c r="R207" s="148">
        <f t="shared" si="32"/>
        <v>0</v>
      </c>
      <c r="S207" s="148">
        <v>0</v>
      </c>
      <c r="T207" s="149">
        <f t="shared" si="33"/>
        <v>0</v>
      </c>
      <c r="AR207" s="150" t="s">
        <v>105</v>
      </c>
      <c r="AT207" s="150" t="s">
        <v>160</v>
      </c>
      <c r="AU207" s="150" t="s">
        <v>82</v>
      </c>
      <c r="AY207" s="17" t="s">
        <v>158</v>
      </c>
      <c r="BE207" s="151">
        <f t="shared" si="34"/>
        <v>0</v>
      </c>
      <c r="BF207" s="151">
        <f t="shared" si="35"/>
        <v>0</v>
      </c>
      <c r="BG207" s="151">
        <f t="shared" si="36"/>
        <v>0</v>
      </c>
      <c r="BH207" s="151">
        <f t="shared" si="37"/>
        <v>0</v>
      </c>
      <c r="BI207" s="151">
        <f t="shared" si="38"/>
        <v>0</v>
      </c>
      <c r="BJ207" s="17" t="s">
        <v>82</v>
      </c>
      <c r="BK207" s="151">
        <f t="shared" si="39"/>
        <v>0</v>
      </c>
      <c r="BL207" s="17" t="s">
        <v>105</v>
      </c>
      <c r="BM207" s="150" t="s">
        <v>1891</v>
      </c>
    </row>
    <row r="208" spans="2:65" s="11" customFormat="1" ht="25.9" customHeight="1">
      <c r="B208" s="125"/>
      <c r="D208" s="126" t="s">
        <v>74</v>
      </c>
      <c r="E208" s="127" t="s">
        <v>1892</v>
      </c>
      <c r="F208" s="127" t="s">
        <v>1893</v>
      </c>
      <c r="I208" s="128"/>
      <c r="J208" s="129">
        <f>BK208</f>
        <v>0</v>
      </c>
      <c r="L208" s="125"/>
      <c r="M208" s="130"/>
      <c r="P208" s="131">
        <f>SUM(P209:P222)</f>
        <v>0</v>
      </c>
      <c r="R208" s="131">
        <f>SUM(R209:R222)</f>
        <v>0</v>
      </c>
      <c r="T208" s="132">
        <f>SUM(T209:T222)</f>
        <v>0</v>
      </c>
      <c r="AR208" s="126" t="s">
        <v>82</v>
      </c>
      <c r="AT208" s="133" t="s">
        <v>74</v>
      </c>
      <c r="AU208" s="133" t="s">
        <v>75</v>
      </c>
      <c r="AY208" s="126" t="s">
        <v>158</v>
      </c>
      <c r="BK208" s="134">
        <f>SUM(BK209:BK222)</f>
        <v>0</v>
      </c>
    </row>
    <row r="209" spans="2:65" s="1" customFormat="1" ht="21.75" customHeight="1">
      <c r="B209" s="137"/>
      <c r="C209" s="138" t="s">
        <v>746</v>
      </c>
      <c r="D209" s="138" t="s">
        <v>160</v>
      </c>
      <c r="E209" s="139" t="s">
        <v>1756</v>
      </c>
      <c r="F209" s="140" t="s">
        <v>1757</v>
      </c>
      <c r="G209" s="141" t="s">
        <v>1444</v>
      </c>
      <c r="H209" s="142">
        <v>1</v>
      </c>
      <c r="I209" s="143"/>
      <c r="J209" s="144">
        <f t="shared" ref="J209:J222" si="40">ROUND(I209*H209,2)</f>
        <v>0</v>
      </c>
      <c r="K209" s="145"/>
      <c r="L209" s="32"/>
      <c r="M209" s="146" t="s">
        <v>1</v>
      </c>
      <c r="N209" s="147" t="s">
        <v>40</v>
      </c>
      <c r="P209" s="148">
        <f t="shared" ref="P209:P222" si="41">O209*H209</f>
        <v>0</v>
      </c>
      <c r="Q209" s="148">
        <v>0</v>
      </c>
      <c r="R209" s="148">
        <f t="shared" ref="R209:R222" si="42">Q209*H209</f>
        <v>0</v>
      </c>
      <c r="S209" s="148">
        <v>0</v>
      </c>
      <c r="T209" s="149">
        <f t="shared" ref="T209:T222" si="43">S209*H209</f>
        <v>0</v>
      </c>
      <c r="AR209" s="150" t="s">
        <v>105</v>
      </c>
      <c r="AT209" s="150" t="s">
        <v>160</v>
      </c>
      <c r="AU209" s="150" t="s">
        <v>82</v>
      </c>
      <c r="AY209" s="17" t="s">
        <v>158</v>
      </c>
      <c r="BE209" s="151">
        <f t="shared" ref="BE209:BE222" si="44">IF(N209="základní",J209,0)</f>
        <v>0</v>
      </c>
      <c r="BF209" s="151">
        <f t="shared" ref="BF209:BF222" si="45">IF(N209="snížená",J209,0)</f>
        <v>0</v>
      </c>
      <c r="BG209" s="151">
        <f t="shared" ref="BG209:BG222" si="46">IF(N209="zákl. přenesená",J209,0)</f>
        <v>0</v>
      </c>
      <c r="BH209" s="151">
        <f t="shared" ref="BH209:BH222" si="47">IF(N209="sníž. přenesená",J209,0)</f>
        <v>0</v>
      </c>
      <c r="BI209" s="151">
        <f t="shared" ref="BI209:BI222" si="48">IF(N209="nulová",J209,0)</f>
        <v>0</v>
      </c>
      <c r="BJ209" s="17" t="s">
        <v>82</v>
      </c>
      <c r="BK209" s="151">
        <f t="shared" ref="BK209:BK222" si="49">ROUND(I209*H209,2)</f>
        <v>0</v>
      </c>
      <c r="BL209" s="17" t="s">
        <v>105</v>
      </c>
      <c r="BM209" s="150" t="s">
        <v>1894</v>
      </c>
    </row>
    <row r="210" spans="2:65" s="1" customFormat="1" ht="16.5" customHeight="1">
      <c r="B210" s="137"/>
      <c r="C210" s="138" t="s">
        <v>754</v>
      </c>
      <c r="D210" s="138" t="s">
        <v>160</v>
      </c>
      <c r="E210" s="139" t="s">
        <v>1764</v>
      </c>
      <c r="F210" s="140" t="s">
        <v>1765</v>
      </c>
      <c r="G210" s="141" t="s">
        <v>906</v>
      </c>
      <c r="H210" s="142">
        <v>63</v>
      </c>
      <c r="I210" s="143"/>
      <c r="J210" s="144">
        <f t="shared" si="40"/>
        <v>0</v>
      </c>
      <c r="K210" s="145"/>
      <c r="L210" s="32"/>
      <c r="M210" s="146" t="s">
        <v>1</v>
      </c>
      <c r="N210" s="147" t="s">
        <v>40</v>
      </c>
      <c r="P210" s="148">
        <f t="shared" si="41"/>
        <v>0</v>
      </c>
      <c r="Q210" s="148">
        <v>0</v>
      </c>
      <c r="R210" s="148">
        <f t="shared" si="42"/>
        <v>0</v>
      </c>
      <c r="S210" s="148">
        <v>0</v>
      </c>
      <c r="T210" s="149">
        <f t="shared" si="43"/>
        <v>0</v>
      </c>
      <c r="AR210" s="150" t="s">
        <v>105</v>
      </c>
      <c r="AT210" s="150" t="s">
        <v>160</v>
      </c>
      <c r="AU210" s="150" t="s">
        <v>82</v>
      </c>
      <c r="AY210" s="17" t="s">
        <v>158</v>
      </c>
      <c r="BE210" s="151">
        <f t="shared" si="44"/>
        <v>0</v>
      </c>
      <c r="BF210" s="151">
        <f t="shared" si="45"/>
        <v>0</v>
      </c>
      <c r="BG210" s="151">
        <f t="shared" si="46"/>
        <v>0</v>
      </c>
      <c r="BH210" s="151">
        <f t="shared" si="47"/>
        <v>0</v>
      </c>
      <c r="BI210" s="151">
        <f t="shared" si="48"/>
        <v>0</v>
      </c>
      <c r="BJ210" s="17" t="s">
        <v>82</v>
      </c>
      <c r="BK210" s="151">
        <f t="shared" si="49"/>
        <v>0</v>
      </c>
      <c r="BL210" s="17" t="s">
        <v>105</v>
      </c>
      <c r="BM210" s="150" t="s">
        <v>1895</v>
      </c>
    </row>
    <row r="211" spans="2:65" s="1" customFormat="1" ht="24.15" customHeight="1">
      <c r="B211" s="137"/>
      <c r="C211" s="138" t="s">
        <v>759</v>
      </c>
      <c r="D211" s="138" t="s">
        <v>160</v>
      </c>
      <c r="E211" s="139" t="s">
        <v>1827</v>
      </c>
      <c r="F211" s="140" t="s">
        <v>1828</v>
      </c>
      <c r="G211" s="141" t="s">
        <v>1444</v>
      </c>
      <c r="H211" s="142">
        <v>1</v>
      </c>
      <c r="I211" s="143"/>
      <c r="J211" s="144">
        <f t="shared" si="40"/>
        <v>0</v>
      </c>
      <c r="K211" s="145"/>
      <c r="L211" s="32"/>
      <c r="M211" s="146" t="s">
        <v>1</v>
      </c>
      <c r="N211" s="147" t="s">
        <v>40</v>
      </c>
      <c r="P211" s="148">
        <f t="shared" si="41"/>
        <v>0</v>
      </c>
      <c r="Q211" s="148">
        <v>0</v>
      </c>
      <c r="R211" s="148">
        <f t="shared" si="42"/>
        <v>0</v>
      </c>
      <c r="S211" s="148">
        <v>0</v>
      </c>
      <c r="T211" s="149">
        <f t="shared" si="43"/>
        <v>0</v>
      </c>
      <c r="AR211" s="150" t="s">
        <v>105</v>
      </c>
      <c r="AT211" s="150" t="s">
        <v>160</v>
      </c>
      <c r="AU211" s="150" t="s">
        <v>82</v>
      </c>
      <c r="AY211" s="17" t="s">
        <v>158</v>
      </c>
      <c r="BE211" s="151">
        <f t="shared" si="44"/>
        <v>0</v>
      </c>
      <c r="BF211" s="151">
        <f t="shared" si="45"/>
        <v>0</v>
      </c>
      <c r="BG211" s="151">
        <f t="shared" si="46"/>
        <v>0</v>
      </c>
      <c r="BH211" s="151">
        <f t="shared" si="47"/>
        <v>0</v>
      </c>
      <c r="BI211" s="151">
        <f t="shared" si="48"/>
        <v>0</v>
      </c>
      <c r="BJ211" s="17" t="s">
        <v>82</v>
      </c>
      <c r="BK211" s="151">
        <f t="shared" si="49"/>
        <v>0</v>
      </c>
      <c r="BL211" s="17" t="s">
        <v>105</v>
      </c>
      <c r="BM211" s="150" t="s">
        <v>1896</v>
      </c>
    </row>
    <row r="212" spans="2:65" s="1" customFormat="1" ht="21.75" customHeight="1">
      <c r="B212" s="137"/>
      <c r="C212" s="138" t="s">
        <v>765</v>
      </c>
      <c r="D212" s="138" t="s">
        <v>160</v>
      </c>
      <c r="E212" s="139" t="s">
        <v>1830</v>
      </c>
      <c r="F212" s="140" t="s">
        <v>1831</v>
      </c>
      <c r="G212" s="141" t="s">
        <v>1444</v>
      </c>
      <c r="H212" s="142">
        <v>1</v>
      </c>
      <c r="I212" s="143"/>
      <c r="J212" s="144">
        <f t="shared" si="40"/>
        <v>0</v>
      </c>
      <c r="K212" s="145"/>
      <c r="L212" s="32"/>
      <c r="M212" s="146" t="s">
        <v>1</v>
      </c>
      <c r="N212" s="147" t="s">
        <v>40</v>
      </c>
      <c r="P212" s="148">
        <f t="shared" si="41"/>
        <v>0</v>
      </c>
      <c r="Q212" s="148">
        <v>0</v>
      </c>
      <c r="R212" s="148">
        <f t="shared" si="42"/>
        <v>0</v>
      </c>
      <c r="S212" s="148">
        <v>0</v>
      </c>
      <c r="T212" s="149">
        <f t="shared" si="43"/>
        <v>0</v>
      </c>
      <c r="AR212" s="150" t="s">
        <v>105</v>
      </c>
      <c r="AT212" s="150" t="s">
        <v>160</v>
      </c>
      <c r="AU212" s="150" t="s">
        <v>82</v>
      </c>
      <c r="AY212" s="17" t="s">
        <v>158</v>
      </c>
      <c r="BE212" s="151">
        <f t="shared" si="44"/>
        <v>0</v>
      </c>
      <c r="BF212" s="151">
        <f t="shared" si="45"/>
        <v>0</v>
      </c>
      <c r="BG212" s="151">
        <f t="shared" si="46"/>
        <v>0</v>
      </c>
      <c r="BH212" s="151">
        <f t="shared" si="47"/>
        <v>0</v>
      </c>
      <c r="BI212" s="151">
        <f t="shared" si="48"/>
        <v>0</v>
      </c>
      <c r="BJ212" s="17" t="s">
        <v>82</v>
      </c>
      <c r="BK212" s="151">
        <f t="shared" si="49"/>
        <v>0</v>
      </c>
      <c r="BL212" s="17" t="s">
        <v>105</v>
      </c>
      <c r="BM212" s="150" t="s">
        <v>1897</v>
      </c>
    </row>
    <row r="213" spans="2:65" s="1" customFormat="1" ht="16.5" customHeight="1">
      <c r="B213" s="137"/>
      <c r="C213" s="138" t="s">
        <v>770</v>
      </c>
      <c r="D213" s="138" t="s">
        <v>160</v>
      </c>
      <c r="E213" s="139" t="s">
        <v>1833</v>
      </c>
      <c r="F213" s="140" t="s">
        <v>1834</v>
      </c>
      <c r="G213" s="141" t="s">
        <v>906</v>
      </c>
      <c r="H213" s="142">
        <v>25</v>
      </c>
      <c r="I213" s="143"/>
      <c r="J213" s="144">
        <f t="shared" si="40"/>
        <v>0</v>
      </c>
      <c r="K213" s="145"/>
      <c r="L213" s="32"/>
      <c r="M213" s="146" t="s">
        <v>1</v>
      </c>
      <c r="N213" s="147" t="s">
        <v>40</v>
      </c>
      <c r="P213" s="148">
        <f t="shared" si="41"/>
        <v>0</v>
      </c>
      <c r="Q213" s="148">
        <v>0</v>
      </c>
      <c r="R213" s="148">
        <f t="shared" si="42"/>
        <v>0</v>
      </c>
      <c r="S213" s="148">
        <v>0</v>
      </c>
      <c r="T213" s="149">
        <f t="shared" si="43"/>
        <v>0</v>
      </c>
      <c r="AR213" s="150" t="s">
        <v>105</v>
      </c>
      <c r="AT213" s="150" t="s">
        <v>160</v>
      </c>
      <c r="AU213" s="150" t="s">
        <v>82</v>
      </c>
      <c r="AY213" s="17" t="s">
        <v>158</v>
      </c>
      <c r="BE213" s="151">
        <f t="shared" si="44"/>
        <v>0</v>
      </c>
      <c r="BF213" s="151">
        <f t="shared" si="45"/>
        <v>0</v>
      </c>
      <c r="BG213" s="151">
        <f t="shared" si="46"/>
        <v>0</v>
      </c>
      <c r="BH213" s="151">
        <f t="shared" si="47"/>
        <v>0</v>
      </c>
      <c r="BI213" s="151">
        <f t="shared" si="48"/>
        <v>0</v>
      </c>
      <c r="BJ213" s="17" t="s">
        <v>82</v>
      </c>
      <c r="BK213" s="151">
        <f t="shared" si="49"/>
        <v>0</v>
      </c>
      <c r="BL213" s="17" t="s">
        <v>105</v>
      </c>
      <c r="BM213" s="150" t="s">
        <v>1898</v>
      </c>
    </row>
    <row r="214" spans="2:65" s="1" customFormat="1" ht="16.5" customHeight="1">
      <c r="B214" s="137"/>
      <c r="C214" s="138" t="s">
        <v>776</v>
      </c>
      <c r="D214" s="138" t="s">
        <v>160</v>
      </c>
      <c r="E214" s="139" t="s">
        <v>1836</v>
      </c>
      <c r="F214" s="140" t="s">
        <v>1837</v>
      </c>
      <c r="G214" s="141" t="s">
        <v>1444</v>
      </c>
      <c r="H214" s="142">
        <v>2</v>
      </c>
      <c r="I214" s="143"/>
      <c r="J214" s="144">
        <f t="shared" si="40"/>
        <v>0</v>
      </c>
      <c r="K214" s="145"/>
      <c r="L214" s="32"/>
      <c r="M214" s="146" t="s">
        <v>1</v>
      </c>
      <c r="N214" s="147" t="s">
        <v>40</v>
      </c>
      <c r="P214" s="148">
        <f t="shared" si="41"/>
        <v>0</v>
      </c>
      <c r="Q214" s="148">
        <v>0</v>
      </c>
      <c r="R214" s="148">
        <f t="shared" si="42"/>
        <v>0</v>
      </c>
      <c r="S214" s="148">
        <v>0</v>
      </c>
      <c r="T214" s="149">
        <f t="shared" si="43"/>
        <v>0</v>
      </c>
      <c r="AR214" s="150" t="s">
        <v>105</v>
      </c>
      <c r="AT214" s="150" t="s">
        <v>160</v>
      </c>
      <c r="AU214" s="150" t="s">
        <v>82</v>
      </c>
      <c r="AY214" s="17" t="s">
        <v>158</v>
      </c>
      <c r="BE214" s="151">
        <f t="shared" si="44"/>
        <v>0</v>
      </c>
      <c r="BF214" s="151">
        <f t="shared" si="45"/>
        <v>0</v>
      </c>
      <c r="BG214" s="151">
        <f t="shared" si="46"/>
        <v>0</v>
      </c>
      <c r="BH214" s="151">
        <f t="shared" si="47"/>
        <v>0</v>
      </c>
      <c r="BI214" s="151">
        <f t="shared" si="48"/>
        <v>0</v>
      </c>
      <c r="BJ214" s="17" t="s">
        <v>82</v>
      </c>
      <c r="BK214" s="151">
        <f t="shared" si="49"/>
        <v>0</v>
      </c>
      <c r="BL214" s="17" t="s">
        <v>105</v>
      </c>
      <c r="BM214" s="150" t="s">
        <v>1899</v>
      </c>
    </row>
    <row r="215" spans="2:65" s="1" customFormat="1" ht="21.75" customHeight="1">
      <c r="B215" s="137"/>
      <c r="C215" s="138" t="s">
        <v>782</v>
      </c>
      <c r="D215" s="138" t="s">
        <v>160</v>
      </c>
      <c r="E215" s="139" t="s">
        <v>1839</v>
      </c>
      <c r="F215" s="140" t="s">
        <v>1840</v>
      </c>
      <c r="G215" s="141" t="s">
        <v>906</v>
      </c>
      <c r="H215" s="142">
        <v>3</v>
      </c>
      <c r="I215" s="143"/>
      <c r="J215" s="144">
        <f t="shared" si="40"/>
        <v>0</v>
      </c>
      <c r="K215" s="145"/>
      <c r="L215" s="32"/>
      <c r="M215" s="146" t="s">
        <v>1</v>
      </c>
      <c r="N215" s="147" t="s">
        <v>40</v>
      </c>
      <c r="P215" s="148">
        <f t="shared" si="41"/>
        <v>0</v>
      </c>
      <c r="Q215" s="148">
        <v>0</v>
      </c>
      <c r="R215" s="148">
        <f t="shared" si="42"/>
        <v>0</v>
      </c>
      <c r="S215" s="148">
        <v>0</v>
      </c>
      <c r="T215" s="149">
        <f t="shared" si="43"/>
        <v>0</v>
      </c>
      <c r="AR215" s="150" t="s">
        <v>105</v>
      </c>
      <c r="AT215" s="150" t="s">
        <v>160</v>
      </c>
      <c r="AU215" s="150" t="s">
        <v>82</v>
      </c>
      <c r="AY215" s="17" t="s">
        <v>158</v>
      </c>
      <c r="BE215" s="151">
        <f t="shared" si="44"/>
        <v>0</v>
      </c>
      <c r="BF215" s="151">
        <f t="shared" si="45"/>
        <v>0</v>
      </c>
      <c r="BG215" s="151">
        <f t="shared" si="46"/>
        <v>0</v>
      </c>
      <c r="BH215" s="151">
        <f t="shared" si="47"/>
        <v>0</v>
      </c>
      <c r="BI215" s="151">
        <f t="shared" si="48"/>
        <v>0</v>
      </c>
      <c r="BJ215" s="17" t="s">
        <v>82</v>
      </c>
      <c r="BK215" s="151">
        <f t="shared" si="49"/>
        <v>0</v>
      </c>
      <c r="BL215" s="17" t="s">
        <v>105</v>
      </c>
      <c r="BM215" s="150" t="s">
        <v>1900</v>
      </c>
    </row>
    <row r="216" spans="2:65" s="1" customFormat="1" ht="21.75" customHeight="1">
      <c r="B216" s="137"/>
      <c r="C216" s="138" t="s">
        <v>786</v>
      </c>
      <c r="D216" s="138" t="s">
        <v>160</v>
      </c>
      <c r="E216" s="139" t="s">
        <v>1842</v>
      </c>
      <c r="F216" s="140" t="s">
        <v>1843</v>
      </c>
      <c r="G216" s="141" t="s">
        <v>1444</v>
      </c>
      <c r="H216" s="142">
        <v>2</v>
      </c>
      <c r="I216" s="143"/>
      <c r="J216" s="144">
        <f t="shared" si="40"/>
        <v>0</v>
      </c>
      <c r="K216" s="145"/>
      <c r="L216" s="32"/>
      <c r="M216" s="146" t="s">
        <v>1</v>
      </c>
      <c r="N216" s="147" t="s">
        <v>40</v>
      </c>
      <c r="P216" s="148">
        <f t="shared" si="41"/>
        <v>0</v>
      </c>
      <c r="Q216" s="148">
        <v>0</v>
      </c>
      <c r="R216" s="148">
        <f t="shared" si="42"/>
        <v>0</v>
      </c>
      <c r="S216" s="148">
        <v>0</v>
      </c>
      <c r="T216" s="149">
        <f t="shared" si="43"/>
        <v>0</v>
      </c>
      <c r="AR216" s="150" t="s">
        <v>105</v>
      </c>
      <c r="AT216" s="150" t="s">
        <v>160</v>
      </c>
      <c r="AU216" s="150" t="s">
        <v>82</v>
      </c>
      <c r="AY216" s="17" t="s">
        <v>158</v>
      </c>
      <c r="BE216" s="151">
        <f t="shared" si="44"/>
        <v>0</v>
      </c>
      <c r="BF216" s="151">
        <f t="shared" si="45"/>
        <v>0</v>
      </c>
      <c r="BG216" s="151">
        <f t="shared" si="46"/>
        <v>0</v>
      </c>
      <c r="BH216" s="151">
        <f t="shared" si="47"/>
        <v>0</v>
      </c>
      <c r="BI216" s="151">
        <f t="shared" si="48"/>
        <v>0</v>
      </c>
      <c r="BJ216" s="17" t="s">
        <v>82</v>
      </c>
      <c r="BK216" s="151">
        <f t="shared" si="49"/>
        <v>0</v>
      </c>
      <c r="BL216" s="17" t="s">
        <v>105</v>
      </c>
      <c r="BM216" s="150" t="s">
        <v>1901</v>
      </c>
    </row>
    <row r="217" spans="2:65" s="1" customFormat="1" ht="24.15" customHeight="1">
      <c r="B217" s="137"/>
      <c r="C217" s="138" t="s">
        <v>791</v>
      </c>
      <c r="D217" s="138" t="s">
        <v>160</v>
      </c>
      <c r="E217" s="139" t="s">
        <v>1848</v>
      </c>
      <c r="F217" s="140" t="s">
        <v>1849</v>
      </c>
      <c r="G217" s="141" t="s">
        <v>1444</v>
      </c>
      <c r="H217" s="142">
        <v>14</v>
      </c>
      <c r="I217" s="143"/>
      <c r="J217" s="144">
        <f t="shared" si="40"/>
        <v>0</v>
      </c>
      <c r="K217" s="145"/>
      <c r="L217" s="32"/>
      <c r="M217" s="146" t="s">
        <v>1</v>
      </c>
      <c r="N217" s="147" t="s">
        <v>40</v>
      </c>
      <c r="P217" s="148">
        <f t="shared" si="41"/>
        <v>0</v>
      </c>
      <c r="Q217" s="148">
        <v>0</v>
      </c>
      <c r="R217" s="148">
        <f t="shared" si="42"/>
        <v>0</v>
      </c>
      <c r="S217" s="148">
        <v>0</v>
      </c>
      <c r="T217" s="149">
        <f t="shared" si="43"/>
        <v>0</v>
      </c>
      <c r="AR217" s="150" t="s">
        <v>105</v>
      </c>
      <c r="AT217" s="150" t="s">
        <v>160</v>
      </c>
      <c r="AU217" s="150" t="s">
        <v>82</v>
      </c>
      <c r="AY217" s="17" t="s">
        <v>158</v>
      </c>
      <c r="BE217" s="151">
        <f t="shared" si="44"/>
        <v>0</v>
      </c>
      <c r="BF217" s="151">
        <f t="shared" si="45"/>
        <v>0</v>
      </c>
      <c r="BG217" s="151">
        <f t="shared" si="46"/>
        <v>0</v>
      </c>
      <c r="BH217" s="151">
        <f t="shared" si="47"/>
        <v>0</v>
      </c>
      <c r="BI217" s="151">
        <f t="shared" si="48"/>
        <v>0</v>
      </c>
      <c r="BJ217" s="17" t="s">
        <v>82</v>
      </c>
      <c r="BK217" s="151">
        <f t="shared" si="49"/>
        <v>0</v>
      </c>
      <c r="BL217" s="17" t="s">
        <v>105</v>
      </c>
      <c r="BM217" s="150" t="s">
        <v>1902</v>
      </c>
    </row>
    <row r="218" spans="2:65" s="1" customFormat="1" ht="16.5" customHeight="1">
      <c r="B218" s="137"/>
      <c r="C218" s="138" t="s">
        <v>796</v>
      </c>
      <c r="D218" s="138" t="s">
        <v>160</v>
      </c>
      <c r="E218" s="139" t="s">
        <v>1851</v>
      </c>
      <c r="F218" s="140" t="s">
        <v>1852</v>
      </c>
      <c r="G218" s="141" t="s">
        <v>906</v>
      </c>
      <c r="H218" s="142">
        <v>88</v>
      </c>
      <c r="I218" s="143"/>
      <c r="J218" s="144">
        <f t="shared" si="40"/>
        <v>0</v>
      </c>
      <c r="K218" s="145"/>
      <c r="L218" s="32"/>
      <c r="M218" s="146" t="s">
        <v>1</v>
      </c>
      <c r="N218" s="147" t="s">
        <v>40</v>
      </c>
      <c r="P218" s="148">
        <f t="shared" si="41"/>
        <v>0</v>
      </c>
      <c r="Q218" s="148">
        <v>0</v>
      </c>
      <c r="R218" s="148">
        <f t="shared" si="42"/>
        <v>0</v>
      </c>
      <c r="S218" s="148">
        <v>0</v>
      </c>
      <c r="T218" s="149">
        <f t="shared" si="43"/>
        <v>0</v>
      </c>
      <c r="AR218" s="150" t="s">
        <v>105</v>
      </c>
      <c r="AT218" s="150" t="s">
        <v>160</v>
      </c>
      <c r="AU218" s="150" t="s">
        <v>82</v>
      </c>
      <c r="AY218" s="17" t="s">
        <v>158</v>
      </c>
      <c r="BE218" s="151">
        <f t="shared" si="44"/>
        <v>0</v>
      </c>
      <c r="BF218" s="151">
        <f t="shared" si="45"/>
        <v>0</v>
      </c>
      <c r="BG218" s="151">
        <f t="shared" si="46"/>
        <v>0</v>
      </c>
      <c r="BH218" s="151">
        <f t="shared" si="47"/>
        <v>0</v>
      </c>
      <c r="BI218" s="151">
        <f t="shared" si="48"/>
        <v>0</v>
      </c>
      <c r="BJ218" s="17" t="s">
        <v>82</v>
      </c>
      <c r="BK218" s="151">
        <f t="shared" si="49"/>
        <v>0</v>
      </c>
      <c r="BL218" s="17" t="s">
        <v>105</v>
      </c>
      <c r="BM218" s="150" t="s">
        <v>1903</v>
      </c>
    </row>
    <row r="219" spans="2:65" s="1" customFormat="1" ht="16.5" customHeight="1">
      <c r="B219" s="137"/>
      <c r="C219" s="138" t="s">
        <v>800</v>
      </c>
      <c r="D219" s="138" t="s">
        <v>160</v>
      </c>
      <c r="E219" s="139" t="s">
        <v>1854</v>
      </c>
      <c r="F219" s="140" t="s">
        <v>1855</v>
      </c>
      <c r="G219" s="141" t="s">
        <v>906</v>
      </c>
      <c r="H219" s="142">
        <v>88</v>
      </c>
      <c r="I219" s="143"/>
      <c r="J219" s="144">
        <f t="shared" si="40"/>
        <v>0</v>
      </c>
      <c r="K219" s="145"/>
      <c r="L219" s="32"/>
      <c r="M219" s="146" t="s">
        <v>1</v>
      </c>
      <c r="N219" s="147" t="s">
        <v>40</v>
      </c>
      <c r="P219" s="148">
        <f t="shared" si="41"/>
        <v>0</v>
      </c>
      <c r="Q219" s="148">
        <v>0</v>
      </c>
      <c r="R219" s="148">
        <f t="shared" si="42"/>
        <v>0</v>
      </c>
      <c r="S219" s="148">
        <v>0</v>
      </c>
      <c r="T219" s="149">
        <f t="shared" si="43"/>
        <v>0</v>
      </c>
      <c r="AR219" s="150" t="s">
        <v>105</v>
      </c>
      <c r="AT219" s="150" t="s">
        <v>160</v>
      </c>
      <c r="AU219" s="150" t="s">
        <v>82</v>
      </c>
      <c r="AY219" s="17" t="s">
        <v>158</v>
      </c>
      <c r="BE219" s="151">
        <f t="shared" si="44"/>
        <v>0</v>
      </c>
      <c r="BF219" s="151">
        <f t="shared" si="45"/>
        <v>0</v>
      </c>
      <c r="BG219" s="151">
        <f t="shared" si="46"/>
        <v>0</v>
      </c>
      <c r="BH219" s="151">
        <f t="shared" si="47"/>
        <v>0</v>
      </c>
      <c r="BI219" s="151">
        <f t="shared" si="48"/>
        <v>0</v>
      </c>
      <c r="BJ219" s="17" t="s">
        <v>82</v>
      </c>
      <c r="BK219" s="151">
        <f t="shared" si="49"/>
        <v>0</v>
      </c>
      <c r="BL219" s="17" t="s">
        <v>105</v>
      </c>
      <c r="BM219" s="150" t="s">
        <v>1904</v>
      </c>
    </row>
    <row r="220" spans="2:65" s="1" customFormat="1" ht="16.5" customHeight="1">
      <c r="B220" s="137"/>
      <c r="C220" s="138" t="s">
        <v>806</v>
      </c>
      <c r="D220" s="138" t="s">
        <v>160</v>
      </c>
      <c r="E220" s="139" t="s">
        <v>1857</v>
      </c>
      <c r="F220" s="140" t="s">
        <v>1858</v>
      </c>
      <c r="G220" s="141" t="s">
        <v>1820</v>
      </c>
      <c r="H220" s="142">
        <v>8</v>
      </c>
      <c r="I220" s="143"/>
      <c r="J220" s="144">
        <f t="shared" si="40"/>
        <v>0</v>
      </c>
      <c r="K220" s="145"/>
      <c r="L220" s="32"/>
      <c r="M220" s="146" t="s">
        <v>1</v>
      </c>
      <c r="N220" s="147" t="s">
        <v>40</v>
      </c>
      <c r="P220" s="148">
        <f t="shared" si="41"/>
        <v>0</v>
      </c>
      <c r="Q220" s="148">
        <v>0</v>
      </c>
      <c r="R220" s="148">
        <f t="shared" si="42"/>
        <v>0</v>
      </c>
      <c r="S220" s="148">
        <v>0</v>
      </c>
      <c r="T220" s="149">
        <f t="shared" si="43"/>
        <v>0</v>
      </c>
      <c r="AR220" s="150" t="s">
        <v>105</v>
      </c>
      <c r="AT220" s="150" t="s">
        <v>160</v>
      </c>
      <c r="AU220" s="150" t="s">
        <v>82</v>
      </c>
      <c r="AY220" s="17" t="s">
        <v>158</v>
      </c>
      <c r="BE220" s="151">
        <f t="shared" si="44"/>
        <v>0</v>
      </c>
      <c r="BF220" s="151">
        <f t="shared" si="45"/>
        <v>0</v>
      </c>
      <c r="BG220" s="151">
        <f t="shared" si="46"/>
        <v>0</v>
      </c>
      <c r="BH220" s="151">
        <f t="shared" si="47"/>
        <v>0</v>
      </c>
      <c r="BI220" s="151">
        <f t="shared" si="48"/>
        <v>0</v>
      </c>
      <c r="BJ220" s="17" t="s">
        <v>82</v>
      </c>
      <c r="BK220" s="151">
        <f t="shared" si="49"/>
        <v>0</v>
      </c>
      <c r="BL220" s="17" t="s">
        <v>105</v>
      </c>
      <c r="BM220" s="150" t="s">
        <v>1905</v>
      </c>
    </row>
    <row r="221" spans="2:65" s="1" customFormat="1" ht="16.5" customHeight="1">
      <c r="B221" s="137"/>
      <c r="C221" s="138" t="s">
        <v>810</v>
      </c>
      <c r="D221" s="138" t="s">
        <v>160</v>
      </c>
      <c r="E221" s="139" t="s">
        <v>1906</v>
      </c>
      <c r="F221" s="140" t="s">
        <v>1804</v>
      </c>
      <c r="G221" s="141" t="s">
        <v>1907</v>
      </c>
      <c r="H221" s="142">
        <v>4</v>
      </c>
      <c r="I221" s="143"/>
      <c r="J221" s="144">
        <f t="shared" si="40"/>
        <v>0</v>
      </c>
      <c r="K221" s="145"/>
      <c r="L221" s="32"/>
      <c r="M221" s="146" t="s">
        <v>1</v>
      </c>
      <c r="N221" s="147" t="s">
        <v>40</v>
      </c>
      <c r="P221" s="148">
        <f t="shared" si="41"/>
        <v>0</v>
      </c>
      <c r="Q221" s="148">
        <v>0</v>
      </c>
      <c r="R221" s="148">
        <f t="shared" si="42"/>
        <v>0</v>
      </c>
      <c r="S221" s="148">
        <v>0</v>
      </c>
      <c r="T221" s="149">
        <f t="shared" si="43"/>
        <v>0</v>
      </c>
      <c r="AR221" s="150" t="s">
        <v>105</v>
      </c>
      <c r="AT221" s="150" t="s">
        <v>160</v>
      </c>
      <c r="AU221" s="150" t="s">
        <v>82</v>
      </c>
      <c r="AY221" s="17" t="s">
        <v>158</v>
      </c>
      <c r="BE221" s="151">
        <f t="shared" si="44"/>
        <v>0</v>
      </c>
      <c r="BF221" s="151">
        <f t="shared" si="45"/>
        <v>0</v>
      </c>
      <c r="BG221" s="151">
        <f t="shared" si="46"/>
        <v>0</v>
      </c>
      <c r="BH221" s="151">
        <f t="shared" si="47"/>
        <v>0</v>
      </c>
      <c r="BI221" s="151">
        <f t="shared" si="48"/>
        <v>0</v>
      </c>
      <c r="BJ221" s="17" t="s">
        <v>82</v>
      </c>
      <c r="BK221" s="151">
        <f t="shared" si="49"/>
        <v>0</v>
      </c>
      <c r="BL221" s="17" t="s">
        <v>105</v>
      </c>
      <c r="BM221" s="150" t="s">
        <v>1908</v>
      </c>
    </row>
    <row r="222" spans="2:65" s="1" customFormat="1" ht="16.5" customHeight="1">
      <c r="B222" s="137"/>
      <c r="C222" s="138" t="s">
        <v>817</v>
      </c>
      <c r="D222" s="138" t="s">
        <v>160</v>
      </c>
      <c r="E222" s="139" t="s">
        <v>1909</v>
      </c>
      <c r="F222" s="140" t="s">
        <v>1846</v>
      </c>
      <c r="G222" s="141" t="s">
        <v>1</v>
      </c>
      <c r="H222" s="142">
        <v>2</v>
      </c>
      <c r="I222" s="143"/>
      <c r="J222" s="144">
        <f t="shared" si="40"/>
        <v>0</v>
      </c>
      <c r="K222" s="145"/>
      <c r="L222" s="32"/>
      <c r="M222" s="146" t="s">
        <v>1</v>
      </c>
      <c r="N222" s="147" t="s">
        <v>40</v>
      </c>
      <c r="P222" s="148">
        <f t="shared" si="41"/>
        <v>0</v>
      </c>
      <c r="Q222" s="148">
        <v>0</v>
      </c>
      <c r="R222" s="148">
        <f t="shared" si="42"/>
        <v>0</v>
      </c>
      <c r="S222" s="148">
        <v>0</v>
      </c>
      <c r="T222" s="149">
        <f t="shared" si="43"/>
        <v>0</v>
      </c>
      <c r="AR222" s="150" t="s">
        <v>105</v>
      </c>
      <c r="AT222" s="150" t="s">
        <v>160</v>
      </c>
      <c r="AU222" s="150" t="s">
        <v>82</v>
      </c>
      <c r="AY222" s="17" t="s">
        <v>158</v>
      </c>
      <c r="BE222" s="151">
        <f t="shared" si="44"/>
        <v>0</v>
      </c>
      <c r="BF222" s="151">
        <f t="shared" si="45"/>
        <v>0</v>
      </c>
      <c r="BG222" s="151">
        <f t="shared" si="46"/>
        <v>0</v>
      </c>
      <c r="BH222" s="151">
        <f t="shared" si="47"/>
        <v>0</v>
      </c>
      <c r="BI222" s="151">
        <f t="shared" si="48"/>
        <v>0</v>
      </c>
      <c r="BJ222" s="17" t="s">
        <v>82</v>
      </c>
      <c r="BK222" s="151">
        <f t="shared" si="49"/>
        <v>0</v>
      </c>
      <c r="BL222" s="17" t="s">
        <v>105</v>
      </c>
      <c r="BM222" s="150" t="s">
        <v>1910</v>
      </c>
    </row>
    <row r="223" spans="2:65" s="11" customFormat="1" ht="25.9" customHeight="1">
      <c r="B223" s="125"/>
      <c r="D223" s="126" t="s">
        <v>74</v>
      </c>
      <c r="E223" s="127" t="s">
        <v>1911</v>
      </c>
      <c r="F223" s="127" t="s">
        <v>1912</v>
      </c>
      <c r="I223" s="128"/>
      <c r="J223" s="129">
        <f>BK223</f>
        <v>0</v>
      </c>
      <c r="L223" s="125"/>
      <c r="M223" s="130"/>
      <c r="P223" s="131">
        <f>SUM(P224:P237)</f>
        <v>0</v>
      </c>
      <c r="R223" s="131">
        <f>SUM(R224:R237)</f>
        <v>0</v>
      </c>
      <c r="T223" s="132">
        <f>SUM(T224:T237)</f>
        <v>0</v>
      </c>
      <c r="AR223" s="126" t="s">
        <v>82</v>
      </c>
      <c r="AT223" s="133" t="s">
        <v>74</v>
      </c>
      <c r="AU223" s="133" t="s">
        <v>75</v>
      </c>
      <c r="AY223" s="126" t="s">
        <v>158</v>
      </c>
      <c r="BK223" s="134">
        <f>SUM(BK224:BK237)</f>
        <v>0</v>
      </c>
    </row>
    <row r="224" spans="2:65" s="1" customFormat="1" ht="16.5" customHeight="1">
      <c r="B224" s="137"/>
      <c r="C224" s="138" t="s">
        <v>823</v>
      </c>
      <c r="D224" s="138" t="s">
        <v>160</v>
      </c>
      <c r="E224" s="139" t="s">
        <v>1851</v>
      </c>
      <c r="F224" s="140" t="s">
        <v>1852</v>
      </c>
      <c r="G224" s="141" t="s">
        <v>906</v>
      </c>
      <c r="H224" s="142">
        <v>2</v>
      </c>
      <c r="I224" s="143"/>
      <c r="J224" s="144">
        <f t="shared" ref="J224:J237" si="50">ROUND(I224*H224,2)</f>
        <v>0</v>
      </c>
      <c r="K224" s="145"/>
      <c r="L224" s="32"/>
      <c r="M224" s="146" t="s">
        <v>1</v>
      </c>
      <c r="N224" s="147" t="s">
        <v>40</v>
      </c>
      <c r="P224" s="148">
        <f t="shared" ref="P224:P237" si="51">O224*H224</f>
        <v>0</v>
      </c>
      <c r="Q224" s="148">
        <v>0</v>
      </c>
      <c r="R224" s="148">
        <f t="shared" ref="R224:R237" si="52">Q224*H224</f>
        <v>0</v>
      </c>
      <c r="S224" s="148">
        <v>0</v>
      </c>
      <c r="T224" s="149">
        <f t="shared" ref="T224:T237" si="53">S224*H224</f>
        <v>0</v>
      </c>
      <c r="AR224" s="150" t="s">
        <v>105</v>
      </c>
      <c r="AT224" s="150" t="s">
        <v>160</v>
      </c>
      <c r="AU224" s="150" t="s">
        <v>82</v>
      </c>
      <c r="AY224" s="17" t="s">
        <v>158</v>
      </c>
      <c r="BE224" s="151">
        <f t="shared" ref="BE224:BE237" si="54">IF(N224="základní",J224,0)</f>
        <v>0</v>
      </c>
      <c r="BF224" s="151">
        <f t="shared" ref="BF224:BF237" si="55">IF(N224="snížená",J224,0)</f>
        <v>0</v>
      </c>
      <c r="BG224" s="151">
        <f t="shared" ref="BG224:BG237" si="56">IF(N224="zákl. přenesená",J224,0)</f>
        <v>0</v>
      </c>
      <c r="BH224" s="151">
        <f t="shared" ref="BH224:BH237" si="57">IF(N224="sníž. přenesená",J224,0)</f>
        <v>0</v>
      </c>
      <c r="BI224" s="151">
        <f t="shared" ref="BI224:BI237" si="58">IF(N224="nulová",J224,0)</f>
        <v>0</v>
      </c>
      <c r="BJ224" s="17" t="s">
        <v>82</v>
      </c>
      <c r="BK224" s="151">
        <f t="shared" ref="BK224:BK237" si="59">ROUND(I224*H224,2)</f>
        <v>0</v>
      </c>
      <c r="BL224" s="17" t="s">
        <v>105</v>
      </c>
      <c r="BM224" s="150" t="s">
        <v>1913</v>
      </c>
    </row>
    <row r="225" spans="2:65" s="1" customFormat="1" ht="16.5" customHeight="1">
      <c r="B225" s="137"/>
      <c r="C225" s="138" t="s">
        <v>838</v>
      </c>
      <c r="D225" s="138" t="s">
        <v>160</v>
      </c>
      <c r="E225" s="139" t="s">
        <v>1854</v>
      </c>
      <c r="F225" s="140" t="s">
        <v>1855</v>
      </c>
      <c r="G225" s="141" t="s">
        <v>906</v>
      </c>
      <c r="H225" s="142">
        <v>2</v>
      </c>
      <c r="I225" s="143"/>
      <c r="J225" s="144">
        <f t="shared" si="50"/>
        <v>0</v>
      </c>
      <c r="K225" s="145"/>
      <c r="L225" s="32"/>
      <c r="M225" s="146" t="s">
        <v>1</v>
      </c>
      <c r="N225" s="147" t="s">
        <v>40</v>
      </c>
      <c r="P225" s="148">
        <f t="shared" si="51"/>
        <v>0</v>
      </c>
      <c r="Q225" s="148">
        <v>0</v>
      </c>
      <c r="R225" s="148">
        <f t="shared" si="52"/>
        <v>0</v>
      </c>
      <c r="S225" s="148">
        <v>0</v>
      </c>
      <c r="T225" s="149">
        <f t="shared" si="53"/>
        <v>0</v>
      </c>
      <c r="AR225" s="150" t="s">
        <v>105</v>
      </c>
      <c r="AT225" s="150" t="s">
        <v>160</v>
      </c>
      <c r="AU225" s="150" t="s">
        <v>82</v>
      </c>
      <c r="AY225" s="17" t="s">
        <v>158</v>
      </c>
      <c r="BE225" s="151">
        <f t="shared" si="54"/>
        <v>0</v>
      </c>
      <c r="BF225" s="151">
        <f t="shared" si="55"/>
        <v>0</v>
      </c>
      <c r="BG225" s="151">
        <f t="shared" si="56"/>
        <v>0</v>
      </c>
      <c r="BH225" s="151">
        <f t="shared" si="57"/>
        <v>0</v>
      </c>
      <c r="BI225" s="151">
        <f t="shared" si="58"/>
        <v>0</v>
      </c>
      <c r="BJ225" s="17" t="s">
        <v>82</v>
      </c>
      <c r="BK225" s="151">
        <f t="shared" si="59"/>
        <v>0</v>
      </c>
      <c r="BL225" s="17" t="s">
        <v>105</v>
      </c>
      <c r="BM225" s="150" t="s">
        <v>1914</v>
      </c>
    </row>
    <row r="226" spans="2:65" s="1" customFormat="1" ht="16.5" customHeight="1">
      <c r="B226" s="137"/>
      <c r="C226" s="138" t="s">
        <v>844</v>
      </c>
      <c r="D226" s="138" t="s">
        <v>160</v>
      </c>
      <c r="E226" s="139" t="s">
        <v>1857</v>
      </c>
      <c r="F226" s="140" t="s">
        <v>1858</v>
      </c>
      <c r="G226" s="141" t="s">
        <v>1820</v>
      </c>
      <c r="H226" s="142">
        <v>8</v>
      </c>
      <c r="I226" s="143"/>
      <c r="J226" s="144">
        <f t="shared" si="50"/>
        <v>0</v>
      </c>
      <c r="K226" s="145"/>
      <c r="L226" s="32"/>
      <c r="M226" s="146" t="s">
        <v>1</v>
      </c>
      <c r="N226" s="147" t="s">
        <v>40</v>
      </c>
      <c r="P226" s="148">
        <f t="shared" si="51"/>
        <v>0</v>
      </c>
      <c r="Q226" s="148">
        <v>0</v>
      </c>
      <c r="R226" s="148">
        <f t="shared" si="52"/>
        <v>0</v>
      </c>
      <c r="S226" s="148">
        <v>0</v>
      </c>
      <c r="T226" s="149">
        <f t="shared" si="53"/>
        <v>0</v>
      </c>
      <c r="AR226" s="150" t="s">
        <v>105</v>
      </c>
      <c r="AT226" s="150" t="s">
        <v>160</v>
      </c>
      <c r="AU226" s="150" t="s">
        <v>82</v>
      </c>
      <c r="AY226" s="17" t="s">
        <v>158</v>
      </c>
      <c r="BE226" s="151">
        <f t="shared" si="54"/>
        <v>0</v>
      </c>
      <c r="BF226" s="151">
        <f t="shared" si="55"/>
        <v>0</v>
      </c>
      <c r="BG226" s="151">
        <f t="shared" si="56"/>
        <v>0</v>
      </c>
      <c r="BH226" s="151">
        <f t="shared" si="57"/>
        <v>0</v>
      </c>
      <c r="BI226" s="151">
        <f t="shared" si="58"/>
        <v>0</v>
      </c>
      <c r="BJ226" s="17" t="s">
        <v>82</v>
      </c>
      <c r="BK226" s="151">
        <f t="shared" si="59"/>
        <v>0</v>
      </c>
      <c r="BL226" s="17" t="s">
        <v>105</v>
      </c>
      <c r="BM226" s="150" t="s">
        <v>1915</v>
      </c>
    </row>
    <row r="227" spans="2:65" s="1" customFormat="1" ht="21.75" customHeight="1">
      <c r="B227" s="137"/>
      <c r="C227" s="138" t="s">
        <v>849</v>
      </c>
      <c r="D227" s="138" t="s">
        <v>160</v>
      </c>
      <c r="E227" s="139" t="s">
        <v>1916</v>
      </c>
      <c r="F227" s="140" t="s">
        <v>1917</v>
      </c>
      <c r="G227" s="141" t="s">
        <v>1444</v>
      </c>
      <c r="H227" s="142">
        <v>1</v>
      </c>
      <c r="I227" s="143"/>
      <c r="J227" s="144">
        <f t="shared" si="50"/>
        <v>0</v>
      </c>
      <c r="K227" s="145"/>
      <c r="L227" s="32"/>
      <c r="M227" s="146" t="s">
        <v>1</v>
      </c>
      <c r="N227" s="147" t="s">
        <v>40</v>
      </c>
      <c r="P227" s="148">
        <f t="shared" si="51"/>
        <v>0</v>
      </c>
      <c r="Q227" s="148">
        <v>0</v>
      </c>
      <c r="R227" s="148">
        <f t="shared" si="52"/>
        <v>0</v>
      </c>
      <c r="S227" s="148">
        <v>0</v>
      </c>
      <c r="T227" s="149">
        <f t="shared" si="53"/>
        <v>0</v>
      </c>
      <c r="AR227" s="150" t="s">
        <v>105</v>
      </c>
      <c r="AT227" s="150" t="s">
        <v>160</v>
      </c>
      <c r="AU227" s="150" t="s">
        <v>82</v>
      </c>
      <c r="AY227" s="17" t="s">
        <v>158</v>
      </c>
      <c r="BE227" s="151">
        <f t="shared" si="54"/>
        <v>0</v>
      </c>
      <c r="BF227" s="151">
        <f t="shared" si="55"/>
        <v>0</v>
      </c>
      <c r="BG227" s="151">
        <f t="shared" si="56"/>
        <v>0</v>
      </c>
      <c r="BH227" s="151">
        <f t="shared" si="57"/>
        <v>0</v>
      </c>
      <c r="BI227" s="151">
        <f t="shared" si="58"/>
        <v>0</v>
      </c>
      <c r="BJ227" s="17" t="s">
        <v>82</v>
      </c>
      <c r="BK227" s="151">
        <f t="shared" si="59"/>
        <v>0</v>
      </c>
      <c r="BL227" s="17" t="s">
        <v>105</v>
      </c>
      <c r="BM227" s="150" t="s">
        <v>1918</v>
      </c>
    </row>
    <row r="228" spans="2:65" s="1" customFormat="1" ht="16.5" customHeight="1">
      <c r="B228" s="137"/>
      <c r="C228" s="138" t="s">
        <v>855</v>
      </c>
      <c r="D228" s="138" t="s">
        <v>160</v>
      </c>
      <c r="E228" s="139" t="s">
        <v>1919</v>
      </c>
      <c r="F228" s="140" t="s">
        <v>1920</v>
      </c>
      <c r="G228" s="141" t="s">
        <v>906</v>
      </c>
      <c r="H228" s="142">
        <v>150</v>
      </c>
      <c r="I228" s="143"/>
      <c r="J228" s="144">
        <f t="shared" si="50"/>
        <v>0</v>
      </c>
      <c r="K228" s="145"/>
      <c r="L228" s="32"/>
      <c r="M228" s="146" t="s">
        <v>1</v>
      </c>
      <c r="N228" s="147" t="s">
        <v>40</v>
      </c>
      <c r="P228" s="148">
        <f t="shared" si="51"/>
        <v>0</v>
      </c>
      <c r="Q228" s="148">
        <v>0</v>
      </c>
      <c r="R228" s="148">
        <f t="shared" si="52"/>
        <v>0</v>
      </c>
      <c r="S228" s="148">
        <v>0</v>
      </c>
      <c r="T228" s="149">
        <f t="shared" si="53"/>
        <v>0</v>
      </c>
      <c r="AR228" s="150" t="s">
        <v>105</v>
      </c>
      <c r="AT228" s="150" t="s">
        <v>160</v>
      </c>
      <c r="AU228" s="150" t="s">
        <v>82</v>
      </c>
      <c r="AY228" s="17" t="s">
        <v>158</v>
      </c>
      <c r="BE228" s="151">
        <f t="shared" si="54"/>
        <v>0</v>
      </c>
      <c r="BF228" s="151">
        <f t="shared" si="55"/>
        <v>0</v>
      </c>
      <c r="BG228" s="151">
        <f t="shared" si="56"/>
        <v>0</v>
      </c>
      <c r="BH228" s="151">
        <f t="shared" si="57"/>
        <v>0</v>
      </c>
      <c r="BI228" s="151">
        <f t="shared" si="58"/>
        <v>0</v>
      </c>
      <c r="BJ228" s="17" t="s">
        <v>82</v>
      </c>
      <c r="BK228" s="151">
        <f t="shared" si="59"/>
        <v>0</v>
      </c>
      <c r="BL228" s="17" t="s">
        <v>105</v>
      </c>
      <c r="BM228" s="150" t="s">
        <v>1921</v>
      </c>
    </row>
    <row r="229" spans="2:65" s="1" customFormat="1" ht="16.5" customHeight="1">
      <c r="B229" s="137"/>
      <c r="C229" s="138" t="s">
        <v>862</v>
      </c>
      <c r="D229" s="138" t="s">
        <v>160</v>
      </c>
      <c r="E229" s="139" t="s">
        <v>1922</v>
      </c>
      <c r="F229" s="140" t="s">
        <v>1923</v>
      </c>
      <c r="G229" s="141" t="s">
        <v>1444</v>
      </c>
      <c r="H229" s="142">
        <v>3</v>
      </c>
      <c r="I229" s="143"/>
      <c r="J229" s="144">
        <f t="shared" si="50"/>
        <v>0</v>
      </c>
      <c r="K229" s="145"/>
      <c r="L229" s="32"/>
      <c r="M229" s="146" t="s">
        <v>1</v>
      </c>
      <c r="N229" s="147" t="s">
        <v>40</v>
      </c>
      <c r="P229" s="148">
        <f t="shared" si="51"/>
        <v>0</v>
      </c>
      <c r="Q229" s="148">
        <v>0</v>
      </c>
      <c r="R229" s="148">
        <f t="shared" si="52"/>
        <v>0</v>
      </c>
      <c r="S229" s="148">
        <v>0</v>
      </c>
      <c r="T229" s="149">
        <f t="shared" si="53"/>
        <v>0</v>
      </c>
      <c r="AR229" s="150" t="s">
        <v>105</v>
      </c>
      <c r="AT229" s="150" t="s">
        <v>160</v>
      </c>
      <c r="AU229" s="150" t="s">
        <v>82</v>
      </c>
      <c r="AY229" s="17" t="s">
        <v>158</v>
      </c>
      <c r="BE229" s="151">
        <f t="shared" si="54"/>
        <v>0</v>
      </c>
      <c r="BF229" s="151">
        <f t="shared" si="55"/>
        <v>0</v>
      </c>
      <c r="BG229" s="151">
        <f t="shared" si="56"/>
        <v>0</v>
      </c>
      <c r="BH229" s="151">
        <f t="shared" si="57"/>
        <v>0</v>
      </c>
      <c r="BI229" s="151">
        <f t="shared" si="58"/>
        <v>0</v>
      </c>
      <c r="BJ229" s="17" t="s">
        <v>82</v>
      </c>
      <c r="BK229" s="151">
        <f t="shared" si="59"/>
        <v>0</v>
      </c>
      <c r="BL229" s="17" t="s">
        <v>105</v>
      </c>
      <c r="BM229" s="150" t="s">
        <v>1924</v>
      </c>
    </row>
    <row r="230" spans="2:65" s="1" customFormat="1" ht="16.5" customHeight="1">
      <c r="B230" s="137"/>
      <c r="C230" s="138" t="s">
        <v>868</v>
      </c>
      <c r="D230" s="138" t="s">
        <v>160</v>
      </c>
      <c r="E230" s="139" t="s">
        <v>1925</v>
      </c>
      <c r="F230" s="140" t="s">
        <v>1926</v>
      </c>
      <c r="G230" s="141" t="s">
        <v>1444</v>
      </c>
      <c r="H230" s="142">
        <v>1</v>
      </c>
      <c r="I230" s="143"/>
      <c r="J230" s="144">
        <f t="shared" si="50"/>
        <v>0</v>
      </c>
      <c r="K230" s="145"/>
      <c r="L230" s="32"/>
      <c r="M230" s="146" t="s">
        <v>1</v>
      </c>
      <c r="N230" s="147" t="s">
        <v>40</v>
      </c>
      <c r="P230" s="148">
        <f t="shared" si="51"/>
        <v>0</v>
      </c>
      <c r="Q230" s="148">
        <v>0</v>
      </c>
      <c r="R230" s="148">
        <f t="shared" si="52"/>
        <v>0</v>
      </c>
      <c r="S230" s="148">
        <v>0</v>
      </c>
      <c r="T230" s="149">
        <f t="shared" si="53"/>
        <v>0</v>
      </c>
      <c r="AR230" s="150" t="s">
        <v>105</v>
      </c>
      <c r="AT230" s="150" t="s">
        <v>160</v>
      </c>
      <c r="AU230" s="150" t="s">
        <v>82</v>
      </c>
      <c r="AY230" s="17" t="s">
        <v>158</v>
      </c>
      <c r="BE230" s="151">
        <f t="shared" si="54"/>
        <v>0</v>
      </c>
      <c r="BF230" s="151">
        <f t="shared" si="55"/>
        <v>0</v>
      </c>
      <c r="BG230" s="151">
        <f t="shared" si="56"/>
        <v>0</v>
      </c>
      <c r="BH230" s="151">
        <f t="shared" si="57"/>
        <v>0</v>
      </c>
      <c r="BI230" s="151">
        <f t="shared" si="58"/>
        <v>0</v>
      </c>
      <c r="BJ230" s="17" t="s">
        <v>82</v>
      </c>
      <c r="BK230" s="151">
        <f t="shared" si="59"/>
        <v>0</v>
      </c>
      <c r="BL230" s="17" t="s">
        <v>105</v>
      </c>
      <c r="BM230" s="150" t="s">
        <v>1927</v>
      </c>
    </row>
    <row r="231" spans="2:65" s="1" customFormat="1" ht="24.15" customHeight="1">
      <c r="B231" s="137"/>
      <c r="C231" s="138" t="s">
        <v>872</v>
      </c>
      <c r="D231" s="138" t="s">
        <v>160</v>
      </c>
      <c r="E231" s="139" t="s">
        <v>1928</v>
      </c>
      <c r="F231" s="140" t="s">
        <v>1929</v>
      </c>
      <c r="G231" s="141" t="s">
        <v>1444</v>
      </c>
      <c r="H231" s="142">
        <v>2</v>
      </c>
      <c r="I231" s="143"/>
      <c r="J231" s="144">
        <f t="shared" si="50"/>
        <v>0</v>
      </c>
      <c r="K231" s="145"/>
      <c r="L231" s="32"/>
      <c r="M231" s="146" t="s">
        <v>1</v>
      </c>
      <c r="N231" s="147" t="s">
        <v>40</v>
      </c>
      <c r="P231" s="148">
        <f t="shared" si="51"/>
        <v>0</v>
      </c>
      <c r="Q231" s="148">
        <v>0</v>
      </c>
      <c r="R231" s="148">
        <f t="shared" si="52"/>
        <v>0</v>
      </c>
      <c r="S231" s="148">
        <v>0</v>
      </c>
      <c r="T231" s="149">
        <f t="shared" si="53"/>
        <v>0</v>
      </c>
      <c r="AR231" s="150" t="s">
        <v>105</v>
      </c>
      <c r="AT231" s="150" t="s">
        <v>160</v>
      </c>
      <c r="AU231" s="150" t="s">
        <v>82</v>
      </c>
      <c r="AY231" s="17" t="s">
        <v>158</v>
      </c>
      <c r="BE231" s="151">
        <f t="shared" si="54"/>
        <v>0</v>
      </c>
      <c r="BF231" s="151">
        <f t="shared" si="55"/>
        <v>0</v>
      </c>
      <c r="BG231" s="151">
        <f t="shared" si="56"/>
        <v>0</v>
      </c>
      <c r="BH231" s="151">
        <f t="shared" si="57"/>
        <v>0</v>
      </c>
      <c r="BI231" s="151">
        <f t="shared" si="58"/>
        <v>0</v>
      </c>
      <c r="BJ231" s="17" t="s">
        <v>82</v>
      </c>
      <c r="BK231" s="151">
        <f t="shared" si="59"/>
        <v>0</v>
      </c>
      <c r="BL231" s="17" t="s">
        <v>105</v>
      </c>
      <c r="BM231" s="150" t="s">
        <v>1930</v>
      </c>
    </row>
    <row r="232" spans="2:65" s="1" customFormat="1" ht="16.5" customHeight="1">
      <c r="B232" s="137"/>
      <c r="C232" s="138" t="s">
        <v>876</v>
      </c>
      <c r="D232" s="138" t="s">
        <v>160</v>
      </c>
      <c r="E232" s="139" t="s">
        <v>1931</v>
      </c>
      <c r="F232" s="140" t="s">
        <v>1932</v>
      </c>
      <c r="G232" s="141" t="s">
        <v>1444</v>
      </c>
      <c r="H232" s="142">
        <v>2</v>
      </c>
      <c r="I232" s="143"/>
      <c r="J232" s="144">
        <f t="shared" si="50"/>
        <v>0</v>
      </c>
      <c r="K232" s="145"/>
      <c r="L232" s="32"/>
      <c r="M232" s="146" t="s">
        <v>1</v>
      </c>
      <c r="N232" s="147" t="s">
        <v>40</v>
      </c>
      <c r="P232" s="148">
        <f t="shared" si="51"/>
        <v>0</v>
      </c>
      <c r="Q232" s="148">
        <v>0</v>
      </c>
      <c r="R232" s="148">
        <f t="shared" si="52"/>
        <v>0</v>
      </c>
      <c r="S232" s="148">
        <v>0</v>
      </c>
      <c r="T232" s="149">
        <f t="shared" si="53"/>
        <v>0</v>
      </c>
      <c r="AR232" s="150" t="s">
        <v>105</v>
      </c>
      <c r="AT232" s="150" t="s">
        <v>160</v>
      </c>
      <c r="AU232" s="150" t="s">
        <v>82</v>
      </c>
      <c r="AY232" s="17" t="s">
        <v>158</v>
      </c>
      <c r="BE232" s="151">
        <f t="shared" si="54"/>
        <v>0</v>
      </c>
      <c r="BF232" s="151">
        <f t="shared" si="55"/>
        <v>0</v>
      </c>
      <c r="BG232" s="151">
        <f t="shared" si="56"/>
        <v>0</v>
      </c>
      <c r="BH232" s="151">
        <f t="shared" si="57"/>
        <v>0</v>
      </c>
      <c r="BI232" s="151">
        <f t="shared" si="58"/>
        <v>0</v>
      </c>
      <c r="BJ232" s="17" t="s">
        <v>82</v>
      </c>
      <c r="BK232" s="151">
        <f t="shared" si="59"/>
        <v>0</v>
      </c>
      <c r="BL232" s="17" t="s">
        <v>105</v>
      </c>
      <c r="BM232" s="150" t="s">
        <v>1933</v>
      </c>
    </row>
    <row r="233" spans="2:65" s="1" customFormat="1" ht="16.5" customHeight="1">
      <c r="B233" s="137"/>
      <c r="C233" s="138" t="s">
        <v>880</v>
      </c>
      <c r="D233" s="138" t="s">
        <v>160</v>
      </c>
      <c r="E233" s="139" t="s">
        <v>1934</v>
      </c>
      <c r="F233" s="140" t="s">
        <v>1935</v>
      </c>
      <c r="G233" s="141" t="s">
        <v>1444</v>
      </c>
      <c r="H233" s="142">
        <v>73</v>
      </c>
      <c r="I233" s="143"/>
      <c r="J233" s="144">
        <f t="shared" si="50"/>
        <v>0</v>
      </c>
      <c r="K233" s="145"/>
      <c r="L233" s="32"/>
      <c r="M233" s="146" t="s">
        <v>1</v>
      </c>
      <c r="N233" s="147" t="s">
        <v>40</v>
      </c>
      <c r="P233" s="148">
        <f t="shared" si="51"/>
        <v>0</v>
      </c>
      <c r="Q233" s="148">
        <v>0</v>
      </c>
      <c r="R233" s="148">
        <f t="shared" si="52"/>
        <v>0</v>
      </c>
      <c r="S233" s="148">
        <v>0</v>
      </c>
      <c r="T233" s="149">
        <f t="shared" si="53"/>
        <v>0</v>
      </c>
      <c r="AR233" s="150" t="s">
        <v>105</v>
      </c>
      <c r="AT233" s="150" t="s">
        <v>160</v>
      </c>
      <c r="AU233" s="150" t="s">
        <v>82</v>
      </c>
      <c r="AY233" s="17" t="s">
        <v>158</v>
      </c>
      <c r="BE233" s="151">
        <f t="shared" si="54"/>
        <v>0</v>
      </c>
      <c r="BF233" s="151">
        <f t="shared" si="55"/>
        <v>0</v>
      </c>
      <c r="BG233" s="151">
        <f t="shared" si="56"/>
        <v>0</v>
      </c>
      <c r="BH233" s="151">
        <f t="shared" si="57"/>
        <v>0</v>
      </c>
      <c r="BI233" s="151">
        <f t="shared" si="58"/>
        <v>0</v>
      </c>
      <c r="BJ233" s="17" t="s">
        <v>82</v>
      </c>
      <c r="BK233" s="151">
        <f t="shared" si="59"/>
        <v>0</v>
      </c>
      <c r="BL233" s="17" t="s">
        <v>105</v>
      </c>
      <c r="BM233" s="150" t="s">
        <v>1936</v>
      </c>
    </row>
    <row r="234" spans="2:65" s="1" customFormat="1" ht="16.5" customHeight="1">
      <c r="B234" s="137"/>
      <c r="C234" s="138" t="s">
        <v>887</v>
      </c>
      <c r="D234" s="138" t="s">
        <v>160</v>
      </c>
      <c r="E234" s="139" t="s">
        <v>1937</v>
      </c>
      <c r="F234" s="140" t="s">
        <v>1938</v>
      </c>
      <c r="G234" s="141" t="s">
        <v>1444</v>
      </c>
      <c r="H234" s="142">
        <v>85</v>
      </c>
      <c r="I234" s="143"/>
      <c r="J234" s="144">
        <f t="shared" si="50"/>
        <v>0</v>
      </c>
      <c r="K234" s="145"/>
      <c r="L234" s="32"/>
      <c r="M234" s="146" t="s">
        <v>1</v>
      </c>
      <c r="N234" s="147" t="s">
        <v>40</v>
      </c>
      <c r="P234" s="148">
        <f t="shared" si="51"/>
        <v>0</v>
      </c>
      <c r="Q234" s="148">
        <v>0</v>
      </c>
      <c r="R234" s="148">
        <f t="shared" si="52"/>
        <v>0</v>
      </c>
      <c r="S234" s="148">
        <v>0</v>
      </c>
      <c r="T234" s="149">
        <f t="shared" si="53"/>
        <v>0</v>
      </c>
      <c r="AR234" s="150" t="s">
        <v>105</v>
      </c>
      <c r="AT234" s="150" t="s">
        <v>160</v>
      </c>
      <c r="AU234" s="150" t="s">
        <v>82</v>
      </c>
      <c r="AY234" s="17" t="s">
        <v>158</v>
      </c>
      <c r="BE234" s="151">
        <f t="shared" si="54"/>
        <v>0</v>
      </c>
      <c r="BF234" s="151">
        <f t="shared" si="55"/>
        <v>0</v>
      </c>
      <c r="BG234" s="151">
        <f t="shared" si="56"/>
        <v>0</v>
      </c>
      <c r="BH234" s="151">
        <f t="shared" si="57"/>
        <v>0</v>
      </c>
      <c r="BI234" s="151">
        <f t="shared" si="58"/>
        <v>0</v>
      </c>
      <c r="BJ234" s="17" t="s">
        <v>82</v>
      </c>
      <c r="BK234" s="151">
        <f t="shared" si="59"/>
        <v>0</v>
      </c>
      <c r="BL234" s="17" t="s">
        <v>105</v>
      </c>
      <c r="BM234" s="150" t="s">
        <v>1939</v>
      </c>
    </row>
    <row r="235" spans="2:65" s="1" customFormat="1" ht="24.15" customHeight="1">
      <c r="B235" s="137"/>
      <c r="C235" s="138" t="s">
        <v>891</v>
      </c>
      <c r="D235" s="138" t="s">
        <v>160</v>
      </c>
      <c r="E235" s="139" t="s">
        <v>1940</v>
      </c>
      <c r="F235" s="140" t="s">
        <v>1941</v>
      </c>
      <c r="G235" s="141" t="s">
        <v>1444</v>
      </c>
      <c r="H235" s="142">
        <v>31</v>
      </c>
      <c r="I235" s="143"/>
      <c r="J235" s="144">
        <f t="shared" si="50"/>
        <v>0</v>
      </c>
      <c r="K235" s="145"/>
      <c r="L235" s="32"/>
      <c r="M235" s="146" t="s">
        <v>1</v>
      </c>
      <c r="N235" s="147" t="s">
        <v>40</v>
      </c>
      <c r="P235" s="148">
        <f t="shared" si="51"/>
        <v>0</v>
      </c>
      <c r="Q235" s="148">
        <v>0</v>
      </c>
      <c r="R235" s="148">
        <f t="shared" si="52"/>
        <v>0</v>
      </c>
      <c r="S235" s="148">
        <v>0</v>
      </c>
      <c r="T235" s="149">
        <f t="shared" si="53"/>
        <v>0</v>
      </c>
      <c r="AR235" s="150" t="s">
        <v>105</v>
      </c>
      <c r="AT235" s="150" t="s">
        <v>160</v>
      </c>
      <c r="AU235" s="150" t="s">
        <v>82</v>
      </c>
      <c r="AY235" s="17" t="s">
        <v>158</v>
      </c>
      <c r="BE235" s="151">
        <f t="shared" si="54"/>
        <v>0</v>
      </c>
      <c r="BF235" s="151">
        <f t="shared" si="55"/>
        <v>0</v>
      </c>
      <c r="BG235" s="151">
        <f t="shared" si="56"/>
        <v>0</v>
      </c>
      <c r="BH235" s="151">
        <f t="shared" si="57"/>
        <v>0</v>
      </c>
      <c r="BI235" s="151">
        <f t="shared" si="58"/>
        <v>0</v>
      </c>
      <c r="BJ235" s="17" t="s">
        <v>82</v>
      </c>
      <c r="BK235" s="151">
        <f t="shared" si="59"/>
        <v>0</v>
      </c>
      <c r="BL235" s="17" t="s">
        <v>105</v>
      </c>
      <c r="BM235" s="150" t="s">
        <v>1942</v>
      </c>
    </row>
    <row r="236" spans="2:65" s="1" customFormat="1" ht="16.5" customHeight="1">
      <c r="B236" s="137"/>
      <c r="C236" s="138" t="s">
        <v>899</v>
      </c>
      <c r="D236" s="138" t="s">
        <v>160</v>
      </c>
      <c r="E236" s="139" t="s">
        <v>1943</v>
      </c>
      <c r="F236" s="140" t="s">
        <v>1944</v>
      </c>
      <c r="G236" s="141" t="s">
        <v>1444</v>
      </c>
      <c r="H236" s="142">
        <v>50</v>
      </c>
      <c r="I236" s="143"/>
      <c r="J236" s="144">
        <f t="shared" si="50"/>
        <v>0</v>
      </c>
      <c r="K236" s="145"/>
      <c r="L236" s="32"/>
      <c r="M236" s="146" t="s">
        <v>1</v>
      </c>
      <c r="N236" s="147" t="s">
        <v>40</v>
      </c>
      <c r="P236" s="148">
        <f t="shared" si="51"/>
        <v>0</v>
      </c>
      <c r="Q236" s="148">
        <v>0</v>
      </c>
      <c r="R236" s="148">
        <f t="shared" si="52"/>
        <v>0</v>
      </c>
      <c r="S236" s="148">
        <v>0</v>
      </c>
      <c r="T236" s="149">
        <f t="shared" si="53"/>
        <v>0</v>
      </c>
      <c r="AR236" s="150" t="s">
        <v>105</v>
      </c>
      <c r="AT236" s="150" t="s">
        <v>160</v>
      </c>
      <c r="AU236" s="150" t="s">
        <v>82</v>
      </c>
      <c r="AY236" s="17" t="s">
        <v>158</v>
      </c>
      <c r="BE236" s="151">
        <f t="shared" si="54"/>
        <v>0</v>
      </c>
      <c r="BF236" s="151">
        <f t="shared" si="55"/>
        <v>0</v>
      </c>
      <c r="BG236" s="151">
        <f t="shared" si="56"/>
        <v>0</v>
      </c>
      <c r="BH236" s="151">
        <f t="shared" si="57"/>
        <v>0</v>
      </c>
      <c r="BI236" s="151">
        <f t="shared" si="58"/>
        <v>0</v>
      </c>
      <c r="BJ236" s="17" t="s">
        <v>82</v>
      </c>
      <c r="BK236" s="151">
        <f t="shared" si="59"/>
        <v>0</v>
      </c>
      <c r="BL236" s="17" t="s">
        <v>105</v>
      </c>
      <c r="BM236" s="150" t="s">
        <v>1945</v>
      </c>
    </row>
    <row r="237" spans="2:65" s="1" customFormat="1" ht="16.5" customHeight="1">
      <c r="B237" s="137"/>
      <c r="C237" s="138" t="s">
        <v>903</v>
      </c>
      <c r="D237" s="138" t="s">
        <v>160</v>
      </c>
      <c r="E237" s="139" t="s">
        <v>1946</v>
      </c>
      <c r="F237" s="140" t="s">
        <v>1947</v>
      </c>
      <c r="G237" s="141" t="s">
        <v>1444</v>
      </c>
      <c r="H237" s="142">
        <v>2</v>
      </c>
      <c r="I237" s="143"/>
      <c r="J237" s="144">
        <f t="shared" si="50"/>
        <v>0</v>
      </c>
      <c r="K237" s="145"/>
      <c r="L237" s="32"/>
      <c r="M237" s="146" t="s">
        <v>1</v>
      </c>
      <c r="N237" s="147" t="s">
        <v>40</v>
      </c>
      <c r="P237" s="148">
        <f t="shared" si="51"/>
        <v>0</v>
      </c>
      <c r="Q237" s="148">
        <v>0</v>
      </c>
      <c r="R237" s="148">
        <f t="shared" si="52"/>
        <v>0</v>
      </c>
      <c r="S237" s="148">
        <v>0</v>
      </c>
      <c r="T237" s="149">
        <f t="shared" si="53"/>
        <v>0</v>
      </c>
      <c r="AR237" s="150" t="s">
        <v>105</v>
      </c>
      <c r="AT237" s="150" t="s">
        <v>160</v>
      </c>
      <c r="AU237" s="150" t="s">
        <v>82</v>
      </c>
      <c r="AY237" s="17" t="s">
        <v>158</v>
      </c>
      <c r="BE237" s="151">
        <f t="shared" si="54"/>
        <v>0</v>
      </c>
      <c r="BF237" s="151">
        <f t="shared" si="55"/>
        <v>0</v>
      </c>
      <c r="BG237" s="151">
        <f t="shared" si="56"/>
        <v>0</v>
      </c>
      <c r="BH237" s="151">
        <f t="shared" si="57"/>
        <v>0</v>
      </c>
      <c r="BI237" s="151">
        <f t="shared" si="58"/>
        <v>0</v>
      </c>
      <c r="BJ237" s="17" t="s">
        <v>82</v>
      </c>
      <c r="BK237" s="151">
        <f t="shared" si="59"/>
        <v>0</v>
      </c>
      <c r="BL237" s="17" t="s">
        <v>105</v>
      </c>
      <c r="BM237" s="150" t="s">
        <v>1948</v>
      </c>
    </row>
    <row r="238" spans="2:65" s="11" customFormat="1" ht="25.9" customHeight="1">
      <c r="B238" s="125"/>
      <c r="D238" s="126" t="s">
        <v>74</v>
      </c>
      <c r="E238" s="127" t="s">
        <v>1949</v>
      </c>
      <c r="F238" s="127" t="s">
        <v>1950</v>
      </c>
      <c r="I238" s="128"/>
      <c r="J238" s="129">
        <f>BK238</f>
        <v>0</v>
      </c>
      <c r="L238" s="125"/>
      <c r="M238" s="130"/>
      <c r="P238" s="131">
        <f>SUM(P239:P248)</f>
        <v>0</v>
      </c>
      <c r="R238" s="131">
        <f>SUM(R239:R248)</f>
        <v>0</v>
      </c>
      <c r="T238" s="132">
        <f>SUM(T239:T248)</f>
        <v>0</v>
      </c>
      <c r="AR238" s="126" t="s">
        <v>82</v>
      </c>
      <c r="AT238" s="133" t="s">
        <v>74</v>
      </c>
      <c r="AU238" s="133" t="s">
        <v>75</v>
      </c>
      <c r="AY238" s="126" t="s">
        <v>158</v>
      </c>
      <c r="BK238" s="134">
        <f>SUM(BK239:BK248)</f>
        <v>0</v>
      </c>
    </row>
    <row r="239" spans="2:65" s="1" customFormat="1" ht="16.5" customHeight="1">
      <c r="B239" s="137"/>
      <c r="C239" s="138" t="s">
        <v>915</v>
      </c>
      <c r="D239" s="138" t="s">
        <v>160</v>
      </c>
      <c r="E239" s="139" t="s">
        <v>1951</v>
      </c>
      <c r="F239" s="140" t="s">
        <v>1952</v>
      </c>
      <c r="G239" s="141" t="s">
        <v>1444</v>
      </c>
      <c r="H239" s="142">
        <v>1</v>
      </c>
      <c r="I239" s="143"/>
      <c r="J239" s="144">
        <f t="shared" ref="J239:J248" si="60">ROUND(I239*H239,2)</f>
        <v>0</v>
      </c>
      <c r="K239" s="145"/>
      <c r="L239" s="32"/>
      <c r="M239" s="146" t="s">
        <v>1</v>
      </c>
      <c r="N239" s="147" t="s">
        <v>40</v>
      </c>
      <c r="P239" s="148">
        <f t="shared" ref="P239:P248" si="61">O239*H239</f>
        <v>0</v>
      </c>
      <c r="Q239" s="148">
        <v>0</v>
      </c>
      <c r="R239" s="148">
        <f t="shared" ref="R239:R248" si="62">Q239*H239</f>
        <v>0</v>
      </c>
      <c r="S239" s="148">
        <v>0</v>
      </c>
      <c r="T239" s="149">
        <f t="shared" ref="T239:T248" si="63">S239*H239</f>
        <v>0</v>
      </c>
      <c r="AR239" s="150" t="s">
        <v>105</v>
      </c>
      <c r="AT239" s="150" t="s">
        <v>160</v>
      </c>
      <c r="AU239" s="150" t="s">
        <v>82</v>
      </c>
      <c r="AY239" s="17" t="s">
        <v>158</v>
      </c>
      <c r="BE239" s="151">
        <f t="shared" ref="BE239:BE248" si="64">IF(N239="základní",J239,0)</f>
        <v>0</v>
      </c>
      <c r="BF239" s="151">
        <f t="shared" ref="BF239:BF248" si="65">IF(N239="snížená",J239,0)</f>
        <v>0</v>
      </c>
      <c r="BG239" s="151">
        <f t="shared" ref="BG239:BG248" si="66">IF(N239="zákl. přenesená",J239,0)</f>
        <v>0</v>
      </c>
      <c r="BH239" s="151">
        <f t="shared" ref="BH239:BH248" si="67">IF(N239="sníž. přenesená",J239,0)</f>
        <v>0</v>
      </c>
      <c r="BI239" s="151">
        <f t="shared" ref="BI239:BI248" si="68">IF(N239="nulová",J239,0)</f>
        <v>0</v>
      </c>
      <c r="BJ239" s="17" t="s">
        <v>82</v>
      </c>
      <c r="BK239" s="151">
        <f t="shared" ref="BK239:BK248" si="69">ROUND(I239*H239,2)</f>
        <v>0</v>
      </c>
      <c r="BL239" s="17" t="s">
        <v>105</v>
      </c>
      <c r="BM239" s="150" t="s">
        <v>1953</v>
      </c>
    </row>
    <row r="240" spans="2:65" s="1" customFormat="1" ht="16.5" customHeight="1">
      <c r="B240" s="137"/>
      <c r="C240" s="138" t="s">
        <v>919</v>
      </c>
      <c r="D240" s="138" t="s">
        <v>160</v>
      </c>
      <c r="E240" s="139" t="s">
        <v>1954</v>
      </c>
      <c r="F240" s="140" t="s">
        <v>1955</v>
      </c>
      <c r="G240" s="141" t="s">
        <v>1444</v>
      </c>
      <c r="H240" s="142">
        <v>1</v>
      </c>
      <c r="I240" s="143"/>
      <c r="J240" s="144">
        <f t="shared" si="60"/>
        <v>0</v>
      </c>
      <c r="K240" s="145"/>
      <c r="L240" s="32"/>
      <c r="M240" s="146" t="s">
        <v>1</v>
      </c>
      <c r="N240" s="147" t="s">
        <v>40</v>
      </c>
      <c r="P240" s="148">
        <f t="shared" si="61"/>
        <v>0</v>
      </c>
      <c r="Q240" s="148">
        <v>0</v>
      </c>
      <c r="R240" s="148">
        <f t="shared" si="62"/>
        <v>0</v>
      </c>
      <c r="S240" s="148">
        <v>0</v>
      </c>
      <c r="T240" s="149">
        <f t="shared" si="63"/>
        <v>0</v>
      </c>
      <c r="AR240" s="150" t="s">
        <v>105</v>
      </c>
      <c r="AT240" s="150" t="s">
        <v>160</v>
      </c>
      <c r="AU240" s="150" t="s">
        <v>82</v>
      </c>
      <c r="AY240" s="17" t="s">
        <v>158</v>
      </c>
      <c r="BE240" s="151">
        <f t="shared" si="64"/>
        <v>0</v>
      </c>
      <c r="BF240" s="151">
        <f t="shared" si="65"/>
        <v>0</v>
      </c>
      <c r="BG240" s="151">
        <f t="shared" si="66"/>
        <v>0</v>
      </c>
      <c r="BH240" s="151">
        <f t="shared" si="67"/>
        <v>0</v>
      </c>
      <c r="BI240" s="151">
        <f t="shared" si="68"/>
        <v>0</v>
      </c>
      <c r="BJ240" s="17" t="s">
        <v>82</v>
      </c>
      <c r="BK240" s="151">
        <f t="shared" si="69"/>
        <v>0</v>
      </c>
      <c r="BL240" s="17" t="s">
        <v>105</v>
      </c>
      <c r="BM240" s="150" t="s">
        <v>1956</v>
      </c>
    </row>
    <row r="241" spans="2:65" s="1" customFormat="1" ht="16.5" customHeight="1">
      <c r="B241" s="137"/>
      <c r="C241" s="138" t="s">
        <v>923</v>
      </c>
      <c r="D241" s="138" t="s">
        <v>160</v>
      </c>
      <c r="E241" s="139" t="s">
        <v>1957</v>
      </c>
      <c r="F241" s="140" t="s">
        <v>1958</v>
      </c>
      <c r="G241" s="141" t="s">
        <v>906</v>
      </c>
      <c r="H241" s="142">
        <v>2</v>
      </c>
      <c r="I241" s="143"/>
      <c r="J241" s="144">
        <f t="shared" si="60"/>
        <v>0</v>
      </c>
      <c r="K241" s="145"/>
      <c r="L241" s="32"/>
      <c r="M241" s="146" t="s">
        <v>1</v>
      </c>
      <c r="N241" s="147" t="s">
        <v>40</v>
      </c>
      <c r="P241" s="148">
        <f t="shared" si="61"/>
        <v>0</v>
      </c>
      <c r="Q241" s="148">
        <v>0</v>
      </c>
      <c r="R241" s="148">
        <f t="shared" si="62"/>
        <v>0</v>
      </c>
      <c r="S241" s="148">
        <v>0</v>
      </c>
      <c r="T241" s="149">
        <f t="shared" si="63"/>
        <v>0</v>
      </c>
      <c r="AR241" s="150" t="s">
        <v>105</v>
      </c>
      <c r="AT241" s="150" t="s">
        <v>160</v>
      </c>
      <c r="AU241" s="150" t="s">
        <v>82</v>
      </c>
      <c r="AY241" s="17" t="s">
        <v>158</v>
      </c>
      <c r="BE241" s="151">
        <f t="shared" si="64"/>
        <v>0</v>
      </c>
      <c r="BF241" s="151">
        <f t="shared" si="65"/>
        <v>0</v>
      </c>
      <c r="BG241" s="151">
        <f t="shared" si="66"/>
        <v>0</v>
      </c>
      <c r="BH241" s="151">
        <f t="shared" si="67"/>
        <v>0</v>
      </c>
      <c r="BI241" s="151">
        <f t="shared" si="68"/>
        <v>0</v>
      </c>
      <c r="BJ241" s="17" t="s">
        <v>82</v>
      </c>
      <c r="BK241" s="151">
        <f t="shared" si="69"/>
        <v>0</v>
      </c>
      <c r="BL241" s="17" t="s">
        <v>105</v>
      </c>
      <c r="BM241" s="150" t="s">
        <v>1959</v>
      </c>
    </row>
    <row r="242" spans="2:65" s="1" customFormat="1" ht="16.5" customHeight="1">
      <c r="B242" s="137"/>
      <c r="C242" s="138" t="s">
        <v>927</v>
      </c>
      <c r="D242" s="138" t="s">
        <v>160</v>
      </c>
      <c r="E242" s="139" t="s">
        <v>1960</v>
      </c>
      <c r="F242" s="140" t="s">
        <v>1961</v>
      </c>
      <c r="G242" s="141" t="s">
        <v>906</v>
      </c>
      <c r="H242" s="142">
        <v>2</v>
      </c>
      <c r="I242" s="143"/>
      <c r="J242" s="144">
        <f t="shared" si="60"/>
        <v>0</v>
      </c>
      <c r="K242" s="145"/>
      <c r="L242" s="32"/>
      <c r="M242" s="146" t="s">
        <v>1</v>
      </c>
      <c r="N242" s="147" t="s">
        <v>40</v>
      </c>
      <c r="P242" s="148">
        <f t="shared" si="61"/>
        <v>0</v>
      </c>
      <c r="Q242" s="148">
        <v>0</v>
      </c>
      <c r="R242" s="148">
        <f t="shared" si="62"/>
        <v>0</v>
      </c>
      <c r="S242" s="148">
        <v>0</v>
      </c>
      <c r="T242" s="149">
        <f t="shared" si="63"/>
        <v>0</v>
      </c>
      <c r="AR242" s="150" t="s">
        <v>105</v>
      </c>
      <c r="AT242" s="150" t="s">
        <v>160</v>
      </c>
      <c r="AU242" s="150" t="s">
        <v>82</v>
      </c>
      <c r="AY242" s="17" t="s">
        <v>158</v>
      </c>
      <c r="BE242" s="151">
        <f t="shared" si="64"/>
        <v>0</v>
      </c>
      <c r="BF242" s="151">
        <f t="shared" si="65"/>
        <v>0</v>
      </c>
      <c r="BG242" s="151">
        <f t="shared" si="66"/>
        <v>0</v>
      </c>
      <c r="BH242" s="151">
        <f t="shared" si="67"/>
        <v>0</v>
      </c>
      <c r="BI242" s="151">
        <f t="shared" si="68"/>
        <v>0</v>
      </c>
      <c r="BJ242" s="17" t="s">
        <v>82</v>
      </c>
      <c r="BK242" s="151">
        <f t="shared" si="69"/>
        <v>0</v>
      </c>
      <c r="BL242" s="17" t="s">
        <v>105</v>
      </c>
      <c r="BM242" s="150" t="s">
        <v>1962</v>
      </c>
    </row>
    <row r="243" spans="2:65" s="1" customFormat="1" ht="16.5" customHeight="1">
      <c r="B243" s="137"/>
      <c r="C243" s="138" t="s">
        <v>934</v>
      </c>
      <c r="D243" s="138" t="s">
        <v>160</v>
      </c>
      <c r="E243" s="139" t="s">
        <v>1963</v>
      </c>
      <c r="F243" s="140" t="s">
        <v>1964</v>
      </c>
      <c r="G243" s="141" t="s">
        <v>906</v>
      </c>
      <c r="H243" s="142">
        <v>2</v>
      </c>
      <c r="I243" s="143"/>
      <c r="J243" s="144">
        <f t="shared" si="60"/>
        <v>0</v>
      </c>
      <c r="K243" s="145"/>
      <c r="L243" s="32"/>
      <c r="M243" s="146" t="s">
        <v>1</v>
      </c>
      <c r="N243" s="147" t="s">
        <v>40</v>
      </c>
      <c r="P243" s="148">
        <f t="shared" si="61"/>
        <v>0</v>
      </c>
      <c r="Q243" s="148">
        <v>0</v>
      </c>
      <c r="R243" s="148">
        <f t="shared" si="62"/>
        <v>0</v>
      </c>
      <c r="S243" s="148">
        <v>0</v>
      </c>
      <c r="T243" s="149">
        <f t="shared" si="63"/>
        <v>0</v>
      </c>
      <c r="AR243" s="150" t="s">
        <v>105</v>
      </c>
      <c r="AT243" s="150" t="s">
        <v>160</v>
      </c>
      <c r="AU243" s="150" t="s">
        <v>82</v>
      </c>
      <c r="AY243" s="17" t="s">
        <v>158</v>
      </c>
      <c r="BE243" s="151">
        <f t="shared" si="64"/>
        <v>0</v>
      </c>
      <c r="BF243" s="151">
        <f t="shared" si="65"/>
        <v>0</v>
      </c>
      <c r="BG243" s="151">
        <f t="shared" si="66"/>
        <v>0</v>
      </c>
      <c r="BH243" s="151">
        <f t="shared" si="67"/>
        <v>0</v>
      </c>
      <c r="BI243" s="151">
        <f t="shared" si="68"/>
        <v>0</v>
      </c>
      <c r="BJ243" s="17" t="s">
        <v>82</v>
      </c>
      <c r="BK243" s="151">
        <f t="shared" si="69"/>
        <v>0</v>
      </c>
      <c r="BL243" s="17" t="s">
        <v>105</v>
      </c>
      <c r="BM243" s="150" t="s">
        <v>1965</v>
      </c>
    </row>
    <row r="244" spans="2:65" s="1" customFormat="1" ht="16.5" customHeight="1">
      <c r="B244" s="137"/>
      <c r="C244" s="138" t="s">
        <v>939</v>
      </c>
      <c r="D244" s="138" t="s">
        <v>160</v>
      </c>
      <c r="E244" s="139" t="s">
        <v>1966</v>
      </c>
      <c r="F244" s="140" t="s">
        <v>1967</v>
      </c>
      <c r="G244" s="141" t="s">
        <v>906</v>
      </c>
      <c r="H244" s="142">
        <v>15</v>
      </c>
      <c r="I244" s="143"/>
      <c r="J244" s="144">
        <f t="shared" si="60"/>
        <v>0</v>
      </c>
      <c r="K244" s="145"/>
      <c r="L244" s="32"/>
      <c r="M244" s="146" t="s">
        <v>1</v>
      </c>
      <c r="N244" s="147" t="s">
        <v>40</v>
      </c>
      <c r="P244" s="148">
        <f t="shared" si="61"/>
        <v>0</v>
      </c>
      <c r="Q244" s="148">
        <v>0</v>
      </c>
      <c r="R244" s="148">
        <f t="shared" si="62"/>
        <v>0</v>
      </c>
      <c r="S244" s="148">
        <v>0</v>
      </c>
      <c r="T244" s="149">
        <f t="shared" si="63"/>
        <v>0</v>
      </c>
      <c r="AR244" s="150" t="s">
        <v>105</v>
      </c>
      <c r="AT244" s="150" t="s">
        <v>160</v>
      </c>
      <c r="AU244" s="150" t="s">
        <v>82</v>
      </c>
      <c r="AY244" s="17" t="s">
        <v>158</v>
      </c>
      <c r="BE244" s="151">
        <f t="shared" si="64"/>
        <v>0</v>
      </c>
      <c r="BF244" s="151">
        <f t="shared" si="65"/>
        <v>0</v>
      </c>
      <c r="BG244" s="151">
        <f t="shared" si="66"/>
        <v>0</v>
      </c>
      <c r="BH244" s="151">
        <f t="shared" si="67"/>
        <v>0</v>
      </c>
      <c r="BI244" s="151">
        <f t="shared" si="68"/>
        <v>0</v>
      </c>
      <c r="BJ244" s="17" t="s">
        <v>82</v>
      </c>
      <c r="BK244" s="151">
        <f t="shared" si="69"/>
        <v>0</v>
      </c>
      <c r="BL244" s="17" t="s">
        <v>105</v>
      </c>
      <c r="BM244" s="150" t="s">
        <v>1968</v>
      </c>
    </row>
    <row r="245" spans="2:65" s="1" customFormat="1" ht="16.5" customHeight="1">
      <c r="B245" s="137"/>
      <c r="C245" s="138" t="s">
        <v>943</v>
      </c>
      <c r="D245" s="138" t="s">
        <v>160</v>
      </c>
      <c r="E245" s="139" t="s">
        <v>1969</v>
      </c>
      <c r="F245" s="140" t="s">
        <v>1970</v>
      </c>
      <c r="G245" s="141" t="s">
        <v>1444</v>
      </c>
      <c r="H245" s="142">
        <v>4</v>
      </c>
      <c r="I245" s="143"/>
      <c r="J245" s="144">
        <f t="shared" si="60"/>
        <v>0</v>
      </c>
      <c r="K245" s="145"/>
      <c r="L245" s="32"/>
      <c r="M245" s="146" t="s">
        <v>1</v>
      </c>
      <c r="N245" s="147" t="s">
        <v>40</v>
      </c>
      <c r="P245" s="148">
        <f t="shared" si="61"/>
        <v>0</v>
      </c>
      <c r="Q245" s="148">
        <v>0</v>
      </c>
      <c r="R245" s="148">
        <f t="shared" si="62"/>
        <v>0</v>
      </c>
      <c r="S245" s="148">
        <v>0</v>
      </c>
      <c r="T245" s="149">
        <f t="shared" si="63"/>
        <v>0</v>
      </c>
      <c r="AR245" s="150" t="s">
        <v>105</v>
      </c>
      <c r="AT245" s="150" t="s">
        <v>160</v>
      </c>
      <c r="AU245" s="150" t="s">
        <v>82</v>
      </c>
      <c r="AY245" s="17" t="s">
        <v>158</v>
      </c>
      <c r="BE245" s="151">
        <f t="shared" si="64"/>
        <v>0</v>
      </c>
      <c r="BF245" s="151">
        <f t="shared" si="65"/>
        <v>0</v>
      </c>
      <c r="BG245" s="151">
        <f t="shared" si="66"/>
        <v>0</v>
      </c>
      <c r="BH245" s="151">
        <f t="shared" si="67"/>
        <v>0</v>
      </c>
      <c r="BI245" s="151">
        <f t="shared" si="68"/>
        <v>0</v>
      </c>
      <c r="BJ245" s="17" t="s">
        <v>82</v>
      </c>
      <c r="BK245" s="151">
        <f t="shared" si="69"/>
        <v>0</v>
      </c>
      <c r="BL245" s="17" t="s">
        <v>105</v>
      </c>
      <c r="BM245" s="150" t="s">
        <v>1971</v>
      </c>
    </row>
    <row r="246" spans="2:65" s="1" customFormat="1" ht="16.5" customHeight="1">
      <c r="B246" s="137"/>
      <c r="C246" s="138" t="s">
        <v>949</v>
      </c>
      <c r="D246" s="138" t="s">
        <v>160</v>
      </c>
      <c r="E246" s="139" t="s">
        <v>1972</v>
      </c>
      <c r="F246" s="140" t="s">
        <v>1973</v>
      </c>
      <c r="G246" s="141" t="s">
        <v>1820</v>
      </c>
      <c r="H246" s="142">
        <v>8</v>
      </c>
      <c r="I246" s="143"/>
      <c r="J246" s="144">
        <f t="shared" si="60"/>
        <v>0</v>
      </c>
      <c r="K246" s="145"/>
      <c r="L246" s="32"/>
      <c r="M246" s="146" t="s">
        <v>1</v>
      </c>
      <c r="N246" s="147" t="s">
        <v>40</v>
      </c>
      <c r="P246" s="148">
        <f t="shared" si="61"/>
        <v>0</v>
      </c>
      <c r="Q246" s="148">
        <v>0</v>
      </c>
      <c r="R246" s="148">
        <f t="shared" si="62"/>
        <v>0</v>
      </c>
      <c r="S246" s="148">
        <v>0</v>
      </c>
      <c r="T246" s="149">
        <f t="shared" si="63"/>
        <v>0</v>
      </c>
      <c r="AR246" s="150" t="s">
        <v>105</v>
      </c>
      <c r="AT246" s="150" t="s">
        <v>160</v>
      </c>
      <c r="AU246" s="150" t="s">
        <v>82</v>
      </c>
      <c r="AY246" s="17" t="s">
        <v>158</v>
      </c>
      <c r="BE246" s="151">
        <f t="shared" si="64"/>
        <v>0</v>
      </c>
      <c r="BF246" s="151">
        <f t="shared" si="65"/>
        <v>0</v>
      </c>
      <c r="BG246" s="151">
        <f t="shared" si="66"/>
        <v>0</v>
      </c>
      <c r="BH246" s="151">
        <f t="shared" si="67"/>
        <v>0</v>
      </c>
      <c r="BI246" s="151">
        <f t="shared" si="68"/>
        <v>0</v>
      </c>
      <c r="BJ246" s="17" t="s">
        <v>82</v>
      </c>
      <c r="BK246" s="151">
        <f t="shared" si="69"/>
        <v>0</v>
      </c>
      <c r="BL246" s="17" t="s">
        <v>105</v>
      </c>
      <c r="BM246" s="150" t="s">
        <v>1974</v>
      </c>
    </row>
    <row r="247" spans="2:65" s="1" customFormat="1" ht="24.15" customHeight="1">
      <c r="B247" s="137"/>
      <c r="C247" s="138" t="s">
        <v>953</v>
      </c>
      <c r="D247" s="138" t="s">
        <v>160</v>
      </c>
      <c r="E247" s="139" t="s">
        <v>1975</v>
      </c>
      <c r="F247" s="140" t="s">
        <v>1976</v>
      </c>
      <c r="G247" s="141" t="s">
        <v>1444</v>
      </c>
      <c r="H247" s="142">
        <v>1</v>
      </c>
      <c r="I247" s="143"/>
      <c r="J247" s="144">
        <f t="shared" si="60"/>
        <v>0</v>
      </c>
      <c r="K247" s="145"/>
      <c r="L247" s="32"/>
      <c r="M247" s="146" t="s">
        <v>1</v>
      </c>
      <c r="N247" s="147" t="s">
        <v>40</v>
      </c>
      <c r="P247" s="148">
        <f t="shared" si="61"/>
        <v>0</v>
      </c>
      <c r="Q247" s="148">
        <v>0</v>
      </c>
      <c r="R247" s="148">
        <f t="shared" si="62"/>
        <v>0</v>
      </c>
      <c r="S247" s="148">
        <v>0</v>
      </c>
      <c r="T247" s="149">
        <f t="shared" si="63"/>
        <v>0</v>
      </c>
      <c r="AR247" s="150" t="s">
        <v>105</v>
      </c>
      <c r="AT247" s="150" t="s">
        <v>160</v>
      </c>
      <c r="AU247" s="150" t="s">
        <v>82</v>
      </c>
      <c r="AY247" s="17" t="s">
        <v>158</v>
      </c>
      <c r="BE247" s="151">
        <f t="shared" si="64"/>
        <v>0</v>
      </c>
      <c r="BF247" s="151">
        <f t="shared" si="65"/>
        <v>0</v>
      </c>
      <c r="BG247" s="151">
        <f t="shared" si="66"/>
        <v>0</v>
      </c>
      <c r="BH247" s="151">
        <f t="shared" si="67"/>
        <v>0</v>
      </c>
      <c r="BI247" s="151">
        <f t="shared" si="68"/>
        <v>0</v>
      </c>
      <c r="BJ247" s="17" t="s">
        <v>82</v>
      </c>
      <c r="BK247" s="151">
        <f t="shared" si="69"/>
        <v>0</v>
      </c>
      <c r="BL247" s="17" t="s">
        <v>105</v>
      </c>
      <c r="BM247" s="150" t="s">
        <v>1977</v>
      </c>
    </row>
    <row r="248" spans="2:65" s="1" customFormat="1" ht="16.5" customHeight="1">
      <c r="B248" s="137"/>
      <c r="C248" s="138" t="s">
        <v>958</v>
      </c>
      <c r="D248" s="138" t="s">
        <v>160</v>
      </c>
      <c r="E248" s="139" t="s">
        <v>1978</v>
      </c>
      <c r="F248" s="140" t="s">
        <v>1979</v>
      </c>
      <c r="G248" s="141" t="s">
        <v>1820</v>
      </c>
      <c r="H248" s="142">
        <v>4</v>
      </c>
      <c r="I248" s="143"/>
      <c r="J248" s="144">
        <f t="shared" si="60"/>
        <v>0</v>
      </c>
      <c r="K248" s="145"/>
      <c r="L248" s="32"/>
      <c r="M248" s="146" t="s">
        <v>1</v>
      </c>
      <c r="N248" s="147" t="s">
        <v>40</v>
      </c>
      <c r="P248" s="148">
        <f t="shared" si="61"/>
        <v>0</v>
      </c>
      <c r="Q248" s="148">
        <v>0</v>
      </c>
      <c r="R248" s="148">
        <f t="shared" si="62"/>
        <v>0</v>
      </c>
      <c r="S248" s="148">
        <v>0</v>
      </c>
      <c r="T248" s="149">
        <f t="shared" si="63"/>
        <v>0</v>
      </c>
      <c r="AR248" s="150" t="s">
        <v>105</v>
      </c>
      <c r="AT248" s="150" t="s">
        <v>160</v>
      </c>
      <c r="AU248" s="150" t="s">
        <v>82</v>
      </c>
      <c r="AY248" s="17" t="s">
        <v>158</v>
      </c>
      <c r="BE248" s="151">
        <f t="shared" si="64"/>
        <v>0</v>
      </c>
      <c r="BF248" s="151">
        <f t="shared" si="65"/>
        <v>0</v>
      </c>
      <c r="BG248" s="151">
        <f t="shared" si="66"/>
        <v>0</v>
      </c>
      <c r="BH248" s="151">
        <f t="shared" si="67"/>
        <v>0</v>
      </c>
      <c r="BI248" s="151">
        <f t="shared" si="68"/>
        <v>0</v>
      </c>
      <c r="BJ248" s="17" t="s">
        <v>82</v>
      </c>
      <c r="BK248" s="151">
        <f t="shared" si="69"/>
        <v>0</v>
      </c>
      <c r="BL248" s="17" t="s">
        <v>105</v>
      </c>
      <c r="BM248" s="150" t="s">
        <v>1980</v>
      </c>
    </row>
    <row r="249" spans="2:65" s="11" customFormat="1" ht="25.9" customHeight="1">
      <c r="B249" s="125"/>
      <c r="D249" s="126" t="s">
        <v>74</v>
      </c>
      <c r="E249" s="127" t="s">
        <v>1981</v>
      </c>
      <c r="F249" s="127" t="s">
        <v>1982</v>
      </c>
      <c r="I249" s="128"/>
      <c r="J249" s="129">
        <f>BK249</f>
        <v>0</v>
      </c>
      <c r="L249" s="125"/>
      <c r="M249" s="130"/>
      <c r="P249" s="131">
        <f>SUM(P250:P251)</f>
        <v>0</v>
      </c>
      <c r="R249" s="131">
        <f>SUM(R250:R251)</f>
        <v>0</v>
      </c>
      <c r="T249" s="132">
        <f>SUM(T250:T251)</f>
        <v>0</v>
      </c>
      <c r="AR249" s="126" t="s">
        <v>82</v>
      </c>
      <c r="AT249" s="133" t="s">
        <v>74</v>
      </c>
      <c r="AU249" s="133" t="s">
        <v>75</v>
      </c>
      <c r="AY249" s="126" t="s">
        <v>158</v>
      </c>
      <c r="BK249" s="134">
        <f>SUM(BK250:BK251)</f>
        <v>0</v>
      </c>
    </row>
    <row r="250" spans="2:65" s="1" customFormat="1" ht="16.5" customHeight="1">
      <c r="B250" s="137"/>
      <c r="C250" s="138" t="s">
        <v>962</v>
      </c>
      <c r="D250" s="138" t="s">
        <v>160</v>
      </c>
      <c r="E250" s="139" t="s">
        <v>1983</v>
      </c>
      <c r="F250" s="140" t="s">
        <v>1984</v>
      </c>
      <c r="G250" s="141" t="s">
        <v>906</v>
      </c>
      <c r="H250" s="142">
        <v>25</v>
      </c>
      <c r="I250" s="143"/>
      <c r="J250" s="144">
        <f>ROUND(I250*H250,2)</f>
        <v>0</v>
      </c>
      <c r="K250" s="145"/>
      <c r="L250" s="32"/>
      <c r="M250" s="146" t="s">
        <v>1</v>
      </c>
      <c r="N250" s="147" t="s">
        <v>40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105</v>
      </c>
      <c r="AT250" s="150" t="s">
        <v>160</v>
      </c>
      <c r="AU250" s="150" t="s">
        <v>82</v>
      </c>
      <c r="AY250" s="17" t="s">
        <v>158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82</v>
      </c>
      <c r="BK250" s="151">
        <f>ROUND(I250*H250,2)</f>
        <v>0</v>
      </c>
      <c r="BL250" s="17" t="s">
        <v>105</v>
      </c>
      <c r="BM250" s="150" t="s">
        <v>1985</v>
      </c>
    </row>
    <row r="251" spans="2:65" s="1" customFormat="1" ht="16.5" customHeight="1">
      <c r="B251" s="137"/>
      <c r="C251" s="138" t="s">
        <v>966</v>
      </c>
      <c r="D251" s="138" t="s">
        <v>160</v>
      </c>
      <c r="E251" s="139" t="s">
        <v>1986</v>
      </c>
      <c r="F251" s="140" t="s">
        <v>1987</v>
      </c>
      <c r="G251" s="141" t="s">
        <v>1444</v>
      </c>
      <c r="H251" s="142">
        <v>6</v>
      </c>
      <c r="I251" s="143"/>
      <c r="J251" s="144">
        <f>ROUND(I251*H251,2)</f>
        <v>0</v>
      </c>
      <c r="K251" s="145"/>
      <c r="L251" s="32"/>
      <c r="M251" s="146" t="s">
        <v>1</v>
      </c>
      <c r="N251" s="147" t="s">
        <v>40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105</v>
      </c>
      <c r="AT251" s="150" t="s">
        <v>160</v>
      </c>
      <c r="AU251" s="150" t="s">
        <v>82</v>
      </c>
      <c r="AY251" s="17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82</v>
      </c>
      <c r="BK251" s="151">
        <f>ROUND(I251*H251,2)</f>
        <v>0</v>
      </c>
      <c r="BL251" s="17" t="s">
        <v>105</v>
      </c>
      <c r="BM251" s="150" t="s">
        <v>1988</v>
      </c>
    </row>
    <row r="252" spans="2:65" s="11" customFormat="1" ht="25.9" customHeight="1">
      <c r="B252" s="125"/>
      <c r="D252" s="126" t="s">
        <v>74</v>
      </c>
      <c r="E252" s="127" t="s">
        <v>156</v>
      </c>
      <c r="F252" s="127" t="s">
        <v>157</v>
      </c>
      <c r="I252" s="128"/>
      <c r="J252" s="129">
        <f>BK252</f>
        <v>0</v>
      </c>
      <c r="L252" s="125"/>
      <c r="M252" s="130"/>
      <c r="P252" s="131">
        <f>P253+P262</f>
        <v>0</v>
      </c>
      <c r="R252" s="131">
        <f>R253+R262</f>
        <v>1.0639999999999998E-2</v>
      </c>
      <c r="T252" s="132">
        <f>T253+T262</f>
        <v>0</v>
      </c>
      <c r="AR252" s="126" t="s">
        <v>82</v>
      </c>
      <c r="AT252" s="133" t="s">
        <v>74</v>
      </c>
      <c r="AU252" s="133" t="s">
        <v>75</v>
      </c>
      <c r="AY252" s="126" t="s">
        <v>158</v>
      </c>
      <c r="BK252" s="134">
        <f>BK253+BK262</f>
        <v>0</v>
      </c>
    </row>
    <row r="253" spans="2:65" s="11" customFormat="1" ht="22.75" customHeight="1">
      <c r="B253" s="125"/>
      <c r="D253" s="126" t="s">
        <v>74</v>
      </c>
      <c r="E253" s="135" t="s">
        <v>82</v>
      </c>
      <c r="F253" s="135" t="s">
        <v>159</v>
      </c>
      <c r="I253" s="128"/>
      <c r="J253" s="136">
        <f>BK253</f>
        <v>0</v>
      </c>
      <c r="L253" s="125"/>
      <c r="M253" s="130"/>
      <c r="P253" s="131">
        <f>SUM(P254:P261)</f>
        <v>0</v>
      </c>
      <c r="R253" s="131">
        <f>SUM(R254:R261)</f>
        <v>0</v>
      </c>
      <c r="T253" s="132">
        <f>SUM(T254:T261)</f>
        <v>0</v>
      </c>
      <c r="AR253" s="126" t="s">
        <v>82</v>
      </c>
      <c r="AT253" s="133" t="s">
        <v>74</v>
      </c>
      <c r="AU253" s="133" t="s">
        <v>82</v>
      </c>
      <c r="AY253" s="126" t="s">
        <v>158</v>
      </c>
      <c r="BK253" s="134">
        <f>SUM(BK254:BK261)</f>
        <v>0</v>
      </c>
    </row>
    <row r="254" spans="2:65" s="1" customFormat="1" ht="21.75" customHeight="1">
      <c r="B254" s="137"/>
      <c r="C254" s="138" t="s">
        <v>970</v>
      </c>
      <c r="D254" s="138" t="s">
        <v>160</v>
      </c>
      <c r="E254" s="139" t="s">
        <v>1989</v>
      </c>
      <c r="F254" s="140" t="s">
        <v>1990</v>
      </c>
      <c r="G254" s="141" t="s">
        <v>170</v>
      </c>
      <c r="H254" s="142">
        <v>36</v>
      </c>
      <c r="I254" s="143"/>
      <c r="J254" s="144">
        <f t="shared" ref="J254:J261" si="70">ROUND(I254*H254,2)</f>
        <v>0</v>
      </c>
      <c r="K254" s="145"/>
      <c r="L254" s="32"/>
      <c r="M254" s="146" t="s">
        <v>1</v>
      </c>
      <c r="N254" s="147" t="s">
        <v>40</v>
      </c>
      <c r="P254" s="148">
        <f t="shared" ref="P254:P261" si="71">O254*H254</f>
        <v>0</v>
      </c>
      <c r="Q254" s="148">
        <v>0</v>
      </c>
      <c r="R254" s="148">
        <f t="shared" ref="R254:R261" si="72">Q254*H254</f>
        <v>0</v>
      </c>
      <c r="S254" s="148">
        <v>0</v>
      </c>
      <c r="T254" s="149">
        <f t="shared" ref="T254:T261" si="73">S254*H254</f>
        <v>0</v>
      </c>
      <c r="AR254" s="150" t="s">
        <v>105</v>
      </c>
      <c r="AT254" s="150" t="s">
        <v>160</v>
      </c>
      <c r="AU254" s="150" t="s">
        <v>84</v>
      </c>
      <c r="AY254" s="17" t="s">
        <v>158</v>
      </c>
      <c r="BE254" s="151">
        <f t="shared" ref="BE254:BE261" si="74">IF(N254="základní",J254,0)</f>
        <v>0</v>
      </c>
      <c r="BF254" s="151">
        <f t="shared" ref="BF254:BF261" si="75">IF(N254="snížená",J254,0)</f>
        <v>0</v>
      </c>
      <c r="BG254" s="151">
        <f t="shared" ref="BG254:BG261" si="76">IF(N254="zákl. přenesená",J254,0)</f>
        <v>0</v>
      </c>
      <c r="BH254" s="151">
        <f t="shared" ref="BH254:BH261" si="77">IF(N254="sníž. přenesená",J254,0)</f>
        <v>0</v>
      </c>
      <c r="BI254" s="151">
        <f t="shared" ref="BI254:BI261" si="78">IF(N254="nulová",J254,0)</f>
        <v>0</v>
      </c>
      <c r="BJ254" s="17" t="s">
        <v>82</v>
      </c>
      <c r="BK254" s="151">
        <f t="shared" ref="BK254:BK261" si="79">ROUND(I254*H254,2)</f>
        <v>0</v>
      </c>
      <c r="BL254" s="17" t="s">
        <v>105</v>
      </c>
      <c r="BM254" s="150" t="s">
        <v>1991</v>
      </c>
    </row>
    <row r="255" spans="2:65" s="1" customFormat="1" ht="24.15" customHeight="1">
      <c r="B255" s="137"/>
      <c r="C255" s="138" t="s">
        <v>974</v>
      </c>
      <c r="D255" s="138" t="s">
        <v>160</v>
      </c>
      <c r="E255" s="139" t="s">
        <v>1992</v>
      </c>
      <c r="F255" s="140" t="s">
        <v>1993</v>
      </c>
      <c r="G255" s="141" t="s">
        <v>170</v>
      </c>
      <c r="H255" s="142">
        <v>36</v>
      </c>
      <c r="I255" s="143"/>
      <c r="J255" s="144">
        <f t="shared" si="70"/>
        <v>0</v>
      </c>
      <c r="K255" s="145"/>
      <c r="L255" s="32"/>
      <c r="M255" s="146" t="s">
        <v>1</v>
      </c>
      <c r="N255" s="147" t="s">
        <v>40</v>
      </c>
      <c r="P255" s="148">
        <f t="shared" si="71"/>
        <v>0</v>
      </c>
      <c r="Q255" s="148">
        <v>0</v>
      </c>
      <c r="R255" s="148">
        <f t="shared" si="72"/>
        <v>0</v>
      </c>
      <c r="S255" s="148">
        <v>0</v>
      </c>
      <c r="T255" s="149">
        <f t="shared" si="73"/>
        <v>0</v>
      </c>
      <c r="AR255" s="150" t="s">
        <v>105</v>
      </c>
      <c r="AT255" s="150" t="s">
        <v>160</v>
      </c>
      <c r="AU255" s="150" t="s">
        <v>84</v>
      </c>
      <c r="AY255" s="17" t="s">
        <v>158</v>
      </c>
      <c r="BE255" s="151">
        <f t="shared" si="74"/>
        <v>0</v>
      </c>
      <c r="BF255" s="151">
        <f t="shared" si="75"/>
        <v>0</v>
      </c>
      <c r="BG255" s="151">
        <f t="shared" si="76"/>
        <v>0</v>
      </c>
      <c r="BH255" s="151">
        <f t="shared" si="77"/>
        <v>0</v>
      </c>
      <c r="BI255" s="151">
        <f t="shared" si="78"/>
        <v>0</v>
      </c>
      <c r="BJ255" s="17" t="s">
        <v>82</v>
      </c>
      <c r="BK255" s="151">
        <f t="shared" si="79"/>
        <v>0</v>
      </c>
      <c r="BL255" s="17" t="s">
        <v>105</v>
      </c>
      <c r="BM255" s="150" t="s">
        <v>1994</v>
      </c>
    </row>
    <row r="256" spans="2:65" s="1" customFormat="1" ht="24.15" customHeight="1">
      <c r="B256" s="137"/>
      <c r="C256" s="138" t="s">
        <v>978</v>
      </c>
      <c r="D256" s="138" t="s">
        <v>160</v>
      </c>
      <c r="E256" s="139" t="s">
        <v>1995</v>
      </c>
      <c r="F256" s="140" t="s">
        <v>1996</v>
      </c>
      <c r="G256" s="141" t="s">
        <v>170</v>
      </c>
      <c r="H256" s="142">
        <v>36</v>
      </c>
      <c r="I256" s="143"/>
      <c r="J256" s="144">
        <f t="shared" si="70"/>
        <v>0</v>
      </c>
      <c r="K256" s="145"/>
      <c r="L256" s="32"/>
      <c r="M256" s="146" t="s">
        <v>1</v>
      </c>
      <c r="N256" s="147" t="s">
        <v>40</v>
      </c>
      <c r="P256" s="148">
        <f t="shared" si="71"/>
        <v>0</v>
      </c>
      <c r="Q256" s="148">
        <v>0</v>
      </c>
      <c r="R256" s="148">
        <f t="shared" si="72"/>
        <v>0</v>
      </c>
      <c r="S256" s="148">
        <v>0</v>
      </c>
      <c r="T256" s="149">
        <f t="shared" si="73"/>
        <v>0</v>
      </c>
      <c r="AR256" s="150" t="s">
        <v>105</v>
      </c>
      <c r="AT256" s="150" t="s">
        <v>160</v>
      </c>
      <c r="AU256" s="150" t="s">
        <v>84</v>
      </c>
      <c r="AY256" s="17" t="s">
        <v>158</v>
      </c>
      <c r="BE256" s="151">
        <f t="shared" si="74"/>
        <v>0</v>
      </c>
      <c r="BF256" s="151">
        <f t="shared" si="75"/>
        <v>0</v>
      </c>
      <c r="BG256" s="151">
        <f t="shared" si="76"/>
        <v>0</v>
      </c>
      <c r="BH256" s="151">
        <f t="shared" si="77"/>
        <v>0</v>
      </c>
      <c r="BI256" s="151">
        <f t="shared" si="78"/>
        <v>0</v>
      </c>
      <c r="BJ256" s="17" t="s">
        <v>82</v>
      </c>
      <c r="BK256" s="151">
        <f t="shared" si="79"/>
        <v>0</v>
      </c>
      <c r="BL256" s="17" t="s">
        <v>105</v>
      </c>
      <c r="BM256" s="150" t="s">
        <v>1997</v>
      </c>
    </row>
    <row r="257" spans="2:65" s="1" customFormat="1" ht="24.15" customHeight="1">
      <c r="B257" s="137"/>
      <c r="C257" s="138" t="s">
        <v>989</v>
      </c>
      <c r="D257" s="138" t="s">
        <v>160</v>
      </c>
      <c r="E257" s="139" t="s">
        <v>1998</v>
      </c>
      <c r="F257" s="140" t="s">
        <v>176</v>
      </c>
      <c r="G257" s="141" t="s">
        <v>170</v>
      </c>
      <c r="H257" s="142">
        <v>36</v>
      </c>
      <c r="I257" s="143"/>
      <c r="J257" s="144">
        <f t="shared" si="70"/>
        <v>0</v>
      </c>
      <c r="K257" s="145"/>
      <c r="L257" s="32"/>
      <c r="M257" s="146" t="s">
        <v>1</v>
      </c>
      <c r="N257" s="147" t="s">
        <v>40</v>
      </c>
      <c r="P257" s="148">
        <f t="shared" si="71"/>
        <v>0</v>
      </c>
      <c r="Q257" s="148">
        <v>0</v>
      </c>
      <c r="R257" s="148">
        <f t="shared" si="72"/>
        <v>0</v>
      </c>
      <c r="S257" s="148">
        <v>0</v>
      </c>
      <c r="T257" s="149">
        <f t="shared" si="73"/>
        <v>0</v>
      </c>
      <c r="AR257" s="150" t="s">
        <v>105</v>
      </c>
      <c r="AT257" s="150" t="s">
        <v>160</v>
      </c>
      <c r="AU257" s="150" t="s">
        <v>84</v>
      </c>
      <c r="AY257" s="17" t="s">
        <v>158</v>
      </c>
      <c r="BE257" s="151">
        <f t="shared" si="74"/>
        <v>0</v>
      </c>
      <c r="BF257" s="151">
        <f t="shared" si="75"/>
        <v>0</v>
      </c>
      <c r="BG257" s="151">
        <f t="shared" si="76"/>
        <v>0</v>
      </c>
      <c r="BH257" s="151">
        <f t="shared" si="77"/>
        <v>0</v>
      </c>
      <c r="BI257" s="151">
        <f t="shared" si="78"/>
        <v>0</v>
      </c>
      <c r="BJ257" s="17" t="s">
        <v>82</v>
      </c>
      <c r="BK257" s="151">
        <f t="shared" si="79"/>
        <v>0</v>
      </c>
      <c r="BL257" s="17" t="s">
        <v>105</v>
      </c>
      <c r="BM257" s="150" t="s">
        <v>1999</v>
      </c>
    </row>
    <row r="258" spans="2:65" s="1" customFormat="1" ht="24.15" customHeight="1">
      <c r="B258" s="137"/>
      <c r="C258" s="138" t="s">
        <v>997</v>
      </c>
      <c r="D258" s="138" t="s">
        <v>160</v>
      </c>
      <c r="E258" s="139" t="s">
        <v>2000</v>
      </c>
      <c r="F258" s="140" t="s">
        <v>2001</v>
      </c>
      <c r="G258" s="141" t="s">
        <v>492</v>
      </c>
      <c r="H258" s="142">
        <v>1</v>
      </c>
      <c r="I258" s="143"/>
      <c r="J258" s="144">
        <f t="shared" si="70"/>
        <v>0</v>
      </c>
      <c r="K258" s="145"/>
      <c r="L258" s="32"/>
      <c r="M258" s="146" t="s">
        <v>1</v>
      </c>
      <c r="N258" s="147" t="s">
        <v>40</v>
      </c>
      <c r="P258" s="148">
        <f t="shared" si="71"/>
        <v>0</v>
      </c>
      <c r="Q258" s="148">
        <v>0</v>
      </c>
      <c r="R258" s="148">
        <f t="shared" si="72"/>
        <v>0</v>
      </c>
      <c r="S258" s="148">
        <v>0</v>
      </c>
      <c r="T258" s="149">
        <f t="shared" si="73"/>
        <v>0</v>
      </c>
      <c r="AR258" s="150" t="s">
        <v>105</v>
      </c>
      <c r="AT258" s="150" t="s">
        <v>160</v>
      </c>
      <c r="AU258" s="150" t="s">
        <v>84</v>
      </c>
      <c r="AY258" s="17" t="s">
        <v>158</v>
      </c>
      <c r="BE258" s="151">
        <f t="shared" si="74"/>
        <v>0</v>
      </c>
      <c r="BF258" s="151">
        <f t="shared" si="75"/>
        <v>0</v>
      </c>
      <c r="BG258" s="151">
        <f t="shared" si="76"/>
        <v>0</v>
      </c>
      <c r="BH258" s="151">
        <f t="shared" si="77"/>
        <v>0</v>
      </c>
      <c r="BI258" s="151">
        <f t="shared" si="78"/>
        <v>0</v>
      </c>
      <c r="BJ258" s="17" t="s">
        <v>82</v>
      </c>
      <c r="BK258" s="151">
        <f t="shared" si="79"/>
        <v>0</v>
      </c>
      <c r="BL258" s="17" t="s">
        <v>105</v>
      </c>
      <c r="BM258" s="150" t="s">
        <v>2002</v>
      </c>
    </row>
    <row r="259" spans="2:65" s="1" customFormat="1" ht="24.15" customHeight="1">
      <c r="B259" s="137"/>
      <c r="C259" s="138" t="s">
        <v>1002</v>
      </c>
      <c r="D259" s="138" t="s">
        <v>160</v>
      </c>
      <c r="E259" s="139" t="s">
        <v>2003</v>
      </c>
      <c r="F259" s="140" t="s">
        <v>2004</v>
      </c>
      <c r="G259" s="141" t="s">
        <v>492</v>
      </c>
      <c r="H259" s="142">
        <v>2</v>
      </c>
      <c r="I259" s="143"/>
      <c r="J259" s="144">
        <f t="shared" si="70"/>
        <v>0</v>
      </c>
      <c r="K259" s="145"/>
      <c r="L259" s="32"/>
      <c r="M259" s="146" t="s">
        <v>1</v>
      </c>
      <c r="N259" s="147" t="s">
        <v>40</v>
      </c>
      <c r="P259" s="148">
        <f t="shared" si="71"/>
        <v>0</v>
      </c>
      <c r="Q259" s="148">
        <v>0</v>
      </c>
      <c r="R259" s="148">
        <f t="shared" si="72"/>
        <v>0</v>
      </c>
      <c r="S259" s="148">
        <v>0</v>
      </c>
      <c r="T259" s="149">
        <f t="shared" si="73"/>
        <v>0</v>
      </c>
      <c r="AR259" s="150" t="s">
        <v>105</v>
      </c>
      <c r="AT259" s="150" t="s">
        <v>160</v>
      </c>
      <c r="AU259" s="150" t="s">
        <v>84</v>
      </c>
      <c r="AY259" s="17" t="s">
        <v>158</v>
      </c>
      <c r="BE259" s="151">
        <f t="shared" si="74"/>
        <v>0</v>
      </c>
      <c r="BF259" s="151">
        <f t="shared" si="75"/>
        <v>0</v>
      </c>
      <c r="BG259" s="151">
        <f t="shared" si="76"/>
        <v>0</v>
      </c>
      <c r="BH259" s="151">
        <f t="shared" si="77"/>
        <v>0</v>
      </c>
      <c r="BI259" s="151">
        <f t="shared" si="78"/>
        <v>0</v>
      </c>
      <c r="BJ259" s="17" t="s">
        <v>82</v>
      </c>
      <c r="BK259" s="151">
        <f t="shared" si="79"/>
        <v>0</v>
      </c>
      <c r="BL259" s="17" t="s">
        <v>105</v>
      </c>
      <c r="BM259" s="150" t="s">
        <v>2005</v>
      </c>
    </row>
    <row r="260" spans="2:65" s="1" customFormat="1" ht="24.15" customHeight="1">
      <c r="B260" s="137"/>
      <c r="C260" s="138" t="s">
        <v>1008</v>
      </c>
      <c r="D260" s="138" t="s">
        <v>160</v>
      </c>
      <c r="E260" s="139" t="s">
        <v>2006</v>
      </c>
      <c r="F260" s="140" t="s">
        <v>2007</v>
      </c>
      <c r="G260" s="141" t="s">
        <v>170</v>
      </c>
      <c r="H260" s="142">
        <v>0.6</v>
      </c>
      <c r="I260" s="143"/>
      <c r="J260" s="144">
        <f t="shared" si="70"/>
        <v>0</v>
      </c>
      <c r="K260" s="145"/>
      <c r="L260" s="32"/>
      <c r="M260" s="146" t="s">
        <v>1</v>
      </c>
      <c r="N260" s="147" t="s">
        <v>40</v>
      </c>
      <c r="P260" s="148">
        <f t="shared" si="71"/>
        <v>0</v>
      </c>
      <c r="Q260" s="148">
        <v>0</v>
      </c>
      <c r="R260" s="148">
        <f t="shared" si="72"/>
        <v>0</v>
      </c>
      <c r="S260" s="148">
        <v>0</v>
      </c>
      <c r="T260" s="149">
        <f t="shared" si="73"/>
        <v>0</v>
      </c>
      <c r="AR260" s="150" t="s">
        <v>105</v>
      </c>
      <c r="AT260" s="150" t="s">
        <v>160</v>
      </c>
      <c r="AU260" s="150" t="s">
        <v>84</v>
      </c>
      <c r="AY260" s="17" t="s">
        <v>158</v>
      </c>
      <c r="BE260" s="151">
        <f t="shared" si="74"/>
        <v>0</v>
      </c>
      <c r="BF260" s="151">
        <f t="shared" si="75"/>
        <v>0</v>
      </c>
      <c r="BG260" s="151">
        <f t="shared" si="76"/>
        <v>0</v>
      </c>
      <c r="BH260" s="151">
        <f t="shared" si="77"/>
        <v>0</v>
      </c>
      <c r="BI260" s="151">
        <f t="shared" si="78"/>
        <v>0</v>
      </c>
      <c r="BJ260" s="17" t="s">
        <v>82</v>
      </c>
      <c r="BK260" s="151">
        <f t="shared" si="79"/>
        <v>0</v>
      </c>
      <c r="BL260" s="17" t="s">
        <v>105</v>
      </c>
      <c r="BM260" s="150" t="s">
        <v>2008</v>
      </c>
    </row>
    <row r="261" spans="2:65" s="1" customFormat="1" ht="24.15" customHeight="1">
      <c r="B261" s="137"/>
      <c r="C261" s="138" t="s">
        <v>1014</v>
      </c>
      <c r="D261" s="138" t="s">
        <v>160</v>
      </c>
      <c r="E261" s="139" t="s">
        <v>2009</v>
      </c>
      <c r="F261" s="140" t="s">
        <v>2010</v>
      </c>
      <c r="G261" s="141" t="s">
        <v>226</v>
      </c>
      <c r="H261" s="142">
        <v>1.25</v>
      </c>
      <c r="I261" s="143"/>
      <c r="J261" s="144">
        <f t="shared" si="70"/>
        <v>0</v>
      </c>
      <c r="K261" s="145"/>
      <c r="L261" s="32"/>
      <c r="M261" s="146" t="s">
        <v>1</v>
      </c>
      <c r="N261" s="147" t="s">
        <v>40</v>
      </c>
      <c r="P261" s="148">
        <f t="shared" si="71"/>
        <v>0</v>
      </c>
      <c r="Q261" s="148">
        <v>0</v>
      </c>
      <c r="R261" s="148">
        <f t="shared" si="72"/>
        <v>0</v>
      </c>
      <c r="S261" s="148">
        <v>0</v>
      </c>
      <c r="T261" s="149">
        <f t="shared" si="73"/>
        <v>0</v>
      </c>
      <c r="AR261" s="150" t="s">
        <v>105</v>
      </c>
      <c r="AT261" s="150" t="s">
        <v>160</v>
      </c>
      <c r="AU261" s="150" t="s">
        <v>84</v>
      </c>
      <c r="AY261" s="17" t="s">
        <v>158</v>
      </c>
      <c r="BE261" s="151">
        <f t="shared" si="74"/>
        <v>0</v>
      </c>
      <c r="BF261" s="151">
        <f t="shared" si="75"/>
        <v>0</v>
      </c>
      <c r="BG261" s="151">
        <f t="shared" si="76"/>
        <v>0</v>
      </c>
      <c r="BH261" s="151">
        <f t="shared" si="77"/>
        <v>0</v>
      </c>
      <c r="BI261" s="151">
        <f t="shared" si="78"/>
        <v>0</v>
      </c>
      <c r="BJ261" s="17" t="s">
        <v>82</v>
      </c>
      <c r="BK261" s="151">
        <f t="shared" si="79"/>
        <v>0</v>
      </c>
      <c r="BL261" s="17" t="s">
        <v>105</v>
      </c>
      <c r="BM261" s="150" t="s">
        <v>2011</v>
      </c>
    </row>
    <row r="262" spans="2:65" s="11" customFormat="1" ht="22.75" customHeight="1">
      <c r="B262" s="125"/>
      <c r="D262" s="126" t="s">
        <v>74</v>
      </c>
      <c r="E262" s="135" t="s">
        <v>123</v>
      </c>
      <c r="F262" s="135" t="s">
        <v>2012</v>
      </c>
      <c r="I262" s="128"/>
      <c r="J262" s="136">
        <f>BK262</f>
        <v>0</v>
      </c>
      <c r="L262" s="125"/>
      <c r="M262" s="130"/>
      <c r="P262" s="131">
        <f>SUM(P263:P264)</f>
        <v>0</v>
      </c>
      <c r="R262" s="131">
        <f>SUM(R263:R264)</f>
        <v>1.0639999999999998E-2</v>
      </c>
      <c r="T262" s="132">
        <f>SUM(T263:T264)</f>
        <v>0</v>
      </c>
      <c r="AR262" s="126" t="s">
        <v>82</v>
      </c>
      <c r="AT262" s="133" t="s">
        <v>74</v>
      </c>
      <c r="AU262" s="133" t="s">
        <v>82</v>
      </c>
      <c r="AY262" s="126" t="s">
        <v>158</v>
      </c>
      <c r="BK262" s="134">
        <f>SUM(BK263:BK264)</f>
        <v>0</v>
      </c>
    </row>
    <row r="263" spans="2:65" s="1" customFormat="1" ht="24.15" customHeight="1">
      <c r="B263" s="137"/>
      <c r="C263" s="138" t="s">
        <v>1020</v>
      </c>
      <c r="D263" s="138" t="s">
        <v>160</v>
      </c>
      <c r="E263" s="139" t="s">
        <v>2013</v>
      </c>
      <c r="F263" s="140" t="s">
        <v>2014</v>
      </c>
      <c r="G263" s="141" t="s">
        <v>906</v>
      </c>
      <c r="H263" s="142">
        <v>38</v>
      </c>
      <c r="I263" s="143"/>
      <c r="J263" s="144">
        <f>ROUND(I263*H263,2)</f>
        <v>0</v>
      </c>
      <c r="K263" s="145"/>
      <c r="L263" s="32"/>
      <c r="M263" s="146" t="s">
        <v>1</v>
      </c>
      <c r="N263" s="147" t="s">
        <v>40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105</v>
      </c>
      <c r="AT263" s="150" t="s">
        <v>160</v>
      </c>
      <c r="AU263" s="150" t="s">
        <v>84</v>
      </c>
      <c r="AY263" s="17" t="s">
        <v>158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82</v>
      </c>
      <c r="BK263" s="151">
        <f>ROUND(I263*H263,2)</f>
        <v>0</v>
      </c>
      <c r="BL263" s="17" t="s">
        <v>105</v>
      </c>
      <c r="BM263" s="150" t="s">
        <v>2015</v>
      </c>
    </row>
    <row r="264" spans="2:65" s="1" customFormat="1" ht="16.5" customHeight="1">
      <c r="B264" s="137"/>
      <c r="C264" s="185" t="s">
        <v>1025</v>
      </c>
      <c r="D264" s="185" t="s">
        <v>656</v>
      </c>
      <c r="E264" s="186" t="s">
        <v>2016</v>
      </c>
      <c r="F264" s="187" t="s">
        <v>2017</v>
      </c>
      <c r="G264" s="188" t="s">
        <v>906</v>
      </c>
      <c r="H264" s="189">
        <v>38</v>
      </c>
      <c r="I264" s="190"/>
      <c r="J264" s="191">
        <f>ROUND(I264*H264,2)</f>
        <v>0</v>
      </c>
      <c r="K264" s="192"/>
      <c r="L264" s="193"/>
      <c r="M264" s="194" t="s">
        <v>1</v>
      </c>
      <c r="N264" s="195" t="s">
        <v>40</v>
      </c>
      <c r="P264" s="148">
        <f>O264*H264</f>
        <v>0</v>
      </c>
      <c r="Q264" s="148">
        <v>2.7999999999999998E-4</v>
      </c>
      <c r="R264" s="148">
        <f>Q264*H264</f>
        <v>1.0639999999999998E-2</v>
      </c>
      <c r="S264" s="148">
        <v>0</v>
      </c>
      <c r="T264" s="149">
        <f>S264*H264</f>
        <v>0</v>
      </c>
      <c r="AR264" s="150" t="s">
        <v>123</v>
      </c>
      <c r="AT264" s="150" t="s">
        <v>656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105</v>
      </c>
      <c r="BM264" s="150" t="s">
        <v>2018</v>
      </c>
    </row>
    <row r="265" spans="2:65" s="11" customFormat="1" ht="25.9" customHeight="1">
      <c r="B265" s="125"/>
      <c r="D265" s="126" t="s">
        <v>74</v>
      </c>
      <c r="E265" s="127" t="s">
        <v>993</v>
      </c>
      <c r="F265" s="127" t="s">
        <v>994</v>
      </c>
      <c r="I265" s="128"/>
      <c r="J265" s="129">
        <f>BK265</f>
        <v>0</v>
      </c>
      <c r="L265" s="125"/>
      <c r="M265" s="130"/>
      <c r="P265" s="131">
        <f>P266+P277+P295+P315+P318</f>
        <v>0</v>
      </c>
      <c r="R265" s="131">
        <f>R266+R277+R295+R315+R318</f>
        <v>0.223246</v>
      </c>
      <c r="T265" s="132">
        <f>T266+T277+T295+T315+T318</f>
        <v>0</v>
      </c>
      <c r="AR265" s="126" t="s">
        <v>84</v>
      </c>
      <c r="AT265" s="133" t="s">
        <v>74</v>
      </c>
      <c r="AU265" s="133" t="s">
        <v>75</v>
      </c>
      <c r="AY265" s="126" t="s">
        <v>158</v>
      </c>
      <c r="BK265" s="134">
        <f>BK266+BK277+BK295+BK315+BK318</f>
        <v>0</v>
      </c>
    </row>
    <row r="266" spans="2:65" s="11" customFormat="1" ht="22.75" customHeight="1">
      <c r="B266" s="125"/>
      <c r="D266" s="126" t="s">
        <v>74</v>
      </c>
      <c r="E266" s="135" t="s">
        <v>1066</v>
      </c>
      <c r="F266" s="135" t="s">
        <v>1067</v>
      </c>
      <c r="I266" s="128"/>
      <c r="J266" s="136">
        <f>BK266</f>
        <v>0</v>
      </c>
      <c r="L266" s="125"/>
      <c r="M266" s="130"/>
      <c r="P266" s="131">
        <f>SUM(P267:P276)</f>
        <v>0</v>
      </c>
      <c r="R266" s="131">
        <f>SUM(R267:R276)</f>
        <v>1.6459000000000001E-2</v>
      </c>
      <c r="T266" s="132">
        <f>SUM(T267:T276)</f>
        <v>0</v>
      </c>
      <c r="AR266" s="126" t="s">
        <v>84</v>
      </c>
      <c r="AT266" s="133" t="s">
        <v>74</v>
      </c>
      <c r="AU266" s="133" t="s">
        <v>82</v>
      </c>
      <c r="AY266" s="126" t="s">
        <v>158</v>
      </c>
      <c r="BK266" s="134">
        <f>SUM(BK267:BK276)</f>
        <v>0</v>
      </c>
    </row>
    <row r="267" spans="2:65" s="1" customFormat="1" ht="24.15" customHeight="1">
      <c r="B267" s="137"/>
      <c r="C267" s="138" t="s">
        <v>1030</v>
      </c>
      <c r="D267" s="138" t="s">
        <v>160</v>
      </c>
      <c r="E267" s="139" t="s">
        <v>2019</v>
      </c>
      <c r="F267" s="140" t="s">
        <v>2020</v>
      </c>
      <c r="G267" s="141" t="s">
        <v>906</v>
      </c>
      <c r="H267" s="142">
        <v>49.1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248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248</v>
      </c>
      <c r="BM267" s="150" t="s">
        <v>2021</v>
      </c>
    </row>
    <row r="268" spans="2:65" s="13" customFormat="1" ht="10">
      <c r="B268" s="159"/>
      <c r="D268" s="153" t="s">
        <v>165</v>
      </c>
      <c r="E268" s="160" t="s">
        <v>1</v>
      </c>
      <c r="F268" s="161" t="s">
        <v>2022</v>
      </c>
      <c r="H268" s="162">
        <v>49.1</v>
      </c>
      <c r="I268" s="163"/>
      <c r="L268" s="159"/>
      <c r="M268" s="164"/>
      <c r="T268" s="165"/>
      <c r="AT268" s="160" t="s">
        <v>165</v>
      </c>
      <c r="AU268" s="160" t="s">
        <v>84</v>
      </c>
      <c r="AV268" s="13" t="s">
        <v>84</v>
      </c>
      <c r="AW268" s="13" t="s">
        <v>31</v>
      </c>
      <c r="AX268" s="13" t="s">
        <v>82</v>
      </c>
      <c r="AY268" s="160" t="s">
        <v>158</v>
      </c>
    </row>
    <row r="269" spans="2:65" s="1" customFormat="1" ht="24.15" customHeight="1">
      <c r="B269" s="137"/>
      <c r="C269" s="185" t="s">
        <v>1035</v>
      </c>
      <c r="D269" s="185" t="s">
        <v>656</v>
      </c>
      <c r="E269" s="186" t="s">
        <v>2023</v>
      </c>
      <c r="F269" s="187" t="s">
        <v>2024</v>
      </c>
      <c r="G269" s="188" t="s">
        <v>906</v>
      </c>
      <c r="H269" s="189">
        <v>22.3</v>
      </c>
      <c r="I269" s="190"/>
      <c r="J269" s="191">
        <f>ROUND(I269*H269,2)</f>
        <v>0</v>
      </c>
      <c r="K269" s="192"/>
      <c r="L269" s="193"/>
      <c r="M269" s="194" t="s">
        <v>1</v>
      </c>
      <c r="N269" s="195" t="s">
        <v>40</v>
      </c>
      <c r="P269" s="148">
        <f>O269*H269</f>
        <v>0</v>
      </c>
      <c r="Q269" s="148">
        <v>4.0000000000000003E-5</v>
      </c>
      <c r="R269" s="148">
        <f>Q269*H269</f>
        <v>8.9200000000000011E-4</v>
      </c>
      <c r="S269" s="148">
        <v>0</v>
      </c>
      <c r="T269" s="149">
        <f>S269*H269</f>
        <v>0</v>
      </c>
      <c r="AR269" s="150" t="s">
        <v>530</v>
      </c>
      <c r="AT269" s="150" t="s">
        <v>656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248</v>
      </c>
      <c r="BM269" s="150" t="s">
        <v>2025</v>
      </c>
    </row>
    <row r="270" spans="2:65" s="1" customFormat="1" ht="24.15" customHeight="1">
      <c r="B270" s="137"/>
      <c r="C270" s="185" t="s">
        <v>1041</v>
      </c>
      <c r="D270" s="185" t="s">
        <v>656</v>
      </c>
      <c r="E270" s="186" t="s">
        <v>2026</v>
      </c>
      <c r="F270" s="187" t="s">
        <v>2027</v>
      </c>
      <c r="G270" s="188" t="s">
        <v>906</v>
      </c>
      <c r="H270" s="189">
        <v>2.5</v>
      </c>
      <c r="I270" s="190"/>
      <c r="J270" s="191">
        <f>ROUND(I270*H270,2)</f>
        <v>0</v>
      </c>
      <c r="K270" s="192"/>
      <c r="L270" s="193"/>
      <c r="M270" s="194" t="s">
        <v>1</v>
      </c>
      <c r="N270" s="195" t="s">
        <v>40</v>
      </c>
      <c r="P270" s="148">
        <f>O270*H270</f>
        <v>0</v>
      </c>
      <c r="Q270" s="148">
        <v>9.0000000000000006E-5</v>
      </c>
      <c r="R270" s="148">
        <f>Q270*H270</f>
        <v>2.2500000000000002E-4</v>
      </c>
      <c r="S270" s="148">
        <v>0</v>
      </c>
      <c r="T270" s="149">
        <f>S270*H270</f>
        <v>0</v>
      </c>
      <c r="AR270" s="150" t="s">
        <v>530</v>
      </c>
      <c r="AT270" s="150" t="s">
        <v>656</v>
      </c>
      <c r="AU270" s="150" t="s">
        <v>84</v>
      </c>
      <c r="AY270" s="17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82</v>
      </c>
      <c r="BK270" s="151">
        <f>ROUND(I270*H270,2)</f>
        <v>0</v>
      </c>
      <c r="BL270" s="17" t="s">
        <v>248</v>
      </c>
      <c r="BM270" s="150" t="s">
        <v>2028</v>
      </c>
    </row>
    <row r="271" spans="2:65" s="1" customFormat="1" ht="24.15" customHeight="1">
      <c r="B271" s="137"/>
      <c r="C271" s="185" t="s">
        <v>1045</v>
      </c>
      <c r="D271" s="185" t="s">
        <v>656</v>
      </c>
      <c r="E271" s="186" t="s">
        <v>2029</v>
      </c>
      <c r="F271" s="187" t="s">
        <v>2030</v>
      </c>
      <c r="G271" s="188" t="s">
        <v>906</v>
      </c>
      <c r="H271" s="189">
        <v>9.5</v>
      </c>
      <c r="I271" s="190"/>
      <c r="J271" s="191">
        <f>ROUND(I271*H271,2)</f>
        <v>0</v>
      </c>
      <c r="K271" s="192"/>
      <c r="L271" s="193"/>
      <c r="M271" s="194" t="s">
        <v>1</v>
      </c>
      <c r="N271" s="195" t="s">
        <v>40</v>
      </c>
      <c r="P271" s="148">
        <f>O271*H271</f>
        <v>0</v>
      </c>
      <c r="Q271" s="148">
        <v>9.7999999999999997E-4</v>
      </c>
      <c r="R271" s="148">
        <f>Q271*H271</f>
        <v>9.3099999999999988E-3</v>
      </c>
      <c r="S271" s="148">
        <v>0</v>
      </c>
      <c r="T271" s="149">
        <f>S271*H271</f>
        <v>0</v>
      </c>
      <c r="AR271" s="150" t="s">
        <v>530</v>
      </c>
      <c r="AT271" s="150" t="s">
        <v>656</v>
      </c>
      <c r="AU271" s="150" t="s">
        <v>84</v>
      </c>
      <c r="AY271" s="17" t="s">
        <v>158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82</v>
      </c>
      <c r="BK271" s="151">
        <f>ROUND(I271*H271,2)</f>
        <v>0</v>
      </c>
      <c r="BL271" s="17" t="s">
        <v>248</v>
      </c>
      <c r="BM271" s="150" t="s">
        <v>2031</v>
      </c>
    </row>
    <row r="272" spans="2:65" s="1" customFormat="1" ht="24.15" customHeight="1">
      <c r="B272" s="137"/>
      <c r="C272" s="185" t="s">
        <v>1050</v>
      </c>
      <c r="D272" s="185" t="s">
        <v>656</v>
      </c>
      <c r="E272" s="186" t="s">
        <v>2032</v>
      </c>
      <c r="F272" s="187" t="s">
        <v>2033</v>
      </c>
      <c r="G272" s="188" t="s">
        <v>906</v>
      </c>
      <c r="H272" s="189">
        <v>14.8</v>
      </c>
      <c r="I272" s="190"/>
      <c r="J272" s="191">
        <f>ROUND(I272*H272,2)</f>
        <v>0</v>
      </c>
      <c r="K272" s="192"/>
      <c r="L272" s="193"/>
      <c r="M272" s="194" t="s">
        <v>1</v>
      </c>
      <c r="N272" s="195" t="s">
        <v>40</v>
      </c>
      <c r="P272" s="148">
        <f>O272*H272</f>
        <v>0</v>
      </c>
      <c r="Q272" s="148">
        <v>1.1E-4</v>
      </c>
      <c r="R272" s="148">
        <f>Q272*H272</f>
        <v>1.6280000000000001E-3</v>
      </c>
      <c r="S272" s="148">
        <v>0</v>
      </c>
      <c r="T272" s="149">
        <f>S272*H272</f>
        <v>0</v>
      </c>
      <c r="AR272" s="150" t="s">
        <v>530</v>
      </c>
      <c r="AT272" s="150" t="s">
        <v>656</v>
      </c>
      <c r="AU272" s="150" t="s">
        <v>84</v>
      </c>
      <c r="AY272" s="17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82</v>
      </c>
      <c r="BK272" s="151">
        <f>ROUND(I272*H272,2)</f>
        <v>0</v>
      </c>
      <c r="BL272" s="17" t="s">
        <v>248</v>
      </c>
      <c r="BM272" s="150" t="s">
        <v>2034</v>
      </c>
    </row>
    <row r="273" spans="2:65" s="1" customFormat="1" ht="33" customHeight="1">
      <c r="B273" s="137"/>
      <c r="C273" s="138" t="s">
        <v>1062</v>
      </c>
      <c r="D273" s="138" t="s">
        <v>160</v>
      </c>
      <c r="E273" s="139" t="s">
        <v>2035</v>
      </c>
      <c r="F273" s="140" t="s">
        <v>2036</v>
      </c>
      <c r="G273" s="141" t="s">
        <v>906</v>
      </c>
      <c r="H273" s="142">
        <v>7.3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40</v>
      </c>
      <c r="P273" s="148">
        <f>O273*H273</f>
        <v>0</v>
      </c>
      <c r="Q273" s="148">
        <v>1.9000000000000001E-4</v>
      </c>
      <c r="R273" s="148">
        <f>Q273*H273</f>
        <v>1.387E-3</v>
      </c>
      <c r="S273" s="148">
        <v>0</v>
      </c>
      <c r="T273" s="149">
        <f>S273*H273</f>
        <v>0</v>
      </c>
      <c r="AR273" s="150" t="s">
        <v>248</v>
      </c>
      <c r="AT273" s="150" t="s">
        <v>160</v>
      </c>
      <c r="AU273" s="150" t="s">
        <v>84</v>
      </c>
      <c r="AY273" s="17" t="s">
        <v>158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82</v>
      </c>
      <c r="BK273" s="151">
        <f>ROUND(I273*H273,2)</f>
        <v>0</v>
      </c>
      <c r="BL273" s="17" t="s">
        <v>248</v>
      </c>
      <c r="BM273" s="150" t="s">
        <v>2037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2038</v>
      </c>
      <c r="H274" s="162">
        <v>7.3</v>
      </c>
      <c r="I274" s="163"/>
      <c r="L274" s="159"/>
      <c r="M274" s="164"/>
      <c r="T274" s="165"/>
      <c r="AT274" s="160" t="s">
        <v>165</v>
      </c>
      <c r="AU274" s="160" t="s">
        <v>84</v>
      </c>
      <c r="AV274" s="13" t="s">
        <v>84</v>
      </c>
      <c r="AW274" s="13" t="s">
        <v>31</v>
      </c>
      <c r="AX274" s="13" t="s">
        <v>82</v>
      </c>
      <c r="AY274" s="160" t="s">
        <v>158</v>
      </c>
    </row>
    <row r="275" spans="2:65" s="1" customFormat="1" ht="24.15" customHeight="1">
      <c r="B275" s="137"/>
      <c r="C275" s="185" t="s">
        <v>1068</v>
      </c>
      <c r="D275" s="185" t="s">
        <v>656</v>
      </c>
      <c r="E275" s="186" t="s">
        <v>2039</v>
      </c>
      <c r="F275" s="187" t="s">
        <v>2040</v>
      </c>
      <c r="G275" s="188" t="s">
        <v>906</v>
      </c>
      <c r="H275" s="189">
        <v>4.8</v>
      </c>
      <c r="I275" s="190"/>
      <c r="J275" s="191">
        <f>ROUND(I275*H275,2)</f>
        <v>0</v>
      </c>
      <c r="K275" s="192"/>
      <c r="L275" s="193"/>
      <c r="M275" s="194" t="s">
        <v>1</v>
      </c>
      <c r="N275" s="195" t="s">
        <v>40</v>
      </c>
      <c r="P275" s="148">
        <f>O275*H275</f>
        <v>0</v>
      </c>
      <c r="Q275" s="148">
        <v>2.9E-4</v>
      </c>
      <c r="R275" s="148">
        <f>Q275*H275</f>
        <v>1.392E-3</v>
      </c>
      <c r="S275" s="148">
        <v>0</v>
      </c>
      <c r="T275" s="149">
        <f>S275*H275</f>
        <v>0</v>
      </c>
      <c r="AR275" s="150" t="s">
        <v>530</v>
      </c>
      <c r="AT275" s="150" t="s">
        <v>656</v>
      </c>
      <c r="AU275" s="150" t="s">
        <v>84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248</v>
      </c>
      <c r="BM275" s="150" t="s">
        <v>2041</v>
      </c>
    </row>
    <row r="276" spans="2:65" s="1" customFormat="1" ht="24.15" customHeight="1">
      <c r="B276" s="137"/>
      <c r="C276" s="185" t="s">
        <v>1072</v>
      </c>
      <c r="D276" s="185" t="s">
        <v>656</v>
      </c>
      <c r="E276" s="186" t="s">
        <v>2042</v>
      </c>
      <c r="F276" s="187" t="s">
        <v>2043</v>
      </c>
      <c r="G276" s="188" t="s">
        <v>906</v>
      </c>
      <c r="H276" s="189">
        <v>2.5</v>
      </c>
      <c r="I276" s="190"/>
      <c r="J276" s="191">
        <f>ROUND(I276*H276,2)</f>
        <v>0</v>
      </c>
      <c r="K276" s="192"/>
      <c r="L276" s="193"/>
      <c r="M276" s="194" t="s">
        <v>1</v>
      </c>
      <c r="N276" s="195" t="s">
        <v>40</v>
      </c>
      <c r="P276" s="148">
        <f>O276*H276</f>
        <v>0</v>
      </c>
      <c r="Q276" s="148">
        <v>6.4999999999999997E-4</v>
      </c>
      <c r="R276" s="148">
        <f>Q276*H276</f>
        <v>1.6249999999999999E-3</v>
      </c>
      <c r="S276" s="148">
        <v>0</v>
      </c>
      <c r="T276" s="149">
        <f>S276*H276</f>
        <v>0</v>
      </c>
      <c r="AR276" s="150" t="s">
        <v>530</v>
      </c>
      <c r="AT276" s="150" t="s">
        <v>656</v>
      </c>
      <c r="AU276" s="150" t="s">
        <v>84</v>
      </c>
      <c r="AY276" s="17" t="s">
        <v>158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82</v>
      </c>
      <c r="BK276" s="151">
        <f>ROUND(I276*H276,2)</f>
        <v>0</v>
      </c>
      <c r="BL276" s="17" t="s">
        <v>248</v>
      </c>
      <c r="BM276" s="150" t="s">
        <v>2044</v>
      </c>
    </row>
    <row r="277" spans="2:65" s="11" customFormat="1" ht="22.75" customHeight="1">
      <c r="B277" s="125"/>
      <c r="D277" s="126" t="s">
        <v>74</v>
      </c>
      <c r="E277" s="135" t="s">
        <v>1081</v>
      </c>
      <c r="F277" s="135" t="s">
        <v>2045</v>
      </c>
      <c r="I277" s="128"/>
      <c r="J277" s="136">
        <f>BK277</f>
        <v>0</v>
      </c>
      <c r="L277" s="125"/>
      <c r="M277" s="130"/>
      <c r="P277" s="131">
        <f>SUM(P278:P294)</f>
        <v>0</v>
      </c>
      <c r="R277" s="131">
        <f>SUM(R278:R294)</f>
        <v>4.2748000000000001E-2</v>
      </c>
      <c r="T277" s="132">
        <f>SUM(T278:T294)</f>
        <v>0</v>
      </c>
      <c r="AR277" s="126" t="s">
        <v>84</v>
      </c>
      <c r="AT277" s="133" t="s">
        <v>74</v>
      </c>
      <c r="AU277" s="133" t="s">
        <v>82</v>
      </c>
      <c r="AY277" s="126" t="s">
        <v>158</v>
      </c>
      <c r="BK277" s="134">
        <f>SUM(BK278:BK294)</f>
        <v>0</v>
      </c>
    </row>
    <row r="278" spans="2:65" s="1" customFormat="1" ht="21.75" customHeight="1">
      <c r="B278" s="137"/>
      <c r="C278" s="138" t="s">
        <v>1077</v>
      </c>
      <c r="D278" s="138" t="s">
        <v>160</v>
      </c>
      <c r="E278" s="139" t="s">
        <v>2046</v>
      </c>
      <c r="F278" s="140" t="s">
        <v>2047</v>
      </c>
      <c r="G278" s="141" t="s">
        <v>906</v>
      </c>
      <c r="H278" s="142">
        <v>8.6999999999999993</v>
      </c>
      <c r="I278" s="143"/>
      <c r="J278" s="144">
        <f t="shared" ref="J278:J289" si="80">ROUND(I278*H278,2)</f>
        <v>0</v>
      </c>
      <c r="K278" s="145"/>
      <c r="L278" s="32"/>
      <c r="M278" s="146" t="s">
        <v>1</v>
      </c>
      <c r="N278" s="147" t="s">
        <v>40</v>
      </c>
      <c r="P278" s="148">
        <f t="shared" ref="P278:P289" si="81">O278*H278</f>
        <v>0</v>
      </c>
      <c r="Q278" s="148">
        <v>1.2600000000000001E-3</v>
      </c>
      <c r="R278" s="148">
        <f t="shared" ref="R278:R289" si="82">Q278*H278</f>
        <v>1.0962E-2</v>
      </c>
      <c r="S278" s="148">
        <v>0</v>
      </c>
      <c r="T278" s="149">
        <f t="shared" ref="T278:T289" si="83">S278*H278</f>
        <v>0</v>
      </c>
      <c r="AR278" s="150" t="s">
        <v>248</v>
      </c>
      <c r="AT278" s="150" t="s">
        <v>160</v>
      </c>
      <c r="AU278" s="150" t="s">
        <v>84</v>
      </c>
      <c r="AY278" s="17" t="s">
        <v>158</v>
      </c>
      <c r="BE278" s="151">
        <f t="shared" ref="BE278:BE289" si="84">IF(N278="základní",J278,0)</f>
        <v>0</v>
      </c>
      <c r="BF278" s="151">
        <f t="shared" ref="BF278:BF289" si="85">IF(N278="snížená",J278,0)</f>
        <v>0</v>
      </c>
      <c r="BG278" s="151">
        <f t="shared" ref="BG278:BG289" si="86">IF(N278="zákl. přenesená",J278,0)</f>
        <v>0</v>
      </c>
      <c r="BH278" s="151">
        <f t="shared" ref="BH278:BH289" si="87">IF(N278="sníž. přenesená",J278,0)</f>
        <v>0</v>
      </c>
      <c r="BI278" s="151">
        <f t="shared" ref="BI278:BI289" si="88">IF(N278="nulová",J278,0)</f>
        <v>0</v>
      </c>
      <c r="BJ278" s="17" t="s">
        <v>82</v>
      </c>
      <c r="BK278" s="151">
        <f t="shared" ref="BK278:BK289" si="89">ROUND(I278*H278,2)</f>
        <v>0</v>
      </c>
      <c r="BL278" s="17" t="s">
        <v>248</v>
      </c>
      <c r="BM278" s="150" t="s">
        <v>2048</v>
      </c>
    </row>
    <row r="279" spans="2:65" s="1" customFormat="1" ht="21.75" customHeight="1">
      <c r="B279" s="137"/>
      <c r="C279" s="138" t="s">
        <v>1083</v>
      </c>
      <c r="D279" s="138" t="s">
        <v>160</v>
      </c>
      <c r="E279" s="139" t="s">
        <v>2049</v>
      </c>
      <c r="F279" s="140" t="s">
        <v>2050</v>
      </c>
      <c r="G279" s="141" t="s">
        <v>906</v>
      </c>
      <c r="H279" s="142">
        <v>0.5</v>
      </c>
      <c r="I279" s="143"/>
      <c r="J279" s="144">
        <f t="shared" si="80"/>
        <v>0</v>
      </c>
      <c r="K279" s="145"/>
      <c r="L279" s="32"/>
      <c r="M279" s="146" t="s">
        <v>1</v>
      </c>
      <c r="N279" s="147" t="s">
        <v>40</v>
      </c>
      <c r="P279" s="148">
        <f t="shared" si="81"/>
        <v>0</v>
      </c>
      <c r="Q279" s="148">
        <v>1.75E-3</v>
      </c>
      <c r="R279" s="148">
        <f t="shared" si="82"/>
        <v>8.7500000000000002E-4</v>
      </c>
      <c r="S279" s="148">
        <v>0</v>
      </c>
      <c r="T279" s="149">
        <f t="shared" si="83"/>
        <v>0</v>
      </c>
      <c r="AR279" s="150" t="s">
        <v>248</v>
      </c>
      <c r="AT279" s="150" t="s">
        <v>160</v>
      </c>
      <c r="AU279" s="150" t="s">
        <v>84</v>
      </c>
      <c r="AY279" s="17" t="s">
        <v>158</v>
      </c>
      <c r="BE279" s="151">
        <f t="shared" si="84"/>
        <v>0</v>
      </c>
      <c r="BF279" s="151">
        <f t="shared" si="85"/>
        <v>0</v>
      </c>
      <c r="BG279" s="151">
        <f t="shared" si="86"/>
        <v>0</v>
      </c>
      <c r="BH279" s="151">
        <f t="shared" si="87"/>
        <v>0</v>
      </c>
      <c r="BI279" s="151">
        <f t="shared" si="88"/>
        <v>0</v>
      </c>
      <c r="BJ279" s="17" t="s">
        <v>82</v>
      </c>
      <c r="BK279" s="151">
        <f t="shared" si="89"/>
        <v>0</v>
      </c>
      <c r="BL279" s="17" t="s">
        <v>248</v>
      </c>
      <c r="BM279" s="150" t="s">
        <v>2051</v>
      </c>
    </row>
    <row r="280" spans="2:65" s="1" customFormat="1" ht="21.75" customHeight="1">
      <c r="B280" s="137"/>
      <c r="C280" s="138" t="s">
        <v>1087</v>
      </c>
      <c r="D280" s="138" t="s">
        <v>160</v>
      </c>
      <c r="E280" s="139" t="s">
        <v>2052</v>
      </c>
      <c r="F280" s="140" t="s">
        <v>2053</v>
      </c>
      <c r="G280" s="141" t="s">
        <v>906</v>
      </c>
      <c r="H280" s="142">
        <v>6.5</v>
      </c>
      <c r="I280" s="143"/>
      <c r="J280" s="144">
        <f t="shared" si="80"/>
        <v>0</v>
      </c>
      <c r="K280" s="145"/>
      <c r="L280" s="32"/>
      <c r="M280" s="146" t="s">
        <v>1</v>
      </c>
      <c r="N280" s="147" t="s">
        <v>40</v>
      </c>
      <c r="P280" s="148">
        <f t="shared" si="81"/>
        <v>0</v>
      </c>
      <c r="Q280" s="148">
        <v>2.7399999999999998E-3</v>
      </c>
      <c r="R280" s="148">
        <f t="shared" si="82"/>
        <v>1.7809999999999999E-2</v>
      </c>
      <c r="S280" s="148">
        <v>0</v>
      </c>
      <c r="T280" s="149">
        <f t="shared" si="83"/>
        <v>0</v>
      </c>
      <c r="AR280" s="150" t="s">
        <v>248</v>
      </c>
      <c r="AT280" s="150" t="s">
        <v>160</v>
      </c>
      <c r="AU280" s="150" t="s">
        <v>84</v>
      </c>
      <c r="AY280" s="17" t="s">
        <v>158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7" t="s">
        <v>82</v>
      </c>
      <c r="BK280" s="151">
        <f t="shared" si="89"/>
        <v>0</v>
      </c>
      <c r="BL280" s="17" t="s">
        <v>248</v>
      </c>
      <c r="BM280" s="150" t="s">
        <v>2054</v>
      </c>
    </row>
    <row r="281" spans="2:65" s="1" customFormat="1" ht="16.5" customHeight="1">
      <c r="B281" s="137"/>
      <c r="C281" s="138" t="s">
        <v>1094</v>
      </c>
      <c r="D281" s="138" t="s">
        <v>160</v>
      </c>
      <c r="E281" s="139" t="s">
        <v>2055</v>
      </c>
      <c r="F281" s="140" t="s">
        <v>2056</v>
      </c>
      <c r="G281" s="141" t="s">
        <v>906</v>
      </c>
      <c r="H281" s="142">
        <v>11.7</v>
      </c>
      <c r="I281" s="143"/>
      <c r="J281" s="144">
        <f t="shared" si="80"/>
        <v>0</v>
      </c>
      <c r="K281" s="145"/>
      <c r="L281" s="32"/>
      <c r="M281" s="146" t="s">
        <v>1</v>
      </c>
      <c r="N281" s="147" t="s">
        <v>40</v>
      </c>
      <c r="P281" s="148">
        <f t="shared" si="81"/>
        <v>0</v>
      </c>
      <c r="Q281" s="148">
        <v>3.5E-4</v>
      </c>
      <c r="R281" s="148">
        <f t="shared" si="82"/>
        <v>4.0949999999999997E-3</v>
      </c>
      <c r="S281" s="148">
        <v>0</v>
      </c>
      <c r="T281" s="149">
        <f t="shared" si="83"/>
        <v>0</v>
      </c>
      <c r="AR281" s="150" t="s">
        <v>248</v>
      </c>
      <c r="AT281" s="150" t="s">
        <v>160</v>
      </c>
      <c r="AU281" s="150" t="s">
        <v>84</v>
      </c>
      <c r="AY281" s="17" t="s">
        <v>158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7" t="s">
        <v>82</v>
      </c>
      <c r="BK281" s="151">
        <f t="shared" si="89"/>
        <v>0</v>
      </c>
      <c r="BL281" s="17" t="s">
        <v>248</v>
      </c>
      <c r="BM281" s="150" t="s">
        <v>2057</v>
      </c>
    </row>
    <row r="282" spans="2:65" s="1" customFormat="1" ht="16.5" customHeight="1">
      <c r="B282" s="137"/>
      <c r="C282" s="138" t="s">
        <v>1104</v>
      </c>
      <c r="D282" s="138" t="s">
        <v>160</v>
      </c>
      <c r="E282" s="139" t="s">
        <v>2058</v>
      </c>
      <c r="F282" s="140" t="s">
        <v>2059</v>
      </c>
      <c r="G282" s="141" t="s">
        <v>906</v>
      </c>
      <c r="H282" s="142">
        <v>7.9</v>
      </c>
      <c r="I282" s="143"/>
      <c r="J282" s="144">
        <f t="shared" si="80"/>
        <v>0</v>
      </c>
      <c r="K282" s="145"/>
      <c r="L282" s="32"/>
      <c r="M282" s="146" t="s">
        <v>1</v>
      </c>
      <c r="N282" s="147" t="s">
        <v>40</v>
      </c>
      <c r="P282" s="148">
        <f t="shared" si="81"/>
        <v>0</v>
      </c>
      <c r="Q282" s="148">
        <v>1.14E-3</v>
      </c>
      <c r="R282" s="148">
        <f t="shared" si="82"/>
        <v>9.0060000000000001E-3</v>
      </c>
      <c r="S282" s="148">
        <v>0</v>
      </c>
      <c r="T282" s="149">
        <f t="shared" si="83"/>
        <v>0</v>
      </c>
      <c r="AR282" s="150" t="s">
        <v>248</v>
      </c>
      <c r="AT282" s="150" t="s">
        <v>160</v>
      </c>
      <c r="AU282" s="150" t="s">
        <v>84</v>
      </c>
      <c r="AY282" s="17" t="s">
        <v>158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7" t="s">
        <v>82</v>
      </c>
      <c r="BK282" s="151">
        <f t="shared" si="89"/>
        <v>0</v>
      </c>
      <c r="BL282" s="17" t="s">
        <v>248</v>
      </c>
      <c r="BM282" s="150" t="s">
        <v>2060</v>
      </c>
    </row>
    <row r="283" spans="2:65" s="1" customFormat="1" ht="16.5" customHeight="1">
      <c r="B283" s="137"/>
      <c r="C283" s="138" t="s">
        <v>1109</v>
      </c>
      <c r="D283" s="138" t="s">
        <v>160</v>
      </c>
      <c r="E283" s="139" t="s">
        <v>2061</v>
      </c>
      <c r="F283" s="140" t="s">
        <v>2062</v>
      </c>
      <c r="G283" s="141" t="s">
        <v>492</v>
      </c>
      <c r="H283" s="142">
        <v>4</v>
      </c>
      <c r="I283" s="143"/>
      <c r="J283" s="144">
        <f t="shared" si="80"/>
        <v>0</v>
      </c>
      <c r="K283" s="145"/>
      <c r="L283" s="32"/>
      <c r="M283" s="146" t="s">
        <v>1</v>
      </c>
      <c r="N283" s="147" t="s">
        <v>40</v>
      </c>
      <c r="P283" s="148">
        <f t="shared" si="81"/>
        <v>0</v>
      </c>
      <c r="Q283" s="148">
        <v>0</v>
      </c>
      <c r="R283" s="148">
        <f t="shared" si="82"/>
        <v>0</v>
      </c>
      <c r="S283" s="148">
        <v>0</v>
      </c>
      <c r="T283" s="149">
        <f t="shared" si="83"/>
        <v>0</v>
      </c>
      <c r="AR283" s="150" t="s">
        <v>105</v>
      </c>
      <c r="AT283" s="150" t="s">
        <v>160</v>
      </c>
      <c r="AU283" s="150" t="s">
        <v>84</v>
      </c>
      <c r="AY283" s="17" t="s">
        <v>158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7" t="s">
        <v>82</v>
      </c>
      <c r="BK283" s="151">
        <f t="shared" si="89"/>
        <v>0</v>
      </c>
      <c r="BL283" s="17" t="s">
        <v>105</v>
      </c>
      <c r="BM283" s="150" t="s">
        <v>2063</v>
      </c>
    </row>
    <row r="284" spans="2:65" s="1" customFormat="1" ht="16.5" customHeight="1">
      <c r="B284" s="137"/>
      <c r="C284" s="138" t="s">
        <v>1113</v>
      </c>
      <c r="D284" s="138" t="s">
        <v>160</v>
      </c>
      <c r="E284" s="139" t="s">
        <v>2064</v>
      </c>
      <c r="F284" s="140" t="s">
        <v>2065</v>
      </c>
      <c r="G284" s="141" t="s">
        <v>492</v>
      </c>
      <c r="H284" s="142">
        <v>4</v>
      </c>
      <c r="I284" s="143"/>
      <c r="J284" s="144">
        <f t="shared" si="80"/>
        <v>0</v>
      </c>
      <c r="K284" s="145"/>
      <c r="L284" s="32"/>
      <c r="M284" s="146" t="s">
        <v>1</v>
      </c>
      <c r="N284" s="147" t="s">
        <v>40</v>
      </c>
      <c r="P284" s="148">
        <f t="shared" si="81"/>
        <v>0</v>
      </c>
      <c r="Q284" s="148">
        <v>0</v>
      </c>
      <c r="R284" s="148">
        <f t="shared" si="82"/>
        <v>0</v>
      </c>
      <c r="S284" s="148">
        <v>0</v>
      </c>
      <c r="T284" s="149">
        <f t="shared" si="83"/>
        <v>0</v>
      </c>
      <c r="AR284" s="150" t="s">
        <v>105</v>
      </c>
      <c r="AT284" s="150" t="s">
        <v>160</v>
      </c>
      <c r="AU284" s="150" t="s">
        <v>84</v>
      </c>
      <c r="AY284" s="17" t="s">
        <v>158</v>
      </c>
      <c r="BE284" s="151">
        <f t="shared" si="84"/>
        <v>0</v>
      </c>
      <c r="BF284" s="151">
        <f t="shared" si="85"/>
        <v>0</v>
      </c>
      <c r="BG284" s="151">
        <f t="shared" si="86"/>
        <v>0</v>
      </c>
      <c r="BH284" s="151">
        <f t="shared" si="87"/>
        <v>0</v>
      </c>
      <c r="BI284" s="151">
        <f t="shared" si="88"/>
        <v>0</v>
      </c>
      <c r="BJ284" s="17" t="s">
        <v>82</v>
      </c>
      <c r="BK284" s="151">
        <f t="shared" si="89"/>
        <v>0</v>
      </c>
      <c r="BL284" s="17" t="s">
        <v>105</v>
      </c>
      <c r="BM284" s="150" t="s">
        <v>2066</v>
      </c>
    </row>
    <row r="285" spans="2:65" s="1" customFormat="1" ht="21.75" customHeight="1">
      <c r="B285" s="137"/>
      <c r="C285" s="138" t="s">
        <v>1117</v>
      </c>
      <c r="D285" s="138" t="s">
        <v>160</v>
      </c>
      <c r="E285" s="139" t="s">
        <v>2067</v>
      </c>
      <c r="F285" s="140" t="s">
        <v>2068</v>
      </c>
      <c r="G285" s="141" t="s">
        <v>492</v>
      </c>
      <c r="H285" s="142">
        <v>3</v>
      </c>
      <c r="I285" s="143"/>
      <c r="J285" s="144">
        <f t="shared" si="80"/>
        <v>0</v>
      </c>
      <c r="K285" s="145"/>
      <c r="L285" s="32"/>
      <c r="M285" s="146" t="s">
        <v>1</v>
      </c>
      <c r="N285" s="147" t="s">
        <v>40</v>
      </c>
      <c r="P285" s="148">
        <f t="shared" si="81"/>
        <v>0</v>
      </c>
      <c r="Q285" s="148">
        <v>0</v>
      </c>
      <c r="R285" s="148">
        <f t="shared" si="82"/>
        <v>0</v>
      </c>
      <c r="S285" s="148">
        <v>0</v>
      </c>
      <c r="T285" s="149">
        <f t="shared" si="83"/>
        <v>0</v>
      </c>
      <c r="AR285" s="150" t="s">
        <v>105</v>
      </c>
      <c r="AT285" s="150" t="s">
        <v>160</v>
      </c>
      <c r="AU285" s="150" t="s">
        <v>84</v>
      </c>
      <c r="AY285" s="17" t="s">
        <v>158</v>
      </c>
      <c r="BE285" s="151">
        <f t="shared" si="84"/>
        <v>0</v>
      </c>
      <c r="BF285" s="151">
        <f t="shared" si="85"/>
        <v>0</v>
      </c>
      <c r="BG285" s="151">
        <f t="shared" si="86"/>
        <v>0</v>
      </c>
      <c r="BH285" s="151">
        <f t="shared" si="87"/>
        <v>0</v>
      </c>
      <c r="BI285" s="151">
        <f t="shared" si="88"/>
        <v>0</v>
      </c>
      <c r="BJ285" s="17" t="s">
        <v>82</v>
      </c>
      <c r="BK285" s="151">
        <f t="shared" si="89"/>
        <v>0</v>
      </c>
      <c r="BL285" s="17" t="s">
        <v>105</v>
      </c>
      <c r="BM285" s="150" t="s">
        <v>2069</v>
      </c>
    </row>
    <row r="286" spans="2:65" s="1" customFormat="1" ht="24.15" customHeight="1">
      <c r="B286" s="137"/>
      <c r="C286" s="138" t="s">
        <v>1129</v>
      </c>
      <c r="D286" s="138" t="s">
        <v>160</v>
      </c>
      <c r="E286" s="139" t="s">
        <v>2070</v>
      </c>
      <c r="F286" s="140" t="s">
        <v>2071</v>
      </c>
      <c r="G286" s="141" t="s">
        <v>492</v>
      </c>
      <c r="H286" s="142">
        <v>1</v>
      </c>
      <c r="I286" s="143"/>
      <c r="J286" s="144">
        <f t="shared" si="80"/>
        <v>0</v>
      </c>
      <c r="K286" s="145"/>
      <c r="L286" s="32"/>
      <c r="M286" s="146" t="s">
        <v>1</v>
      </c>
      <c r="N286" s="147" t="s">
        <v>40</v>
      </c>
      <c r="P286" s="148">
        <f t="shared" si="81"/>
        <v>0</v>
      </c>
      <c r="Q286" s="148">
        <v>0</v>
      </c>
      <c r="R286" s="148">
        <f t="shared" si="82"/>
        <v>0</v>
      </c>
      <c r="S286" s="148">
        <v>0</v>
      </c>
      <c r="T286" s="149">
        <f t="shared" si="83"/>
        <v>0</v>
      </c>
      <c r="AR286" s="150" t="s">
        <v>105</v>
      </c>
      <c r="AT286" s="150" t="s">
        <v>160</v>
      </c>
      <c r="AU286" s="150" t="s">
        <v>84</v>
      </c>
      <c r="AY286" s="17" t="s">
        <v>158</v>
      </c>
      <c r="BE286" s="151">
        <f t="shared" si="84"/>
        <v>0</v>
      </c>
      <c r="BF286" s="151">
        <f t="shared" si="85"/>
        <v>0</v>
      </c>
      <c r="BG286" s="151">
        <f t="shared" si="86"/>
        <v>0</v>
      </c>
      <c r="BH286" s="151">
        <f t="shared" si="87"/>
        <v>0</v>
      </c>
      <c r="BI286" s="151">
        <f t="shared" si="88"/>
        <v>0</v>
      </c>
      <c r="BJ286" s="17" t="s">
        <v>82</v>
      </c>
      <c r="BK286" s="151">
        <f t="shared" si="89"/>
        <v>0</v>
      </c>
      <c r="BL286" s="17" t="s">
        <v>105</v>
      </c>
      <c r="BM286" s="150" t="s">
        <v>2072</v>
      </c>
    </row>
    <row r="287" spans="2:65" s="1" customFormat="1" ht="16.5" customHeight="1">
      <c r="B287" s="137"/>
      <c r="C287" s="138" t="s">
        <v>1143</v>
      </c>
      <c r="D287" s="138" t="s">
        <v>160</v>
      </c>
      <c r="E287" s="139" t="s">
        <v>2073</v>
      </c>
      <c r="F287" s="140" t="s">
        <v>2074</v>
      </c>
      <c r="G287" s="141" t="s">
        <v>492</v>
      </c>
      <c r="H287" s="142">
        <v>1</v>
      </c>
      <c r="I287" s="143"/>
      <c r="J287" s="144">
        <f t="shared" si="80"/>
        <v>0</v>
      </c>
      <c r="K287" s="145"/>
      <c r="L287" s="32"/>
      <c r="M287" s="146" t="s">
        <v>1</v>
      </c>
      <c r="N287" s="147" t="s">
        <v>40</v>
      </c>
      <c r="P287" s="148">
        <f t="shared" si="81"/>
        <v>0</v>
      </c>
      <c r="Q287" s="148">
        <v>0</v>
      </c>
      <c r="R287" s="148">
        <f t="shared" si="82"/>
        <v>0</v>
      </c>
      <c r="S287" s="148">
        <v>0</v>
      </c>
      <c r="T287" s="149">
        <f t="shared" si="83"/>
        <v>0</v>
      </c>
      <c r="AR287" s="150" t="s">
        <v>105</v>
      </c>
      <c r="AT287" s="150" t="s">
        <v>160</v>
      </c>
      <c r="AU287" s="150" t="s">
        <v>84</v>
      </c>
      <c r="AY287" s="17" t="s">
        <v>158</v>
      </c>
      <c r="BE287" s="151">
        <f t="shared" si="84"/>
        <v>0</v>
      </c>
      <c r="BF287" s="151">
        <f t="shared" si="85"/>
        <v>0</v>
      </c>
      <c r="BG287" s="151">
        <f t="shared" si="86"/>
        <v>0</v>
      </c>
      <c r="BH287" s="151">
        <f t="shared" si="87"/>
        <v>0</v>
      </c>
      <c r="BI287" s="151">
        <f t="shared" si="88"/>
        <v>0</v>
      </c>
      <c r="BJ287" s="17" t="s">
        <v>82</v>
      </c>
      <c r="BK287" s="151">
        <f t="shared" si="89"/>
        <v>0</v>
      </c>
      <c r="BL287" s="17" t="s">
        <v>105</v>
      </c>
      <c r="BM287" s="150" t="s">
        <v>2075</v>
      </c>
    </row>
    <row r="288" spans="2:65" s="1" customFormat="1" ht="21.75" customHeight="1">
      <c r="B288" s="137"/>
      <c r="C288" s="138" t="s">
        <v>1155</v>
      </c>
      <c r="D288" s="138" t="s">
        <v>160</v>
      </c>
      <c r="E288" s="139" t="s">
        <v>2076</v>
      </c>
      <c r="F288" s="140" t="s">
        <v>2077</v>
      </c>
      <c r="G288" s="141" t="s">
        <v>492</v>
      </c>
      <c r="H288" s="142">
        <v>1</v>
      </c>
      <c r="I288" s="143"/>
      <c r="J288" s="144">
        <f t="shared" si="80"/>
        <v>0</v>
      </c>
      <c r="K288" s="145"/>
      <c r="L288" s="32"/>
      <c r="M288" s="146" t="s">
        <v>1</v>
      </c>
      <c r="N288" s="147" t="s">
        <v>40</v>
      </c>
      <c r="P288" s="148">
        <f t="shared" si="81"/>
        <v>0</v>
      </c>
      <c r="Q288" s="148">
        <v>0</v>
      </c>
      <c r="R288" s="148">
        <f t="shared" si="82"/>
        <v>0</v>
      </c>
      <c r="S288" s="148">
        <v>0</v>
      </c>
      <c r="T288" s="149">
        <f t="shared" si="83"/>
        <v>0</v>
      </c>
      <c r="AR288" s="150" t="s">
        <v>105</v>
      </c>
      <c r="AT288" s="150" t="s">
        <v>160</v>
      </c>
      <c r="AU288" s="150" t="s">
        <v>84</v>
      </c>
      <c r="AY288" s="17" t="s">
        <v>158</v>
      </c>
      <c r="BE288" s="151">
        <f t="shared" si="84"/>
        <v>0</v>
      </c>
      <c r="BF288" s="151">
        <f t="shared" si="85"/>
        <v>0</v>
      </c>
      <c r="BG288" s="151">
        <f t="shared" si="86"/>
        <v>0</v>
      </c>
      <c r="BH288" s="151">
        <f t="shared" si="87"/>
        <v>0</v>
      </c>
      <c r="BI288" s="151">
        <f t="shared" si="88"/>
        <v>0</v>
      </c>
      <c r="BJ288" s="17" t="s">
        <v>82</v>
      </c>
      <c r="BK288" s="151">
        <f t="shared" si="89"/>
        <v>0</v>
      </c>
      <c r="BL288" s="17" t="s">
        <v>105</v>
      </c>
      <c r="BM288" s="150" t="s">
        <v>2078</v>
      </c>
    </row>
    <row r="289" spans="2:65" s="1" customFormat="1" ht="21.75" customHeight="1">
      <c r="B289" s="137"/>
      <c r="C289" s="138" t="s">
        <v>1159</v>
      </c>
      <c r="D289" s="138" t="s">
        <v>160</v>
      </c>
      <c r="E289" s="139" t="s">
        <v>2079</v>
      </c>
      <c r="F289" s="140" t="s">
        <v>2080</v>
      </c>
      <c r="G289" s="141" t="s">
        <v>906</v>
      </c>
      <c r="H289" s="142">
        <v>28.8</v>
      </c>
      <c r="I289" s="143"/>
      <c r="J289" s="144">
        <f t="shared" si="80"/>
        <v>0</v>
      </c>
      <c r="K289" s="145"/>
      <c r="L289" s="32"/>
      <c r="M289" s="146" t="s">
        <v>1</v>
      </c>
      <c r="N289" s="147" t="s">
        <v>40</v>
      </c>
      <c r="P289" s="148">
        <f t="shared" si="81"/>
        <v>0</v>
      </c>
      <c r="Q289" s="148">
        <v>0</v>
      </c>
      <c r="R289" s="148">
        <f t="shared" si="82"/>
        <v>0</v>
      </c>
      <c r="S289" s="148">
        <v>0</v>
      </c>
      <c r="T289" s="149">
        <f t="shared" si="83"/>
        <v>0</v>
      </c>
      <c r="AR289" s="150" t="s">
        <v>248</v>
      </c>
      <c r="AT289" s="150" t="s">
        <v>160</v>
      </c>
      <c r="AU289" s="150" t="s">
        <v>84</v>
      </c>
      <c r="AY289" s="17" t="s">
        <v>158</v>
      </c>
      <c r="BE289" s="151">
        <f t="shared" si="84"/>
        <v>0</v>
      </c>
      <c r="BF289" s="151">
        <f t="shared" si="85"/>
        <v>0</v>
      </c>
      <c r="BG289" s="151">
        <f t="shared" si="86"/>
        <v>0</v>
      </c>
      <c r="BH289" s="151">
        <f t="shared" si="87"/>
        <v>0</v>
      </c>
      <c r="BI289" s="151">
        <f t="shared" si="88"/>
        <v>0</v>
      </c>
      <c r="BJ289" s="17" t="s">
        <v>82</v>
      </c>
      <c r="BK289" s="151">
        <f t="shared" si="89"/>
        <v>0</v>
      </c>
      <c r="BL289" s="17" t="s">
        <v>248</v>
      </c>
      <c r="BM289" s="150" t="s">
        <v>2081</v>
      </c>
    </row>
    <row r="290" spans="2:65" s="13" customFormat="1" ht="10">
      <c r="B290" s="159"/>
      <c r="D290" s="153" t="s">
        <v>165</v>
      </c>
      <c r="E290" s="160" t="s">
        <v>1</v>
      </c>
      <c r="F290" s="161" t="s">
        <v>2082</v>
      </c>
      <c r="H290" s="162">
        <v>28.8</v>
      </c>
      <c r="I290" s="163"/>
      <c r="L290" s="159"/>
      <c r="M290" s="164"/>
      <c r="T290" s="165"/>
      <c r="AT290" s="160" t="s">
        <v>165</v>
      </c>
      <c r="AU290" s="160" t="s">
        <v>84</v>
      </c>
      <c r="AV290" s="13" t="s">
        <v>84</v>
      </c>
      <c r="AW290" s="13" t="s">
        <v>31</v>
      </c>
      <c r="AX290" s="13" t="s">
        <v>82</v>
      </c>
      <c r="AY290" s="160" t="s">
        <v>158</v>
      </c>
    </row>
    <row r="291" spans="2:65" s="1" customFormat="1" ht="21.75" customHeight="1">
      <c r="B291" s="137"/>
      <c r="C291" s="138" t="s">
        <v>1167</v>
      </c>
      <c r="D291" s="138" t="s">
        <v>160</v>
      </c>
      <c r="E291" s="139" t="s">
        <v>2083</v>
      </c>
      <c r="F291" s="140" t="s">
        <v>2084</v>
      </c>
      <c r="G291" s="141" t="s">
        <v>906</v>
      </c>
      <c r="H291" s="142">
        <v>6.5</v>
      </c>
      <c r="I291" s="143"/>
      <c r="J291" s="144">
        <f>ROUND(I291*H291,2)</f>
        <v>0</v>
      </c>
      <c r="K291" s="145"/>
      <c r="L291" s="32"/>
      <c r="M291" s="146" t="s">
        <v>1</v>
      </c>
      <c r="N291" s="147" t="s">
        <v>40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248</v>
      </c>
      <c r="AT291" s="150" t="s">
        <v>160</v>
      </c>
      <c r="AU291" s="150" t="s">
        <v>84</v>
      </c>
      <c r="AY291" s="17" t="s">
        <v>158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82</v>
      </c>
      <c r="BK291" s="151">
        <f>ROUND(I291*H291,2)</f>
        <v>0</v>
      </c>
      <c r="BL291" s="17" t="s">
        <v>248</v>
      </c>
      <c r="BM291" s="150" t="s">
        <v>2085</v>
      </c>
    </row>
    <row r="292" spans="2:65" s="1" customFormat="1" ht="16.5" customHeight="1">
      <c r="B292" s="137"/>
      <c r="C292" s="138" t="s">
        <v>1171</v>
      </c>
      <c r="D292" s="138" t="s">
        <v>160</v>
      </c>
      <c r="E292" s="139" t="s">
        <v>2086</v>
      </c>
      <c r="F292" s="140" t="s">
        <v>2087</v>
      </c>
      <c r="G292" s="141" t="s">
        <v>906</v>
      </c>
      <c r="H292" s="142">
        <v>10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40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105</v>
      </c>
      <c r="AT292" s="150" t="s">
        <v>160</v>
      </c>
      <c r="AU292" s="150" t="s">
        <v>84</v>
      </c>
      <c r="AY292" s="17" t="s">
        <v>158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82</v>
      </c>
      <c r="BK292" s="151">
        <f>ROUND(I292*H292,2)</f>
        <v>0</v>
      </c>
      <c r="BL292" s="17" t="s">
        <v>105</v>
      </c>
      <c r="BM292" s="150" t="s">
        <v>2088</v>
      </c>
    </row>
    <row r="293" spans="2:65" s="1" customFormat="1" ht="24.15" customHeight="1">
      <c r="B293" s="137"/>
      <c r="C293" s="138" t="s">
        <v>1175</v>
      </c>
      <c r="D293" s="138" t="s">
        <v>160</v>
      </c>
      <c r="E293" s="139" t="s">
        <v>1088</v>
      </c>
      <c r="F293" s="140" t="s">
        <v>2089</v>
      </c>
      <c r="G293" s="141" t="s">
        <v>226</v>
      </c>
      <c r="H293" s="142">
        <v>4.2999999999999997E-2</v>
      </c>
      <c r="I293" s="143"/>
      <c r="J293" s="144">
        <f>ROUND(I293*H293,2)</f>
        <v>0</v>
      </c>
      <c r="K293" s="145"/>
      <c r="L293" s="32"/>
      <c r="M293" s="146" t="s">
        <v>1</v>
      </c>
      <c r="N293" s="147" t="s">
        <v>40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248</v>
      </c>
      <c r="AT293" s="150" t="s">
        <v>160</v>
      </c>
      <c r="AU293" s="150" t="s">
        <v>84</v>
      </c>
      <c r="AY293" s="17" t="s">
        <v>158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82</v>
      </c>
      <c r="BK293" s="151">
        <f>ROUND(I293*H293,2)</f>
        <v>0</v>
      </c>
      <c r="BL293" s="17" t="s">
        <v>248</v>
      </c>
      <c r="BM293" s="150" t="s">
        <v>2090</v>
      </c>
    </row>
    <row r="294" spans="2:65" s="1" customFormat="1" ht="24.15" customHeight="1">
      <c r="B294" s="137"/>
      <c r="C294" s="138" t="s">
        <v>1179</v>
      </c>
      <c r="D294" s="138" t="s">
        <v>160</v>
      </c>
      <c r="E294" s="139" t="s">
        <v>2091</v>
      </c>
      <c r="F294" s="140" t="s">
        <v>2092</v>
      </c>
      <c r="G294" s="141" t="s">
        <v>226</v>
      </c>
      <c r="H294" s="142">
        <v>4.2999999999999997E-2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40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248</v>
      </c>
      <c r="AT294" s="150" t="s">
        <v>160</v>
      </c>
      <c r="AU294" s="150" t="s">
        <v>84</v>
      </c>
      <c r="AY294" s="17" t="s">
        <v>158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82</v>
      </c>
      <c r="BK294" s="151">
        <f>ROUND(I294*H294,2)</f>
        <v>0</v>
      </c>
      <c r="BL294" s="17" t="s">
        <v>248</v>
      </c>
      <c r="BM294" s="150" t="s">
        <v>2093</v>
      </c>
    </row>
    <row r="295" spans="2:65" s="11" customFormat="1" ht="22.75" customHeight="1">
      <c r="B295" s="125"/>
      <c r="D295" s="126" t="s">
        <v>74</v>
      </c>
      <c r="E295" s="135" t="s">
        <v>2094</v>
      </c>
      <c r="F295" s="135" t="s">
        <v>2095</v>
      </c>
      <c r="I295" s="128"/>
      <c r="J295" s="136">
        <f>BK295</f>
        <v>0</v>
      </c>
      <c r="L295" s="125"/>
      <c r="M295" s="130"/>
      <c r="P295" s="131">
        <f>SUM(P296:P314)</f>
        <v>0</v>
      </c>
      <c r="R295" s="131">
        <f>SUM(R296:R314)</f>
        <v>0.106879</v>
      </c>
      <c r="T295" s="132">
        <f>SUM(T296:T314)</f>
        <v>0</v>
      </c>
      <c r="AR295" s="126" t="s">
        <v>84</v>
      </c>
      <c r="AT295" s="133" t="s">
        <v>74</v>
      </c>
      <c r="AU295" s="133" t="s">
        <v>82</v>
      </c>
      <c r="AY295" s="126" t="s">
        <v>158</v>
      </c>
      <c r="BK295" s="134">
        <f>SUM(BK296:BK314)</f>
        <v>0</v>
      </c>
    </row>
    <row r="296" spans="2:65" s="1" customFormat="1" ht="24.15" customHeight="1">
      <c r="B296" s="137"/>
      <c r="C296" s="138" t="s">
        <v>1184</v>
      </c>
      <c r="D296" s="138" t="s">
        <v>160</v>
      </c>
      <c r="E296" s="139" t="s">
        <v>2096</v>
      </c>
      <c r="F296" s="140" t="s">
        <v>2097</v>
      </c>
      <c r="G296" s="141" t="s">
        <v>906</v>
      </c>
      <c r="H296" s="142">
        <v>37.1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6.6E-4</v>
      </c>
      <c r="R296" s="148">
        <f>Q296*H296</f>
        <v>2.4486000000000001E-2</v>
      </c>
      <c r="S296" s="148">
        <v>0</v>
      </c>
      <c r="T296" s="149">
        <f>S296*H296</f>
        <v>0</v>
      </c>
      <c r="AR296" s="150" t="s">
        <v>248</v>
      </c>
      <c r="AT296" s="150" t="s">
        <v>160</v>
      </c>
      <c r="AU296" s="150" t="s">
        <v>84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248</v>
      </c>
      <c r="BM296" s="150" t="s">
        <v>2098</v>
      </c>
    </row>
    <row r="297" spans="2:65" s="13" customFormat="1" ht="10">
      <c r="B297" s="159"/>
      <c r="D297" s="153" t="s">
        <v>165</v>
      </c>
      <c r="E297" s="160" t="s">
        <v>1</v>
      </c>
      <c r="F297" s="161" t="s">
        <v>2099</v>
      </c>
      <c r="H297" s="162">
        <v>37.1</v>
      </c>
      <c r="I297" s="163"/>
      <c r="L297" s="159"/>
      <c r="M297" s="164"/>
      <c r="T297" s="165"/>
      <c r="AT297" s="160" t="s">
        <v>165</v>
      </c>
      <c r="AU297" s="160" t="s">
        <v>84</v>
      </c>
      <c r="AV297" s="13" t="s">
        <v>84</v>
      </c>
      <c r="AW297" s="13" t="s">
        <v>31</v>
      </c>
      <c r="AX297" s="13" t="s">
        <v>82</v>
      </c>
      <c r="AY297" s="160" t="s">
        <v>158</v>
      </c>
    </row>
    <row r="298" spans="2:65" s="1" customFormat="1" ht="24.15" customHeight="1">
      <c r="B298" s="137"/>
      <c r="C298" s="138" t="s">
        <v>1188</v>
      </c>
      <c r="D298" s="138" t="s">
        <v>160</v>
      </c>
      <c r="E298" s="139" t="s">
        <v>2100</v>
      </c>
      <c r="F298" s="140" t="s">
        <v>2101</v>
      </c>
      <c r="G298" s="141" t="s">
        <v>906</v>
      </c>
      <c r="H298" s="142">
        <v>7.3</v>
      </c>
      <c r="I298" s="143"/>
      <c r="J298" s="144">
        <f>ROUND(I298*H298,2)</f>
        <v>0</v>
      </c>
      <c r="K298" s="145"/>
      <c r="L298" s="32"/>
      <c r="M298" s="146" t="s">
        <v>1</v>
      </c>
      <c r="N298" s="147" t="s">
        <v>40</v>
      </c>
      <c r="P298" s="148">
        <f>O298*H298</f>
        <v>0</v>
      </c>
      <c r="Q298" s="148">
        <v>9.1E-4</v>
      </c>
      <c r="R298" s="148">
        <f>Q298*H298</f>
        <v>6.6429999999999996E-3</v>
      </c>
      <c r="S298" s="148">
        <v>0</v>
      </c>
      <c r="T298" s="149">
        <f>S298*H298</f>
        <v>0</v>
      </c>
      <c r="AR298" s="150" t="s">
        <v>248</v>
      </c>
      <c r="AT298" s="150" t="s">
        <v>160</v>
      </c>
      <c r="AU298" s="150" t="s">
        <v>84</v>
      </c>
      <c r="AY298" s="17" t="s">
        <v>158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82</v>
      </c>
      <c r="BK298" s="151">
        <f>ROUND(I298*H298,2)</f>
        <v>0</v>
      </c>
      <c r="BL298" s="17" t="s">
        <v>248</v>
      </c>
      <c r="BM298" s="150" t="s">
        <v>2102</v>
      </c>
    </row>
    <row r="299" spans="2:65" s="13" customFormat="1" ht="10">
      <c r="B299" s="159"/>
      <c r="D299" s="153" t="s">
        <v>165</v>
      </c>
      <c r="E299" s="160" t="s">
        <v>1</v>
      </c>
      <c r="F299" s="161" t="s">
        <v>2103</v>
      </c>
      <c r="H299" s="162">
        <v>7.3</v>
      </c>
      <c r="I299" s="163"/>
      <c r="L299" s="159"/>
      <c r="M299" s="164"/>
      <c r="T299" s="165"/>
      <c r="AT299" s="160" t="s">
        <v>165</v>
      </c>
      <c r="AU299" s="160" t="s">
        <v>84</v>
      </c>
      <c r="AV299" s="13" t="s">
        <v>84</v>
      </c>
      <c r="AW299" s="13" t="s">
        <v>31</v>
      </c>
      <c r="AX299" s="13" t="s">
        <v>82</v>
      </c>
      <c r="AY299" s="160" t="s">
        <v>158</v>
      </c>
    </row>
    <row r="300" spans="2:65" s="1" customFormat="1" ht="24.15" customHeight="1">
      <c r="B300" s="137"/>
      <c r="C300" s="138" t="s">
        <v>1192</v>
      </c>
      <c r="D300" s="138" t="s">
        <v>160</v>
      </c>
      <c r="E300" s="139" t="s">
        <v>2104</v>
      </c>
      <c r="F300" s="140" t="s">
        <v>2105</v>
      </c>
      <c r="G300" s="141" t="s">
        <v>906</v>
      </c>
      <c r="H300" s="142">
        <v>12</v>
      </c>
      <c r="I300" s="143"/>
      <c r="J300" s="144">
        <f>ROUND(I300*H300,2)</f>
        <v>0</v>
      </c>
      <c r="K300" s="145"/>
      <c r="L300" s="32"/>
      <c r="M300" s="146" t="s">
        <v>1</v>
      </c>
      <c r="N300" s="147" t="s">
        <v>40</v>
      </c>
      <c r="P300" s="148">
        <f>O300*H300</f>
        <v>0</v>
      </c>
      <c r="Q300" s="148">
        <v>1.1900000000000001E-3</v>
      </c>
      <c r="R300" s="148">
        <f>Q300*H300</f>
        <v>1.4280000000000001E-2</v>
      </c>
      <c r="S300" s="148">
        <v>0</v>
      </c>
      <c r="T300" s="149">
        <f>S300*H300</f>
        <v>0</v>
      </c>
      <c r="AR300" s="150" t="s">
        <v>248</v>
      </c>
      <c r="AT300" s="150" t="s">
        <v>160</v>
      </c>
      <c r="AU300" s="150" t="s">
        <v>84</v>
      </c>
      <c r="AY300" s="17" t="s">
        <v>158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7" t="s">
        <v>82</v>
      </c>
      <c r="BK300" s="151">
        <f>ROUND(I300*H300,2)</f>
        <v>0</v>
      </c>
      <c r="BL300" s="17" t="s">
        <v>248</v>
      </c>
      <c r="BM300" s="150" t="s">
        <v>2106</v>
      </c>
    </row>
    <row r="301" spans="2:65" s="13" customFormat="1" ht="10">
      <c r="B301" s="159"/>
      <c r="D301" s="153" t="s">
        <v>165</v>
      </c>
      <c r="E301" s="160" t="s">
        <v>1</v>
      </c>
      <c r="F301" s="161" t="s">
        <v>2107</v>
      </c>
      <c r="H301" s="162">
        <v>12</v>
      </c>
      <c r="I301" s="163"/>
      <c r="L301" s="159"/>
      <c r="M301" s="164"/>
      <c r="T301" s="165"/>
      <c r="AT301" s="160" t="s">
        <v>165</v>
      </c>
      <c r="AU301" s="160" t="s">
        <v>84</v>
      </c>
      <c r="AV301" s="13" t="s">
        <v>84</v>
      </c>
      <c r="AW301" s="13" t="s">
        <v>31</v>
      </c>
      <c r="AX301" s="13" t="s">
        <v>82</v>
      </c>
      <c r="AY301" s="160" t="s">
        <v>158</v>
      </c>
    </row>
    <row r="302" spans="2:65" s="1" customFormat="1" ht="21.75" customHeight="1">
      <c r="B302" s="137"/>
      <c r="C302" s="138" t="s">
        <v>1198</v>
      </c>
      <c r="D302" s="138" t="s">
        <v>160</v>
      </c>
      <c r="E302" s="139" t="s">
        <v>2108</v>
      </c>
      <c r="F302" s="140" t="s">
        <v>2109</v>
      </c>
      <c r="G302" s="141" t="s">
        <v>492</v>
      </c>
      <c r="H302" s="142">
        <v>18</v>
      </c>
      <c r="I302" s="143"/>
      <c r="J302" s="144">
        <f t="shared" ref="J302:J311" si="90">ROUND(I302*H302,2)</f>
        <v>0</v>
      </c>
      <c r="K302" s="145"/>
      <c r="L302" s="32"/>
      <c r="M302" s="146" t="s">
        <v>1</v>
      </c>
      <c r="N302" s="147" t="s">
        <v>40</v>
      </c>
      <c r="P302" s="148">
        <f t="shared" ref="P302:P311" si="91">O302*H302</f>
        <v>0</v>
      </c>
      <c r="Q302" s="148">
        <v>1.2999999999999999E-4</v>
      </c>
      <c r="R302" s="148">
        <f t="shared" ref="R302:R311" si="92">Q302*H302</f>
        <v>2.3399999999999996E-3</v>
      </c>
      <c r="S302" s="148">
        <v>0</v>
      </c>
      <c r="T302" s="149">
        <f t="shared" ref="T302:T311" si="93">S302*H302</f>
        <v>0</v>
      </c>
      <c r="AR302" s="150" t="s">
        <v>248</v>
      </c>
      <c r="AT302" s="150" t="s">
        <v>160</v>
      </c>
      <c r="AU302" s="150" t="s">
        <v>84</v>
      </c>
      <c r="AY302" s="17" t="s">
        <v>158</v>
      </c>
      <c r="BE302" s="151">
        <f t="shared" ref="BE302:BE311" si="94">IF(N302="základní",J302,0)</f>
        <v>0</v>
      </c>
      <c r="BF302" s="151">
        <f t="shared" ref="BF302:BF311" si="95">IF(N302="snížená",J302,0)</f>
        <v>0</v>
      </c>
      <c r="BG302" s="151">
        <f t="shared" ref="BG302:BG311" si="96">IF(N302="zákl. přenesená",J302,0)</f>
        <v>0</v>
      </c>
      <c r="BH302" s="151">
        <f t="shared" ref="BH302:BH311" si="97">IF(N302="sníž. přenesená",J302,0)</f>
        <v>0</v>
      </c>
      <c r="BI302" s="151">
        <f t="shared" ref="BI302:BI311" si="98">IF(N302="nulová",J302,0)</f>
        <v>0</v>
      </c>
      <c r="BJ302" s="17" t="s">
        <v>82</v>
      </c>
      <c r="BK302" s="151">
        <f t="shared" ref="BK302:BK311" si="99">ROUND(I302*H302,2)</f>
        <v>0</v>
      </c>
      <c r="BL302" s="17" t="s">
        <v>248</v>
      </c>
      <c r="BM302" s="150" t="s">
        <v>2110</v>
      </c>
    </row>
    <row r="303" spans="2:65" s="1" customFormat="1" ht="21.75" customHeight="1">
      <c r="B303" s="137"/>
      <c r="C303" s="138" t="s">
        <v>1206</v>
      </c>
      <c r="D303" s="138" t="s">
        <v>160</v>
      </c>
      <c r="E303" s="139" t="s">
        <v>2111</v>
      </c>
      <c r="F303" s="140" t="s">
        <v>2112</v>
      </c>
      <c r="G303" s="141" t="s">
        <v>492</v>
      </c>
      <c r="H303" s="142">
        <v>1</v>
      </c>
      <c r="I303" s="143"/>
      <c r="J303" s="144">
        <f t="shared" si="90"/>
        <v>0</v>
      </c>
      <c r="K303" s="145"/>
      <c r="L303" s="32"/>
      <c r="M303" s="146" t="s">
        <v>1</v>
      </c>
      <c r="N303" s="147" t="s">
        <v>40</v>
      </c>
      <c r="P303" s="148">
        <f t="shared" si="91"/>
        <v>0</v>
      </c>
      <c r="Q303" s="148">
        <v>8.4999999999999995E-4</v>
      </c>
      <c r="R303" s="148">
        <f t="shared" si="92"/>
        <v>8.4999999999999995E-4</v>
      </c>
      <c r="S303" s="148">
        <v>0</v>
      </c>
      <c r="T303" s="149">
        <f t="shared" si="93"/>
        <v>0</v>
      </c>
      <c r="AR303" s="150" t="s">
        <v>248</v>
      </c>
      <c r="AT303" s="150" t="s">
        <v>160</v>
      </c>
      <c r="AU303" s="150" t="s">
        <v>84</v>
      </c>
      <c r="AY303" s="17" t="s">
        <v>158</v>
      </c>
      <c r="BE303" s="151">
        <f t="shared" si="94"/>
        <v>0</v>
      </c>
      <c r="BF303" s="151">
        <f t="shared" si="95"/>
        <v>0</v>
      </c>
      <c r="BG303" s="151">
        <f t="shared" si="96"/>
        <v>0</v>
      </c>
      <c r="BH303" s="151">
        <f t="shared" si="97"/>
        <v>0</v>
      </c>
      <c r="BI303" s="151">
        <f t="shared" si="98"/>
        <v>0</v>
      </c>
      <c r="BJ303" s="17" t="s">
        <v>82</v>
      </c>
      <c r="BK303" s="151">
        <f t="shared" si="99"/>
        <v>0</v>
      </c>
      <c r="BL303" s="17" t="s">
        <v>248</v>
      </c>
      <c r="BM303" s="150" t="s">
        <v>2113</v>
      </c>
    </row>
    <row r="304" spans="2:65" s="1" customFormat="1" ht="24.15" customHeight="1">
      <c r="B304" s="137"/>
      <c r="C304" s="138" t="s">
        <v>1212</v>
      </c>
      <c r="D304" s="138" t="s">
        <v>160</v>
      </c>
      <c r="E304" s="139" t="s">
        <v>2114</v>
      </c>
      <c r="F304" s="140" t="s">
        <v>2115</v>
      </c>
      <c r="G304" s="141" t="s">
        <v>492</v>
      </c>
      <c r="H304" s="142">
        <v>8</v>
      </c>
      <c r="I304" s="143"/>
      <c r="J304" s="144">
        <f t="shared" si="90"/>
        <v>0</v>
      </c>
      <c r="K304" s="145"/>
      <c r="L304" s="32"/>
      <c r="M304" s="146" t="s">
        <v>1</v>
      </c>
      <c r="N304" s="147" t="s">
        <v>40</v>
      </c>
      <c r="P304" s="148">
        <f t="shared" si="91"/>
        <v>0</v>
      </c>
      <c r="Q304" s="148">
        <v>0</v>
      </c>
      <c r="R304" s="148">
        <f t="shared" si="92"/>
        <v>0</v>
      </c>
      <c r="S304" s="148">
        <v>0</v>
      </c>
      <c r="T304" s="149">
        <f t="shared" si="93"/>
        <v>0</v>
      </c>
      <c r="AR304" s="150" t="s">
        <v>105</v>
      </c>
      <c r="AT304" s="150" t="s">
        <v>160</v>
      </c>
      <c r="AU304" s="150" t="s">
        <v>84</v>
      </c>
      <c r="AY304" s="17" t="s">
        <v>158</v>
      </c>
      <c r="BE304" s="151">
        <f t="shared" si="94"/>
        <v>0</v>
      </c>
      <c r="BF304" s="151">
        <f t="shared" si="95"/>
        <v>0</v>
      </c>
      <c r="BG304" s="151">
        <f t="shared" si="96"/>
        <v>0</v>
      </c>
      <c r="BH304" s="151">
        <f t="shared" si="97"/>
        <v>0</v>
      </c>
      <c r="BI304" s="151">
        <f t="shared" si="98"/>
        <v>0</v>
      </c>
      <c r="BJ304" s="17" t="s">
        <v>82</v>
      </c>
      <c r="BK304" s="151">
        <f t="shared" si="99"/>
        <v>0</v>
      </c>
      <c r="BL304" s="17" t="s">
        <v>105</v>
      </c>
      <c r="BM304" s="150" t="s">
        <v>2116</v>
      </c>
    </row>
    <row r="305" spans="2:65" s="1" customFormat="1" ht="21.75" customHeight="1">
      <c r="B305" s="137"/>
      <c r="C305" s="138" t="s">
        <v>1220</v>
      </c>
      <c r="D305" s="138" t="s">
        <v>160</v>
      </c>
      <c r="E305" s="139" t="s">
        <v>2117</v>
      </c>
      <c r="F305" s="140" t="s">
        <v>2118</v>
      </c>
      <c r="G305" s="141" t="s">
        <v>492</v>
      </c>
      <c r="H305" s="142">
        <v>4</v>
      </c>
      <c r="I305" s="143"/>
      <c r="J305" s="144">
        <f t="shared" si="90"/>
        <v>0</v>
      </c>
      <c r="K305" s="145"/>
      <c r="L305" s="32"/>
      <c r="M305" s="146" t="s">
        <v>1</v>
      </c>
      <c r="N305" s="147" t="s">
        <v>40</v>
      </c>
      <c r="P305" s="148">
        <f t="shared" si="91"/>
        <v>0</v>
      </c>
      <c r="Q305" s="148">
        <v>0</v>
      </c>
      <c r="R305" s="148">
        <f t="shared" si="92"/>
        <v>0</v>
      </c>
      <c r="S305" s="148">
        <v>0</v>
      </c>
      <c r="T305" s="149">
        <f t="shared" si="93"/>
        <v>0</v>
      </c>
      <c r="AR305" s="150" t="s">
        <v>105</v>
      </c>
      <c r="AT305" s="150" t="s">
        <v>160</v>
      </c>
      <c r="AU305" s="150" t="s">
        <v>84</v>
      </c>
      <c r="AY305" s="17" t="s">
        <v>158</v>
      </c>
      <c r="BE305" s="151">
        <f t="shared" si="94"/>
        <v>0</v>
      </c>
      <c r="BF305" s="151">
        <f t="shared" si="95"/>
        <v>0</v>
      </c>
      <c r="BG305" s="151">
        <f t="shared" si="96"/>
        <v>0</v>
      </c>
      <c r="BH305" s="151">
        <f t="shared" si="97"/>
        <v>0</v>
      </c>
      <c r="BI305" s="151">
        <f t="shared" si="98"/>
        <v>0</v>
      </c>
      <c r="BJ305" s="17" t="s">
        <v>82</v>
      </c>
      <c r="BK305" s="151">
        <f t="shared" si="99"/>
        <v>0</v>
      </c>
      <c r="BL305" s="17" t="s">
        <v>105</v>
      </c>
      <c r="BM305" s="150" t="s">
        <v>2119</v>
      </c>
    </row>
    <row r="306" spans="2:65" s="1" customFormat="1" ht="24.15" customHeight="1">
      <c r="B306" s="137"/>
      <c r="C306" s="138" t="s">
        <v>1227</v>
      </c>
      <c r="D306" s="138" t="s">
        <v>160</v>
      </c>
      <c r="E306" s="139" t="s">
        <v>2120</v>
      </c>
      <c r="F306" s="140" t="s">
        <v>2121</v>
      </c>
      <c r="G306" s="141" t="s">
        <v>492</v>
      </c>
      <c r="H306" s="142">
        <v>4</v>
      </c>
      <c r="I306" s="143"/>
      <c r="J306" s="144">
        <f t="shared" si="90"/>
        <v>0</v>
      </c>
      <c r="K306" s="145"/>
      <c r="L306" s="32"/>
      <c r="M306" s="146" t="s">
        <v>1</v>
      </c>
      <c r="N306" s="147" t="s">
        <v>40</v>
      </c>
      <c r="P306" s="148">
        <f t="shared" si="91"/>
        <v>0</v>
      </c>
      <c r="Q306" s="148">
        <v>0</v>
      </c>
      <c r="R306" s="148">
        <f t="shared" si="92"/>
        <v>0</v>
      </c>
      <c r="S306" s="148">
        <v>0</v>
      </c>
      <c r="T306" s="149">
        <f t="shared" si="93"/>
        <v>0</v>
      </c>
      <c r="AR306" s="150" t="s">
        <v>105</v>
      </c>
      <c r="AT306" s="150" t="s">
        <v>160</v>
      </c>
      <c r="AU306" s="150" t="s">
        <v>84</v>
      </c>
      <c r="AY306" s="17" t="s">
        <v>158</v>
      </c>
      <c r="BE306" s="151">
        <f t="shared" si="94"/>
        <v>0</v>
      </c>
      <c r="BF306" s="151">
        <f t="shared" si="95"/>
        <v>0</v>
      </c>
      <c r="BG306" s="151">
        <f t="shared" si="96"/>
        <v>0</v>
      </c>
      <c r="BH306" s="151">
        <f t="shared" si="97"/>
        <v>0</v>
      </c>
      <c r="BI306" s="151">
        <f t="shared" si="98"/>
        <v>0</v>
      </c>
      <c r="BJ306" s="17" t="s">
        <v>82</v>
      </c>
      <c r="BK306" s="151">
        <f t="shared" si="99"/>
        <v>0</v>
      </c>
      <c r="BL306" s="17" t="s">
        <v>105</v>
      </c>
      <c r="BM306" s="150" t="s">
        <v>2122</v>
      </c>
    </row>
    <row r="307" spans="2:65" s="1" customFormat="1" ht="21.75" customHeight="1">
      <c r="B307" s="137"/>
      <c r="C307" s="138" t="s">
        <v>1232</v>
      </c>
      <c r="D307" s="138" t="s">
        <v>160</v>
      </c>
      <c r="E307" s="139" t="s">
        <v>2123</v>
      </c>
      <c r="F307" s="140" t="s">
        <v>2124</v>
      </c>
      <c r="G307" s="141" t="s">
        <v>492</v>
      </c>
      <c r="H307" s="142">
        <v>8</v>
      </c>
      <c r="I307" s="143"/>
      <c r="J307" s="144">
        <f t="shared" si="90"/>
        <v>0</v>
      </c>
      <c r="K307" s="145"/>
      <c r="L307" s="32"/>
      <c r="M307" s="146" t="s">
        <v>1</v>
      </c>
      <c r="N307" s="147" t="s">
        <v>40</v>
      </c>
      <c r="P307" s="148">
        <f t="shared" si="91"/>
        <v>0</v>
      </c>
      <c r="Q307" s="148">
        <v>0</v>
      </c>
      <c r="R307" s="148">
        <f t="shared" si="92"/>
        <v>0</v>
      </c>
      <c r="S307" s="148">
        <v>0</v>
      </c>
      <c r="T307" s="149">
        <f t="shared" si="93"/>
        <v>0</v>
      </c>
      <c r="AR307" s="150" t="s">
        <v>105</v>
      </c>
      <c r="AT307" s="150" t="s">
        <v>160</v>
      </c>
      <c r="AU307" s="150" t="s">
        <v>84</v>
      </c>
      <c r="AY307" s="17" t="s">
        <v>158</v>
      </c>
      <c r="BE307" s="151">
        <f t="shared" si="94"/>
        <v>0</v>
      </c>
      <c r="BF307" s="151">
        <f t="shared" si="95"/>
        <v>0</v>
      </c>
      <c r="BG307" s="151">
        <f t="shared" si="96"/>
        <v>0</v>
      </c>
      <c r="BH307" s="151">
        <f t="shared" si="97"/>
        <v>0</v>
      </c>
      <c r="BI307" s="151">
        <f t="shared" si="98"/>
        <v>0</v>
      </c>
      <c r="BJ307" s="17" t="s">
        <v>82</v>
      </c>
      <c r="BK307" s="151">
        <f t="shared" si="99"/>
        <v>0</v>
      </c>
      <c r="BL307" s="17" t="s">
        <v>105</v>
      </c>
      <c r="BM307" s="150" t="s">
        <v>2125</v>
      </c>
    </row>
    <row r="308" spans="2:65" s="1" customFormat="1" ht="21.75" customHeight="1">
      <c r="B308" s="137"/>
      <c r="C308" s="138" t="s">
        <v>1238</v>
      </c>
      <c r="D308" s="138" t="s">
        <v>160</v>
      </c>
      <c r="E308" s="139" t="s">
        <v>2126</v>
      </c>
      <c r="F308" s="140" t="s">
        <v>2127</v>
      </c>
      <c r="G308" s="141" t="s">
        <v>492</v>
      </c>
      <c r="H308" s="142">
        <v>2</v>
      </c>
      <c r="I308" s="143"/>
      <c r="J308" s="144">
        <f t="shared" si="90"/>
        <v>0</v>
      </c>
      <c r="K308" s="145"/>
      <c r="L308" s="32"/>
      <c r="M308" s="146" t="s">
        <v>1</v>
      </c>
      <c r="N308" s="147" t="s">
        <v>40</v>
      </c>
      <c r="P308" s="148">
        <f t="shared" si="91"/>
        <v>0</v>
      </c>
      <c r="Q308" s="148">
        <v>0</v>
      </c>
      <c r="R308" s="148">
        <f t="shared" si="92"/>
        <v>0</v>
      </c>
      <c r="S308" s="148">
        <v>0</v>
      </c>
      <c r="T308" s="149">
        <f t="shared" si="93"/>
        <v>0</v>
      </c>
      <c r="AR308" s="150" t="s">
        <v>105</v>
      </c>
      <c r="AT308" s="150" t="s">
        <v>160</v>
      </c>
      <c r="AU308" s="150" t="s">
        <v>84</v>
      </c>
      <c r="AY308" s="17" t="s">
        <v>158</v>
      </c>
      <c r="BE308" s="151">
        <f t="shared" si="94"/>
        <v>0</v>
      </c>
      <c r="BF308" s="151">
        <f t="shared" si="95"/>
        <v>0</v>
      </c>
      <c r="BG308" s="151">
        <f t="shared" si="96"/>
        <v>0</v>
      </c>
      <c r="BH308" s="151">
        <f t="shared" si="97"/>
        <v>0</v>
      </c>
      <c r="BI308" s="151">
        <f t="shared" si="98"/>
        <v>0</v>
      </c>
      <c r="BJ308" s="17" t="s">
        <v>82</v>
      </c>
      <c r="BK308" s="151">
        <f t="shared" si="99"/>
        <v>0</v>
      </c>
      <c r="BL308" s="17" t="s">
        <v>105</v>
      </c>
      <c r="BM308" s="150" t="s">
        <v>2128</v>
      </c>
    </row>
    <row r="309" spans="2:65" s="1" customFormat="1" ht="24.15" customHeight="1">
      <c r="B309" s="137"/>
      <c r="C309" s="138" t="s">
        <v>1243</v>
      </c>
      <c r="D309" s="138" t="s">
        <v>160</v>
      </c>
      <c r="E309" s="139" t="s">
        <v>2129</v>
      </c>
      <c r="F309" s="140" t="s">
        <v>2130</v>
      </c>
      <c r="G309" s="141" t="s">
        <v>492</v>
      </c>
      <c r="H309" s="142">
        <v>2</v>
      </c>
      <c r="I309" s="143"/>
      <c r="J309" s="144">
        <f t="shared" si="90"/>
        <v>0</v>
      </c>
      <c r="K309" s="145"/>
      <c r="L309" s="32"/>
      <c r="M309" s="146" t="s">
        <v>1</v>
      </c>
      <c r="N309" s="147" t="s">
        <v>40</v>
      </c>
      <c r="P309" s="148">
        <f t="shared" si="91"/>
        <v>0</v>
      </c>
      <c r="Q309" s="148">
        <v>0</v>
      </c>
      <c r="R309" s="148">
        <f t="shared" si="92"/>
        <v>0</v>
      </c>
      <c r="S309" s="148">
        <v>0</v>
      </c>
      <c r="T309" s="149">
        <f t="shared" si="93"/>
        <v>0</v>
      </c>
      <c r="AR309" s="150" t="s">
        <v>105</v>
      </c>
      <c r="AT309" s="150" t="s">
        <v>160</v>
      </c>
      <c r="AU309" s="150" t="s">
        <v>84</v>
      </c>
      <c r="AY309" s="17" t="s">
        <v>158</v>
      </c>
      <c r="BE309" s="151">
        <f t="shared" si="94"/>
        <v>0</v>
      </c>
      <c r="BF309" s="151">
        <f t="shared" si="95"/>
        <v>0</v>
      </c>
      <c r="BG309" s="151">
        <f t="shared" si="96"/>
        <v>0</v>
      </c>
      <c r="BH309" s="151">
        <f t="shared" si="97"/>
        <v>0</v>
      </c>
      <c r="BI309" s="151">
        <f t="shared" si="98"/>
        <v>0</v>
      </c>
      <c r="BJ309" s="17" t="s">
        <v>82</v>
      </c>
      <c r="BK309" s="151">
        <f t="shared" si="99"/>
        <v>0</v>
      </c>
      <c r="BL309" s="17" t="s">
        <v>105</v>
      </c>
      <c r="BM309" s="150" t="s">
        <v>2131</v>
      </c>
    </row>
    <row r="310" spans="2:65" s="1" customFormat="1" ht="24.15" customHeight="1">
      <c r="B310" s="137"/>
      <c r="C310" s="138" t="s">
        <v>1248</v>
      </c>
      <c r="D310" s="138" t="s">
        <v>160</v>
      </c>
      <c r="E310" s="139" t="s">
        <v>2132</v>
      </c>
      <c r="F310" s="140" t="s">
        <v>2133</v>
      </c>
      <c r="G310" s="141" t="s">
        <v>2134</v>
      </c>
      <c r="H310" s="142">
        <v>2</v>
      </c>
      <c r="I310" s="143"/>
      <c r="J310" s="144">
        <f t="shared" si="90"/>
        <v>0</v>
      </c>
      <c r="K310" s="145"/>
      <c r="L310" s="32"/>
      <c r="M310" s="146" t="s">
        <v>1</v>
      </c>
      <c r="N310" s="147" t="s">
        <v>40</v>
      </c>
      <c r="P310" s="148">
        <f t="shared" si="91"/>
        <v>0</v>
      </c>
      <c r="Q310" s="148">
        <v>2.9139999999999999E-2</v>
      </c>
      <c r="R310" s="148">
        <f t="shared" si="92"/>
        <v>5.8279999999999998E-2</v>
      </c>
      <c r="S310" s="148">
        <v>0</v>
      </c>
      <c r="T310" s="149">
        <f t="shared" si="93"/>
        <v>0</v>
      </c>
      <c r="AR310" s="150" t="s">
        <v>248</v>
      </c>
      <c r="AT310" s="150" t="s">
        <v>160</v>
      </c>
      <c r="AU310" s="150" t="s">
        <v>84</v>
      </c>
      <c r="AY310" s="17" t="s">
        <v>158</v>
      </c>
      <c r="BE310" s="151">
        <f t="shared" si="94"/>
        <v>0</v>
      </c>
      <c r="BF310" s="151">
        <f t="shared" si="95"/>
        <v>0</v>
      </c>
      <c r="BG310" s="151">
        <f t="shared" si="96"/>
        <v>0</v>
      </c>
      <c r="BH310" s="151">
        <f t="shared" si="97"/>
        <v>0</v>
      </c>
      <c r="BI310" s="151">
        <f t="shared" si="98"/>
        <v>0</v>
      </c>
      <c r="BJ310" s="17" t="s">
        <v>82</v>
      </c>
      <c r="BK310" s="151">
        <f t="shared" si="99"/>
        <v>0</v>
      </c>
      <c r="BL310" s="17" t="s">
        <v>248</v>
      </c>
      <c r="BM310" s="150" t="s">
        <v>2135</v>
      </c>
    </row>
    <row r="311" spans="2:65" s="1" customFormat="1" ht="21.75" customHeight="1">
      <c r="B311" s="137"/>
      <c r="C311" s="138" t="s">
        <v>1251</v>
      </c>
      <c r="D311" s="138" t="s">
        <v>160</v>
      </c>
      <c r="E311" s="139" t="s">
        <v>2136</v>
      </c>
      <c r="F311" s="140" t="s">
        <v>2137</v>
      </c>
      <c r="G311" s="141" t="s">
        <v>906</v>
      </c>
      <c r="H311" s="142">
        <v>693.4</v>
      </c>
      <c r="I311" s="143"/>
      <c r="J311" s="144">
        <f t="shared" si="90"/>
        <v>0</v>
      </c>
      <c r="K311" s="145"/>
      <c r="L311" s="32"/>
      <c r="M311" s="146" t="s">
        <v>1</v>
      </c>
      <c r="N311" s="147" t="s">
        <v>40</v>
      </c>
      <c r="P311" s="148">
        <f t="shared" si="91"/>
        <v>0</v>
      </c>
      <c r="Q311" s="148">
        <v>0</v>
      </c>
      <c r="R311" s="148">
        <f t="shared" si="92"/>
        <v>0</v>
      </c>
      <c r="S311" s="148">
        <v>0</v>
      </c>
      <c r="T311" s="149">
        <f t="shared" si="93"/>
        <v>0</v>
      </c>
      <c r="AR311" s="150" t="s">
        <v>105</v>
      </c>
      <c r="AT311" s="150" t="s">
        <v>160</v>
      </c>
      <c r="AU311" s="150" t="s">
        <v>84</v>
      </c>
      <c r="AY311" s="17" t="s">
        <v>158</v>
      </c>
      <c r="BE311" s="151">
        <f t="shared" si="94"/>
        <v>0</v>
      </c>
      <c r="BF311" s="151">
        <f t="shared" si="95"/>
        <v>0</v>
      </c>
      <c r="BG311" s="151">
        <f t="shared" si="96"/>
        <v>0</v>
      </c>
      <c r="BH311" s="151">
        <f t="shared" si="97"/>
        <v>0</v>
      </c>
      <c r="BI311" s="151">
        <f t="shared" si="98"/>
        <v>0</v>
      </c>
      <c r="BJ311" s="17" t="s">
        <v>82</v>
      </c>
      <c r="BK311" s="151">
        <f t="shared" si="99"/>
        <v>0</v>
      </c>
      <c r="BL311" s="17" t="s">
        <v>105</v>
      </c>
      <c r="BM311" s="150" t="s">
        <v>2138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2139</v>
      </c>
      <c r="H312" s="162">
        <v>693.4</v>
      </c>
      <c r="I312" s="163"/>
      <c r="L312" s="159"/>
      <c r="M312" s="164"/>
      <c r="T312" s="165"/>
      <c r="AT312" s="160" t="s">
        <v>165</v>
      </c>
      <c r="AU312" s="160" t="s">
        <v>84</v>
      </c>
      <c r="AV312" s="13" t="s">
        <v>84</v>
      </c>
      <c r="AW312" s="13" t="s">
        <v>31</v>
      </c>
      <c r="AX312" s="13" t="s">
        <v>82</v>
      </c>
      <c r="AY312" s="160" t="s">
        <v>158</v>
      </c>
    </row>
    <row r="313" spans="2:65" s="1" customFormat="1" ht="16.5" customHeight="1">
      <c r="B313" s="137"/>
      <c r="C313" s="138" t="s">
        <v>1256</v>
      </c>
      <c r="D313" s="138" t="s">
        <v>160</v>
      </c>
      <c r="E313" s="139" t="s">
        <v>2140</v>
      </c>
      <c r="F313" s="140" t="s">
        <v>2141</v>
      </c>
      <c r="G313" s="141" t="s">
        <v>906</v>
      </c>
      <c r="H313" s="142">
        <v>15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40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105</v>
      </c>
      <c r="AT313" s="150" t="s">
        <v>160</v>
      </c>
      <c r="AU313" s="150" t="s">
        <v>84</v>
      </c>
      <c r="AY313" s="17" t="s">
        <v>158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82</v>
      </c>
      <c r="BK313" s="151">
        <f>ROUND(I313*H313,2)</f>
        <v>0</v>
      </c>
      <c r="BL313" s="17" t="s">
        <v>105</v>
      </c>
      <c r="BM313" s="150" t="s">
        <v>2142</v>
      </c>
    </row>
    <row r="314" spans="2:65" s="1" customFormat="1" ht="21.75" customHeight="1">
      <c r="B314" s="137"/>
      <c r="C314" s="138" t="s">
        <v>1262</v>
      </c>
      <c r="D314" s="138" t="s">
        <v>160</v>
      </c>
      <c r="E314" s="139" t="s">
        <v>2143</v>
      </c>
      <c r="F314" s="140" t="s">
        <v>2144</v>
      </c>
      <c r="G314" s="141" t="s">
        <v>492</v>
      </c>
      <c r="H314" s="142">
        <v>1</v>
      </c>
      <c r="I314" s="143"/>
      <c r="J314" s="144">
        <f>ROUND(I314*H314,2)</f>
        <v>0</v>
      </c>
      <c r="K314" s="145"/>
      <c r="L314" s="32"/>
      <c r="M314" s="146" t="s">
        <v>1</v>
      </c>
      <c r="N314" s="147" t="s">
        <v>40</v>
      </c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AR314" s="150" t="s">
        <v>105</v>
      </c>
      <c r="AT314" s="150" t="s">
        <v>160</v>
      </c>
      <c r="AU314" s="150" t="s">
        <v>84</v>
      </c>
      <c r="AY314" s="17" t="s">
        <v>158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7" t="s">
        <v>82</v>
      </c>
      <c r="BK314" s="151">
        <f>ROUND(I314*H314,2)</f>
        <v>0</v>
      </c>
      <c r="BL314" s="17" t="s">
        <v>105</v>
      </c>
      <c r="BM314" s="150" t="s">
        <v>2145</v>
      </c>
    </row>
    <row r="315" spans="2:65" s="11" customFormat="1" ht="22.75" customHeight="1">
      <c r="B315" s="125"/>
      <c r="D315" s="126" t="s">
        <v>74</v>
      </c>
      <c r="E315" s="135" t="s">
        <v>2146</v>
      </c>
      <c r="F315" s="135" t="s">
        <v>2147</v>
      </c>
      <c r="I315" s="128"/>
      <c r="J315" s="136">
        <f>BK315</f>
        <v>0</v>
      </c>
      <c r="L315" s="125"/>
      <c r="M315" s="130"/>
      <c r="P315" s="131">
        <f>SUM(P316:P317)</f>
        <v>0</v>
      </c>
      <c r="R315" s="131">
        <f>SUM(R316:R317)</f>
        <v>7.79E-3</v>
      </c>
      <c r="T315" s="132">
        <f>SUM(T316:T317)</f>
        <v>0</v>
      </c>
      <c r="AR315" s="126" t="s">
        <v>84</v>
      </c>
      <c r="AT315" s="133" t="s">
        <v>74</v>
      </c>
      <c r="AU315" s="133" t="s">
        <v>82</v>
      </c>
      <c r="AY315" s="126" t="s">
        <v>158</v>
      </c>
      <c r="BK315" s="134">
        <f>SUM(BK316:BK317)</f>
        <v>0</v>
      </c>
    </row>
    <row r="316" spans="2:65" s="1" customFormat="1" ht="24.15" customHeight="1">
      <c r="B316" s="137"/>
      <c r="C316" s="138" t="s">
        <v>1268</v>
      </c>
      <c r="D316" s="138" t="s">
        <v>160</v>
      </c>
      <c r="E316" s="139" t="s">
        <v>2148</v>
      </c>
      <c r="F316" s="140" t="s">
        <v>2149</v>
      </c>
      <c r="G316" s="141" t="s">
        <v>2134</v>
      </c>
      <c r="H316" s="142">
        <v>1</v>
      </c>
      <c r="I316" s="143"/>
      <c r="J316" s="144">
        <f>ROUND(I316*H316,2)</f>
        <v>0</v>
      </c>
      <c r="K316" s="145"/>
      <c r="L316" s="32"/>
      <c r="M316" s="146" t="s">
        <v>1</v>
      </c>
      <c r="N316" s="147" t="s">
        <v>40</v>
      </c>
      <c r="P316" s="148">
        <f>O316*H316</f>
        <v>0</v>
      </c>
      <c r="Q316" s="148">
        <v>3.5999999999999999E-3</v>
      </c>
      <c r="R316" s="148">
        <f>Q316*H316</f>
        <v>3.5999999999999999E-3</v>
      </c>
      <c r="S316" s="148">
        <v>0</v>
      </c>
      <c r="T316" s="149">
        <f>S316*H316</f>
        <v>0</v>
      </c>
      <c r="AR316" s="150" t="s">
        <v>248</v>
      </c>
      <c r="AT316" s="150" t="s">
        <v>160</v>
      </c>
      <c r="AU316" s="150" t="s">
        <v>84</v>
      </c>
      <c r="AY316" s="17" t="s">
        <v>158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82</v>
      </c>
      <c r="BK316" s="151">
        <f>ROUND(I316*H316,2)</f>
        <v>0</v>
      </c>
      <c r="BL316" s="17" t="s">
        <v>248</v>
      </c>
      <c r="BM316" s="150" t="s">
        <v>2150</v>
      </c>
    </row>
    <row r="317" spans="2:65" s="1" customFormat="1" ht="24.15" customHeight="1">
      <c r="B317" s="137"/>
      <c r="C317" s="138" t="s">
        <v>1273</v>
      </c>
      <c r="D317" s="138" t="s">
        <v>160</v>
      </c>
      <c r="E317" s="139" t="s">
        <v>2151</v>
      </c>
      <c r="F317" s="140" t="s">
        <v>2152</v>
      </c>
      <c r="G317" s="141" t="s">
        <v>2134</v>
      </c>
      <c r="H317" s="142">
        <v>1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40</v>
      </c>
      <c r="P317" s="148">
        <f>O317*H317</f>
        <v>0</v>
      </c>
      <c r="Q317" s="148">
        <v>4.1900000000000001E-3</v>
      </c>
      <c r="R317" s="148">
        <f>Q317*H317</f>
        <v>4.1900000000000001E-3</v>
      </c>
      <c r="S317" s="148">
        <v>0</v>
      </c>
      <c r="T317" s="149">
        <f>S317*H317</f>
        <v>0</v>
      </c>
      <c r="AR317" s="150" t="s">
        <v>248</v>
      </c>
      <c r="AT317" s="150" t="s">
        <v>160</v>
      </c>
      <c r="AU317" s="150" t="s">
        <v>84</v>
      </c>
      <c r="AY317" s="17" t="s">
        <v>158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82</v>
      </c>
      <c r="BK317" s="151">
        <f>ROUND(I317*H317,2)</f>
        <v>0</v>
      </c>
      <c r="BL317" s="17" t="s">
        <v>248</v>
      </c>
      <c r="BM317" s="150" t="s">
        <v>2153</v>
      </c>
    </row>
    <row r="318" spans="2:65" s="11" customFormat="1" ht="22.75" customHeight="1">
      <c r="B318" s="125"/>
      <c r="D318" s="126" t="s">
        <v>74</v>
      </c>
      <c r="E318" s="135" t="s">
        <v>2154</v>
      </c>
      <c r="F318" s="135" t="s">
        <v>2155</v>
      </c>
      <c r="I318" s="128"/>
      <c r="J318" s="136">
        <f>BK318</f>
        <v>0</v>
      </c>
      <c r="L318" s="125"/>
      <c r="M318" s="130"/>
      <c r="P318" s="131">
        <f>SUM(P319:P338)</f>
        <v>0</v>
      </c>
      <c r="R318" s="131">
        <f>SUM(R319:R338)</f>
        <v>4.9369999999999997E-2</v>
      </c>
      <c r="T318" s="132">
        <f>SUM(T319:T338)</f>
        <v>0</v>
      </c>
      <c r="AR318" s="126" t="s">
        <v>84</v>
      </c>
      <c r="AT318" s="133" t="s">
        <v>74</v>
      </c>
      <c r="AU318" s="133" t="s">
        <v>82</v>
      </c>
      <c r="AY318" s="126" t="s">
        <v>158</v>
      </c>
      <c r="BK318" s="134">
        <f>SUM(BK319:BK338)</f>
        <v>0</v>
      </c>
    </row>
    <row r="319" spans="2:65" s="1" customFormat="1" ht="33" customHeight="1">
      <c r="B319" s="137"/>
      <c r="C319" s="138" t="s">
        <v>1277</v>
      </c>
      <c r="D319" s="138" t="s">
        <v>160</v>
      </c>
      <c r="E319" s="139" t="s">
        <v>2156</v>
      </c>
      <c r="F319" s="140" t="s">
        <v>2157</v>
      </c>
      <c r="G319" s="141" t="s">
        <v>492</v>
      </c>
      <c r="H319" s="142">
        <v>1</v>
      </c>
      <c r="I319" s="143"/>
      <c r="J319" s="144">
        <f t="shared" ref="J319:J338" si="100">ROUND(I319*H319,2)</f>
        <v>0</v>
      </c>
      <c r="K319" s="145"/>
      <c r="L319" s="32"/>
      <c r="M319" s="146" t="s">
        <v>1</v>
      </c>
      <c r="N319" s="147" t="s">
        <v>40</v>
      </c>
      <c r="P319" s="148">
        <f t="shared" ref="P319:P338" si="101">O319*H319</f>
        <v>0</v>
      </c>
      <c r="Q319" s="148">
        <v>0</v>
      </c>
      <c r="R319" s="148">
        <f t="shared" ref="R319:R338" si="102">Q319*H319</f>
        <v>0</v>
      </c>
      <c r="S319" s="148">
        <v>0</v>
      </c>
      <c r="T319" s="149">
        <f t="shared" ref="T319:T338" si="103">S319*H319</f>
        <v>0</v>
      </c>
      <c r="AR319" s="150" t="s">
        <v>105</v>
      </c>
      <c r="AT319" s="150" t="s">
        <v>160</v>
      </c>
      <c r="AU319" s="150" t="s">
        <v>84</v>
      </c>
      <c r="AY319" s="17" t="s">
        <v>158</v>
      </c>
      <c r="BE319" s="151">
        <f t="shared" ref="BE319:BE338" si="104">IF(N319="základní",J319,0)</f>
        <v>0</v>
      </c>
      <c r="BF319" s="151">
        <f t="shared" ref="BF319:BF338" si="105">IF(N319="snížená",J319,0)</f>
        <v>0</v>
      </c>
      <c r="BG319" s="151">
        <f t="shared" ref="BG319:BG338" si="106">IF(N319="zákl. přenesená",J319,0)</f>
        <v>0</v>
      </c>
      <c r="BH319" s="151">
        <f t="shared" ref="BH319:BH338" si="107">IF(N319="sníž. přenesená",J319,0)</f>
        <v>0</v>
      </c>
      <c r="BI319" s="151">
        <f t="shared" ref="BI319:BI338" si="108">IF(N319="nulová",J319,0)</f>
        <v>0</v>
      </c>
      <c r="BJ319" s="17" t="s">
        <v>82</v>
      </c>
      <c r="BK319" s="151">
        <f t="shared" ref="BK319:BK338" si="109">ROUND(I319*H319,2)</f>
        <v>0</v>
      </c>
      <c r="BL319" s="17" t="s">
        <v>105</v>
      </c>
      <c r="BM319" s="150" t="s">
        <v>2158</v>
      </c>
    </row>
    <row r="320" spans="2:65" s="1" customFormat="1" ht="16.5" customHeight="1">
      <c r="B320" s="137"/>
      <c r="C320" s="138" t="s">
        <v>1283</v>
      </c>
      <c r="D320" s="138" t="s">
        <v>160</v>
      </c>
      <c r="E320" s="139" t="s">
        <v>2159</v>
      </c>
      <c r="F320" s="140" t="s">
        <v>2160</v>
      </c>
      <c r="G320" s="141" t="s">
        <v>492</v>
      </c>
      <c r="H320" s="142">
        <v>3</v>
      </c>
      <c r="I320" s="143"/>
      <c r="J320" s="144">
        <f t="shared" si="100"/>
        <v>0</v>
      </c>
      <c r="K320" s="145"/>
      <c r="L320" s="32"/>
      <c r="M320" s="146" t="s">
        <v>1</v>
      </c>
      <c r="N320" s="147" t="s">
        <v>40</v>
      </c>
      <c r="P320" s="148">
        <f t="shared" si="101"/>
        <v>0</v>
      </c>
      <c r="Q320" s="148">
        <v>0</v>
      </c>
      <c r="R320" s="148">
        <f t="shared" si="102"/>
        <v>0</v>
      </c>
      <c r="S320" s="148">
        <v>0</v>
      </c>
      <c r="T320" s="149">
        <f t="shared" si="103"/>
        <v>0</v>
      </c>
      <c r="AR320" s="150" t="s">
        <v>105</v>
      </c>
      <c r="AT320" s="150" t="s">
        <v>160</v>
      </c>
      <c r="AU320" s="150" t="s">
        <v>84</v>
      </c>
      <c r="AY320" s="17" t="s">
        <v>158</v>
      </c>
      <c r="BE320" s="151">
        <f t="shared" si="104"/>
        <v>0</v>
      </c>
      <c r="BF320" s="151">
        <f t="shared" si="105"/>
        <v>0</v>
      </c>
      <c r="BG320" s="151">
        <f t="shared" si="106"/>
        <v>0</v>
      </c>
      <c r="BH320" s="151">
        <f t="shared" si="107"/>
        <v>0</v>
      </c>
      <c r="BI320" s="151">
        <f t="shared" si="108"/>
        <v>0</v>
      </c>
      <c r="BJ320" s="17" t="s">
        <v>82</v>
      </c>
      <c r="BK320" s="151">
        <f t="shared" si="109"/>
        <v>0</v>
      </c>
      <c r="BL320" s="17" t="s">
        <v>105</v>
      </c>
      <c r="BM320" s="150" t="s">
        <v>2161</v>
      </c>
    </row>
    <row r="321" spans="2:65" s="1" customFormat="1" ht="37.75" customHeight="1">
      <c r="B321" s="137"/>
      <c r="C321" s="138" t="s">
        <v>1288</v>
      </c>
      <c r="D321" s="138" t="s">
        <v>160</v>
      </c>
      <c r="E321" s="139" t="s">
        <v>2162</v>
      </c>
      <c r="F321" s="140" t="s">
        <v>2163</v>
      </c>
      <c r="G321" s="141" t="s">
        <v>2164</v>
      </c>
      <c r="H321" s="142">
        <v>3</v>
      </c>
      <c r="I321" s="143"/>
      <c r="J321" s="144">
        <f t="shared" si="100"/>
        <v>0</v>
      </c>
      <c r="K321" s="145"/>
      <c r="L321" s="32"/>
      <c r="M321" s="146" t="s">
        <v>1</v>
      </c>
      <c r="N321" s="147" t="s">
        <v>40</v>
      </c>
      <c r="P321" s="148">
        <f t="shared" si="101"/>
        <v>0</v>
      </c>
      <c r="Q321" s="148">
        <v>0</v>
      </c>
      <c r="R321" s="148">
        <f t="shared" si="102"/>
        <v>0</v>
      </c>
      <c r="S321" s="148">
        <v>0</v>
      </c>
      <c r="T321" s="149">
        <f t="shared" si="103"/>
        <v>0</v>
      </c>
      <c r="AR321" s="150" t="s">
        <v>105</v>
      </c>
      <c r="AT321" s="150" t="s">
        <v>160</v>
      </c>
      <c r="AU321" s="150" t="s">
        <v>84</v>
      </c>
      <c r="AY321" s="17" t="s">
        <v>158</v>
      </c>
      <c r="BE321" s="151">
        <f t="shared" si="104"/>
        <v>0</v>
      </c>
      <c r="BF321" s="151">
        <f t="shared" si="105"/>
        <v>0</v>
      </c>
      <c r="BG321" s="151">
        <f t="shared" si="106"/>
        <v>0</v>
      </c>
      <c r="BH321" s="151">
        <f t="shared" si="107"/>
        <v>0</v>
      </c>
      <c r="BI321" s="151">
        <f t="shared" si="108"/>
        <v>0</v>
      </c>
      <c r="BJ321" s="17" t="s">
        <v>82</v>
      </c>
      <c r="BK321" s="151">
        <f t="shared" si="109"/>
        <v>0</v>
      </c>
      <c r="BL321" s="17" t="s">
        <v>105</v>
      </c>
      <c r="BM321" s="150" t="s">
        <v>2165</v>
      </c>
    </row>
    <row r="322" spans="2:65" s="1" customFormat="1" ht="44.25" customHeight="1">
      <c r="B322" s="137"/>
      <c r="C322" s="138" t="s">
        <v>1293</v>
      </c>
      <c r="D322" s="138" t="s">
        <v>160</v>
      </c>
      <c r="E322" s="139" t="s">
        <v>2166</v>
      </c>
      <c r="F322" s="140" t="s">
        <v>2167</v>
      </c>
      <c r="G322" s="141" t="s">
        <v>492</v>
      </c>
      <c r="H322" s="142">
        <v>2</v>
      </c>
      <c r="I322" s="143"/>
      <c r="J322" s="144">
        <f t="shared" si="100"/>
        <v>0</v>
      </c>
      <c r="K322" s="145"/>
      <c r="L322" s="32"/>
      <c r="M322" s="146" t="s">
        <v>1</v>
      </c>
      <c r="N322" s="147" t="s">
        <v>40</v>
      </c>
      <c r="P322" s="148">
        <f t="shared" si="101"/>
        <v>0</v>
      </c>
      <c r="Q322" s="148">
        <v>0</v>
      </c>
      <c r="R322" s="148">
        <f t="shared" si="102"/>
        <v>0</v>
      </c>
      <c r="S322" s="148">
        <v>0</v>
      </c>
      <c r="T322" s="149">
        <f t="shared" si="103"/>
        <v>0</v>
      </c>
      <c r="AR322" s="150" t="s">
        <v>105</v>
      </c>
      <c r="AT322" s="150" t="s">
        <v>160</v>
      </c>
      <c r="AU322" s="150" t="s">
        <v>84</v>
      </c>
      <c r="AY322" s="17" t="s">
        <v>158</v>
      </c>
      <c r="BE322" s="151">
        <f t="shared" si="104"/>
        <v>0</v>
      </c>
      <c r="BF322" s="151">
        <f t="shared" si="105"/>
        <v>0</v>
      </c>
      <c r="BG322" s="151">
        <f t="shared" si="106"/>
        <v>0</v>
      </c>
      <c r="BH322" s="151">
        <f t="shared" si="107"/>
        <v>0</v>
      </c>
      <c r="BI322" s="151">
        <f t="shared" si="108"/>
        <v>0</v>
      </c>
      <c r="BJ322" s="17" t="s">
        <v>82</v>
      </c>
      <c r="BK322" s="151">
        <f t="shared" si="109"/>
        <v>0</v>
      </c>
      <c r="BL322" s="17" t="s">
        <v>105</v>
      </c>
      <c r="BM322" s="150" t="s">
        <v>2168</v>
      </c>
    </row>
    <row r="323" spans="2:65" s="1" customFormat="1" ht="16.5" customHeight="1">
      <c r="B323" s="137"/>
      <c r="C323" s="138" t="s">
        <v>1298</v>
      </c>
      <c r="D323" s="138" t="s">
        <v>160</v>
      </c>
      <c r="E323" s="139" t="s">
        <v>2169</v>
      </c>
      <c r="F323" s="140" t="s">
        <v>2170</v>
      </c>
      <c r="G323" s="141" t="s">
        <v>492</v>
      </c>
      <c r="H323" s="142">
        <v>15</v>
      </c>
      <c r="I323" s="143"/>
      <c r="J323" s="144">
        <f t="shared" si="100"/>
        <v>0</v>
      </c>
      <c r="K323" s="145"/>
      <c r="L323" s="32"/>
      <c r="M323" s="146" t="s">
        <v>1</v>
      </c>
      <c r="N323" s="147" t="s">
        <v>40</v>
      </c>
      <c r="P323" s="148">
        <f t="shared" si="101"/>
        <v>0</v>
      </c>
      <c r="Q323" s="148">
        <v>0</v>
      </c>
      <c r="R323" s="148">
        <f t="shared" si="102"/>
        <v>0</v>
      </c>
      <c r="S323" s="148">
        <v>0</v>
      </c>
      <c r="T323" s="149">
        <f t="shared" si="103"/>
        <v>0</v>
      </c>
      <c r="AR323" s="150" t="s">
        <v>105</v>
      </c>
      <c r="AT323" s="150" t="s">
        <v>160</v>
      </c>
      <c r="AU323" s="150" t="s">
        <v>84</v>
      </c>
      <c r="AY323" s="17" t="s">
        <v>158</v>
      </c>
      <c r="BE323" s="151">
        <f t="shared" si="104"/>
        <v>0</v>
      </c>
      <c r="BF323" s="151">
        <f t="shared" si="105"/>
        <v>0</v>
      </c>
      <c r="BG323" s="151">
        <f t="shared" si="106"/>
        <v>0</v>
      </c>
      <c r="BH323" s="151">
        <f t="shared" si="107"/>
        <v>0</v>
      </c>
      <c r="BI323" s="151">
        <f t="shared" si="108"/>
        <v>0</v>
      </c>
      <c r="BJ323" s="17" t="s">
        <v>82</v>
      </c>
      <c r="BK323" s="151">
        <f t="shared" si="109"/>
        <v>0</v>
      </c>
      <c r="BL323" s="17" t="s">
        <v>105</v>
      </c>
      <c r="BM323" s="150" t="s">
        <v>2171</v>
      </c>
    </row>
    <row r="324" spans="2:65" s="1" customFormat="1" ht="33" customHeight="1">
      <c r="B324" s="137"/>
      <c r="C324" s="138" t="s">
        <v>1303</v>
      </c>
      <c r="D324" s="138" t="s">
        <v>160</v>
      </c>
      <c r="E324" s="139" t="s">
        <v>2172</v>
      </c>
      <c r="F324" s="140" t="s">
        <v>2173</v>
      </c>
      <c r="G324" s="141" t="s">
        <v>492</v>
      </c>
      <c r="H324" s="142">
        <v>2</v>
      </c>
      <c r="I324" s="143"/>
      <c r="J324" s="144">
        <f t="shared" si="100"/>
        <v>0</v>
      </c>
      <c r="K324" s="145"/>
      <c r="L324" s="32"/>
      <c r="M324" s="146" t="s">
        <v>1</v>
      </c>
      <c r="N324" s="147" t="s">
        <v>40</v>
      </c>
      <c r="P324" s="148">
        <f t="shared" si="101"/>
        <v>0</v>
      </c>
      <c r="Q324" s="148">
        <v>0</v>
      </c>
      <c r="R324" s="148">
        <f t="shared" si="102"/>
        <v>0</v>
      </c>
      <c r="S324" s="148">
        <v>0</v>
      </c>
      <c r="T324" s="149">
        <f t="shared" si="103"/>
        <v>0</v>
      </c>
      <c r="AR324" s="150" t="s">
        <v>105</v>
      </c>
      <c r="AT324" s="150" t="s">
        <v>160</v>
      </c>
      <c r="AU324" s="150" t="s">
        <v>84</v>
      </c>
      <c r="AY324" s="17" t="s">
        <v>158</v>
      </c>
      <c r="BE324" s="151">
        <f t="shared" si="104"/>
        <v>0</v>
      </c>
      <c r="BF324" s="151">
        <f t="shared" si="105"/>
        <v>0</v>
      </c>
      <c r="BG324" s="151">
        <f t="shared" si="106"/>
        <v>0</v>
      </c>
      <c r="BH324" s="151">
        <f t="shared" si="107"/>
        <v>0</v>
      </c>
      <c r="BI324" s="151">
        <f t="shared" si="108"/>
        <v>0</v>
      </c>
      <c r="BJ324" s="17" t="s">
        <v>82</v>
      </c>
      <c r="BK324" s="151">
        <f t="shared" si="109"/>
        <v>0</v>
      </c>
      <c r="BL324" s="17" t="s">
        <v>105</v>
      </c>
      <c r="BM324" s="150" t="s">
        <v>2174</v>
      </c>
    </row>
    <row r="325" spans="2:65" s="1" customFormat="1" ht="33" customHeight="1">
      <c r="B325" s="137"/>
      <c r="C325" s="138" t="s">
        <v>1309</v>
      </c>
      <c r="D325" s="138" t="s">
        <v>160</v>
      </c>
      <c r="E325" s="139" t="s">
        <v>2175</v>
      </c>
      <c r="F325" s="140" t="s">
        <v>2176</v>
      </c>
      <c r="G325" s="141" t="s">
        <v>492</v>
      </c>
      <c r="H325" s="142">
        <v>2</v>
      </c>
      <c r="I325" s="143"/>
      <c r="J325" s="144">
        <f t="shared" si="100"/>
        <v>0</v>
      </c>
      <c r="K325" s="145"/>
      <c r="L325" s="32"/>
      <c r="M325" s="146" t="s">
        <v>1</v>
      </c>
      <c r="N325" s="147" t="s">
        <v>40</v>
      </c>
      <c r="P325" s="148">
        <f t="shared" si="101"/>
        <v>0</v>
      </c>
      <c r="Q325" s="148">
        <v>0</v>
      </c>
      <c r="R325" s="148">
        <f t="shared" si="102"/>
        <v>0</v>
      </c>
      <c r="S325" s="148">
        <v>0</v>
      </c>
      <c r="T325" s="149">
        <f t="shared" si="103"/>
        <v>0</v>
      </c>
      <c r="AR325" s="150" t="s">
        <v>105</v>
      </c>
      <c r="AT325" s="150" t="s">
        <v>160</v>
      </c>
      <c r="AU325" s="150" t="s">
        <v>84</v>
      </c>
      <c r="AY325" s="17" t="s">
        <v>158</v>
      </c>
      <c r="BE325" s="151">
        <f t="shared" si="104"/>
        <v>0</v>
      </c>
      <c r="BF325" s="151">
        <f t="shared" si="105"/>
        <v>0</v>
      </c>
      <c r="BG325" s="151">
        <f t="shared" si="106"/>
        <v>0</v>
      </c>
      <c r="BH325" s="151">
        <f t="shared" si="107"/>
        <v>0</v>
      </c>
      <c r="BI325" s="151">
        <f t="shared" si="108"/>
        <v>0</v>
      </c>
      <c r="BJ325" s="17" t="s">
        <v>82</v>
      </c>
      <c r="BK325" s="151">
        <f t="shared" si="109"/>
        <v>0</v>
      </c>
      <c r="BL325" s="17" t="s">
        <v>105</v>
      </c>
      <c r="BM325" s="150" t="s">
        <v>2177</v>
      </c>
    </row>
    <row r="326" spans="2:65" s="1" customFormat="1" ht="24.15" customHeight="1">
      <c r="B326" s="137"/>
      <c r="C326" s="138" t="s">
        <v>1314</v>
      </c>
      <c r="D326" s="138" t="s">
        <v>160</v>
      </c>
      <c r="E326" s="139" t="s">
        <v>2178</v>
      </c>
      <c r="F326" s="140" t="s">
        <v>2179</v>
      </c>
      <c r="G326" s="141" t="s">
        <v>492</v>
      </c>
      <c r="H326" s="142">
        <v>1</v>
      </c>
      <c r="I326" s="143"/>
      <c r="J326" s="144">
        <f t="shared" si="100"/>
        <v>0</v>
      </c>
      <c r="K326" s="145"/>
      <c r="L326" s="32"/>
      <c r="M326" s="146" t="s">
        <v>1</v>
      </c>
      <c r="N326" s="147" t="s">
        <v>40</v>
      </c>
      <c r="P326" s="148">
        <f t="shared" si="101"/>
        <v>0</v>
      </c>
      <c r="Q326" s="148">
        <v>0</v>
      </c>
      <c r="R326" s="148">
        <f t="shared" si="102"/>
        <v>0</v>
      </c>
      <c r="S326" s="148">
        <v>0</v>
      </c>
      <c r="T326" s="149">
        <f t="shared" si="103"/>
        <v>0</v>
      </c>
      <c r="AR326" s="150" t="s">
        <v>105</v>
      </c>
      <c r="AT326" s="150" t="s">
        <v>160</v>
      </c>
      <c r="AU326" s="150" t="s">
        <v>84</v>
      </c>
      <c r="AY326" s="17" t="s">
        <v>158</v>
      </c>
      <c r="BE326" s="151">
        <f t="shared" si="104"/>
        <v>0</v>
      </c>
      <c r="BF326" s="151">
        <f t="shared" si="105"/>
        <v>0</v>
      </c>
      <c r="BG326" s="151">
        <f t="shared" si="106"/>
        <v>0</v>
      </c>
      <c r="BH326" s="151">
        <f t="shared" si="107"/>
        <v>0</v>
      </c>
      <c r="BI326" s="151">
        <f t="shared" si="108"/>
        <v>0</v>
      </c>
      <c r="BJ326" s="17" t="s">
        <v>82</v>
      </c>
      <c r="BK326" s="151">
        <f t="shared" si="109"/>
        <v>0</v>
      </c>
      <c r="BL326" s="17" t="s">
        <v>105</v>
      </c>
      <c r="BM326" s="150" t="s">
        <v>2180</v>
      </c>
    </row>
    <row r="327" spans="2:65" s="1" customFormat="1" ht="33" customHeight="1">
      <c r="B327" s="137"/>
      <c r="C327" s="138" t="s">
        <v>1318</v>
      </c>
      <c r="D327" s="138" t="s">
        <v>160</v>
      </c>
      <c r="E327" s="139" t="s">
        <v>2181</v>
      </c>
      <c r="F327" s="140" t="s">
        <v>2182</v>
      </c>
      <c r="G327" s="141" t="s">
        <v>492</v>
      </c>
      <c r="H327" s="142">
        <v>2</v>
      </c>
      <c r="I327" s="143"/>
      <c r="J327" s="144">
        <f t="shared" si="100"/>
        <v>0</v>
      </c>
      <c r="K327" s="145"/>
      <c r="L327" s="32"/>
      <c r="M327" s="146" t="s">
        <v>1</v>
      </c>
      <c r="N327" s="147" t="s">
        <v>40</v>
      </c>
      <c r="P327" s="148">
        <f t="shared" si="101"/>
        <v>0</v>
      </c>
      <c r="Q327" s="148">
        <v>0</v>
      </c>
      <c r="R327" s="148">
        <f t="shared" si="102"/>
        <v>0</v>
      </c>
      <c r="S327" s="148">
        <v>0</v>
      </c>
      <c r="T327" s="149">
        <f t="shared" si="103"/>
        <v>0</v>
      </c>
      <c r="AR327" s="150" t="s">
        <v>105</v>
      </c>
      <c r="AT327" s="150" t="s">
        <v>160</v>
      </c>
      <c r="AU327" s="150" t="s">
        <v>84</v>
      </c>
      <c r="AY327" s="17" t="s">
        <v>158</v>
      </c>
      <c r="BE327" s="151">
        <f t="shared" si="104"/>
        <v>0</v>
      </c>
      <c r="BF327" s="151">
        <f t="shared" si="105"/>
        <v>0</v>
      </c>
      <c r="BG327" s="151">
        <f t="shared" si="106"/>
        <v>0</v>
      </c>
      <c r="BH327" s="151">
        <f t="shared" si="107"/>
        <v>0</v>
      </c>
      <c r="BI327" s="151">
        <f t="shared" si="108"/>
        <v>0</v>
      </c>
      <c r="BJ327" s="17" t="s">
        <v>82</v>
      </c>
      <c r="BK327" s="151">
        <f t="shared" si="109"/>
        <v>0</v>
      </c>
      <c r="BL327" s="17" t="s">
        <v>105</v>
      </c>
      <c r="BM327" s="150" t="s">
        <v>2183</v>
      </c>
    </row>
    <row r="328" spans="2:65" s="1" customFormat="1" ht="33" customHeight="1">
      <c r="B328" s="137"/>
      <c r="C328" s="138" t="s">
        <v>1323</v>
      </c>
      <c r="D328" s="138" t="s">
        <v>160</v>
      </c>
      <c r="E328" s="139" t="s">
        <v>2184</v>
      </c>
      <c r="F328" s="140" t="s">
        <v>2185</v>
      </c>
      <c r="G328" s="141" t="s">
        <v>2164</v>
      </c>
      <c r="H328" s="142">
        <v>2</v>
      </c>
      <c r="I328" s="143"/>
      <c r="J328" s="144">
        <f t="shared" si="100"/>
        <v>0</v>
      </c>
      <c r="K328" s="145"/>
      <c r="L328" s="32"/>
      <c r="M328" s="146" t="s">
        <v>1</v>
      </c>
      <c r="N328" s="147" t="s">
        <v>40</v>
      </c>
      <c r="P328" s="148">
        <f t="shared" si="101"/>
        <v>0</v>
      </c>
      <c r="Q328" s="148">
        <v>0</v>
      </c>
      <c r="R328" s="148">
        <f t="shared" si="102"/>
        <v>0</v>
      </c>
      <c r="S328" s="148">
        <v>0</v>
      </c>
      <c r="T328" s="149">
        <f t="shared" si="103"/>
        <v>0</v>
      </c>
      <c r="AR328" s="150" t="s">
        <v>105</v>
      </c>
      <c r="AT328" s="150" t="s">
        <v>160</v>
      </c>
      <c r="AU328" s="150" t="s">
        <v>84</v>
      </c>
      <c r="AY328" s="17" t="s">
        <v>158</v>
      </c>
      <c r="BE328" s="151">
        <f t="shared" si="104"/>
        <v>0</v>
      </c>
      <c r="BF328" s="151">
        <f t="shared" si="105"/>
        <v>0</v>
      </c>
      <c r="BG328" s="151">
        <f t="shared" si="106"/>
        <v>0</v>
      </c>
      <c r="BH328" s="151">
        <f t="shared" si="107"/>
        <v>0</v>
      </c>
      <c r="BI328" s="151">
        <f t="shared" si="108"/>
        <v>0</v>
      </c>
      <c r="BJ328" s="17" t="s">
        <v>82</v>
      </c>
      <c r="BK328" s="151">
        <f t="shared" si="109"/>
        <v>0</v>
      </c>
      <c r="BL328" s="17" t="s">
        <v>105</v>
      </c>
      <c r="BM328" s="150" t="s">
        <v>2186</v>
      </c>
    </row>
    <row r="329" spans="2:65" s="1" customFormat="1" ht="24.15" customHeight="1">
      <c r="B329" s="137"/>
      <c r="C329" s="138" t="s">
        <v>1329</v>
      </c>
      <c r="D329" s="138" t="s">
        <v>160</v>
      </c>
      <c r="E329" s="139" t="s">
        <v>2187</v>
      </c>
      <c r="F329" s="140" t="s">
        <v>2188</v>
      </c>
      <c r="G329" s="141" t="s">
        <v>492</v>
      </c>
      <c r="H329" s="142">
        <v>2</v>
      </c>
      <c r="I329" s="143"/>
      <c r="J329" s="144">
        <f t="shared" si="100"/>
        <v>0</v>
      </c>
      <c r="K329" s="145"/>
      <c r="L329" s="32"/>
      <c r="M329" s="146" t="s">
        <v>1</v>
      </c>
      <c r="N329" s="147" t="s">
        <v>40</v>
      </c>
      <c r="P329" s="148">
        <f t="shared" si="101"/>
        <v>0</v>
      </c>
      <c r="Q329" s="148">
        <v>0</v>
      </c>
      <c r="R329" s="148">
        <f t="shared" si="102"/>
        <v>0</v>
      </c>
      <c r="S329" s="148">
        <v>0</v>
      </c>
      <c r="T329" s="149">
        <f t="shared" si="103"/>
        <v>0</v>
      </c>
      <c r="AR329" s="150" t="s">
        <v>105</v>
      </c>
      <c r="AT329" s="150" t="s">
        <v>160</v>
      </c>
      <c r="AU329" s="150" t="s">
        <v>84</v>
      </c>
      <c r="AY329" s="17" t="s">
        <v>158</v>
      </c>
      <c r="BE329" s="151">
        <f t="shared" si="104"/>
        <v>0</v>
      </c>
      <c r="BF329" s="151">
        <f t="shared" si="105"/>
        <v>0</v>
      </c>
      <c r="BG329" s="151">
        <f t="shared" si="106"/>
        <v>0</v>
      </c>
      <c r="BH329" s="151">
        <f t="shared" si="107"/>
        <v>0</v>
      </c>
      <c r="BI329" s="151">
        <f t="shared" si="108"/>
        <v>0</v>
      </c>
      <c r="BJ329" s="17" t="s">
        <v>82</v>
      </c>
      <c r="BK329" s="151">
        <f t="shared" si="109"/>
        <v>0</v>
      </c>
      <c r="BL329" s="17" t="s">
        <v>105</v>
      </c>
      <c r="BM329" s="150" t="s">
        <v>2189</v>
      </c>
    </row>
    <row r="330" spans="2:65" s="1" customFormat="1" ht="16.5" customHeight="1">
      <c r="B330" s="137"/>
      <c r="C330" s="138" t="s">
        <v>1333</v>
      </c>
      <c r="D330" s="138" t="s">
        <v>160</v>
      </c>
      <c r="E330" s="139" t="s">
        <v>2190</v>
      </c>
      <c r="F330" s="140" t="s">
        <v>2191</v>
      </c>
      <c r="G330" s="141" t="s">
        <v>492</v>
      </c>
      <c r="H330" s="142">
        <v>3</v>
      </c>
      <c r="I330" s="143"/>
      <c r="J330" s="144">
        <f t="shared" si="100"/>
        <v>0</v>
      </c>
      <c r="K330" s="145"/>
      <c r="L330" s="32"/>
      <c r="M330" s="146" t="s">
        <v>1</v>
      </c>
      <c r="N330" s="147" t="s">
        <v>40</v>
      </c>
      <c r="P330" s="148">
        <f t="shared" si="101"/>
        <v>0</v>
      </c>
      <c r="Q330" s="148">
        <v>0</v>
      </c>
      <c r="R330" s="148">
        <f t="shared" si="102"/>
        <v>0</v>
      </c>
      <c r="S330" s="148">
        <v>0</v>
      </c>
      <c r="T330" s="149">
        <f t="shared" si="103"/>
        <v>0</v>
      </c>
      <c r="AR330" s="150" t="s">
        <v>105</v>
      </c>
      <c r="AT330" s="150" t="s">
        <v>160</v>
      </c>
      <c r="AU330" s="150" t="s">
        <v>84</v>
      </c>
      <c r="AY330" s="17" t="s">
        <v>158</v>
      </c>
      <c r="BE330" s="151">
        <f t="shared" si="104"/>
        <v>0</v>
      </c>
      <c r="BF330" s="151">
        <f t="shared" si="105"/>
        <v>0</v>
      </c>
      <c r="BG330" s="151">
        <f t="shared" si="106"/>
        <v>0</v>
      </c>
      <c r="BH330" s="151">
        <f t="shared" si="107"/>
        <v>0</v>
      </c>
      <c r="BI330" s="151">
        <f t="shared" si="108"/>
        <v>0</v>
      </c>
      <c r="BJ330" s="17" t="s">
        <v>82</v>
      </c>
      <c r="BK330" s="151">
        <f t="shared" si="109"/>
        <v>0</v>
      </c>
      <c r="BL330" s="17" t="s">
        <v>105</v>
      </c>
      <c r="BM330" s="150" t="s">
        <v>2192</v>
      </c>
    </row>
    <row r="331" spans="2:65" s="1" customFormat="1" ht="24.15" customHeight="1">
      <c r="B331" s="137"/>
      <c r="C331" s="138" t="s">
        <v>1337</v>
      </c>
      <c r="D331" s="138" t="s">
        <v>160</v>
      </c>
      <c r="E331" s="139" t="s">
        <v>2193</v>
      </c>
      <c r="F331" s="140" t="s">
        <v>2194</v>
      </c>
      <c r="G331" s="141" t="s">
        <v>2134</v>
      </c>
      <c r="H331" s="142">
        <v>2</v>
      </c>
      <c r="I331" s="143"/>
      <c r="J331" s="144">
        <f t="shared" si="100"/>
        <v>0</v>
      </c>
      <c r="K331" s="145"/>
      <c r="L331" s="32"/>
      <c r="M331" s="146" t="s">
        <v>1</v>
      </c>
      <c r="N331" s="147" t="s">
        <v>40</v>
      </c>
      <c r="P331" s="148">
        <f t="shared" si="101"/>
        <v>0</v>
      </c>
      <c r="Q331" s="148">
        <v>0</v>
      </c>
      <c r="R331" s="148">
        <f t="shared" si="102"/>
        <v>0</v>
      </c>
      <c r="S331" s="148">
        <v>0</v>
      </c>
      <c r="T331" s="149">
        <f t="shared" si="103"/>
        <v>0</v>
      </c>
      <c r="AR331" s="150" t="s">
        <v>105</v>
      </c>
      <c r="AT331" s="150" t="s">
        <v>160</v>
      </c>
      <c r="AU331" s="150" t="s">
        <v>84</v>
      </c>
      <c r="AY331" s="17" t="s">
        <v>158</v>
      </c>
      <c r="BE331" s="151">
        <f t="shared" si="104"/>
        <v>0</v>
      </c>
      <c r="BF331" s="151">
        <f t="shared" si="105"/>
        <v>0</v>
      </c>
      <c r="BG331" s="151">
        <f t="shared" si="106"/>
        <v>0</v>
      </c>
      <c r="BH331" s="151">
        <f t="shared" si="107"/>
        <v>0</v>
      </c>
      <c r="BI331" s="151">
        <f t="shared" si="108"/>
        <v>0</v>
      </c>
      <c r="BJ331" s="17" t="s">
        <v>82</v>
      </c>
      <c r="BK331" s="151">
        <f t="shared" si="109"/>
        <v>0</v>
      </c>
      <c r="BL331" s="17" t="s">
        <v>105</v>
      </c>
      <c r="BM331" s="150" t="s">
        <v>2195</v>
      </c>
    </row>
    <row r="332" spans="2:65" s="1" customFormat="1" ht="21.75" customHeight="1">
      <c r="B332" s="137"/>
      <c r="C332" s="138" t="s">
        <v>1341</v>
      </c>
      <c r="D332" s="138" t="s">
        <v>160</v>
      </c>
      <c r="E332" s="139" t="s">
        <v>2196</v>
      </c>
      <c r="F332" s="140" t="s">
        <v>2197</v>
      </c>
      <c r="G332" s="141" t="s">
        <v>2134</v>
      </c>
      <c r="H332" s="142">
        <v>4</v>
      </c>
      <c r="I332" s="143"/>
      <c r="J332" s="144">
        <f t="shared" si="100"/>
        <v>0</v>
      </c>
      <c r="K332" s="145"/>
      <c r="L332" s="32"/>
      <c r="M332" s="146" t="s">
        <v>1</v>
      </c>
      <c r="N332" s="147" t="s">
        <v>40</v>
      </c>
      <c r="P332" s="148">
        <f t="shared" si="101"/>
        <v>0</v>
      </c>
      <c r="Q332" s="148">
        <v>0</v>
      </c>
      <c r="R332" s="148">
        <f t="shared" si="102"/>
        <v>0</v>
      </c>
      <c r="S332" s="148">
        <v>0</v>
      </c>
      <c r="T332" s="149">
        <f t="shared" si="103"/>
        <v>0</v>
      </c>
      <c r="AR332" s="150" t="s">
        <v>105</v>
      </c>
      <c r="AT332" s="150" t="s">
        <v>160</v>
      </c>
      <c r="AU332" s="150" t="s">
        <v>84</v>
      </c>
      <c r="AY332" s="17" t="s">
        <v>158</v>
      </c>
      <c r="BE332" s="151">
        <f t="shared" si="104"/>
        <v>0</v>
      </c>
      <c r="BF332" s="151">
        <f t="shared" si="105"/>
        <v>0</v>
      </c>
      <c r="BG332" s="151">
        <f t="shared" si="106"/>
        <v>0</v>
      </c>
      <c r="BH332" s="151">
        <f t="shared" si="107"/>
        <v>0</v>
      </c>
      <c r="BI332" s="151">
        <f t="shared" si="108"/>
        <v>0</v>
      </c>
      <c r="BJ332" s="17" t="s">
        <v>82</v>
      </c>
      <c r="BK332" s="151">
        <f t="shared" si="109"/>
        <v>0</v>
      </c>
      <c r="BL332" s="17" t="s">
        <v>105</v>
      </c>
      <c r="BM332" s="150" t="s">
        <v>2198</v>
      </c>
    </row>
    <row r="333" spans="2:65" s="1" customFormat="1" ht="24.15" customHeight="1">
      <c r="B333" s="137"/>
      <c r="C333" s="138" t="s">
        <v>1345</v>
      </c>
      <c r="D333" s="138" t="s">
        <v>160</v>
      </c>
      <c r="E333" s="139" t="s">
        <v>2199</v>
      </c>
      <c r="F333" s="140" t="s">
        <v>2200</v>
      </c>
      <c r="G333" s="141" t="s">
        <v>2134</v>
      </c>
      <c r="H333" s="142">
        <v>1</v>
      </c>
      <c r="I333" s="143"/>
      <c r="J333" s="144">
        <f t="shared" si="100"/>
        <v>0</v>
      </c>
      <c r="K333" s="145"/>
      <c r="L333" s="32"/>
      <c r="M333" s="146" t="s">
        <v>1</v>
      </c>
      <c r="N333" s="147" t="s">
        <v>40</v>
      </c>
      <c r="P333" s="148">
        <f t="shared" si="101"/>
        <v>0</v>
      </c>
      <c r="Q333" s="148">
        <v>0</v>
      </c>
      <c r="R333" s="148">
        <f t="shared" si="102"/>
        <v>0</v>
      </c>
      <c r="S333" s="148">
        <v>0</v>
      </c>
      <c r="T333" s="149">
        <f t="shared" si="103"/>
        <v>0</v>
      </c>
      <c r="AR333" s="150" t="s">
        <v>105</v>
      </c>
      <c r="AT333" s="150" t="s">
        <v>160</v>
      </c>
      <c r="AU333" s="150" t="s">
        <v>84</v>
      </c>
      <c r="AY333" s="17" t="s">
        <v>158</v>
      </c>
      <c r="BE333" s="151">
        <f t="shared" si="104"/>
        <v>0</v>
      </c>
      <c r="BF333" s="151">
        <f t="shared" si="105"/>
        <v>0</v>
      </c>
      <c r="BG333" s="151">
        <f t="shared" si="106"/>
        <v>0</v>
      </c>
      <c r="BH333" s="151">
        <f t="shared" si="107"/>
        <v>0</v>
      </c>
      <c r="BI333" s="151">
        <f t="shared" si="108"/>
        <v>0</v>
      </c>
      <c r="BJ333" s="17" t="s">
        <v>82</v>
      </c>
      <c r="BK333" s="151">
        <f t="shared" si="109"/>
        <v>0</v>
      </c>
      <c r="BL333" s="17" t="s">
        <v>105</v>
      </c>
      <c r="BM333" s="150" t="s">
        <v>2201</v>
      </c>
    </row>
    <row r="334" spans="2:65" s="1" customFormat="1" ht="24.15" customHeight="1">
      <c r="B334" s="137"/>
      <c r="C334" s="138" t="s">
        <v>1349</v>
      </c>
      <c r="D334" s="138" t="s">
        <v>160</v>
      </c>
      <c r="E334" s="139" t="s">
        <v>2202</v>
      </c>
      <c r="F334" s="140" t="s">
        <v>2203</v>
      </c>
      <c r="G334" s="141" t="s">
        <v>2134</v>
      </c>
      <c r="H334" s="142">
        <v>1</v>
      </c>
      <c r="I334" s="143"/>
      <c r="J334" s="144">
        <f t="shared" si="100"/>
        <v>0</v>
      </c>
      <c r="K334" s="145"/>
      <c r="L334" s="32"/>
      <c r="M334" s="146" t="s">
        <v>1</v>
      </c>
      <c r="N334" s="147" t="s">
        <v>40</v>
      </c>
      <c r="P334" s="148">
        <f t="shared" si="101"/>
        <v>0</v>
      </c>
      <c r="Q334" s="148">
        <v>5.3699999999999998E-3</v>
      </c>
      <c r="R334" s="148">
        <f t="shared" si="102"/>
        <v>5.3699999999999998E-3</v>
      </c>
      <c r="S334" s="148">
        <v>0</v>
      </c>
      <c r="T334" s="149">
        <f t="shared" si="103"/>
        <v>0</v>
      </c>
      <c r="AR334" s="150" t="s">
        <v>248</v>
      </c>
      <c r="AT334" s="150" t="s">
        <v>160</v>
      </c>
      <c r="AU334" s="150" t="s">
        <v>84</v>
      </c>
      <c r="AY334" s="17" t="s">
        <v>158</v>
      </c>
      <c r="BE334" s="151">
        <f t="shared" si="104"/>
        <v>0</v>
      </c>
      <c r="BF334" s="151">
        <f t="shared" si="105"/>
        <v>0</v>
      </c>
      <c r="BG334" s="151">
        <f t="shared" si="106"/>
        <v>0</v>
      </c>
      <c r="BH334" s="151">
        <f t="shared" si="107"/>
        <v>0</v>
      </c>
      <c r="BI334" s="151">
        <f t="shared" si="108"/>
        <v>0</v>
      </c>
      <c r="BJ334" s="17" t="s">
        <v>82</v>
      </c>
      <c r="BK334" s="151">
        <f t="shared" si="109"/>
        <v>0</v>
      </c>
      <c r="BL334" s="17" t="s">
        <v>248</v>
      </c>
      <c r="BM334" s="150" t="s">
        <v>2204</v>
      </c>
    </row>
    <row r="335" spans="2:65" s="1" customFormat="1" ht="24.15" customHeight="1">
      <c r="B335" s="137"/>
      <c r="C335" s="185" t="s">
        <v>1353</v>
      </c>
      <c r="D335" s="185" t="s">
        <v>656</v>
      </c>
      <c r="E335" s="186" t="s">
        <v>2205</v>
      </c>
      <c r="F335" s="187" t="s">
        <v>2206</v>
      </c>
      <c r="G335" s="188" t="s">
        <v>492</v>
      </c>
      <c r="H335" s="189">
        <v>1</v>
      </c>
      <c r="I335" s="190"/>
      <c r="J335" s="191">
        <f t="shared" si="100"/>
        <v>0</v>
      </c>
      <c r="K335" s="192"/>
      <c r="L335" s="193"/>
      <c r="M335" s="194" t="s">
        <v>1</v>
      </c>
      <c r="N335" s="195" t="s">
        <v>40</v>
      </c>
      <c r="P335" s="148">
        <f t="shared" si="101"/>
        <v>0</v>
      </c>
      <c r="Q335" s="148">
        <v>4.3999999999999997E-2</v>
      </c>
      <c r="R335" s="148">
        <f t="shared" si="102"/>
        <v>4.3999999999999997E-2</v>
      </c>
      <c r="S335" s="148">
        <v>0</v>
      </c>
      <c r="T335" s="149">
        <f t="shared" si="103"/>
        <v>0</v>
      </c>
      <c r="AR335" s="150" t="s">
        <v>530</v>
      </c>
      <c r="AT335" s="150" t="s">
        <v>656</v>
      </c>
      <c r="AU335" s="150" t="s">
        <v>84</v>
      </c>
      <c r="AY335" s="17" t="s">
        <v>158</v>
      </c>
      <c r="BE335" s="151">
        <f t="shared" si="104"/>
        <v>0</v>
      </c>
      <c r="BF335" s="151">
        <f t="shared" si="105"/>
        <v>0</v>
      </c>
      <c r="BG335" s="151">
        <f t="shared" si="106"/>
        <v>0</v>
      </c>
      <c r="BH335" s="151">
        <f t="shared" si="107"/>
        <v>0</v>
      </c>
      <c r="BI335" s="151">
        <f t="shared" si="108"/>
        <v>0</v>
      </c>
      <c r="BJ335" s="17" t="s">
        <v>82</v>
      </c>
      <c r="BK335" s="151">
        <f t="shared" si="109"/>
        <v>0</v>
      </c>
      <c r="BL335" s="17" t="s">
        <v>248</v>
      </c>
      <c r="BM335" s="150" t="s">
        <v>2207</v>
      </c>
    </row>
    <row r="336" spans="2:65" s="1" customFormat="1" ht="21.75" customHeight="1">
      <c r="B336" s="137"/>
      <c r="C336" s="138" t="s">
        <v>1357</v>
      </c>
      <c r="D336" s="138" t="s">
        <v>160</v>
      </c>
      <c r="E336" s="139" t="s">
        <v>2208</v>
      </c>
      <c r="F336" s="140" t="s">
        <v>2209</v>
      </c>
      <c r="G336" s="141" t="s">
        <v>2134</v>
      </c>
      <c r="H336" s="142">
        <v>15</v>
      </c>
      <c r="I336" s="143"/>
      <c r="J336" s="144">
        <f t="shared" si="100"/>
        <v>0</v>
      </c>
      <c r="K336" s="145"/>
      <c r="L336" s="32"/>
      <c r="M336" s="146" t="s">
        <v>1</v>
      </c>
      <c r="N336" s="147" t="s">
        <v>40</v>
      </c>
      <c r="P336" s="148">
        <f t="shared" si="101"/>
        <v>0</v>
      </c>
      <c r="Q336" s="148">
        <v>0</v>
      </c>
      <c r="R336" s="148">
        <f t="shared" si="102"/>
        <v>0</v>
      </c>
      <c r="S336" s="148">
        <v>0</v>
      </c>
      <c r="T336" s="149">
        <f t="shared" si="103"/>
        <v>0</v>
      </c>
      <c r="AR336" s="150" t="s">
        <v>105</v>
      </c>
      <c r="AT336" s="150" t="s">
        <v>160</v>
      </c>
      <c r="AU336" s="150" t="s">
        <v>84</v>
      </c>
      <c r="AY336" s="17" t="s">
        <v>158</v>
      </c>
      <c r="BE336" s="151">
        <f t="shared" si="104"/>
        <v>0</v>
      </c>
      <c r="BF336" s="151">
        <f t="shared" si="105"/>
        <v>0</v>
      </c>
      <c r="BG336" s="151">
        <f t="shared" si="106"/>
        <v>0</v>
      </c>
      <c r="BH336" s="151">
        <f t="shared" si="107"/>
        <v>0</v>
      </c>
      <c r="BI336" s="151">
        <f t="shared" si="108"/>
        <v>0</v>
      </c>
      <c r="BJ336" s="17" t="s">
        <v>82</v>
      </c>
      <c r="BK336" s="151">
        <f t="shared" si="109"/>
        <v>0</v>
      </c>
      <c r="BL336" s="17" t="s">
        <v>105</v>
      </c>
      <c r="BM336" s="150" t="s">
        <v>2210</v>
      </c>
    </row>
    <row r="337" spans="2:65" s="1" customFormat="1" ht="16.5" customHeight="1">
      <c r="B337" s="137"/>
      <c r="C337" s="138" t="s">
        <v>1363</v>
      </c>
      <c r="D337" s="138" t="s">
        <v>160</v>
      </c>
      <c r="E337" s="139" t="s">
        <v>2211</v>
      </c>
      <c r="F337" s="140" t="s">
        <v>2212</v>
      </c>
      <c r="G337" s="141" t="s">
        <v>492</v>
      </c>
      <c r="H337" s="142">
        <v>5</v>
      </c>
      <c r="I337" s="143"/>
      <c r="J337" s="144">
        <f t="shared" si="100"/>
        <v>0</v>
      </c>
      <c r="K337" s="145"/>
      <c r="L337" s="32"/>
      <c r="M337" s="146" t="s">
        <v>1</v>
      </c>
      <c r="N337" s="147" t="s">
        <v>40</v>
      </c>
      <c r="P337" s="148">
        <f t="shared" si="101"/>
        <v>0</v>
      </c>
      <c r="Q337" s="148">
        <v>0</v>
      </c>
      <c r="R337" s="148">
        <f t="shared" si="102"/>
        <v>0</v>
      </c>
      <c r="S337" s="148">
        <v>0</v>
      </c>
      <c r="T337" s="149">
        <f t="shared" si="103"/>
        <v>0</v>
      </c>
      <c r="AR337" s="150" t="s">
        <v>105</v>
      </c>
      <c r="AT337" s="150" t="s">
        <v>160</v>
      </c>
      <c r="AU337" s="150" t="s">
        <v>84</v>
      </c>
      <c r="AY337" s="17" t="s">
        <v>158</v>
      </c>
      <c r="BE337" s="151">
        <f t="shared" si="104"/>
        <v>0</v>
      </c>
      <c r="BF337" s="151">
        <f t="shared" si="105"/>
        <v>0</v>
      </c>
      <c r="BG337" s="151">
        <f t="shared" si="106"/>
        <v>0</v>
      </c>
      <c r="BH337" s="151">
        <f t="shared" si="107"/>
        <v>0</v>
      </c>
      <c r="BI337" s="151">
        <f t="shared" si="108"/>
        <v>0</v>
      </c>
      <c r="BJ337" s="17" t="s">
        <v>82</v>
      </c>
      <c r="BK337" s="151">
        <f t="shared" si="109"/>
        <v>0</v>
      </c>
      <c r="BL337" s="17" t="s">
        <v>105</v>
      </c>
      <c r="BM337" s="150" t="s">
        <v>2213</v>
      </c>
    </row>
    <row r="338" spans="2:65" s="1" customFormat="1" ht="16.5" customHeight="1">
      <c r="B338" s="137"/>
      <c r="C338" s="138" t="s">
        <v>1367</v>
      </c>
      <c r="D338" s="138" t="s">
        <v>160</v>
      </c>
      <c r="E338" s="139" t="s">
        <v>2214</v>
      </c>
      <c r="F338" s="140" t="s">
        <v>2215</v>
      </c>
      <c r="G338" s="141" t="s">
        <v>2134</v>
      </c>
      <c r="H338" s="142">
        <v>1</v>
      </c>
      <c r="I338" s="143"/>
      <c r="J338" s="144">
        <f t="shared" si="100"/>
        <v>0</v>
      </c>
      <c r="K338" s="145"/>
      <c r="L338" s="32"/>
      <c r="M338" s="146" t="s">
        <v>1</v>
      </c>
      <c r="N338" s="147" t="s">
        <v>40</v>
      </c>
      <c r="P338" s="148">
        <f t="shared" si="101"/>
        <v>0</v>
      </c>
      <c r="Q338" s="148">
        <v>0</v>
      </c>
      <c r="R338" s="148">
        <f t="shared" si="102"/>
        <v>0</v>
      </c>
      <c r="S338" s="148">
        <v>0</v>
      </c>
      <c r="T338" s="149">
        <f t="shared" si="103"/>
        <v>0</v>
      </c>
      <c r="AR338" s="150" t="s">
        <v>105</v>
      </c>
      <c r="AT338" s="150" t="s">
        <v>160</v>
      </c>
      <c r="AU338" s="150" t="s">
        <v>84</v>
      </c>
      <c r="AY338" s="17" t="s">
        <v>158</v>
      </c>
      <c r="BE338" s="151">
        <f t="shared" si="104"/>
        <v>0</v>
      </c>
      <c r="BF338" s="151">
        <f t="shared" si="105"/>
        <v>0</v>
      </c>
      <c r="BG338" s="151">
        <f t="shared" si="106"/>
        <v>0</v>
      </c>
      <c r="BH338" s="151">
        <f t="shared" si="107"/>
        <v>0</v>
      </c>
      <c r="BI338" s="151">
        <f t="shared" si="108"/>
        <v>0</v>
      </c>
      <c r="BJ338" s="17" t="s">
        <v>82</v>
      </c>
      <c r="BK338" s="151">
        <f t="shared" si="109"/>
        <v>0</v>
      </c>
      <c r="BL338" s="17" t="s">
        <v>105</v>
      </c>
      <c r="BM338" s="150" t="s">
        <v>2216</v>
      </c>
    </row>
    <row r="339" spans="2:65" s="11" customFormat="1" ht="25.9" customHeight="1">
      <c r="B339" s="125"/>
      <c r="D339" s="126" t="s">
        <v>74</v>
      </c>
      <c r="E339" s="127" t="s">
        <v>2217</v>
      </c>
      <c r="F339" s="127" t="s">
        <v>2218</v>
      </c>
      <c r="I339" s="128"/>
      <c r="J339" s="129">
        <f>BK339</f>
        <v>0</v>
      </c>
      <c r="L339" s="125"/>
      <c r="M339" s="130"/>
      <c r="P339" s="131">
        <f>SUM(P340:P343)</f>
        <v>0</v>
      </c>
      <c r="R339" s="131">
        <f>SUM(R340:R343)</f>
        <v>0</v>
      </c>
      <c r="T339" s="132">
        <f>SUM(T340:T343)</f>
        <v>0</v>
      </c>
      <c r="AR339" s="126" t="s">
        <v>105</v>
      </c>
      <c r="AT339" s="133" t="s">
        <v>74</v>
      </c>
      <c r="AU339" s="133" t="s">
        <v>75</v>
      </c>
      <c r="AY339" s="126" t="s">
        <v>158</v>
      </c>
      <c r="BK339" s="134">
        <f>SUM(BK340:BK343)</f>
        <v>0</v>
      </c>
    </row>
    <row r="340" spans="2:65" s="1" customFormat="1" ht="16.5" customHeight="1">
      <c r="B340" s="137"/>
      <c r="C340" s="138" t="s">
        <v>1371</v>
      </c>
      <c r="D340" s="138" t="s">
        <v>160</v>
      </c>
      <c r="E340" s="139" t="s">
        <v>2219</v>
      </c>
      <c r="F340" s="140" t="s">
        <v>2220</v>
      </c>
      <c r="G340" s="141" t="s">
        <v>1820</v>
      </c>
      <c r="H340" s="142">
        <v>24</v>
      </c>
      <c r="I340" s="143"/>
      <c r="J340" s="144">
        <f>ROUND(I340*H340,2)</f>
        <v>0</v>
      </c>
      <c r="K340" s="145"/>
      <c r="L340" s="32"/>
      <c r="M340" s="146" t="s">
        <v>1</v>
      </c>
      <c r="N340" s="147" t="s">
        <v>40</v>
      </c>
      <c r="P340" s="148">
        <f>O340*H340</f>
        <v>0</v>
      </c>
      <c r="Q340" s="148">
        <v>0</v>
      </c>
      <c r="R340" s="148">
        <f>Q340*H340</f>
        <v>0</v>
      </c>
      <c r="S340" s="148">
        <v>0</v>
      </c>
      <c r="T340" s="149">
        <f>S340*H340</f>
        <v>0</v>
      </c>
      <c r="AR340" s="150" t="s">
        <v>105</v>
      </c>
      <c r="AT340" s="150" t="s">
        <v>160</v>
      </c>
      <c r="AU340" s="150" t="s">
        <v>82</v>
      </c>
      <c r="AY340" s="17" t="s">
        <v>158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7" t="s">
        <v>82</v>
      </c>
      <c r="BK340" s="151">
        <f>ROUND(I340*H340,2)</f>
        <v>0</v>
      </c>
      <c r="BL340" s="17" t="s">
        <v>105</v>
      </c>
      <c r="BM340" s="150" t="s">
        <v>2221</v>
      </c>
    </row>
    <row r="341" spans="2:65" s="1" customFormat="1" ht="16.5" customHeight="1">
      <c r="B341" s="137"/>
      <c r="C341" s="138" t="s">
        <v>1376</v>
      </c>
      <c r="D341" s="138" t="s">
        <v>160</v>
      </c>
      <c r="E341" s="139" t="s">
        <v>2222</v>
      </c>
      <c r="F341" s="140" t="s">
        <v>2223</v>
      </c>
      <c r="G341" s="141" t="s">
        <v>2164</v>
      </c>
      <c r="H341" s="142">
        <v>1</v>
      </c>
      <c r="I341" s="143"/>
      <c r="J341" s="144">
        <f>ROUND(I341*H341,2)</f>
        <v>0</v>
      </c>
      <c r="K341" s="145"/>
      <c r="L341" s="32"/>
      <c r="M341" s="146" t="s">
        <v>1</v>
      </c>
      <c r="N341" s="147" t="s">
        <v>40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105</v>
      </c>
      <c r="AT341" s="150" t="s">
        <v>160</v>
      </c>
      <c r="AU341" s="150" t="s">
        <v>82</v>
      </c>
      <c r="AY341" s="17" t="s">
        <v>158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82</v>
      </c>
      <c r="BK341" s="151">
        <f>ROUND(I341*H341,2)</f>
        <v>0</v>
      </c>
      <c r="BL341" s="17" t="s">
        <v>105</v>
      </c>
      <c r="BM341" s="150" t="s">
        <v>2224</v>
      </c>
    </row>
    <row r="342" spans="2:65" s="1" customFormat="1" ht="16.5" customHeight="1">
      <c r="B342" s="137"/>
      <c r="C342" s="138" t="s">
        <v>1381</v>
      </c>
      <c r="D342" s="138" t="s">
        <v>160</v>
      </c>
      <c r="E342" s="139" t="s">
        <v>2225</v>
      </c>
      <c r="F342" s="140" t="s">
        <v>2226</v>
      </c>
      <c r="G342" s="141" t="s">
        <v>183</v>
      </c>
      <c r="H342" s="142">
        <v>1</v>
      </c>
      <c r="I342" s="143"/>
      <c r="J342" s="144">
        <f>ROUND(I342*H342,2)</f>
        <v>0</v>
      </c>
      <c r="K342" s="145"/>
      <c r="L342" s="32"/>
      <c r="M342" s="146" t="s">
        <v>1</v>
      </c>
      <c r="N342" s="147" t="s">
        <v>40</v>
      </c>
      <c r="P342" s="148">
        <f>O342*H342</f>
        <v>0</v>
      </c>
      <c r="Q342" s="148">
        <v>0</v>
      </c>
      <c r="R342" s="148">
        <f>Q342*H342</f>
        <v>0</v>
      </c>
      <c r="S342" s="148">
        <v>0</v>
      </c>
      <c r="T342" s="149">
        <f>S342*H342</f>
        <v>0</v>
      </c>
      <c r="AR342" s="150" t="s">
        <v>105</v>
      </c>
      <c r="AT342" s="150" t="s">
        <v>160</v>
      </c>
      <c r="AU342" s="150" t="s">
        <v>82</v>
      </c>
      <c r="AY342" s="17" t="s">
        <v>158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7" t="s">
        <v>82</v>
      </c>
      <c r="BK342" s="151">
        <f>ROUND(I342*H342,2)</f>
        <v>0</v>
      </c>
      <c r="BL342" s="17" t="s">
        <v>105</v>
      </c>
      <c r="BM342" s="150" t="s">
        <v>2227</v>
      </c>
    </row>
    <row r="343" spans="2:65" s="1" customFormat="1" ht="16.5" customHeight="1">
      <c r="B343" s="137"/>
      <c r="C343" s="138" t="s">
        <v>1392</v>
      </c>
      <c r="D343" s="138" t="s">
        <v>160</v>
      </c>
      <c r="E343" s="139" t="s">
        <v>2228</v>
      </c>
      <c r="F343" s="140" t="s">
        <v>2229</v>
      </c>
      <c r="G343" s="141" t="s">
        <v>183</v>
      </c>
      <c r="H343" s="142">
        <v>1</v>
      </c>
      <c r="I343" s="143"/>
      <c r="J343" s="144">
        <f>ROUND(I343*H343,2)</f>
        <v>0</v>
      </c>
      <c r="K343" s="145"/>
      <c r="L343" s="32"/>
      <c r="M343" s="173" t="s">
        <v>1</v>
      </c>
      <c r="N343" s="174" t="s">
        <v>40</v>
      </c>
      <c r="O343" s="175"/>
      <c r="P343" s="176">
        <f>O343*H343</f>
        <v>0</v>
      </c>
      <c r="Q343" s="176">
        <v>0</v>
      </c>
      <c r="R343" s="176">
        <f>Q343*H343</f>
        <v>0</v>
      </c>
      <c r="S343" s="176">
        <v>0</v>
      </c>
      <c r="T343" s="177">
        <f>S343*H343</f>
        <v>0</v>
      </c>
      <c r="AR343" s="150" t="s">
        <v>105</v>
      </c>
      <c r="AT343" s="150" t="s">
        <v>160</v>
      </c>
      <c r="AU343" s="150" t="s">
        <v>82</v>
      </c>
      <c r="AY343" s="17" t="s">
        <v>158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82</v>
      </c>
      <c r="BK343" s="151">
        <f>ROUND(I343*H343,2)</f>
        <v>0</v>
      </c>
      <c r="BL343" s="17" t="s">
        <v>105</v>
      </c>
      <c r="BM343" s="150" t="s">
        <v>2230</v>
      </c>
    </row>
    <row r="344" spans="2:65" s="1" customFormat="1" ht="7" customHeight="1">
      <c r="B344" s="44"/>
      <c r="C344" s="45"/>
      <c r="D344" s="45"/>
      <c r="E344" s="45"/>
      <c r="F344" s="45"/>
      <c r="G344" s="45"/>
      <c r="H344" s="45"/>
      <c r="I344" s="45"/>
      <c r="J344" s="45"/>
      <c r="K344" s="45"/>
      <c r="L344" s="32"/>
    </row>
  </sheetData>
  <autoFilter ref="C137:K343" xr:uid="{00000000-0009-0000-0000-000003000000}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2231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ROUND((SUM(BE124:BE140)),  2)</f>
        <v>0</v>
      </c>
      <c r="I35" s="96">
        <v>0.21</v>
      </c>
      <c r="J35" s="86">
        <f>ROUND(((SUM(BE124:BE140))*I35),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ROUND((SUM(BF124:BF140)),  2)</f>
        <v>0</v>
      </c>
      <c r="I36" s="96">
        <v>0.15</v>
      </c>
      <c r="J36" s="86">
        <f>ROUND(((SUM(BF124:BF140))*I36),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ROUND((SUM(BG124:BG140)),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ROUND((SUM(BH124:BH140)),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ROUND((SUM(BI124:BI140)),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1c - Vytápění a vzduchotechnika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2232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2233</v>
      </c>
      <c r="E101" s="114"/>
      <c r="F101" s="114"/>
      <c r="G101" s="114"/>
      <c r="H101" s="114"/>
      <c r="I101" s="114"/>
      <c r="J101" s="115">
        <f>J128</f>
        <v>0</v>
      </c>
      <c r="L101" s="112"/>
    </row>
    <row r="102" spans="2:47" s="8" customFormat="1" ht="25" customHeight="1">
      <c r="B102" s="108"/>
      <c r="D102" s="109" t="s">
        <v>1753</v>
      </c>
      <c r="E102" s="110"/>
      <c r="F102" s="110"/>
      <c r="G102" s="110"/>
      <c r="H102" s="110"/>
      <c r="I102" s="110"/>
      <c r="J102" s="111">
        <f>J136</f>
        <v>0</v>
      </c>
      <c r="L102" s="108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143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1" t="str">
        <f>E7</f>
        <v>SŠ chovu koní a jezdectví Kladruby nad Labem - výstavba jízdárny</v>
      </c>
      <c r="F112" s="252"/>
      <c r="G112" s="252"/>
      <c r="H112" s="252"/>
      <c r="L112" s="32"/>
    </row>
    <row r="113" spans="2:65" ht="12" customHeight="1">
      <c r="B113" s="20"/>
      <c r="C113" s="27" t="s">
        <v>127</v>
      </c>
      <c r="L113" s="20"/>
    </row>
    <row r="114" spans="2:65" s="1" customFormat="1" ht="16.5" customHeight="1">
      <c r="B114" s="32"/>
      <c r="E114" s="251" t="s">
        <v>299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300</v>
      </c>
      <c r="L115" s="32"/>
    </row>
    <row r="116" spans="2:65" s="1" customFormat="1" ht="16.5" customHeight="1">
      <c r="B116" s="32"/>
      <c r="E116" s="213" t="str">
        <f>E11</f>
        <v>1c - Vytápění a vzduchotechnika</v>
      </c>
      <c r="F116" s="253"/>
      <c r="G116" s="253"/>
      <c r="H116" s="253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Kladruby nad Labem</v>
      </c>
      <c r="I118" s="27" t="s">
        <v>21</v>
      </c>
      <c r="J118" s="52" t="str">
        <f>IF(J14="","",J14)</f>
        <v>8. 1. 2023</v>
      </c>
      <c r="L118" s="32"/>
    </row>
    <row r="119" spans="2:65" s="1" customFormat="1" ht="7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E17</f>
        <v>Pardubický kraj</v>
      </c>
      <c r="I120" s="27" t="s">
        <v>29</v>
      </c>
      <c r="J120" s="30" t="str">
        <f>E23</f>
        <v>AG atelier s.r.o.</v>
      </c>
      <c r="L120" s="32"/>
    </row>
    <row r="121" spans="2:65" s="1" customFormat="1" ht="15.1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144</v>
      </c>
      <c r="D123" s="118" t="s">
        <v>60</v>
      </c>
      <c r="E123" s="118" t="s">
        <v>56</v>
      </c>
      <c r="F123" s="118" t="s">
        <v>57</v>
      </c>
      <c r="G123" s="118" t="s">
        <v>145</v>
      </c>
      <c r="H123" s="118" t="s">
        <v>146</v>
      </c>
      <c r="I123" s="118" t="s">
        <v>147</v>
      </c>
      <c r="J123" s="119" t="s">
        <v>131</v>
      </c>
      <c r="K123" s="120" t="s">
        <v>148</v>
      </c>
      <c r="L123" s="116"/>
      <c r="M123" s="59" t="s">
        <v>1</v>
      </c>
      <c r="N123" s="60" t="s">
        <v>39</v>
      </c>
      <c r="O123" s="60" t="s">
        <v>149</v>
      </c>
      <c r="P123" s="60" t="s">
        <v>150</v>
      </c>
      <c r="Q123" s="60" t="s">
        <v>151</v>
      </c>
      <c r="R123" s="60" t="s">
        <v>152</v>
      </c>
      <c r="S123" s="60" t="s">
        <v>153</v>
      </c>
      <c r="T123" s="61" t="s">
        <v>154</v>
      </c>
    </row>
    <row r="124" spans="2:65" s="1" customFormat="1" ht="22.75" customHeight="1">
      <c r="B124" s="32"/>
      <c r="C124" s="64" t="s">
        <v>155</v>
      </c>
      <c r="J124" s="121">
        <f>BK124</f>
        <v>0</v>
      </c>
      <c r="L124" s="32"/>
      <c r="M124" s="62"/>
      <c r="N124" s="53"/>
      <c r="O124" s="53"/>
      <c r="P124" s="122">
        <f>P125+P136</f>
        <v>0</v>
      </c>
      <c r="Q124" s="53"/>
      <c r="R124" s="122">
        <f>R125+R136</f>
        <v>1.6625000000000001E-2</v>
      </c>
      <c r="S124" s="53"/>
      <c r="T124" s="123">
        <f>T125+T136</f>
        <v>0</v>
      </c>
      <c r="AT124" s="17" t="s">
        <v>74</v>
      </c>
      <c r="AU124" s="17" t="s">
        <v>133</v>
      </c>
      <c r="BK124" s="124">
        <f>BK125+BK136</f>
        <v>0</v>
      </c>
    </row>
    <row r="125" spans="2:65" s="11" customFormat="1" ht="25.9" customHeight="1">
      <c r="B125" s="125"/>
      <c r="D125" s="126" t="s">
        <v>74</v>
      </c>
      <c r="E125" s="127" t="s">
        <v>993</v>
      </c>
      <c r="F125" s="127" t="s">
        <v>994</v>
      </c>
      <c r="I125" s="128"/>
      <c r="J125" s="129">
        <f>BK125</f>
        <v>0</v>
      </c>
      <c r="L125" s="125"/>
      <c r="M125" s="130"/>
      <c r="P125" s="131">
        <f>P126+P128</f>
        <v>0</v>
      </c>
      <c r="R125" s="131">
        <f>R126+R128</f>
        <v>1.6625000000000001E-2</v>
      </c>
      <c r="T125" s="132">
        <f>T126+T128</f>
        <v>0</v>
      </c>
      <c r="AR125" s="126" t="s">
        <v>84</v>
      </c>
      <c r="AT125" s="133" t="s">
        <v>74</v>
      </c>
      <c r="AU125" s="133" t="s">
        <v>75</v>
      </c>
      <c r="AY125" s="126" t="s">
        <v>158</v>
      </c>
      <c r="BK125" s="134">
        <f>BK126+BK128</f>
        <v>0</v>
      </c>
    </row>
    <row r="126" spans="2:65" s="11" customFormat="1" ht="22.75" customHeight="1">
      <c r="B126" s="125"/>
      <c r="D126" s="126" t="s">
        <v>74</v>
      </c>
      <c r="E126" s="135" t="s">
        <v>2234</v>
      </c>
      <c r="F126" s="135" t="s">
        <v>2235</v>
      </c>
      <c r="I126" s="128"/>
      <c r="J126" s="136">
        <f>BK126</f>
        <v>0</v>
      </c>
      <c r="L126" s="125"/>
      <c r="M126" s="130"/>
      <c r="P126" s="131">
        <f>P127</f>
        <v>0</v>
      </c>
      <c r="R126" s="131">
        <f>R127</f>
        <v>0</v>
      </c>
      <c r="T126" s="132">
        <f>T127</f>
        <v>0</v>
      </c>
      <c r="AR126" s="126" t="s">
        <v>84</v>
      </c>
      <c r="AT126" s="133" t="s">
        <v>74</v>
      </c>
      <c r="AU126" s="133" t="s">
        <v>82</v>
      </c>
      <c r="AY126" s="126" t="s">
        <v>158</v>
      </c>
      <c r="BK126" s="134">
        <f>BK127</f>
        <v>0</v>
      </c>
    </row>
    <row r="127" spans="2:65" s="1" customFormat="1" ht="16.5" customHeight="1">
      <c r="B127" s="137"/>
      <c r="C127" s="138" t="s">
        <v>82</v>
      </c>
      <c r="D127" s="138" t="s">
        <v>160</v>
      </c>
      <c r="E127" s="139" t="s">
        <v>82</v>
      </c>
      <c r="F127" s="140" t="s">
        <v>2236</v>
      </c>
      <c r="G127" s="141" t="s">
        <v>1</v>
      </c>
      <c r="H127" s="142">
        <v>0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248</v>
      </c>
      <c r="AT127" s="150" t="s">
        <v>160</v>
      </c>
      <c r="AU127" s="150" t="s">
        <v>84</v>
      </c>
      <c r="AY127" s="17" t="s">
        <v>158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82</v>
      </c>
      <c r="BK127" s="151">
        <f>ROUND(I127*H127,2)</f>
        <v>0</v>
      </c>
      <c r="BL127" s="17" t="s">
        <v>248</v>
      </c>
      <c r="BM127" s="150" t="s">
        <v>2237</v>
      </c>
    </row>
    <row r="128" spans="2:65" s="11" customFormat="1" ht="22.75" customHeight="1">
      <c r="B128" s="125"/>
      <c r="D128" s="126" t="s">
        <v>74</v>
      </c>
      <c r="E128" s="135" t="s">
        <v>2238</v>
      </c>
      <c r="F128" s="135" t="s">
        <v>2239</v>
      </c>
      <c r="I128" s="128"/>
      <c r="J128" s="136">
        <f>BK128</f>
        <v>0</v>
      </c>
      <c r="L128" s="125"/>
      <c r="M128" s="130"/>
      <c r="P128" s="131">
        <f>SUM(P129:P135)</f>
        <v>0</v>
      </c>
      <c r="R128" s="131">
        <f>SUM(R129:R135)</f>
        <v>1.6625000000000001E-2</v>
      </c>
      <c r="T128" s="132">
        <f>SUM(T129:T135)</f>
        <v>0</v>
      </c>
      <c r="AR128" s="126" t="s">
        <v>84</v>
      </c>
      <c r="AT128" s="133" t="s">
        <v>74</v>
      </c>
      <c r="AU128" s="133" t="s">
        <v>82</v>
      </c>
      <c r="AY128" s="126" t="s">
        <v>158</v>
      </c>
      <c r="BK128" s="134">
        <f>SUM(BK129:BK135)</f>
        <v>0</v>
      </c>
    </row>
    <row r="129" spans="2:65" s="1" customFormat="1" ht="21.75" customHeight="1">
      <c r="B129" s="137"/>
      <c r="C129" s="138" t="s">
        <v>84</v>
      </c>
      <c r="D129" s="138" t="s">
        <v>160</v>
      </c>
      <c r="E129" s="139" t="s">
        <v>2240</v>
      </c>
      <c r="F129" s="140" t="s">
        <v>2241</v>
      </c>
      <c r="G129" s="141" t="s">
        <v>492</v>
      </c>
      <c r="H129" s="142">
        <v>5</v>
      </c>
      <c r="I129" s="143"/>
      <c r="J129" s="144">
        <f t="shared" ref="J129:J135" si="0">ROUND(I129*H129,2)</f>
        <v>0</v>
      </c>
      <c r="K129" s="145"/>
      <c r="L129" s="32"/>
      <c r="M129" s="146" t="s">
        <v>1</v>
      </c>
      <c r="N129" s="147" t="s">
        <v>40</v>
      </c>
      <c r="P129" s="148">
        <f t="shared" ref="P129:P135" si="1">O129*H129</f>
        <v>0</v>
      </c>
      <c r="Q129" s="148">
        <v>0</v>
      </c>
      <c r="R129" s="148">
        <f t="shared" ref="R129:R135" si="2">Q129*H129</f>
        <v>0</v>
      </c>
      <c r="S129" s="148">
        <v>0</v>
      </c>
      <c r="T129" s="149">
        <f t="shared" ref="T129:T135" si="3">S129*H129</f>
        <v>0</v>
      </c>
      <c r="AR129" s="150" t="s">
        <v>248</v>
      </c>
      <c r="AT129" s="150" t="s">
        <v>160</v>
      </c>
      <c r="AU129" s="150" t="s">
        <v>84</v>
      </c>
      <c r="AY129" s="17" t="s">
        <v>158</v>
      </c>
      <c r="BE129" s="151">
        <f t="shared" ref="BE129:BE135" si="4">IF(N129="základní",J129,0)</f>
        <v>0</v>
      </c>
      <c r="BF129" s="151">
        <f t="shared" ref="BF129:BF135" si="5">IF(N129="snížená",J129,0)</f>
        <v>0</v>
      </c>
      <c r="BG129" s="151">
        <f t="shared" ref="BG129:BG135" si="6">IF(N129="zákl. přenesená",J129,0)</f>
        <v>0</v>
      </c>
      <c r="BH129" s="151">
        <f t="shared" ref="BH129:BH135" si="7">IF(N129="sníž. přenesená",J129,0)</f>
        <v>0</v>
      </c>
      <c r="BI129" s="151">
        <f t="shared" ref="BI129:BI135" si="8">IF(N129="nulová",J129,0)</f>
        <v>0</v>
      </c>
      <c r="BJ129" s="17" t="s">
        <v>82</v>
      </c>
      <c r="BK129" s="151">
        <f t="shared" ref="BK129:BK135" si="9">ROUND(I129*H129,2)</f>
        <v>0</v>
      </c>
      <c r="BL129" s="17" t="s">
        <v>248</v>
      </c>
      <c r="BM129" s="150" t="s">
        <v>2242</v>
      </c>
    </row>
    <row r="130" spans="2:65" s="1" customFormat="1" ht="24.15" customHeight="1">
      <c r="B130" s="137"/>
      <c r="C130" s="185" t="s">
        <v>102</v>
      </c>
      <c r="D130" s="185" t="s">
        <v>656</v>
      </c>
      <c r="E130" s="186" t="s">
        <v>2243</v>
      </c>
      <c r="F130" s="187" t="s">
        <v>2244</v>
      </c>
      <c r="G130" s="188" t="s">
        <v>2164</v>
      </c>
      <c r="H130" s="189">
        <v>5</v>
      </c>
      <c r="I130" s="190"/>
      <c r="J130" s="191">
        <f t="shared" si="0"/>
        <v>0</v>
      </c>
      <c r="K130" s="192"/>
      <c r="L130" s="193"/>
      <c r="M130" s="194" t="s">
        <v>1</v>
      </c>
      <c r="N130" s="195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530</v>
      </c>
      <c r="AT130" s="150" t="s">
        <v>656</v>
      </c>
      <c r="AU130" s="150" t="s">
        <v>84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248</v>
      </c>
      <c r="BM130" s="150" t="s">
        <v>2245</v>
      </c>
    </row>
    <row r="131" spans="2:65" s="1" customFormat="1" ht="16.5" customHeight="1">
      <c r="B131" s="137"/>
      <c r="C131" s="138" t="s">
        <v>105</v>
      </c>
      <c r="D131" s="138" t="s">
        <v>160</v>
      </c>
      <c r="E131" s="139" t="s">
        <v>2246</v>
      </c>
      <c r="F131" s="140" t="s">
        <v>2247</v>
      </c>
      <c r="G131" s="141" t="s">
        <v>492</v>
      </c>
      <c r="H131" s="142">
        <v>3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248</v>
      </c>
      <c r="AT131" s="150" t="s">
        <v>160</v>
      </c>
      <c r="AU131" s="150" t="s">
        <v>84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248</v>
      </c>
      <c r="BM131" s="150" t="s">
        <v>2248</v>
      </c>
    </row>
    <row r="132" spans="2:65" s="1" customFormat="1" ht="21.75" customHeight="1">
      <c r="B132" s="137"/>
      <c r="C132" s="185" t="s">
        <v>108</v>
      </c>
      <c r="D132" s="185" t="s">
        <v>656</v>
      </c>
      <c r="E132" s="186" t="s">
        <v>2249</v>
      </c>
      <c r="F132" s="187" t="s">
        <v>2250</v>
      </c>
      <c r="G132" s="188" t="s">
        <v>2164</v>
      </c>
      <c r="H132" s="189">
        <v>3</v>
      </c>
      <c r="I132" s="190"/>
      <c r="J132" s="191">
        <f t="shared" si="0"/>
        <v>0</v>
      </c>
      <c r="K132" s="192"/>
      <c r="L132" s="193"/>
      <c r="M132" s="194" t="s">
        <v>1</v>
      </c>
      <c r="N132" s="195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530</v>
      </c>
      <c r="AT132" s="150" t="s">
        <v>656</v>
      </c>
      <c r="AU132" s="150" t="s">
        <v>84</v>
      </c>
      <c r="AY132" s="17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1">
        <f t="shared" si="9"/>
        <v>0</v>
      </c>
      <c r="BL132" s="17" t="s">
        <v>248</v>
      </c>
      <c r="BM132" s="150" t="s">
        <v>2251</v>
      </c>
    </row>
    <row r="133" spans="2:65" s="1" customFormat="1" ht="24.15" customHeight="1">
      <c r="B133" s="137"/>
      <c r="C133" s="138" t="s">
        <v>111</v>
      </c>
      <c r="D133" s="138" t="s">
        <v>160</v>
      </c>
      <c r="E133" s="139" t="s">
        <v>2252</v>
      </c>
      <c r="F133" s="140" t="s">
        <v>2253</v>
      </c>
      <c r="G133" s="141" t="s">
        <v>906</v>
      </c>
      <c r="H133" s="142">
        <v>9.5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40</v>
      </c>
      <c r="P133" s="148">
        <f t="shared" si="1"/>
        <v>0</v>
      </c>
      <c r="Q133" s="148">
        <v>1.75E-3</v>
      </c>
      <c r="R133" s="148">
        <f t="shared" si="2"/>
        <v>1.6625000000000001E-2</v>
      </c>
      <c r="S133" s="148">
        <v>0</v>
      </c>
      <c r="T133" s="149">
        <f t="shared" si="3"/>
        <v>0</v>
      </c>
      <c r="AR133" s="150" t="s">
        <v>248</v>
      </c>
      <c r="AT133" s="150" t="s">
        <v>160</v>
      </c>
      <c r="AU133" s="150" t="s">
        <v>84</v>
      </c>
      <c r="AY133" s="17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1">
        <f t="shared" si="9"/>
        <v>0</v>
      </c>
      <c r="BL133" s="17" t="s">
        <v>248</v>
      </c>
      <c r="BM133" s="150" t="s">
        <v>2254</v>
      </c>
    </row>
    <row r="134" spans="2:65" s="1" customFormat="1" ht="24.15" customHeight="1">
      <c r="B134" s="137"/>
      <c r="C134" s="138" t="s">
        <v>120</v>
      </c>
      <c r="D134" s="138" t="s">
        <v>160</v>
      </c>
      <c r="E134" s="139" t="s">
        <v>2255</v>
      </c>
      <c r="F134" s="140" t="s">
        <v>2256</v>
      </c>
      <c r="G134" s="141" t="s">
        <v>492</v>
      </c>
      <c r="H134" s="142">
        <v>4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248</v>
      </c>
      <c r="AT134" s="150" t="s">
        <v>160</v>
      </c>
      <c r="AU134" s="150" t="s">
        <v>84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248</v>
      </c>
      <c r="BM134" s="150" t="s">
        <v>2257</v>
      </c>
    </row>
    <row r="135" spans="2:65" s="1" customFormat="1" ht="21.75" customHeight="1">
      <c r="B135" s="137"/>
      <c r="C135" s="185" t="s">
        <v>123</v>
      </c>
      <c r="D135" s="185" t="s">
        <v>656</v>
      </c>
      <c r="E135" s="186" t="s">
        <v>2258</v>
      </c>
      <c r="F135" s="187" t="s">
        <v>2259</v>
      </c>
      <c r="G135" s="188" t="s">
        <v>2164</v>
      </c>
      <c r="H135" s="189">
        <v>4</v>
      </c>
      <c r="I135" s="190"/>
      <c r="J135" s="191">
        <f t="shared" si="0"/>
        <v>0</v>
      </c>
      <c r="K135" s="192"/>
      <c r="L135" s="193"/>
      <c r="M135" s="194" t="s">
        <v>1</v>
      </c>
      <c r="N135" s="195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530</v>
      </c>
      <c r="AT135" s="150" t="s">
        <v>656</v>
      </c>
      <c r="AU135" s="150" t="s">
        <v>84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248</v>
      </c>
      <c r="BM135" s="150" t="s">
        <v>2260</v>
      </c>
    </row>
    <row r="136" spans="2:65" s="11" customFormat="1" ht="25.9" customHeight="1">
      <c r="B136" s="125"/>
      <c r="D136" s="126" t="s">
        <v>74</v>
      </c>
      <c r="E136" s="127" t="s">
        <v>2217</v>
      </c>
      <c r="F136" s="127" t="s">
        <v>2218</v>
      </c>
      <c r="I136" s="128"/>
      <c r="J136" s="129">
        <f>BK136</f>
        <v>0</v>
      </c>
      <c r="L136" s="125"/>
      <c r="M136" s="130"/>
      <c r="P136" s="131">
        <f>SUM(P137:P140)</f>
        <v>0</v>
      </c>
      <c r="R136" s="131">
        <f>SUM(R137:R140)</f>
        <v>0</v>
      </c>
      <c r="T136" s="132">
        <f>SUM(T137:T140)</f>
        <v>0</v>
      </c>
      <c r="AR136" s="126" t="s">
        <v>105</v>
      </c>
      <c r="AT136" s="133" t="s">
        <v>74</v>
      </c>
      <c r="AU136" s="133" t="s">
        <v>75</v>
      </c>
      <c r="AY136" s="126" t="s">
        <v>158</v>
      </c>
      <c r="BK136" s="134">
        <f>SUM(BK137:BK140)</f>
        <v>0</v>
      </c>
    </row>
    <row r="137" spans="2:65" s="1" customFormat="1" ht="16.5" customHeight="1">
      <c r="B137" s="137"/>
      <c r="C137" s="138" t="s">
        <v>179</v>
      </c>
      <c r="D137" s="138" t="s">
        <v>160</v>
      </c>
      <c r="E137" s="139" t="s">
        <v>2222</v>
      </c>
      <c r="F137" s="140" t="s">
        <v>2223</v>
      </c>
      <c r="G137" s="141" t="s">
        <v>2164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2261</v>
      </c>
    </row>
    <row r="138" spans="2:65" s="1" customFormat="1" ht="16.5" customHeight="1">
      <c r="B138" s="137"/>
      <c r="C138" s="138" t="s">
        <v>215</v>
      </c>
      <c r="D138" s="138" t="s">
        <v>160</v>
      </c>
      <c r="E138" s="139" t="s">
        <v>2225</v>
      </c>
      <c r="F138" s="140" t="s">
        <v>2226</v>
      </c>
      <c r="G138" s="141" t="s">
        <v>183</v>
      </c>
      <c r="H138" s="142">
        <v>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2262</v>
      </c>
    </row>
    <row r="139" spans="2:65" s="1" customFormat="1" ht="16.5" customHeight="1">
      <c r="B139" s="137"/>
      <c r="C139" s="138" t="s">
        <v>223</v>
      </c>
      <c r="D139" s="138" t="s">
        <v>160</v>
      </c>
      <c r="E139" s="139" t="s">
        <v>2263</v>
      </c>
      <c r="F139" s="140" t="s">
        <v>2264</v>
      </c>
      <c r="G139" s="141" t="s">
        <v>183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2265</v>
      </c>
    </row>
    <row r="140" spans="2:65" s="1" customFormat="1" ht="24.15" customHeight="1">
      <c r="B140" s="137"/>
      <c r="C140" s="138" t="s">
        <v>228</v>
      </c>
      <c r="D140" s="138" t="s">
        <v>160</v>
      </c>
      <c r="E140" s="139" t="s">
        <v>2266</v>
      </c>
      <c r="F140" s="140" t="s">
        <v>2267</v>
      </c>
      <c r="G140" s="141" t="s">
        <v>183</v>
      </c>
      <c r="H140" s="142">
        <v>1</v>
      </c>
      <c r="I140" s="143"/>
      <c r="J140" s="144">
        <f>ROUND(I140*H140,2)</f>
        <v>0</v>
      </c>
      <c r="K140" s="145"/>
      <c r="L140" s="32"/>
      <c r="M140" s="173" t="s">
        <v>1</v>
      </c>
      <c r="N140" s="174" t="s">
        <v>40</v>
      </c>
      <c r="O140" s="175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82</v>
      </c>
      <c r="BK140" s="151">
        <f>ROUND(I140*H140,2)</f>
        <v>0</v>
      </c>
      <c r="BL140" s="17" t="s">
        <v>105</v>
      </c>
      <c r="BM140" s="150" t="s">
        <v>2268</v>
      </c>
    </row>
    <row r="141" spans="2:65" s="1" customFormat="1" ht="7" customHeight="1"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2"/>
    </row>
  </sheetData>
  <autoFilter ref="C123:K140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3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99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299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2269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2270</v>
      </c>
      <c r="I26" s="27" t="s">
        <v>26</v>
      </c>
      <c r="J26" s="25" t="s">
        <v>1</v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ROUND(J128,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ROUND((SUM(BE128:BE282)),  2)</f>
        <v>0</v>
      </c>
      <c r="I35" s="96">
        <v>0.21</v>
      </c>
      <c r="J35" s="86">
        <f>ROUND(((SUM(BE128:BE282))*I35),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ROUND((SUM(BF128:BF282)),  2)</f>
        <v>0</v>
      </c>
      <c r="I36" s="96">
        <v>0.15</v>
      </c>
      <c r="J36" s="86">
        <f>ROUND(((SUM(BF128:BF282))*I36),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ROUND((SUM(BG128:BG282)),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ROUND((SUM(BH128:BH282)),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ROUND((SUM(BI128:BI282)),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299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1d - Silnoproudá elektroinstalace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25.6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Ing. František Velínský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J128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308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2271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8" customFormat="1" ht="25" customHeight="1">
      <c r="B101" s="108"/>
      <c r="D101" s="109" t="s">
        <v>323</v>
      </c>
      <c r="E101" s="110"/>
      <c r="F101" s="110"/>
      <c r="G101" s="110"/>
      <c r="H101" s="110"/>
      <c r="I101" s="110"/>
      <c r="J101" s="111">
        <f>J262</f>
        <v>0</v>
      </c>
      <c r="L101" s="108"/>
    </row>
    <row r="102" spans="2:47" s="9" customFormat="1" ht="19.899999999999999" customHeight="1">
      <c r="B102" s="112"/>
      <c r="D102" s="113" t="s">
        <v>2272</v>
      </c>
      <c r="E102" s="114"/>
      <c r="F102" s="114"/>
      <c r="G102" s="114"/>
      <c r="H102" s="114"/>
      <c r="I102" s="114"/>
      <c r="J102" s="115">
        <f>J263</f>
        <v>0</v>
      </c>
      <c r="L102" s="112"/>
    </row>
    <row r="103" spans="2:47" s="8" customFormat="1" ht="25" customHeight="1">
      <c r="B103" s="108"/>
      <c r="D103" s="109" t="s">
        <v>2273</v>
      </c>
      <c r="E103" s="110"/>
      <c r="F103" s="110"/>
      <c r="G103" s="110"/>
      <c r="H103" s="110"/>
      <c r="I103" s="110"/>
      <c r="J103" s="111">
        <f>J271</f>
        <v>0</v>
      </c>
      <c r="L103" s="108"/>
    </row>
    <row r="104" spans="2:47" s="8" customFormat="1" ht="25" customHeight="1">
      <c r="B104" s="108"/>
      <c r="D104" s="109" t="s">
        <v>138</v>
      </c>
      <c r="E104" s="110"/>
      <c r="F104" s="110"/>
      <c r="G104" s="110"/>
      <c r="H104" s="110"/>
      <c r="I104" s="110"/>
      <c r="J104" s="111">
        <f>J278</f>
        <v>0</v>
      </c>
      <c r="L104" s="108"/>
    </row>
    <row r="105" spans="2:47" s="9" customFormat="1" ht="19.899999999999999" customHeight="1">
      <c r="B105" s="112"/>
      <c r="D105" s="113" t="s">
        <v>2274</v>
      </c>
      <c r="E105" s="114"/>
      <c r="F105" s="114"/>
      <c r="G105" s="114"/>
      <c r="H105" s="114"/>
      <c r="I105" s="114"/>
      <c r="J105" s="115">
        <f>J279</f>
        <v>0</v>
      </c>
      <c r="L105" s="112"/>
    </row>
    <row r="106" spans="2:47" s="9" customFormat="1" ht="19.899999999999999" customHeight="1">
      <c r="B106" s="112"/>
      <c r="D106" s="113" t="s">
        <v>2275</v>
      </c>
      <c r="E106" s="114"/>
      <c r="F106" s="114"/>
      <c r="G106" s="114"/>
      <c r="H106" s="114"/>
      <c r="I106" s="114"/>
      <c r="J106" s="115">
        <f>J281</f>
        <v>0</v>
      </c>
      <c r="L106" s="112"/>
    </row>
    <row r="107" spans="2:47" s="1" customFormat="1" ht="21.75" customHeight="1">
      <c r="B107" s="32"/>
      <c r="L107" s="32"/>
    </row>
    <row r="108" spans="2:47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" customHeight="1">
      <c r="B113" s="32"/>
      <c r="C113" s="21" t="s">
        <v>143</v>
      </c>
      <c r="L113" s="32"/>
    </row>
    <row r="114" spans="2:63" s="1" customFormat="1" ht="7" customHeight="1">
      <c r="B114" s="32"/>
      <c r="L114" s="32"/>
    </row>
    <row r="115" spans="2:63" s="1" customFormat="1" ht="12" customHeight="1">
      <c r="B115" s="32"/>
      <c r="C115" s="27" t="s">
        <v>15</v>
      </c>
      <c r="L115" s="32"/>
    </row>
    <row r="116" spans="2:63" s="1" customFormat="1" ht="16.5" customHeight="1">
      <c r="B116" s="32"/>
      <c r="E116" s="251" t="str">
        <f>E7</f>
        <v>SŠ chovu koní a jezdectví Kladruby nad Labem - výstavba jízdárny</v>
      </c>
      <c r="F116" s="252"/>
      <c r="G116" s="252"/>
      <c r="H116" s="252"/>
      <c r="L116" s="32"/>
    </row>
    <row r="117" spans="2:63" ht="12" customHeight="1">
      <c r="B117" s="20"/>
      <c r="C117" s="27" t="s">
        <v>127</v>
      </c>
      <c r="L117" s="20"/>
    </row>
    <row r="118" spans="2:63" s="1" customFormat="1" ht="16.5" customHeight="1">
      <c r="B118" s="32"/>
      <c r="E118" s="251" t="s">
        <v>299</v>
      </c>
      <c r="F118" s="253"/>
      <c r="G118" s="253"/>
      <c r="H118" s="253"/>
      <c r="L118" s="32"/>
    </row>
    <row r="119" spans="2:63" s="1" customFormat="1" ht="12" customHeight="1">
      <c r="B119" s="32"/>
      <c r="C119" s="27" t="s">
        <v>300</v>
      </c>
      <c r="L119" s="32"/>
    </row>
    <row r="120" spans="2:63" s="1" customFormat="1" ht="16.5" customHeight="1">
      <c r="B120" s="32"/>
      <c r="E120" s="213" t="str">
        <f>E11</f>
        <v>1d - Silnoproudá elektroinstalace</v>
      </c>
      <c r="F120" s="253"/>
      <c r="G120" s="253"/>
      <c r="H120" s="253"/>
      <c r="L120" s="32"/>
    </row>
    <row r="121" spans="2:63" s="1" customFormat="1" ht="7" customHeight="1">
      <c r="B121" s="32"/>
      <c r="L121" s="32"/>
    </row>
    <row r="122" spans="2:63" s="1" customFormat="1" ht="12" customHeight="1">
      <c r="B122" s="32"/>
      <c r="C122" s="27" t="s">
        <v>19</v>
      </c>
      <c r="F122" s="25" t="str">
        <f>F14</f>
        <v>Kladruby nad Labem</v>
      </c>
      <c r="I122" s="27" t="s">
        <v>21</v>
      </c>
      <c r="J122" s="52" t="str">
        <f>IF(J14="","",J14)</f>
        <v>8. 1. 2023</v>
      </c>
      <c r="L122" s="32"/>
    </row>
    <row r="123" spans="2:63" s="1" customFormat="1" ht="7" customHeight="1">
      <c r="B123" s="32"/>
      <c r="L123" s="32"/>
    </row>
    <row r="124" spans="2:63" s="1" customFormat="1" ht="15.15" customHeight="1">
      <c r="B124" s="32"/>
      <c r="C124" s="27" t="s">
        <v>23</v>
      </c>
      <c r="F124" s="25" t="str">
        <f>E17</f>
        <v>Pardubický kraj</v>
      </c>
      <c r="I124" s="27" t="s">
        <v>29</v>
      </c>
      <c r="J124" s="30" t="str">
        <f>E23</f>
        <v>AG atelier s.r.o.</v>
      </c>
      <c r="L124" s="32"/>
    </row>
    <row r="125" spans="2:63" s="1" customFormat="1" ht="25.65" customHeight="1">
      <c r="B125" s="32"/>
      <c r="C125" s="27" t="s">
        <v>27</v>
      </c>
      <c r="F125" s="25" t="str">
        <f>IF(E20="","",E20)</f>
        <v>Vyplň údaj</v>
      </c>
      <c r="I125" s="27" t="s">
        <v>32</v>
      </c>
      <c r="J125" s="30" t="str">
        <f>E26</f>
        <v>Ing. František Velínský</v>
      </c>
      <c r="L125" s="32"/>
    </row>
    <row r="126" spans="2:63" s="1" customFormat="1" ht="10.25" customHeight="1">
      <c r="B126" s="32"/>
      <c r="L126" s="32"/>
    </row>
    <row r="127" spans="2:63" s="10" customFormat="1" ht="29.25" customHeight="1">
      <c r="B127" s="116"/>
      <c r="C127" s="117" t="s">
        <v>144</v>
      </c>
      <c r="D127" s="118" t="s">
        <v>60</v>
      </c>
      <c r="E127" s="118" t="s">
        <v>56</v>
      </c>
      <c r="F127" s="118" t="s">
        <v>57</v>
      </c>
      <c r="G127" s="118" t="s">
        <v>145</v>
      </c>
      <c r="H127" s="118" t="s">
        <v>146</v>
      </c>
      <c r="I127" s="118" t="s">
        <v>147</v>
      </c>
      <c r="J127" s="119" t="s">
        <v>131</v>
      </c>
      <c r="K127" s="120" t="s">
        <v>148</v>
      </c>
      <c r="L127" s="116"/>
      <c r="M127" s="59" t="s">
        <v>1</v>
      </c>
      <c r="N127" s="60" t="s">
        <v>39</v>
      </c>
      <c r="O127" s="60" t="s">
        <v>149</v>
      </c>
      <c r="P127" s="60" t="s">
        <v>150</v>
      </c>
      <c r="Q127" s="60" t="s">
        <v>151</v>
      </c>
      <c r="R127" s="60" t="s">
        <v>152</v>
      </c>
      <c r="S127" s="60" t="s">
        <v>153</v>
      </c>
      <c r="T127" s="61" t="s">
        <v>154</v>
      </c>
    </row>
    <row r="128" spans="2:63" s="1" customFormat="1" ht="22.75" customHeight="1">
      <c r="B128" s="32"/>
      <c r="C128" s="64" t="s">
        <v>155</v>
      </c>
      <c r="J128" s="121">
        <f>BK128</f>
        <v>0</v>
      </c>
      <c r="L128" s="32"/>
      <c r="M128" s="62"/>
      <c r="N128" s="53"/>
      <c r="O128" s="53"/>
      <c r="P128" s="122">
        <f>P129+P262+P271+P278</f>
        <v>0</v>
      </c>
      <c r="Q128" s="53"/>
      <c r="R128" s="122">
        <f>R129+R262+R271+R278</f>
        <v>7.8620330000000003</v>
      </c>
      <c r="S128" s="53"/>
      <c r="T128" s="123">
        <f>T129+T262+T271+T278</f>
        <v>0</v>
      </c>
      <c r="AT128" s="17" t="s">
        <v>74</v>
      </c>
      <c r="AU128" s="17" t="s">
        <v>133</v>
      </c>
      <c r="BK128" s="124">
        <f>BK129+BK262+BK271+BK278</f>
        <v>0</v>
      </c>
    </row>
    <row r="129" spans="2:65" s="11" customFormat="1" ht="25.9" customHeight="1">
      <c r="B129" s="125"/>
      <c r="D129" s="126" t="s">
        <v>74</v>
      </c>
      <c r="E129" s="127" t="s">
        <v>993</v>
      </c>
      <c r="F129" s="127" t="s">
        <v>994</v>
      </c>
      <c r="I129" s="128"/>
      <c r="J129" s="129">
        <f>BK129</f>
        <v>0</v>
      </c>
      <c r="L129" s="125"/>
      <c r="M129" s="130"/>
      <c r="P129" s="131">
        <f>P130</f>
        <v>0</v>
      </c>
      <c r="R129" s="131">
        <f>R130</f>
        <v>2.3481399999999994</v>
      </c>
      <c r="T129" s="132">
        <f>T130</f>
        <v>0</v>
      </c>
      <c r="AR129" s="126" t="s">
        <v>84</v>
      </c>
      <c r="AT129" s="133" t="s">
        <v>74</v>
      </c>
      <c r="AU129" s="133" t="s">
        <v>75</v>
      </c>
      <c r="AY129" s="126" t="s">
        <v>158</v>
      </c>
      <c r="BK129" s="134">
        <f>BK130</f>
        <v>0</v>
      </c>
    </row>
    <row r="130" spans="2:65" s="11" customFormat="1" ht="22.75" customHeight="1">
      <c r="B130" s="125"/>
      <c r="D130" s="126" t="s">
        <v>74</v>
      </c>
      <c r="E130" s="135" t="s">
        <v>2276</v>
      </c>
      <c r="F130" s="135" t="s">
        <v>2277</v>
      </c>
      <c r="I130" s="128"/>
      <c r="J130" s="136">
        <f>BK130</f>
        <v>0</v>
      </c>
      <c r="L130" s="125"/>
      <c r="M130" s="130"/>
      <c r="P130" s="131">
        <f>SUM(P131:P261)</f>
        <v>0</v>
      </c>
      <c r="R130" s="131">
        <f>SUM(R131:R261)</f>
        <v>2.3481399999999994</v>
      </c>
      <c r="T130" s="132">
        <f>SUM(T131:T261)</f>
        <v>0</v>
      </c>
      <c r="AR130" s="126" t="s">
        <v>84</v>
      </c>
      <c r="AT130" s="133" t="s">
        <v>74</v>
      </c>
      <c r="AU130" s="133" t="s">
        <v>82</v>
      </c>
      <c r="AY130" s="126" t="s">
        <v>158</v>
      </c>
      <c r="BK130" s="134">
        <f>SUM(BK131:BK261)</f>
        <v>0</v>
      </c>
    </row>
    <row r="131" spans="2:65" s="1" customFormat="1" ht="24.15" customHeight="1">
      <c r="B131" s="137"/>
      <c r="C131" s="138" t="s">
        <v>82</v>
      </c>
      <c r="D131" s="138" t="s">
        <v>160</v>
      </c>
      <c r="E131" s="139" t="s">
        <v>2278</v>
      </c>
      <c r="F131" s="140" t="s">
        <v>2279</v>
      </c>
      <c r="G131" s="141" t="s">
        <v>906</v>
      </c>
      <c r="H131" s="142">
        <v>500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248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248</v>
      </c>
      <c r="BM131" s="150" t="s">
        <v>2280</v>
      </c>
    </row>
    <row r="132" spans="2:65" s="1" customFormat="1" ht="24.15" customHeight="1">
      <c r="B132" s="137"/>
      <c r="C132" s="185" t="s">
        <v>84</v>
      </c>
      <c r="D132" s="185" t="s">
        <v>656</v>
      </c>
      <c r="E132" s="186" t="s">
        <v>2281</v>
      </c>
      <c r="F132" s="187" t="s">
        <v>2282</v>
      </c>
      <c r="G132" s="188" t="s">
        <v>906</v>
      </c>
      <c r="H132" s="189">
        <v>500</v>
      </c>
      <c r="I132" s="190"/>
      <c r="J132" s="191">
        <f>ROUND(I132*H132,2)</f>
        <v>0</v>
      </c>
      <c r="K132" s="192"/>
      <c r="L132" s="193"/>
      <c r="M132" s="194" t="s">
        <v>1</v>
      </c>
      <c r="N132" s="195" t="s">
        <v>40</v>
      </c>
      <c r="P132" s="148">
        <f>O132*H132</f>
        <v>0</v>
      </c>
      <c r="Q132" s="148">
        <v>3.1E-4</v>
      </c>
      <c r="R132" s="148">
        <f>Q132*H132</f>
        <v>0.155</v>
      </c>
      <c r="S132" s="148">
        <v>0</v>
      </c>
      <c r="T132" s="149">
        <f>S132*H132</f>
        <v>0</v>
      </c>
      <c r="AR132" s="150" t="s">
        <v>530</v>
      </c>
      <c r="AT132" s="150" t="s">
        <v>656</v>
      </c>
      <c r="AU132" s="150" t="s">
        <v>84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248</v>
      </c>
      <c r="BM132" s="150" t="s">
        <v>2283</v>
      </c>
    </row>
    <row r="133" spans="2:65" s="1" customFormat="1" ht="24.15" customHeight="1">
      <c r="B133" s="137"/>
      <c r="C133" s="138" t="s">
        <v>102</v>
      </c>
      <c r="D133" s="138" t="s">
        <v>160</v>
      </c>
      <c r="E133" s="139" t="s">
        <v>2284</v>
      </c>
      <c r="F133" s="140" t="s">
        <v>2285</v>
      </c>
      <c r="G133" s="141" t="s">
        <v>906</v>
      </c>
      <c r="H133" s="142">
        <v>170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248</v>
      </c>
      <c r="AT133" s="150" t="s">
        <v>160</v>
      </c>
      <c r="AU133" s="150" t="s">
        <v>84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248</v>
      </c>
      <c r="BM133" s="150" t="s">
        <v>2286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2287</v>
      </c>
      <c r="H134" s="162">
        <v>170</v>
      </c>
      <c r="I134" s="163"/>
      <c r="L134" s="159"/>
      <c r="M134" s="164"/>
      <c r="T134" s="165"/>
      <c r="AT134" s="160" t="s">
        <v>165</v>
      </c>
      <c r="AU134" s="160" t="s">
        <v>84</v>
      </c>
      <c r="AV134" s="13" t="s">
        <v>84</v>
      </c>
      <c r="AW134" s="13" t="s">
        <v>31</v>
      </c>
      <c r="AX134" s="13" t="s">
        <v>82</v>
      </c>
      <c r="AY134" s="160" t="s">
        <v>158</v>
      </c>
    </row>
    <row r="135" spans="2:65" s="1" customFormat="1" ht="33" customHeight="1">
      <c r="B135" s="137"/>
      <c r="C135" s="185" t="s">
        <v>105</v>
      </c>
      <c r="D135" s="185" t="s">
        <v>656</v>
      </c>
      <c r="E135" s="186" t="s">
        <v>2288</v>
      </c>
      <c r="F135" s="187" t="s">
        <v>2289</v>
      </c>
      <c r="G135" s="188" t="s">
        <v>906</v>
      </c>
      <c r="H135" s="189">
        <v>170</v>
      </c>
      <c r="I135" s="190"/>
      <c r="J135" s="191">
        <f t="shared" ref="J135:J143" si="0">ROUND(I135*H135,2)</f>
        <v>0</v>
      </c>
      <c r="K135" s="192"/>
      <c r="L135" s="193"/>
      <c r="M135" s="194" t="s">
        <v>1</v>
      </c>
      <c r="N135" s="195" t="s">
        <v>40</v>
      </c>
      <c r="P135" s="148">
        <f t="shared" ref="P135:P143" si="1">O135*H135</f>
        <v>0</v>
      </c>
      <c r="Q135" s="148">
        <v>4.4999999999999997E-3</v>
      </c>
      <c r="R135" s="148">
        <f t="shared" ref="R135:R143" si="2">Q135*H135</f>
        <v>0.7649999999999999</v>
      </c>
      <c r="S135" s="148">
        <v>0</v>
      </c>
      <c r="T135" s="149">
        <f t="shared" ref="T135:T143" si="3">S135*H135</f>
        <v>0</v>
      </c>
      <c r="AR135" s="150" t="s">
        <v>530</v>
      </c>
      <c r="AT135" s="150" t="s">
        <v>656</v>
      </c>
      <c r="AU135" s="150" t="s">
        <v>84</v>
      </c>
      <c r="AY135" s="17" t="s">
        <v>158</v>
      </c>
      <c r="BE135" s="151">
        <f t="shared" ref="BE135:BE143" si="4">IF(N135="základní",J135,0)</f>
        <v>0</v>
      </c>
      <c r="BF135" s="151">
        <f t="shared" ref="BF135:BF143" si="5">IF(N135="snížená",J135,0)</f>
        <v>0</v>
      </c>
      <c r="BG135" s="151">
        <f t="shared" ref="BG135:BG143" si="6">IF(N135="zákl. přenesená",J135,0)</f>
        <v>0</v>
      </c>
      <c r="BH135" s="151">
        <f t="shared" ref="BH135:BH143" si="7">IF(N135="sníž. přenesená",J135,0)</f>
        <v>0</v>
      </c>
      <c r="BI135" s="151">
        <f t="shared" ref="BI135:BI143" si="8">IF(N135="nulová",J135,0)</f>
        <v>0</v>
      </c>
      <c r="BJ135" s="17" t="s">
        <v>82</v>
      </c>
      <c r="BK135" s="151">
        <f t="shared" ref="BK135:BK143" si="9">ROUND(I135*H135,2)</f>
        <v>0</v>
      </c>
      <c r="BL135" s="17" t="s">
        <v>248</v>
      </c>
      <c r="BM135" s="150" t="s">
        <v>2290</v>
      </c>
    </row>
    <row r="136" spans="2:65" s="1" customFormat="1" ht="24.15" customHeight="1">
      <c r="B136" s="137"/>
      <c r="C136" s="185" t="s">
        <v>108</v>
      </c>
      <c r="D136" s="185" t="s">
        <v>656</v>
      </c>
      <c r="E136" s="186" t="s">
        <v>2291</v>
      </c>
      <c r="F136" s="187" t="s">
        <v>2292</v>
      </c>
      <c r="G136" s="188" t="s">
        <v>906</v>
      </c>
      <c r="H136" s="189">
        <v>8</v>
      </c>
      <c r="I136" s="190"/>
      <c r="J136" s="191">
        <f t="shared" si="0"/>
        <v>0</v>
      </c>
      <c r="K136" s="192"/>
      <c r="L136" s="193"/>
      <c r="M136" s="194" t="s">
        <v>1</v>
      </c>
      <c r="N136" s="195" t="s">
        <v>40</v>
      </c>
      <c r="P136" s="148">
        <f t="shared" si="1"/>
        <v>0</v>
      </c>
      <c r="Q136" s="148">
        <v>4.4999999999999997E-3</v>
      </c>
      <c r="R136" s="148">
        <f t="shared" si="2"/>
        <v>3.5999999999999997E-2</v>
      </c>
      <c r="S136" s="148">
        <v>0</v>
      </c>
      <c r="T136" s="149">
        <f t="shared" si="3"/>
        <v>0</v>
      </c>
      <c r="AR136" s="150" t="s">
        <v>530</v>
      </c>
      <c r="AT136" s="150" t="s">
        <v>656</v>
      </c>
      <c r="AU136" s="150" t="s">
        <v>84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248</v>
      </c>
      <c r="BM136" s="150" t="s">
        <v>2293</v>
      </c>
    </row>
    <row r="137" spans="2:65" s="1" customFormat="1" ht="21.75" customHeight="1">
      <c r="B137" s="137"/>
      <c r="C137" s="138" t="s">
        <v>111</v>
      </c>
      <c r="D137" s="138" t="s">
        <v>160</v>
      </c>
      <c r="E137" s="139" t="s">
        <v>2294</v>
      </c>
      <c r="F137" s="140" t="s">
        <v>2295</v>
      </c>
      <c r="G137" s="141" t="s">
        <v>492</v>
      </c>
      <c r="H137" s="142">
        <v>17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248</v>
      </c>
      <c r="AT137" s="150" t="s">
        <v>160</v>
      </c>
      <c r="AU137" s="150" t="s">
        <v>84</v>
      </c>
      <c r="AY137" s="17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1">
        <f t="shared" si="9"/>
        <v>0</v>
      </c>
      <c r="BL137" s="17" t="s">
        <v>248</v>
      </c>
      <c r="BM137" s="150" t="s">
        <v>2296</v>
      </c>
    </row>
    <row r="138" spans="2:65" s="1" customFormat="1" ht="16.5" customHeight="1">
      <c r="B138" s="137"/>
      <c r="C138" s="185" t="s">
        <v>120</v>
      </c>
      <c r="D138" s="185" t="s">
        <v>656</v>
      </c>
      <c r="E138" s="186" t="s">
        <v>2297</v>
      </c>
      <c r="F138" s="187" t="s">
        <v>2298</v>
      </c>
      <c r="G138" s="188" t="s">
        <v>492</v>
      </c>
      <c r="H138" s="189">
        <v>17</v>
      </c>
      <c r="I138" s="190"/>
      <c r="J138" s="191">
        <f t="shared" si="0"/>
        <v>0</v>
      </c>
      <c r="K138" s="192"/>
      <c r="L138" s="193"/>
      <c r="M138" s="194" t="s">
        <v>1</v>
      </c>
      <c r="N138" s="195" t="s">
        <v>40</v>
      </c>
      <c r="P138" s="148">
        <f t="shared" si="1"/>
        <v>0</v>
      </c>
      <c r="Q138" s="148">
        <v>3.0000000000000001E-5</v>
      </c>
      <c r="R138" s="148">
        <f t="shared" si="2"/>
        <v>5.1000000000000004E-4</v>
      </c>
      <c r="S138" s="148">
        <v>0</v>
      </c>
      <c r="T138" s="149">
        <f t="shared" si="3"/>
        <v>0</v>
      </c>
      <c r="AR138" s="150" t="s">
        <v>530</v>
      </c>
      <c r="AT138" s="150" t="s">
        <v>656</v>
      </c>
      <c r="AU138" s="150" t="s">
        <v>84</v>
      </c>
      <c r="AY138" s="17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1">
        <f t="shared" si="9"/>
        <v>0</v>
      </c>
      <c r="BL138" s="17" t="s">
        <v>248</v>
      </c>
      <c r="BM138" s="150" t="s">
        <v>2299</v>
      </c>
    </row>
    <row r="139" spans="2:65" s="1" customFormat="1" ht="16.5" customHeight="1">
      <c r="B139" s="137"/>
      <c r="C139" s="138" t="s">
        <v>123</v>
      </c>
      <c r="D139" s="138" t="s">
        <v>160</v>
      </c>
      <c r="E139" s="139" t="s">
        <v>2300</v>
      </c>
      <c r="F139" s="140" t="s">
        <v>2301</v>
      </c>
      <c r="G139" s="141" t="s">
        <v>492</v>
      </c>
      <c r="H139" s="142">
        <v>14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248</v>
      </c>
      <c r="AT139" s="150" t="s">
        <v>160</v>
      </c>
      <c r="AU139" s="150" t="s">
        <v>84</v>
      </c>
      <c r="AY139" s="17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1">
        <f t="shared" si="9"/>
        <v>0</v>
      </c>
      <c r="BL139" s="17" t="s">
        <v>248</v>
      </c>
      <c r="BM139" s="150" t="s">
        <v>2302</v>
      </c>
    </row>
    <row r="140" spans="2:65" s="1" customFormat="1" ht="37.75" customHeight="1">
      <c r="B140" s="137"/>
      <c r="C140" s="185" t="s">
        <v>179</v>
      </c>
      <c r="D140" s="185" t="s">
        <v>656</v>
      </c>
      <c r="E140" s="186" t="s">
        <v>2303</v>
      </c>
      <c r="F140" s="187" t="s">
        <v>2304</v>
      </c>
      <c r="G140" s="188" t="s">
        <v>492</v>
      </c>
      <c r="H140" s="189">
        <v>14</v>
      </c>
      <c r="I140" s="190"/>
      <c r="J140" s="191">
        <f t="shared" si="0"/>
        <v>0</v>
      </c>
      <c r="K140" s="192"/>
      <c r="L140" s="193"/>
      <c r="M140" s="194" t="s">
        <v>1</v>
      </c>
      <c r="N140" s="195" t="s">
        <v>40</v>
      </c>
      <c r="P140" s="148">
        <f t="shared" si="1"/>
        <v>0</v>
      </c>
      <c r="Q140" s="148">
        <v>1.9000000000000001E-4</v>
      </c>
      <c r="R140" s="148">
        <f t="shared" si="2"/>
        <v>2.66E-3</v>
      </c>
      <c r="S140" s="148">
        <v>0</v>
      </c>
      <c r="T140" s="149">
        <f t="shared" si="3"/>
        <v>0</v>
      </c>
      <c r="AR140" s="150" t="s">
        <v>530</v>
      </c>
      <c r="AT140" s="150" t="s">
        <v>656</v>
      </c>
      <c r="AU140" s="150" t="s">
        <v>84</v>
      </c>
      <c r="AY140" s="17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1">
        <f t="shared" si="9"/>
        <v>0</v>
      </c>
      <c r="BL140" s="17" t="s">
        <v>248</v>
      </c>
      <c r="BM140" s="150" t="s">
        <v>2305</v>
      </c>
    </row>
    <row r="141" spans="2:65" s="1" customFormat="1" ht="24.15" customHeight="1">
      <c r="B141" s="137"/>
      <c r="C141" s="138" t="s">
        <v>215</v>
      </c>
      <c r="D141" s="138" t="s">
        <v>160</v>
      </c>
      <c r="E141" s="139" t="s">
        <v>2306</v>
      </c>
      <c r="F141" s="140" t="s">
        <v>2307</v>
      </c>
      <c r="G141" s="141" t="s">
        <v>492</v>
      </c>
      <c r="H141" s="142">
        <v>8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248</v>
      </c>
      <c r="AT141" s="150" t="s">
        <v>160</v>
      </c>
      <c r="AU141" s="150" t="s">
        <v>84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248</v>
      </c>
      <c r="BM141" s="150" t="s">
        <v>2308</v>
      </c>
    </row>
    <row r="142" spans="2:65" s="1" customFormat="1" ht="37.75" customHeight="1">
      <c r="B142" s="137"/>
      <c r="C142" s="185" t="s">
        <v>223</v>
      </c>
      <c r="D142" s="185" t="s">
        <v>656</v>
      </c>
      <c r="E142" s="186" t="s">
        <v>2309</v>
      </c>
      <c r="F142" s="187" t="s">
        <v>2310</v>
      </c>
      <c r="G142" s="188" t="s">
        <v>492</v>
      </c>
      <c r="H142" s="189">
        <v>8</v>
      </c>
      <c r="I142" s="190"/>
      <c r="J142" s="191">
        <f t="shared" si="0"/>
        <v>0</v>
      </c>
      <c r="K142" s="192"/>
      <c r="L142" s="193"/>
      <c r="M142" s="194" t="s">
        <v>1</v>
      </c>
      <c r="N142" s="195" t="s">
        <v>40</v>
      </c>
      <c r="P142" s="148">
        <f t="shared" si="1"/>
        <v>0</v>
      </c>
      <c r="Q142" s="148">
        <v>1.2999999999999999E-4</v>
      </c>
      <c r="R142" s="148">
        <f t="shared" si="2"/>
        <v>1.0399999999999999E-3</v>
      </c>
      <c r="S142" s="148">
        <v>0</v>
      </c>
      <c r="T142" s="149">
        <f t="shared" si="3"/>
        <v>0</v>
      </c>
      <c r="AR142" s="150" t="s">
        <v>530</v>
      </c>
      <c r="AT142" s="150" t="s">
        <v>656</v>
      </c>
      <c r="AU142" s="150" t="s">
        <v>84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248</v>
      </c>
      <c r="BM142" s="150" t="s">
        <v>2311</v>
      </c>
    </row>
    <row r="143" spans="2:65" s="1" customFormat="1" ht="24.15" customHeight="1">
      <c r="B143" s="137"/>
      <c r="C143" s="138" t="s">
        <v>228</v>
      </c>
      <c r="D143" s="138" t="s">
        <v>160</v>
      </c>
      <c r="E143" s="139" t="s">
        <v>2312</v>
      </c>
      <c r="F143" s="140" t="s">
        <v>2313</v>
      </c>
      <c r="G143" s="141" t="s">
        <v>906</v>
      </c>
      <c r="H143" s="142">
        <v>1665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248</v>
      </c>
      <c r="AT143" s="150" t="s">
        <v>160</v>
      </c>
      <c r="AU143" s="150" t="s">
        <v>84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248</v>
      </c>
      <c r="BM143" s="150" t="s">
        <v>2314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2315</v>
      </c>
      <c r="H144" s="162">
        <v>1665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82</v>
      </c>
      <c r="AY144" s="160" t="s">
        <v>158</v>
      </c>
    </row>
    <row r="145" spans="2:65" s="1" customFormat="1" ht="16.5" customHeight="1">
      <c r="B145" s="137"/>
      <c r="C145" s="185" t="s">
        <v>233</v>
      </c>
      <c r="D145" s="185" t="s">
        <v>656</v>
      </c>
      <c r="E145" s="186" t="s">
        <v>2316</v>
      </c>
      <c r="F145" s="187" t="s">
        <v>2317</v>
      </c>
      <c r="G145" s="188" t="s">
        <v>906</v>
      </c>
      <c r="H145" s="189">
        <v>235</v>
      </c>
      <c r="I145" s="190"/>
      <c r="J145" s="191">
        <f t="shared" ref="J145:J169" si="10">ROUND(I145*H145,2)</f>
        <v>0</v>
      </c>
      <c r="K145" s="192"/>
      <c r="L145" s="193"/>
      <c r="M145" s="194" t="s">
        <v>1</v>
      </c>
      <c r="N145" s="195" t="s">
        <v>40</v>
      </c>
      <c r="P145" s="148">
        <f t="shared" ref="P145:P169" si="11">O145*H145</f>
        <v>0</v>
      </c>
      <c r="Q145" s="148">
        <v>1.2E-4</v>
      </c>
      <c r="R145" s="148">
        <f t="shared" ref="R145:R169" si="12">Q145*H145</f>
        <v>2.8199999999999999E-2</v>
      </c>
      <c r="S145" s="148">
        <v>0</v>
      </c>
      <c r="T145" s="149">
        <f t="shared" ref="T145:T169" si="13">S145*H145</f>
        <v>0</v>
      </c>
      <c r="AR145" s="150" t="s">
        <v>530</v>
      </c>
      <c r="AT145" s="150" t="s">
        <v>656</v>
      </c>
      <c r="AU145" s="150" t="s">
        <v>84</v>
      </c>
      <c r="AY145" s="17" t="s">
        <v>158</v>
      </c>
      <c r="BE145" s="151">
        <f t="shared" ref="BE145:BE169" si="14">IF(N145="základní",J145,0)</f>
        <v>0</v>
      </c>
      <c r="BF145" s="151">
        <f t="shared" ref="BF145:BF169" si="15">IF(N145="snížená",J145,0)</f>
        <v>0</v>
      </c>
      <c r="BG145" s="151">
        <f t="shared" ref="BG145:BG169" si="16">IF(N145="zákl. přenesená",J145,0)</f>
        <v>0</v>
      </c>
      <c r="BH145" s="151">
        <f t="shared" ref="BH145:BH169" si="17">IF(N145="sníž. přenesená",J145,0)</f>
        <v>0</v>
      </c>
      <c r="BI145" s="151">
        <f t="shared" ref="BI145:BI169" si="18">IF(N145="nulová",J145,0)</f>
        <v>0</v>
      </c>
      <c r="BJ145" s="17" t="s">
        <v>82</v>
      </c>
      <c r="BK145" s="151">
        <f t="shared" ref="BK145:BK169" si="19">ROUND(I145*H145,2)</f>
        <v>0</v>
      </c>
      <c r="BL145" s="17" t="s">
        <v>248</v>
      </c>
      <c r="BM145" s="150" t="s">
        <v>2318</v>
      </c>
    </row>
    <row r="146" spans="2:65" s="1" customFormat="1" ht="21.75" customHeight="1">
      <c r="B146" s="137"/>
      <c r="C146" s="185" t="s">
        <v>237</v>
      </c>
      <c r="D146" s="185" t="s">
        <v>656</v>
      </c>
      <c r="E146" s="186" t="s">
        <v>2319</v>
      </c>
      <c r="F146" s="187" t="s">
        <v>2320</v>
      </c>
      <c r="G146" s="188" t="s">
        <v>906</v>
      </c>
      <c r="H146" s="189">
        <v>560</v>
      </c>
      <c r="I146" s="190"/>
      <c r="J146" s="191">
        <f t="shared" si="10"/>
        <v>0</v>
      </c>
      <c r="K146" s="192"/>
      <c r="L146" s="193"/>
      <c r="M146" s="194" t="s">
        <v>1</v>
      </c>
      <c r="N146" s="195" t="s">
        <v>40</v>
      </c>
      <c r="P146" s="148">
        <f t="shared" si="11"/>
        <v>0</v>
      </c>
      <c r="Q146" s="148">
        <v>1.2E-4</v>
      </c>
      <c r="R146" s="148">
        <f t="shared" si="12"/>
        <v>6.7199999999999996E-2</v>
      </c>
      <c r="S146" s="148">
        <v>0</v>
      </c>
      <c r="T146" s="149">
        <f t="shared" si="13"/>
        <v>0</v>
      </c>
      <c r="AR146" s="150" t="s">
        <v>530</v>
      </c>
      <c r="AT146" s="150" t="s">
        <v>656</v>
      </c>
      <c r="AU146" s="150" t="s">
        <v>84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248</v>
      </c>
      <c r="BM146" s="150" t="s">
        <v>2321</v>
      </c>
    </row>
    <row r="147" spans="2:65" s="1" customFormat="1" ht="16.5" customHeight="1">
      <c r="B147" s="137"/>
      <c r="C147" s="185" t="s">
        <v>8</v>
      </c>
      <c r="D147" s="185" t="s">
        <v>656</v>
      </c>
      <c r="E147" s="186" t="s">
        <v>2322</v>
      </c>
      <c r="F147" s="187" t="s">
        <v>2323</v>
      </c>
      <c r="G147" s="188" t="s">
        <v>906</v>
      </c>
      <c r="H147" s="189">
        <v>220</v>
      </c>
      <c r="I147" s="190"/>
      <c r="J147" s="191">
        <f t="shared" si="10"/>
        <v>0</v>
      </c>
      <c r="K147" s="192"/>
      <c r="L147" s="193"/>
      <c r="M147" s="194" t="s">
        <v>1</v>
      </c>
      <c r="N147" s="195" t="s">
        <v>40</v>
      </c>
      <c r="P147" s="148">
        <f t="shared" si="11"/>
        <v>0</v>
      </c>
      <c r="Q147" s="148">
        <v>1.7000000000000001E-4</v>
      </c>
      <c r="R147" s="148">
        <f t="shared" si="12"/>
        <v>3.7400000000000003E-2</v>
      </c>
      <c r="S147" s="148">
        <v>0</v>
      </c>
      <c r="T147" s="149">
        <f t="shared" si="13"/>
        <v>0</v>
      </c>
      <c r="AR147" s="150" t="s">
        <v>530</v>
      </c>
      <c r="AT147" s="150" t="s">
        <v>656</v>
      </c>
      <c r="AU147" s="150" t="s">
        <v>84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248</v>
      </c>
      <c r="BM147" s="150" t="s">
        <v>2324</v>
      </c>
    </row>
    <row r="148" spans="2:65" s="1" customFormat="1" ht="16.5" customHeight="1">
      <c r="B148" s="137"/>
      <c r="C148" s="185" t="s">
        <v>248</v>
      </c>
      <c r="D148" s="185" t="s">
        <v>656</v>
      </c>
      <c r="E148" s="186" t="s">
        <v>2325</v>
      </c>
      <c r="F148" s="187" t="s">
        <v>2326</v>
      </c>
      <c r="G148" s="188" t="s">
        <v>906</v>
      </c>
      <c r="H148" s="189">
        <v>650</v>
      </c>
      <c r="I148" s="190"/>
      <c r="J148" s="191">
        <f t="shared" si="10"/>
        <v>0</v>
      </c>
      <c r="K148" s="192"/>
      <c r="L148" s="193"/>
      <c r="M148" s="194" t="s">
        <v>1</v>
      </c>
      <c r="N148" s="195" t="s">
        <v>40</v>
      </c>
      <c r="P148" s="148">
        <f t="shared" si="11"/>
        <v>0</v>
      </c>
      <c r="Q148" s="148">
        <v>1.7000000000000001E-4</v>
      </c>
      <c r="R148" s="148">
        <f t="shared" si="12"/>
        <v>0.11050000000000001</v>
      </c>
      <c r="S148" s="148">
        <v>0</v>
      </c>
      <c r="T148" s="149">
        <f t="shared" si="13"/>
        <v>0</v>
      </c>
      <c r="AR148" s="150" t="s">
        <v>530</v>
      </c>
      <c r="AT148" s="150" t="s">
        <v>656</v>
      </c>
      <c r="AU148" s="150" t="s">
        <v>84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248</v>
      </c>
      <c r="BM148" s="150" t="s">
        <v>2327</v>
      </c>
    </row>
    <row r="149" spans="2:65" s="1" customFormat="1" ht="24.15" customHeight="1">
      <c r="B149" s="137"/>
      <c r="C149" s="138" t="s">
        <v>253</v>
      </c>
      <c r="D149" s="138" t="s">
        <v>160</v>
      </c>
      <c r="E149" s="139" t="s">
        <v>2328</v>
      </c>
      <c r="F149" s="140" t="s">
        <v>2329</v>
      </c>
      <c r="G149" s="141" t="s">
        <v>906</v>
      </c>
      <c r="H149" s="142">
        <v>85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248</v>
      </c>
      <c r="AT149" s="150" t="s">
        <v>160</v>
      </c>
      <c r="AU149" s="150" t="s">
        <v>84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248</v>
      </c>
      <c r="BM149" s="150" t="s">
        <v>2330</v>
      </c>
    </row>
    <row r="150" spans="2:65" s="1" customFormat="1" ht="16.5" customHeight="1">
      <c r="B150" s="137"/>
      <c r="C150" s="185" t="s">
        <v>259</v>
      </c>
      <c r="D150" s="185" t="s">
        <v>656</v>
      </c>
      <c r="E150" s="186" t="s">
        <v>2331</v>
      </c>
      <c r="F150" s="187" t="s">
        <v>2332</v>
      </c>
      <c r="G150" s="188" t="s">
        <v>906</v>
      </c>
      <c r="H150" s="189">
        <v>85</v>
      </c>
      <c r="I150" s="190"/>
      <c r="J150" s="191">
        <f t="shared" si="10"/>
        <v>0</v>
      </c>
      <c r="K150" s="192"/>
      <c r="L150" s="193"/>
      <c r="M150" s="194" t="s">
        <v>1</v>
      </c>
      <c r="N150" s="195" t="s">
        <v>40</v>
      </c>
      <c r="P150" s="148">
        <f t="shared" si="11"/>
        <v>0</v>
      </c>
      <c r="Q150" s="148">
        <v>3.4000000000000002E-4</v>
      </c>
      <c r="R150" s="148">
        <f t="shared" si="12"/>
        <v>2.8900000000000002E-2</v>
      </c>
      <c r="S150" s="148">
        <v>0</v>
      </c>
      <c r="T150" s="149">
        <f t="shared" si="13"/>
        <v>0</v>
      </c>
      <c r="AR150" s="150" t="s">
        <v>530</v>
      </c>
      <c r="AT150" s="150" t="s">
        <v>656</v>
      </c>
      <c r="AU150" s="150" t="s">
        <v>84</v>
      </c>
      <c r="AY150" s="17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1">
        <f t="shared" si="19"/>
        <v>0</v>
      </c>
      <c r="BL150" s="17" t="s">
        <v>248</v>
      </c>
      <c r="BM150" s="150" t="s">
        <v>2333</v>
      </c>
    </row>
    <row r="151" spans="2:65" s="1" customFormat="1" ht="24.15" customHeight="1">
      <c r="B151" s="137"/>
      <c r="C151" s="138" t="s">
        <v>264</v>
      </c>
      <c r="D151" s="138" t="s">
        <v>160</v>
      </c>
      <c r="E151" s="139" t="s">
        <v>2334</v>
      </c>
      <c r="F151" s="140" t="s">
        <v>2335</v>
      </c>
      <c r="G151" s="141" t="s">
        <v>906</v>
      </c>
      <c r="H151" s="142">
        <v>85</v>
      </c>
      <c r="I151" s="143"/>
      <c r="J151" s="144">
        <f t="shared" si="10"/>
        <v>0</v>
      </c>
      <c r="K151" s="145"/>
      <c r="L151" s="32"/>
      <c r="M151" s="146" t="s">
        <v>1</v>
      </c>
      <c r="N151" s="147" t="s">
        <v>40</v>
      </c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AR151" s="150" t="s">
        <v>248</v>
      </c>
      <c r="AT151" s="150" t="s">
        <v>160</v>
      </c>
      <c r="AU151" s="150" t="s">
        <v>84</v>
      </c>
      <c r="AY151" s="17" t="s">
        <v>158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82</v>
      </c>
      <c r="BK151" s="151">
        <f t="shared" si="19"/>
        <v>0</v>
      </c>
      <c r="BL151" s="17" t="s">
        <v>248</v>
      </c>
      <c r="BM151" s="150" t="s">
        <v>2336</v>
      </c>
    </row>
    <row r="152" spans="2:65" s="1" customFormat="1" ht="16.5" customHeight="1">
      <c r="B152" s="137"/>
      <c r="C152" s="185" t="s">
        <v>269</v>
      </c>
      <c r="D152" s="185" t="s">
        <v>656</v>
      </c>
      <c r="E152" s="186" t="s">
        <v>2337</v>
      </c>
      <c r="F152" s="187" t="s">
        <v>2338</v>
      </c>
      <c r="G152" s="188" t="s">
        <v>906</v>
      </c>
      <c r="H152" s="189">
        <v>85</v>
      </c>
      <c r="I152" s="190"/>
      <c r="J152" s="191">
        <f t="shared" si="10"/>
        <v>0</v>
      </c>
      <c r="K152" s="192"/>
      <c r="L152" s="193"/>
      <c r="M152" s="194" t="s">
        <v>1</v>
      </c>
      <c r="N152" s="195" t="s">
        <v>40</v>
      </c>
      <c r="P152" s="148">
        <f t="shared" si="11"/>
        <v>0</v>
      </c>
      <c r="Q152" s="148">
        <v>3.1E-4</v>
      </c>
      <c r="R152" s="148">
        <f t="shared" si="12"/>
        <v>2.6349999999999998E-2</v>
      </c>
      <c r="S152" s="148">
        <v>0</v>
      </c>
      <c r="T152" s="149">
        <f t="shared" si="13"/>
        <v>0</v>
      </c>
      <c r="AR152" s="150" t="s">
        <v>530</v>
      </c>
      <c r="AT152" s="150" t="s">
        <v>656</v>
      </c>
      <c r="AU152" s="150" t="s">
        <v>84</v>
      </c>
      <c r="AY152" s="17" t="s">
        <v>158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7" t="s">
        <v>82</v>
      </c>
      <c r="BK152" s="151">
        <f t="shared" si="19"/>
        <v>0</v>
      </c>
      <c r="BL152" s="17" t="s">
        <v>248</v>
      </c>
      <c r="BM152" s="150" t="s">
        <v>2339</v>
      </c>
    </row>
    <row r="153" spans="2:65" s="1" customFormat="1" ht="24.15" customHeight="1">
      <c r="B153" s="137"/>
      <c r="C153" s="138" t="s">
        <v>7</v>
      </c>
      <c r="D153" s="138" t="s">
        <v>160</v>
      </c>
      <c r="E153" s="139" t="s">
        <v>2340</v>
      </c>
      <c r="F153" s="140" t="s">
        <v>2341</v>
      </c>
      <c r="G153" s="141" t="s">
        <v>492</v>
      </c>
      <c r="H153" s="142">
        <v>1</v>
      </c>
      <c r="I153" s="143"/>
      <c r="J153" s="144">
        <f t="shared" si="10"/>
        <v>0</v>
      </c>
      <c r="K153" s="145"/>
      <c r="L153" s="32"/>
      <c r="M153" s="146" t="s">
        <v>1</v>
      </c>
      <c r="N153" s="147" t="s">
        <v>40</v>
      </c>
      <c r="P153" s="148">
        <f t="shared" si="11"/>
        <v>0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AR153" s="150" t="s">
        <v>248</v>
      </c>
      <c r="AT153" s="150" t="s">
        <v>160</v>
      </c>
      <c r="AU153" s="150" t="s">
        <v>84</v>
      </c>
      <c r="AY153" s="17" t="s">
        <v>158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82</v>
      </c>
      <c r="BK153" s="151">
        <f t="shared" si="19"/>
        <v>0</v>
      </c>
      <c r="BL153" s="17" t="s">
        <v>248</v>
      </c>
      <c r="BM153" s="150" t="s">
        <v>2342</v>
      </c>
    </row>
    <row r="154" spans="2:65" s="1" customFormat="1" ht="24.15" customHeight="1">
      <c r="B154" s="137"/>
      <c r="C154" s="185" t="s">
        <v>284</v>
      </c>
      <c r="D154" s="185" t="s">
        <v>656</v>
      </c>
      <c r="E154" s="186" t="s">
        <v>2343</v>
      </c>
      <c r="F154" s="187" t="s">
        <v>2344</v>
      </c>
      <c r="G154" s="188" t="s">
        <v>492</v>
      </c>
      <c r="H154" s="189">
        <v>1</v>
      </c>
      <c r="I154" s="190"/>
      <c r="J154" s="191">
        <f t="shared" si="10"/>
        <v>0</v>
      </c>
      <c r="K154" s="192"/>
      <c r="L154" s="193"/>
      <c r="M154" s="194" t="s">
        <v>1</v>
      </c>
      <c r="N154" s="195" t="s">
        <v>40</v>
      </c>
      <c r="P154" s="148">
        <f t="shared" si="11"/>
        <v>0</v>
      </c>
      <c r="Q154" s="148">
        <v>2.0600000000000002E-3</v>
      </c>
      <c r="R154" s="148">
        <f t="shared" si="12"/>
        <v>2.0600000000000002E-3</v>
      </c>
      <c r="S154" s="148">
        <v>0</v>
      </c>
      <c r="T154" s="149">
        <f t="shared" si="13"/>
        <v>0</v>
      </c>
      <c r="AR154" s="150" t="s">
        <v>530</v>
      </c>
      <c r="AT154" s="150" t="s">
        <v>656</v>
      </c>
      <c r="AU154" s="150" t="s">
        <v>84</v>
      </c>
      <c r="AY154" s="17" t="s">
        <v>158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82</v>
      </c>
      <c r="BK154" s="151">
        <f t="shared" si="19"/>
        <v>0</v>
      </c>
      <c r="BL154" s="17" t="s">
        <v>248</v>
      </c>
      <c r="BM154" s="150" t="s">
        <v>2345</v>
      </c>
    </row>
    <row r="155" spans="2:65" s="1" customFormat="1" ht="24.15" customHeight="1">
      <c r="B155" s="137"/>
      <c r="C155" s="138" t="s">
        <v>289</v>
      </c>
      <c r="D155" s="138" t="s">
        <v>160</v>
      </c>
      <c r="E155" s="139" t="s">
        <v>2346</v>
      </c>
      <c r="F155" s="140" t="s">
        <v>2347</v>
      </c>
      <c r="G155" s="141" t="s">
        <v>492</v>
      </c>
      <c r="H155" s="142">
        <v>1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248</v>
      </c>
      <c r="AT155" s="150" t="s">
        <v>160</v>
      </c>
      <c r="AU155" s="150" t="s">
        <v>84</v>
      </c>
      <c r="AY155" s="17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82</v>
      </c>
      <c r="BK155" s="151">
        <f t="shared" si="19"/>
        <v>0</v>
      </c>
      <c r="BL155" s="17" t="s">
        <v>248</v>
      </c>
      <c r="BM155" s="150" t="s">
        <v>2348</v>
      </c>
    </row>
    <row r="156" spans="2:65" s="1" customFormat="1" ht="24.15" customHeight="1">
      <c r="B156" s="137"/>
      <c r="C156" s="185" t="s">
        <v>295</v>
      </c>
      <c r="D156" s="185" t="s">
        <v>656</v>
      </c>
      <c r="E156" s="186" t="s">
        <v>2349</v>
      </c>
      <c r="F156" s="187" t="s">
        <v>2350</v>
      </c>
      <c r="G156" s="188" t="s">
        <v>492</v>
      </c>
      <c r="H156" s="189">
        <v>1</v>
      </c>
      <c r="I156" s="190"/>
      <c r="J156" s="191">
        <f t="shared" si="10"/>
        <v>0</v>
      </c>
      <c r="K156" s="192"/>
      <c r="L156" s="193"/>
      <c r="M156" s="194" t="s">
        <v>1</v>
      </c>
      <c r="N156" s="195" t="s">
        <v>40</v>
      </c>
      <c r="P156" s="148">
        <f t="shared" si="11"/>
        <v>0</v>
      </c>
      <c r="Q156" s="148">
        <v>2.4E-2</v>
      </c>
      <c r="R156" s="148">
        <f t="shared" si="12"/>
        <v>2.4E-2</v>
      </c>
      <c r="S156" s="148">
        <v>0</v>
      </c>
      <c r="T156" s="149">
        <f t="shared" si="13"/>
        <v>0</v>
      </c>
      <c r="AR156" s="150" t="s">
        <v>530</v>
      </c>
      <c r="AT156" s="150" t="s">
        <v>656</v>
      </c>
      <c r="AU156" s="150" t="s">
        <v>84</v>
      </c>
      <c r="AY156" s="17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82</v>
      </c>
      <c r="BK156" s="151">
        <f t="shared" si="19"/>
        <v>0</v>
      </c>
      <c r="BL156" s="17" t="s">
        <v>248</v>
      </c>
      <c r="BM156" s="150" t="s">
        <v>2351</v>
      </c>
    </row>
    <row r="157" spans="2:65" s="1" customFormat="1" ht="24.15" customHeight="1">
      <c r="B157" s="137"/>
      <c r="C157" s="138" t="s">
        <v>485</v>
      </c>
      <c r="D157" s="138" t="s">
        <v>160</v>
      </c>
      <c r="E157" s="139" t="s">
        <v>2352</v>
      </c>
      <c r="F157" s="140" t="s">
        <v>2353</v>
      </c>
      <c r="G157" s="141" t="s">
        <v>492</v>
      </c>
      <c r="H157" s="142">
        <v>1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248</v>
      </c>
      <c r="AT157" s="150" t="s">
        <v>160</v>
      </c>
      <c r="AU157" s="150" t="s">
        <v>84</v>
      </c>
      <c r="AY157" s="17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82</v>
      </c>
      <c r="BK157" s="151">
        <f t="shared" si="19"/>
        <v>0</v>
      </c>
      <c r="BL157" s="17" t="s">
        <v>248</v>
      </c>
      <c r="BM157" s="150" t="s">
        <v>2354</v>
      </c>
    </row>
    <row r="158" spans="2:65" s="1" customFormat="1" ht="24.15" customHeight="1">
      <c r="B158" s="137"/>
      <c r="C158" s="185" t="s">
        <v>489</v>
      </c>
      <c r="D158" s="185" t="s">
        <v>656</v>
      </c>
      <c r="E158" s="186" t="s">
        <v>2355</v>
      </c>
      <c r="F158" s="187" t="s">
        <v>2356</v>
      </c>
      <c r="G158" s="188" t="s">
        <v>492</v>
      </c>
      <c r="H158" s="189">
        <v>1</v>
      </c>
      <c r="I158" s="190"/>
      <c r="J158" s="191">
        <f t="shared" si="10"/>
        <v>0</v>
      </c>
      <c r="K158" s="192"/>
      <c r="L158" s="193"/>
      <c r="M158" s="194" t="s">
        <v>1</v>
      </c>
      <c r="N158" s="195" t="s">
        <v>40</v>
      </c>
      <c r="P158" s="148">
        <f t="shared" si="11"/>
        <v>0</v>
      </c>
      <c r="Q158" s="148">
        <v>1.6899999999999998E-2</v>
      </c>
      <c r="R158" s="148">
        <f t="shared" si="12"/>
        <v>1.6899999999999998E-2</v>
      </c>
      <c r="S158" s="148">
        <v>0</v>
      </c>
      <c r="T158" s="149">
        <f t="shared" si="13"/>
        <v>0</v>
      </c>
      <c r="AR158" s="150" t="s">
        <v>530</v>
      </c>
      <c r="AT158" s="150" t="s">
        <v>656</v>
      </c>
      <c r="AU158" s="150" t="s">
        <v>84</v>
      </c>
      <c r="AY158" s="17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82</v>
      </c>
      <c r="BK158" s="151">
        <f t="shared" si="19"/>
        <v>0</v>
      </c>
      <c r="BL158" s="17" t="s">
        <v>248</v>
      </c>
      <c r="BM158" s="150" t="s">
        <v>2357</v>
      </c>
    </row>
    <row r="159" spans="2:65" s="1" customFormat="1" ht="24.15" customHeight="1">
      <c r="B159" s="137"/>
      <c r="C159" s="138" t="s">
        <v>495</v>
      </c>
      <c r="D159" s="138" t="s">
        <v>160</v>
      </c>
      <c r="E159" s="139" t="s">
        <v>2358</v>
      </c>
      <c r="F159" s="140" t="s">
        <v>2359</v>
      </c>
      <c r="G159" s="141" t="s">
        <v>492</v>
      </c>
      <c r="H159" s="142">
        <v>42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248</v>
      </c>
      <c r="AT159" s="150" t="s">
        <v>160</v>
      </c>
      <c r="AU159" s="150" t="s">
        <v>84</v>
      </c>
      <c r="AY159" s="17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82</v>
      </c>
      <c r="BK159" s="151">
        <f t="shared" si="19"/>
        <v>0</v>
      </c>
      <c r="BL159" s="17" t="s">
        <v>248</v>
      </c>
      <c r="BM159" s="150" t="s">
        <v>2360</v>
      </c>
    </row>
    <row r="160" spans="2:65" s="1" customFormat="1" ht="24.15" customHeight="1">
      <c r="B160" s="137"/>
      <c r="C160" s="185" t="s">
        <v>501</v>
      </c>
      <c r="D160" s="185" t="s">
        <v>656</v>
      </c>
      <c r="E160" s="186" t="s">
        <v>2361</v>
      </c>
      <c r="F160" s="187" t="s">
        <v>2362</v>
      </c>
      <c r="G160" s="188" t="s">
        <v>492</v>
      </c>
      <c r="H160" s="189">
        <v>42</v>
      </c>
      <c r="I160" s="190"/>
      <c r="J160" s="191">
        <f t="shared" si="10"/>
        <v>0</v>
      </c>
      <c r="K160" s="192"/>
      <c r="L160" s="193"/>
      <c r="M160" s="194" t="s">
        <v>1</v>
      </c>
      <c r="N160" s="195" t="s">
        <v>40</v>
      </c>
      <c r="P160" s="148">
        <f t="shared" si="11"/>
        <v>0</v>
      </c>
      <c r="Q160" s="148">
        <v>1.0000000000000001E-5</v>
      </c>
      <c r="R160" s="148">
        <f t="shared" si="12"/>
        <v>4.2000000000000002E-4</v>
      </c>
      <c r="S160" s="148">
        <v>0</v>
      </c>
      <c r="T160" s="149">
        <f t="shared" si="13"/>
        <v>0</v>
      </c>
      <c r="AR160" s="150" t="s">
        <v>530</v>
      </c>
      <c r="AT160" s="150" t="s">
        <v>656</v>
      </c>
      <c r="AU160" s="150" t="s">
        <v>84</v>
      </c>
      <c r="AY160" s="17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82</v>
      </c>
      <c r="BK160" s="151">
        <f t="shared" si="19"/>
        <v>0</v>
      </c>
      <c r="BL160" s="17" t="s">
        <v>248</v>
      </c>
      <c r="BM160" s="150" t="s">
        <v>2363</v>
      </c>
    </row>
    <row r="161" spans="2:65" s="1" customFormat="1" ht="24.15" customHeight="1">
      <c r="B161" s="137"/>
      <c r="C161" s="138" t="s">
        <v>508</v>
      </c>
      <c r="D161" s="138" t="s">
        <v>160</v>
      </c>
      <c r="E161" s="139" t="s">
        <v>2364</v>
      </c>
      <c r="F161" s="140" t="s">
        <v>2365</v>
      </c>
      <c r="G161" s="141" t="s">
        <v>492</v>
      </c>
      <c r="H161" s="142">
        <v>7</v>
      </c>
      <c r="I161" s="143"/>
      <c r="J161" s="144">
        <f t="shared" si="10"/>
        <v>0</v>
      </c>
      <c r="K161" s="145"/>
      <c r="L161" s="32"/>
      <c r="M161" s="146" t="s">
        <v>1</v>
      </c>
      <c r="N161" s="147" t="s">
        <v>40</v>
      </c>
      <c r="P161" s="148">
        <f t="shared" si="11"/>
        <v>0</v>
      </c>
      <c r="Q161" s="148">
        <v>0</v>
      </c>
      <c r="R161" s="148">
        <f t="shared" si="12"/>
        <v>0</v>
      </c>
      <c r="S161" s="148">
        <v>0</v>
      </c>
      <c r="T161" s="149">
        <f t="shared" si="13"/>
        <v>0</v>
      </c>
      <c r="AR161" s="150" t="s">
        <v>248</v>
      </c>
      <c r="AT161" s="150" t="s">
        <v>160</v>
      </c>
      <c r="AU161" s="150" t="s">
        <v>84</v>
      </c>
      <c r="AY161" s="17" t="s">
        <v>158</v>
      </c>
      <c r="BE161" s="151">
        <f t="shared" si="14"/>
        <v>0</v>
      </c>
      <c r="BF161" s="151">
        <f t="shared" si="15"/>
        <v>0</v>
      </c>
      <c r="BG161" s="151">
        <f t="shared" si="16"/>
        <v>0</v>
      </c>
      <c r="BH161" s="151">
        <f t="shared" si="17"/>
        <v>0</v>
      </c>
      <c r="BI161" s="151">
        <f t="shared" si="18"/>
        <v>0</v>
      </c>
      <c r="BJ161" s="17" t="s">
        <v>82</v>
      </c>
      <c r="BK161" s="151">
        <f t="shared" si="19"/>
        <v>0</v>
      </c>
      <c r="BL161" s="17" t="s">
        <v>248</v>
      </c>
      <c r="BM161" s="150" t="s">
        <v>2366</v>
      </c>
    </row>
    <row r="162" spans="2:65" s="1" customFormat="1" ht="16.5" customHeight="1">
      <c r="B162" s="137"/>
      <c r="C162" s="185" t="s">
        <v>515</v>
      </c>
      <c r="D162" s="185" t="s">
        <v>656</v>
      </c>
      <c r="E162" s="186" t="s">
        <v>2367</v>
      </c>
      <c r="F162" s="187" t="s">
        <v>2368</v>
      </c>
      <c r="G162" s="188" t="s">
        <v>492</v>
      </c>
      <c r="H162" s="189">
        <v>7</v>
      </c>
      <c r="I162" s="190"/>
      <c r="J162" s="191">
        <f t="shared" si="10"/>
        <v>0</v>
      </c>
      <c r="K162" s="192"/>
      <c r="L162" s="193"/>
      <c r="M162" s="194" t="s">
        <v>1</v>
      </c>
      <c r="N162" s="195" t="s">
        <v>40</v>
      </c>
      <c r="P162" s="148">
        <f t="shared" si="11"/>
        <v>0</v>
      </c>
      <c r="Q162" s="148">
        <v>5.0000000000000002E-5</v>
      </c>
      <c r="R162" s="148">
        <f t="shared" si="12"/>
        <v>3.5E-4</v>
      </c>
      <c r="S162" s="148">
        <v>0</v>
      </c>
      <c r="T162" s="149">
        <f t="shared" si="13"/>
        <v>0</v>
      </c>
      <c r="AR162" s="150" t="s">
        <v>530</v>
      </c>
      <c r="AT162" s="150" t="s">
        <v>656</v>
      </c>
      <c r="AU162" s="150" t="s">
        <v>84</v>
      </c>
      <c r="AY162" s="17" t="s">
        <v>158</v>
      </c>
      <c r="BE162" s="151">
        <f t="shared" si="14"/>
        <v>0</v>
      </c>
      <c r="BF162" s="151">
        <f t="shared" si="15"/>
        <v>0</v>
      </c>
      <c r="BG162" s="151">
        <f t="shared" si="16"/>
        <v>0</v>
      </c>
      <c r="BH162" s="151">
        <f t="shared" si="17"/>
        <v>0</v>
      </c>
      <c r="BI162" s="151">
        <f t="shared" si="18"/>
        <v>0</v>
      </c>
      <c r="BJ162" s="17" t="s">
        <v>82</v>
      </c>
      <c r="BK162" s="151">
        <f t="shared" si="19"/>
        <v>0</v>
      </c>
      <c r="BL162" s="17" t="s">
        <v>248</v>
      </c>
      <c r="BM162" s="150" t="s">
        <v>2369</v>
      </c>
    </row>
    <row r="163" spans="2:65" s="1" customFormat="1" ht="24.15" customHeight="1">
      <c r="B163" s="137"/>
      <c r="C163" s="138" t="s">
        <v>519</v>
      </c>
      <c r="D163" s="138" t="s">
        <v>160</v>
      </c>
      <c r="E163" s="139" t="s">
        <v>2370</v>
      </c>
      <c r="F163" s="140" t="s">
        <v>2371</v>
      </c>
      <c r="G163" s="141" t="s">
        <v>492</v>
      </c>
      <c r="H163" s="142">
        <v>12</v>
      </c>
      <c r="I163" s="143"/>
      <c r="J163" s="144">
        <f t="shared" si="10"/>
        <v>0</v>
      </c>
      <c r="K163" s="145"/>
      <c r="L163" s="32"/>
      <c r="M163" s="146" t="s">
        <v>1</v>
      </c>
      <c r="N163" s="147" t="s">
        <v>40</v>
      </c>
      <c r="P163" s="148">
        <f t="shared" si="11"/>
        <v>0</v>
      </c>
      <c r="Q163" s="148">
        <v>0</v>
      </c>
      <c r="R163" s="148">
        <f t="shared" si="12"/>
        <v>0</v>
      </c>
      <c r="S163" s="148">
        <v>0</v>
      </c>
      <c r="T163" s="149">
        <f t="shared" si="13"/>
        <v>0</v>
      </c>
      <c r="AR163" s="150" t="s">
        <v>248</v>
      </c>
      <c r="AT163" s="150" t="s">
        <v>160</v>
      </c>
      <c r="AU163" s="150" t="s">
        <v>84</v>
      </c>
      <c r="AY163" s="17" t="s">
        <v>158</v>
      </c>
      <c r="BE163" s="151">
        <f t="shared" si="14"/>
        <v>0</v>
      </c>
      <c r="BF163" s="151">
        <f t="shared" si="15"/>
        <v>0</v>
      </c>
      <c r="BG163" s="151">
        <f t="shared" si="16"/>
        <v>0</v>
      </c>
      <c r="BH163" s="151">
        <f t="shared" si="17"/>
        <v>0</v>
      </c>
      <c r="BI163" s="151">
        <f t="shared" si="18"/>
        <v>0</v>
      </c>
      <c r="BJ163" s="17" t="s">
        <v>82</v>
      </c>
      <c r="BK163" s="151">
        <f t="shared" si="19"/>
        <v>0</v>
      </c>
      <c r="BL163" s="17" t="s">
        <v>248</v>
      </c>
      <c r="BM163" s="150" t="s">
        <v>2372</v>
      </c>
    </row>
    <row r="164" spans="2:65" s="1" customFormat="1" ht="16.5" customHeight="1">
      <c r="B164" s="137"/>
      <c r="C164" s="185" t="s">
        <v>530</v>
      </c>
      <c r="D164" s="185" t="s">
        <v>656</v>
      </c>
      <c r="E164" s="186" t="s">
        <v>2373</v>
      </c>
      <c r="F164" s="187" t="s">
        <v>2374</v>
      </c>
      <c r="G164" s="188" t="s">
        <v>492</v>
      </c>
      <c r="H164" s="189">
        <v>12</v>
      </c>
      <c r="I164" s="190"/>
      <c r="J164" s="191">
        <f t="shared" si="10"/>
        <v>0</v>
      </c>
      <c r="K164" s="192"/>
      <c r="L164" s="193"/>
      <c r="M164" s="194" t="s">
        <v>1</v>
      </c>
      <c r="N164" s="195" t="s">
        <v>40</v>
      </c>
      <c r="P164" s="148">
        <f t="shared" si="11"/>
        <v>0</v>
      </c>
      <c r="Q164" s="148">
        <v>5.0000000000000002E-5</v>
      </c>
      <c r="R164" s="148">
        <f t="shared" si="12"/>
        <v>6.0000000000000006E-4</v>
      </c>
      <c r="S164" s="148">
        <v>0</v>
      </c>
      <c r="T164" s="149">
        <f t="shared" si="13"/>
        <v>0</v>
      </c>
      <c r="AR164" s="150" t="s">
        <v>530</v>
      </c>
      <c r="AT164" s="150" t="s">
        <v>656</v>
      </c>
      <c r="AU164" s="150" t="s">
        <v>84</v>
      </c>
      <c r="AY164" s="17" t="s">
        <v>158</v>
      </c>
      <c r="BE164" s="151">
        <f t="shared" si="14"/>
        <v>0</v>
      </c>
      <c r="BF164" s="151">
        <f t="shared" si="15"/>
        <v>0</v>
      </c>
      <c r="BG164" s="151">
        <f t="shared" si="16"/>
        <v>0</v>
      </c>
      <c r="BH164" s="151">
        <f t="shared" si="17"/>
        <v>0</v>
      </c>
      <c r="BI164" s="151">
        <f t="shared" si="18"/>
        <v>0</v>
      </c>
      <c r="BJ164" s="17" t="s">
        <v>82</v>
      </c>
      <c r="BK164" s="151">
        <f t="shared" si="19"/>
        <v>0</v>
      </c>
      <c r="BL164" s="17" t="s">
        <v>248</v>
      </c>
      <c r="BM164" s="150" t="s">
        <v>2375</v>
      </c>
    </row>
    <row r="165" spans="2:65" s="1" customFormat="1" ht="24.15" customHeight="1">
      <c r="B165" s="137"/>
      <c r="C165" s="138" t="s">
        <v>534</v>
      </c>
      <c r="D165" s="138" t="s">
        <v>160</v>
      </c>
      <c r="E165" s="139" t="s">
        <v>2376</v>
      </c>
      <c r="F165" s="140" t="s">
        <v>2377</v>
      </c>
      <c r="G165" s="141" t="s">
        <v>492</v>
      </c>
      <c r="H165" s="142">
        <v>3</v>
      </c>
      <c r="I165" s="143"/>
      <c r="J165" s="144">
        <f t="shared" si="10"/>
        <v>0</v>
      </c>
      <c r="K165" s="145"/>
      <c r="L165" s="32"/>
      <c r="M165" s="146" t="s">
        <v>1</v>
      </c>
      <c r="N165" s="147" t="s">
        <v>40</v>
      </c>
      <c r="P165" s="148">
        <f t="shared" si="11"/>
        <v>0</v>
      </c>
      <c r="Q165" s="148">
        <v>0</v>
      </c>
      <c r="R165" s="148">
        <f t="shared" si="12"/>
        <v>0</v>
      </c>
      <c r="S165" s="148">
        <v>0</v>
      </c>
      <c r="T165" s="149">
        <f t="shared" si="13"/>
        <v>0</v>
      </c>
      <c r="AR165" s="150" t="s">
        <v>248</v>
      </c>
      <c r="AT165" s="150" t="s">
        <v>160</v>
      </c>
      <c r="AU165" s="150" t="s">
        <v>84</v>
      </c>
      <c r="AY165" s="17" t="s">
        <v>158</v>
      </c>
      <c r="BE165" s="151">
        <f t="shared" si="14"/>
        <v>0</v>
      </c>
      <c r="BF165" s="151">
        <f t="shared" si="15"/>
        <v>0</v>
      </c>
      <c r="BG165" s="151">
        <f t="shared" si="16"/>
        <v>0</v>
      </c>
      <c r="BH165" s="151">
        <f t="shared" si="17"/>
        <v>0</v>
      </c>
      <c r="BI165" s="151">
        <f t="shared" si="18"/>
        <v>0</v>
      </c>
      <c r="BJ165" s="17" t="s">
        <v>82</v>
      </c>
      <c r="BK165" s="151">
        <f t="shared" si="19"/>
        <v>0</v>
      </c>
      <c r="BL165" s="17" t="s">
        <v>248</v>
      </c>
      <c r="BM165" s="150" t="s">
        <v>2378</v>
      </c>
    </row>
    <row r="166" spans="2:65" s="1" customFormat="1" ht="24.15" customHeight="1">
      <c r="B166" s="137"/>
      <c r="C166" s="185" t="s">
        <v>540</v>
      </c>
      <c r="D166" s="185" t="s">
        <v>656</v>
      </c>
      <c r="E166" s="186" t="s">
        <v>2379</v>
      </c>
      <c r="F166" s="187" t="s">
        <v>2380</v>
      </c>
      <c r="G166" s="188" t="s">
        <v>492</v>
      </c>
      <c r="H166" s="189">
        <v>3</v>
      </c>
      <c r="I166" s="190"/>
      <c r="J166" s="191">
        <f t="shared" si="10"/>
        <v>0</v>
      </c>
      <c r="K166" s="192"/>
      <c r="L166" s="193"/>
      <c r="M166" s="194" t="s">
        <v>1</v>
      </c>
      <c r="N166" s="195" t="s">
        <v>40</v>
      </c>
      <c r="P166" s="148">
        <f t="shared" si="11"/>
        <v>0</v>
      </c>
      <c r="Q166" s="148">
        <v>4.2999999999999999E-4</v>
      </c>
      <c r="R166" s="148">
        <f t="shared" si="12"/>
        <v>1.2899999999999999E-3</v>
      </c>
      <c r="S166" s="148">
        <v>0</v>
      </c>
      <c r="T166" s="149">
        <f t="shared" si="13"/>
        <v>0</v>
      </c>
      <c r="AR166" s="150" t="s">
        <v>530</v>
      </c>
      <c r="AT166" s="150" t="s">
        <v>656</v>
      </c>
      <c r="AU166" s="150" t="s">
        <v>84</v>
      </c>
      <c r="AY166" s="17" t="s">
        <v>158</v>
      </c>
      <c r="BE166" s="151">
        <f t="shared" si="14"/>
        <v>0</v>
      </c>
      <c r="BF166" s="151">
        <f t="shared" si="15"/>
        <v>0</v>
      </c>
      <c r="BG166" s="151">
        <f t="shared" si="16"/>
        <v>0</v>
      </c>
      <c r="BH166" s="151">
        <f t="shared" si="17"/>
        <v>0</v>
      </c>
      <c r="BI166" s="151">
        <f t="shared" si="18"/>
        <v>0</v>
      </c>
      <c r="BJ166" s="17" t="s">
        <v>82</v>
      </c>
      <c r="BK166" s="151">
        <f t="shared" si="19"/>
        <v>0</v>
      </c>
      <c r="BL166" s="17" t="s">
        <v>248</v>
      </c>
      <c r="BM166" s="150" t="s">
        <v>2381</v>
      </c>
    </row>
    <row r="167" spans="2:65" s="1" customFormat="1" ht="24.15" customHeight="1">
      <c r="B167" s="137"/>
      <c r="C167" s="138" t="s">
        <v>547</v>
      </c>
      <c r="D167" s="138" t="s">
        <v>160</v>
      </c>
      <c r="E167" s="139" t="s">
        <v>2382</v>
      </c>
      <c r="F167" s="140" t="s">
        <v>2383</v>
      </c>
      <c r="G167" s="141" t="s">
        <v>492</v>
      </c>
      <c r="H167" s="142">
        <v>1</v>
      </c>
      <c r="I167" s="143"/>
      <c r="J167" s="144">
        <f t="shared" si="10"/>
        <v>0</v>
      </c>
      <c r="K167" s="145"/>
      <c r="L167" s="32"/>
      <c r="M167" s="146" t="s">
        <v>1</v>
      </c>
      <c r="N167" s="147" t="s">
        <v>40</v>
      </c>
      <c r="P167" s="148">
        <f t="shared" si="11"/>
        <v>0</v>
      </c>
      <c r="Q167" s="148">
        <v>0</v>
      </c>
      <c r="R167" s="148">
        <f t="shared" si="12"/>
        <v>0</v>
      </c>
      <c r="S167" s="148">
        <v>0</v>
      </c>
      <c r="T167" s="149">
        <f t="shared" si="13"/>
        <v>0</v>
      </c>
      <c r="AR167" s="150" t="s">
        <v>248</v>
      </c>
      <c r="AT167" s="150" t="s">
        <v>160</v>
      </c>
      <c r="AU167" s="150" t="s">
        <v>84</v>
      </c>
      <c r="AY167" s="17" t="s">
        <v>158</v>
      </c>
      <c r="BE167" s="151">
        <f t="shared" si="14"/>
        <v>0</v>
      </c>
      <c r="BF167" s="151">
        <f t="shared" si="15"/>
        <v>0</v>
      </c>
      <c r="BG167" s="151">
        <f t="shared" si="16"/>
        <v>0</v>
      </c>
      <c r="BH167" s="151">
        <f t="shared" si="17"/>
        <v>0</v>
      </c>
      <c r="BI167" s="151">
        <f t="shared" si="18"/>
        <v>0</v>
      </c>
      <c r="BJ167" s="17" t="s">
        <v>82</v>
      </c>
      <c r="BK167" s="151">
        <f t="shared" si="19"/>
        <v>0</v>
      </c>
      <c r="BL167" s="17" t="s">
        <v>248</v>
      </c>
      <c r="BM167" s="150" t="s">
        <v>2384</v>
      </c>
    </row>
    <row r="168" spans="2:65" s="1" customFormat="1" ht="24.15" customHeight="1">
      <c r="B168" s="137"/>
      <c r="C168" s="185" t="s">
        <v>554</v>
      </c>
      <c r="D168" s="185" t="s">
        <v>656</v>
      </c>
      <c r="E168" s="186" t="s">
        <v>2385</v>
      </c>
      <c r="F168" s="187" t="s">
        <v>2386</v>
      </c>
      <c r="G168" s="188" t="s">
        <v>492</v>
      </c>
      <c r="H168" s="189">
        <v>1</v>
      </c>
      <c r="I168" s="190"/>
      <c r="J168" s="191">
        <f t="shared" si="10"/>
        <v>0</v>
      </c>
      <c r="K168" s="192"/>
      <c r="L168" s="193"/>
      <c r="M168" s="194" t="s">
        <v>1</v>
      </c>
      <c r="N168" s="195" t="s">
        <v>40</v>
      </c>
      <c r="P168" s="148">
        <f t="shared" si="11"/>
        <v>0</v>
      </c>
      <c r="Q168" s="148">
        <v>3.8999999999999999E-4</v>
      </c>
      <c r="R168" s="148">
        <f t="shared" si="12"/>
        <v>3.8999999999999999E-4</v>
      </c>
      <c r="S168" s="148">
        <v>0</v>
      </c>
      <c r="T168" s="149">
        <f t="shared" si="13"/>
        <v>0</v>
      </c>
      <c r="AR168" s="150" t="s">
        <v>530</v>
      </c>
      <c r="AT168" s="150" t="s">
        <v>656</v>
      </c>
      <c r="AU168" s="150" t="s">
        <v>84</v>
      </c>
      <c r="AY168" s="17" t="s">
        <v>158</v>
      </c>
      <c r="BE168" s="151">
        <f t="shared" si="14"/>
        <v>0</v>
      </c>
      <c r="BF168" s="151">
        <f t="shared" si="15"/>
        <v>0</v>
      </c>
      <c r="BG168" s="151">
        <f t="shared" si="16"/>
        <v>0</v>
      </c>
      <c r="BH168" s="151">
        <f t="shared" si="17"/>
        <v>0</v>
      </c>
      <c r="BI168" s="151">
        <f t="shared" si="18"/>
        <v>0</v>
      </c>
      <c r="BJ168" s="17" t="s">
        <v>82</v>
      </c>
      <c r="BK168" s="151">
        <f t="shared" si="19"/>
        <v>0</v>
      </c>
      <c r="BL168" s="17" t="s">
        <v>248</v>
      </c>
      <c r="BM168" s="150" t="s">
        <v>2387</v>
      </c>
    </row>
    <row r="169" spans="2:65" s="1" customFormat="1" ht="21.75" customHeight="1">
      <c r="B169" s="137"/>
      <c r="C169" s="138" t="s">
        <v>565</v>
      </c>
      <c r="D169" s="138" t="s">
        <v>160</v>
      </c>
      <c r="E169" s="139" t="s">
        <v>2388</v>
      </c>
      <c r="F169" s="140" t="s">
        <v>2389</v>
      </c>
      <c r="G169" s="141" t="s">
        <v>492</v>
      </c>
      <c r="H169" s="142">
        <v>7</v>
      </c>
      <c r="I169" s="143"/>
      <c r="J169" s="144">
        <f t="shared" si="10"/>
        <v>0</v>
      </c>
      <c r="K169" s="145"/>
      <c r="L169" s="32"/>
      <c r="M169" s="146" t="s">
        <v>1</v>
      </c>
      <c r="N169" s="147" t="s">
        <v>40</v>
      </c>
      <c r="P169" s="148">
        <f t="shared" si="11"/>
        <v>0</v>
      </c>
      <c r="Q169" s="148">
        <v>0</v>
      </c>
      <c r="R169" s="148">
        <f t="shared" si="12"/>
        <v>0</v>
      </c>
      <c r="S169" s="148">
        <v>0</v>
      </c>
      <c r="T169" s="149">
        <f t="shared" si="13"/>
        <v>0</v>
      </c>
      <c r="AR169" s="150" t="s">
        <v>248</v>
      </c>
      <c r="AT169" s="150" t="s">
        <v>160</v>
      </c>
      <c r="AU169" s="150" t="s">
        <v>84</v>
      </c>
      <c r="AY169" s="17" t="s">
        <v>158</v>
      </c>
      <c r="BE169" s="151">
        <f t="shared" si="14"/>
        <v>0</v>
      </c>
      <c r="BF169" s="151">
        <f t="shared" si="15"/>
        <v>0</v>
      </c>
      <c r="BG169" s="151">
        <f t="shared" si="16"/>
        <v>0</v>
      </c>
      <c r="BH169" s="151">
        <f t="shared" si="17"/>
        <v>0</v>
      </c>
      <c r="BI169" s="151">
        <f t="shared" si="18"/>
        <v>0</v>
      </c>
      <c r="BJ169" s="17" t="s">
        <v>82</v>
      </c>
      <c r="BK169" s="151">
        <f t="shared" si="19"/>
        <v>0</v>
      </c>
      <c r="BL169" s="17" t="s">
        <v>248</v>
      </c>
      <c r="BM169" s="150" t="s">
        <v>2390</v>
      </c>
    </row>
    <row r="170" spans="2:65" s="13" customFormat="1" ht="10">
      <c r="B170" s="159"/>
      <c r="D170" s="153" t="s">
        <v>165</v>
      </c>
      <c r="E170" s="160" t="s">
        <v>1</v>
      </c>
      <c r="F170" s="161" t="s">
        <v>2391</v>
      </c>
      <c r="H170" s="162">
        <v>7</v>
      </c>
      <c r="I170" s="163"/>
      <c r="L170" s="159"/>
      <c r="M170" s="164"/>
      <c r="T170" s="165"/>
      <c r="AT170" s="160" t="s">
        <v>165</v>
      </c>
      <c r="AU170" s="160" t="s">
        <v>84</v>
      </c>
      <c r="AV170" s="13" t="s">
        <v>84</v>
      </c>
      <c r="AW170" s="13" t="s">
        <v>31</v>
      </c>
      <c r="AX170" s="13" t="s">
        <v>82</v>
      </c>
      <c r="AY170" s="160" t="s">
        <v>158</v>
      </c>
    </row>
    <row r="171" spans="2:65" s="1" customFormat="1" ht="16.5" customHeight="1">
      <c r="B171" s="137"/>
      <c r="C171" s="185" t="s">
        <v>573</v>
      </c>
      <c r="D171" s="185" t="s">
        <v>656</v>
      </c>
      <c r="E171" s="186" t="s">
        <v>2392</v>
      </c>
      <c r="F171" s="187" t="s">
        <v>2393</v>
      </c>
      <c r="G171" s="188" t="s">
        <v>492</v>
      </c>
      <c r="H171" s="189">
        <v>1</v>
      </c>
      <c r="I171" s="190"/>
      <c r="J171" s="191">
        <f t="shared" ref="J171:J213" si="20">ROUND(I171*H171,2)</f>
        <v>0</v>
      </c>
      <c r="K171" s="192"/>
      <c r="L171" s="193"/>
      <c r="M171" s="194" t="s">
        <v>1</v>
      </c>
      <c r="N171" s="195" t="s">
        <v>40</v>
      </c>
      <c r="P171" s="148">
        <f t="shared" ref="P171:P213" si="21">O171*H171</f>
        <v>0</v>
      </c>
      <c r="Q171" s="148">
        <v>8.0999999999999996E-3</v>
      </c>
      <c r="R171" s="148">
        <f t="shared" ref="R171:R213" si="22">Q171*H171</f>
        <v>8.0999999999999996E-3</v>
      </c>
      <c r="S171" s="148">
        <v>0</v>
      </c>
      <c r="T171" s="149">
        <f t="shared" ref="T171:T213" si="23">S171*H171</f>
        <v>0</v>
      </c>
      <c r="AR171" s="150" t="s">
        <v>530</v>
      </c>
      <c r="AT171" s="150" t="s">
        <v>656</v>
      </c>
      <c r="AU171" s="150" t="s">
        <v>84</v>
      </c>
      <c r="AY171" s="17" t="s">
        <v>158</v>
      </c>
      <c r="BE171" s="151">
        <f t="shared" ref="BE171:BE213" si="24">IF(N171="základní",J171,0)</f>
        <v>0</v>
      </c>
      <c r="BF171" s="151">
        <f t="shared" ref="BF171:BF213" si="25">IF(N171="snížená",J171,0)</f>
        <v>0</v>
      </c>
      <c r="BG171" s="151">
        <f t="shared" ref="BG171:BG213" si="26">IF(N171="zákl. přenesená",J171,0)</f>
        <v>0</v>
      </c>
      <c r="BH171" s="151">
        <f t="shared" ref="BH171:BH213" si="27">IF(N171="sníž. přenesená",J171,0)</f>
        <v>0</v>
      </c>
      <c r="BI171" s="151">
        <f t="shared" ref="BI171:BI213" si="28">IF(N171="nulová",J171,0)</f>
        <v>0</v>
      </c>
      <c r="BJ171" s="17" t="s">
        <v>82</v>
      </c>
      <c r="BK171" s="151">
        <f t="shared" ref="BK171:BK213" si="29">ROUND(I171*H171,2)</f>
        <v>0</v>
      </c>
      <c r="BL171" s="17" t="s">
        <v>248</v>
      </c>
      <c r="BM171" s="150" t="s">
        <v>2394</v>
      </c>
    </row>
    <row r="172" spans="2:65" s="1" customFormat="1" ht="16.5" customHeight="1">
      <c r="B172" s="137"/>
      <c r="C172" s="185" t="s">
        <v>582</v>
      </c>
      <c r="D172" s="185" t="s">
        <v>656</v>
      </c>
      <c r="E172" s="186" t="s">
        <v>2395</v>
      </c>
      <c r="F172" s="187" t="s">
        <v>2396</v>
      </c>
      <c r="G172" s="188" t="s">
        <v>492</v>
      </c>
      <c r="H172" s="189">
        <v>6</v>
      </c>
      <c r="I172" s="190"/>
      <c r="J172" s="191">
        <f t="shared" si="20"/>
        <v>0</v>
      </c>
      <c r="K172" s="192"/>
      <c r="L172" s="193"/>
      <c r="M172" s="194" t="s">
        <v>1</v>
      </c>
      <c r="N172" s="195" t="s">
        <v>40</v>
      </c>
      <c r="P172" s="148">
        <f t="shared" si="21"/>
        <v>0</v>
      </c>
      <c r="Q172" s="148">
        <v>8.0999999999999996E-3</v>
      </c>
      <c r="R172" s="148">
        <f t="shared" si="22"/>
        <v>4.8599999999999997E-2</v>
      </c>
      <c r="S172" s="148">
        <v>0</v>
      </c>
      <c r="T172" s="149">
        <f t="shared" si="23"/>
        <v>0</v>
      </c>
      <c r="AR172" s="150" t="s">
        <v>530</v>
      </c>
      <c r="AT172" s="150" t="s">
        <v>656</v>
      </c>
      <c r="AU172" s="150" t="s">
        <v>84</v>
      </c>
      <c r="AY172" s="17" t="s">
        <v>158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7" t="s">
        <v>82</v>
      </c>
      <c r="BK172" s="151">
        <f t="shared" si="29"/>
        <v>0</v>
      </c>
      <c r="BL172" s="17" t="s">
        <v>248</v>
      </c>
      <c r="BM172" s="150" t="s">
        <v>2397</v>
      </c>
    </row>
    <row r="173" spans="2:65" s="1" customFormat="1" ht="24.15" customHeight="1">
      <c r="B173" s="137"/>
      <c r="C173" s="138" t="s">
        <v>588</v>
      </c>
      <c r="D173" s="138" t="s">
        <v>160</v>
      </c>
      <c r="E173" s="139" t="s">
        <v>2398</v>
      </c>
      <c r="F173" s="140" t="s">
        <v>2399</v>
      </c>
      <c r="G173" s="141" t="s">
        <v>492</v>
      </c>
      <c r="H173" s="142">
        <v>6</v>
      </c>
      <c r="I173" s="143"/>
      <c r="J173" s="144">
        <f t="shared" si="20"/>
        <v>0</v>
      </c>
      <c r="K173" s="145"/>
      <c r="L173" s="32"/>
      <c r="M173" s="146" t="s">
        <v>1</v>
      </c>
      <c r="N173" s="147" t="s">
        <v>40</v>
      </c>
      <c r="P173" s="148">
        <f t="shared" si="21"/>
        <v>0</v>
      </c>
      <c r="Q173" s="148">
        <v>0</v>
      </c>
      <c r="R173" s="148">
        <f t="shared" si="22"/>
        <v>0</v>
      </c>
      <c r="S173" s="148">
        <v>0</v>
      </c>
      <c r="T173" s="149">
        <f t="shared" si="23"/>
        <v>0</v>
      </c>
      <c r="AR173" s="150" t="s">
        <v>248</v>
      </c>
      <c r="AT173" s="150" t="s">
        <v>160</v>
      </c>
      <c r="AU173" s="150" t="s">
        <v>84</v>
      </c>
      <c r="AY173" s="17" t="s">
        <v>158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7" t="s">
        <v>82</v>
      </c>
      <c r="BK173" s="151">
        <f t="shared" si="29"/>
        <v>0</v>
      </c>
      <c r="BL173" s="17" t="s">
        <v>248</v>
      </c>
      <c r="BM173" s="150" t="s">
        <v>2400</v>
      </c>
    </row>
    <row r="174" spans="2:65" s="1" customFormat="1" ht="16.5" customHeight="1">
      <c r="B174" s="137"/>
      <c r="C174" s="185" t="s">
        <v>593</v>
      </c>
      <c r="D174" s="185" t="s">
        <v>656</v>
      </c>
      <c r="E174" s="186" t="s">
        <v>2401</v>
      </c>
      <c r="F174" s="187" t="s">
        <v>2402</v>
      </c>
      <c r="G174" s="188" t="s">
        <v>492</v>
      </c>
      <c r="H174" s="189">
        <v>6</v>
      </c>
      <c r="I174" s="190"/>
      <c r="J174" s="191">
        <f t="shared" si="20"/>
        <v>0</v>
      </c>
      <c r="K174" s="192"/>
      <c r="L174" s="193"/>
      <c r="M174" s="194" t="s">
        <v>1</v>
      </c>
      <c r="N174" s="195" t="s">
        <v>40</v>
      </c>
      <c r="P174" s="148">
        <f t="shared" si="21"/>
        <v>0</v>
      </c>
      <c r="Q174" s="148">
        <v>6.0000000000000002E-5</v>
      </c>
      <c r="R174" s="148">
        <f t="shared" si="22"/>
        <v>3.6000000000000002E-4</v>
      </c>
      <c r="S174" s="148">
        <v>0</v>
      </c>
      <c r="T174" s="149">
        <f t="shared" si="23"/>
        <v>0</v>
      </c>
      <c r="AR174" s="150" t="s">
        <v>530</v>
      </c>
      <c r="AT174" s="150" t="s">
        <v>656</v>
      </c>
      <c r="AU174" s="150" t="s">
        <v>84</v>
      </c>
      <c r="AY174" s="17" t="s">
        <v>158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7" t="s">
        <v>82</v>
      </c>
      <c r="BK174" s="151">
        <f t="shared" si="29"/>
        <v>0</v>
      </c>
      <c r="BL174" s="17" t="s">
        <v>248</v>
      </c>
      <c r="BM174" s="150" t="s">
        <v>2403</v>
      </c>
    </row>
    <row r="175" spans="2:65" s="1" customFormat="1" ht="24.15" customHeight="1">
      <c r="B175" s="137"/>
      <c r="C175" s="138" t="s">
        <v>597</v>
      </c>
      <c r="D175" s="138" t="s">
        <v>160</v>
      </c>
      <c r="E175" s="139" t="s">
        <v>2404</v>
      </c>
      <c r="F175" s="140" t="s">
        <v>2405</v>
      </c>
      <c r="G175" s="141" t="s">
        <v>492</v>
      </c>
      <c r="H175" s="142">
        <v>13</v>
      </c>
      <c r="I175" s="143"/>
      <c r="J175" s="144">
        <f t="shared" si="20"/>
        <v>0</v>
      </c>
      <c r="K175" s="145"/>
      <c r="L175" s="32"/>
      <c r="M175" s="146" t="s">
        <v>1</v>
      </c>
      <c r="N175" s="147" t="s">
        <v>40</v>
      </c>
      <c r="P175" s="148">
        <f t="shared" si="21"/>
        <v>0</v>
      </c>
      <c r="Q175" s="148">
        <v>0</v>
      </c>
      <c r="R175" s="148">
        <f t="shared" si="22"/>
        <v>0</v>
      </c>
      <c r="S175" s="148">
        <v>0</v>
      </c>
      <c r="T175" s="149">
        <f t="shared" si="23"/>
        <v>0</v>
      </c>
      <c r="AR175" s="150" t="s">
        <v>248</v>
      </c>
      <c r="AT175" s="150" t="s">
        <v>160</v>
      </c>
      <c r="AU175" s="150" t="s">
        <v>84</v>
      </c>
      <c r="AY175" s="17" t="s">
        <v>158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7" t="s">
        <v>82</v>
      </c>
      <c r="BK175" s="151">
        <f t="shared" si="29"/>
        <v>0</v>
      </c>
      <c r="BL175" s="17" t="s">
        <v>248</v>
      </c>
      <c r="BM175" s="150" t="s">
        <v>2406</v>
      </c>
    </row>
    <row r="176" spans="2:65" s="1" customFormat="1" ht="16.5" customHeight="1">
      <c r="B176" s="137"/>
      <c r="C176" s="185" t="s">
        <v>605</v>
      </c>
      <c r="D176" s="185" t="s">
        <v>656</v>
      </c>
      <c r="E176" s="186" t="s">
        <v>2407</v>
      </c>
      <c r="F176" s="187" t="s">
        <v>2408</v>
      </c>
      <c r="G176" s="188" t="s">
        <v>492</v>
      </c>
      <c r="H176" s="189">
        <v>13</v>
      </c>
      <c r="I176" s="190"/>
      <c r="J176" s="191">
        <f t="shared" si="20"/>
        <v>0</v>
      </c>
      <c r="K176" s="192"/>
      <c r="L176" s="193"/>
      <c r="M176" s="194" t="s">
        <v>1</v>
      </c>
      <c r="N176" s="195" t="s">
        <v>40</v>
      </c>
      <c r="P176" s="148">
        <f t="shared" si="21"/>
        <v>0</v>
      </c>
      <c r="Q176" s="148">
        <v>6.9999999999999994E-5</v>
      </c>
      <c r="R176" s="148">
        <f t="shared" si="22"/>
        <v>9.0999999999999989E-4</v>
      </c>
      <c r="S176" s="148">
        <v>0</v>
      </c>
      <c r="T176" s="149">
        <f t="shared" si="23"/>
        <v>0</v>
      </c>
      <c r="AR176" s="150" t="s">
        <v>530</v>
      </c>
      <c r="AT176" s="150" t="s">
        <v>656</v>
      </c>
      <c r="AU176" s="150" t="s">
        <v>84</v>
      </c>
      <c r="AY176" s="17" t="s">
        <v>158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7" t="s">
        <v>82</v>
      </c>
      <c r="BK176" s="151">
        <f t="shared" si="29"/>
        <v>0</v>
      </c>
      <c r="BL176" s="17" t="s">
        <v>248</v>
      </c>
      <c r="BM176" s="150" t="s">
        <v>2409</v>
      </c>
    </row>
    <row r="177" spans="2:65" s="1" customFormat="1" ht="24.15" customHeight="1">
      <c r="B177" s="137"/>
      <c r="C177" s="138" t="s">
        <v>610</v>
      </c>
      <c r="D177" s="138" t="s">
        <v>160</v>
      </c>
      <c r="E177" s="139" t="s">
        <v>2410</v>
      </c>
      <c r="F177" s="140" t="s">
        <v>2411</v>
      </c>
      <c r="G177" s="141" t="s">
        <v>492</v>
      </c>
      <c r="H177" s="142">
        <v>1</v>
      </c>
      <c r="I177" s="143"/>
      <c r="J177" s="144">
        <f t="shared" si="20"/>
        <v>0</v>
      </c>
      <c r="K177" s="145"/>
      <c r="L177" s="32"/>
      <c r="M177" s="146" t="s">
        <v>1</v>
      </c>
      <c r="N177" s="147" t="s">
        <v>40</v>
      </c>
      <c r="P177" s="148">
        <f t="shared" si="21"/>
        <v>0</v>
      </c>
      <c r="Q177" s="148">
        <v>0</v>
      </c>
      <c r="R177" s="148">
        <f t="shared" si="22"/>
        <v>0</v>
      </c>
      <c r="S177" s="148">
        <v>0</v>
      </c>
      <c r="T177" s="149">
        <f t="shared" si="23"/>
        <v>0</v>
      </c>
      <c r="AR177" s="150" t="s">
        <v>248</v>
      </c>
      <c r="AT177" s="150" t="s">
        <v>160</v>
      </c>
      <c r="AU177" s="150" t="s">
        <v>84</v>
      </c>
      <c r="AY177" s="17" t="s">
        <v>158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7" t="s">
        <v>82</v>
      </c>
      <c r="BK177" s="151">
        <f t="shared" si="29"/>
        <v>0</v>
      </c>
      <c r="BL177" s="17" t="s">
        <v>248</v>
      </c>
      <c r="BM177" s="150" t="s">
        <v>2412</v>
      </c>
    </row>
    <row r="178" spans="2:65" s="1" customFormat="1" ht="16.5" customHeight="1">
      <c r="B178" s="137"/>
      <c r="C178" s="185" t="s">
        <v>614</v>
      </c>
      <c r="D178" s="185" t="s">
        <v>656</v>
      </c>
      <c r="E178" s="186" t="s">
        <v>2413</v>
      </c>
      <c r="F178" s="187" t="s">
        <v>2414</v>
      </c>
      <c r="G178" s="188" t="s">
        <v>492</v>
      </c>
      <c r="H178" s="189">
        <v>1</v>
      </c>
      <c r="I178" s="190"/>
      <c r="J178" s="191">
        <f t="shared" si="20"/>
        <v>0</v>
      </c>
      <c r="K178" s="192"/>
      <c r="L178" s="193"/>
      <c r="M178" s="194" t="s">
        <v>1</v>
      </c>
      <c r="N178" s="195" t="s">
        <v>40</v>
      </c>
      <c r="P178" s="148">
        <f t="shared" si="21"/>
        <v>0</v>
      </c>
      <c r="Q178" s="148">
        <v>3.5E-4</v>
      </c>
      <c r="R178" s="148">
        <f t="shared" si="22"/>
        <v>3.5E-4</v>
      </c>
      <c r="S178" s="148">
        <v>0</v>
      </c>
      <c r="T178" s="149">
        <f t="shared" si="23"/>
        <v>0</v>
      </c>
      <c r="AR178" s="150" t="s">
        <v>530</v>
      </c>
      <c r="AT178" s="150" t="s">
        <v>656</v>
      </c>
      <c r="AU178" s="150" t="s">
        <v>84</v>
      </c>
      <c r="AY178" s="17" t="s">
        <v>158</v>
      </c>
      <c r="BE178" s="151">
        <f t="shared" si="24"/>
        <v>0</v>
      </c>
      <c r="BF178" s="151">
        <f t="shared" si="25"/>
        <v>0</v>
      </c>
      <c r="BG178" s="151">
        <f t="shared" si="26"/>
        <v>0</v>
      </c>
      <c r="BH178" s="151">
        <f t="shared" si="27"/>
        <v>0</v>
      </c>
      <c r="BI178" s="151">
        <f t="shared" si="28"/>
        <v>0</v>
      </c>
      <c r="BJ178" s="17" t="s">
        <v>82</v>
      </c>
      <c r="BK178" s="151">
        <f t="shared" si="29"/>
        <v>0</v>
      </c>
      <c r="BL178" s="17" t="s">
        <v>248</v>
      </c>
      <c r="BM178" s="150" t="s">
        <v>2415</v>
      </c>
    </row>
    <row r="179" spans="2:65" s="1" customFormat="1" ht="16.5" customHeight="1">
      <c r="B179" s="137"/>
      <c r="C179" s="185" t="s">
        <v>618</v>
      </c>
      <c r="D179" s="185" t="s">
        <v>656</v>
      </c>
      <c r="E179" s="186" t="s">
        <v>2416</v>
      </c>
      <c r="F179" s="187" t="s">
        <v>2417</v>
      </c>
      <c r="G179" s="188" t="s">
        <v>492</v>
      </c>
      <c r="H179" s="189">
        <v>1</v>
      </c>
      <c r="I179" s="190"/>
      <c r="J179" s="191">
        <f t="shared" si="20"/>
        <v>0</v>
      </c>
      <c r="K179" s="192"/>
      <c r="L179" s="193"/>
      <c r="M179" s="194" t="s">
        <v>1</v>
      </c>
      <c r="N179" s="195" t="s">
        <v>40</v>
      </c>
      <c r="P179" s="148">
        <f t="shared" si="21"/>
        <v>0</v>
      </c>
      <c r="Q179" s="148">
        <v>2.9999999999999997E-4</v>
      </c>
      <c r="R179" s="148">
        <f t="shared" si="22"/>
        <v>2.9999999999999997E-4</v>
      </c>
      <c r="S179" s="148">
        <v>0</v>
      </c>
      <c r="T179" s="149">
        <f t="shared" si="23"/>
        <v>0</v>
      </c>
      <c r="AR179" s="150" t="s">
        <v>530</v>
      </c>
      <c r="AT179" s="150" t="s">
        <v>656</v>
      </c>
      <c r="AU179" s="150" t="s">
        <v>84</v>
      </c>
      <c r="AY179" s="17" t="s">
        <v>158</v>
      </c>
      <c r="BE179" s="151">
        <f t="shared" si="24"/>
        <v>0</v>
      </c>
      <c r="BF179" s="151">
        <f t="shared" si="25"/>
        <v>0</v>
      </c>
      <c r="BG179" s="151">
        <f t="shared" si="26"/>
        <v>0</v>
      </c>
      <c r="BH179" s="151">
        <f t="shared" si="27"/>
        <v>0</v>
      </c>
      <c r="BI179" s="151">
        <f t="shared" si="28"/>
        <v>0</v>
      </c>
      <c r="BJ179" s="17" t="s">
        <v>82</v>
      </c>
      <c r="BK179" s="151">
        <f t="shared" si="29"/>
        <v>0</v>
      </c>
      <c r="BL179" s="17" t="s">
        <v>248</v>
      </c>
      <c r="BM179" s="150" t="s">
        <v>2418</v>
      </c>
    </row>
    <row r="180" spans="2:65" s="1" customFormat="1" ht="16.5" customHeight="1">
      <c r="B180" s="137"/>
      <c r="C180" s="138" t="s">
        <v>622</v>
      </c>
      <c r="D180" s="138" t="s">
        <v>160</v>
      </c>
      <c r="E180" s="139" t="s">
        <v>2419</v>
      </c>
      <c r="F180" s="140" t="s">
        <v>2420</v>
      </c>
      <c r="G180" s="141" t="s">
        <v>492</v>
      </c>
      <c r="H180" s="142">
        <v>19</v>
      </c>
      <c r="I180" s="143"/>
      <c r="J180" s="144">
        <f t="shared" si="20"/>
        <v>0</v>
      </c>
      <c r="K180" s="145"/>
      <c r="L180" s="32"/>
      <c r="M180" s="146" t="s">
        <v>1</v>
      </c>
      <c r="N180" s="147" t="s">
        <v>40</v>
      </c>
      <c r="P180" s="148">
        <f t="shared" si="21"/>
        <v>0</v>
      </c>
      <c r="Q180" s="148">
        <v>0</v>
      </c>
      <c r="R180" s="148">
        <f t="shared" si="22"/>
        <v>0</v>
      </c>
      <c r="S180" s="148">
        <v>0</v>
      </c>
      <c r="T180" s="149">
        <f t="shared" si="23"/>
        <v>0</v>
      </c>
      <c r="AR180" s="150" t="s">
        <v>248</v>
      </c>
      <c r="AT180" s="150" t="s">
        <v>160</v>
      </c>
      <c r="AU180" s="150" t="s">
        <v>84</v>
      </c>
      <c r="AY180" s="17" t="s">
        <v>158</v>
      </c>
      <c r="BE180" s="151">
        <f t="shared" si="24"/>
        <v>0</v>
      </c>
      <c r="BF180" s="151">
        <f t="shared" si="25"/>
        <v>0</v>
      </c>
      <c r="BG180" s="151">
        <f t="shared" si="26"/>
        <v>0</v>
      </c>
      <c r="BH180" s="151">
        <f t="shared" si="27"/>
        <v>0</v>
      </c>
      <c r="BI180" s="151">
        <f t="shared" si="28"/>
        <v>0</v>
      </c>
      <c r="BJ180" s="17" t="s">
        <v>82</v>
      </c>
      <c r="BK180" s="151">
        <f t="shared" si="29"/>
        <v>0</v>
      </c>
      <c r="BL180" s="17" t="s">
        <v>248</v>
      </c>
      <c r="BM180" s="150" t="s">
        <v>2421</v>
      </c>
    </row>
    <row r="181" spans="2:65" s="1" customFormat="1" ht="16.5" customHeight="1">
      <c r="B181" s="137"/>
      <c r="C181" s="185" t="s">
        <v>626</v>
      </c>
      <c r="D181" s="185" t="s">
        <v>656</v>
      </c>
      <c r="E181" s="186" t="s">
        <v>2422</v>
      </c>
      <c r="F181" s="187" t="s">
        <v>2423</v>
      </c>
      <c r="G181" s="188" t="s">
        <v>492</v>
      </c>
      <c r="H181" s="189">
        <v>6</v>
      </c>
      <c r="I181" s="190"/>
      <c r="J181" s="191">
        <f t="shared" si="20"/>
        <v>0</v>
      </c>
      <c r="K181" s="192"/>
      <c r="L181" s="193"/>
      <c r="M181" s="194" t="s">
        <v>1</v>
      </c>
      <c r="N181" s="195" t="s">
        <v>40</v>
      </c>
      <c r="P181" s="148">
        <f t="shared" si="21"/>
        <v>0</v>
      </c>
      <c r="Q181" s="148">
        <v>1.6000000000000001E-4</v>
      </c>
      <c r="R181" s="148">
        <f t="shared" si="22"/>
        <v>9.6000000000000013E-4</v>
      </c>
      <c r="S181" s="148">
        <v>0</v>
      </c>
      <c r="T181" s="149">
        <f t="shared" si="23"/>
        <v>0</v>
      </c>
      <c r="AR181" s="150" t="s">
        <v>530</v>
      </c>
      <c r="AT181" s="150" t="s">
        <v>656</v>
      </c>
      <c r="AU181" s="150" t="s">
        <v>84</v>
      </c>
      <c r="AY181" s="17" t="s">
        <v>158</v>
      </c>
      <c r="BE181" s="151">
        <f t="shared" si="24"/>
        <v>0</v>
      </c>
      <c r="BF181" s="151">
        <f t="shared" si="25"/>
        <v>0</v>
      </c>
      <c r="BG181" s="151">
        <f t="shared" si="26"/>
        <v>0</v>
      </c>
      <c r="BH181" s="151">
        <f t="shared" si="27"/>
        <v>0</v>
      </c>
      <c r="BI181" s="151">
        <f t="shared" si="28"/>
        <v>0</v>
      </c>
      <c r="BJ181" s="17" t="s">
        <v>82</v>
      </c>
      <c r="BK181" s="151">
        <f t="shared" si="29"/>
        <v>0</v>
      </c>
      <c r="BL181" s="17" t="s">
        <v>248</v>
      </c>
      <c r="BM181" s="150" t="s">
        <v>2424</v>
      </c>
    </row>
    <row r="182" spans="2:65" s="1" customFormat="1" ht="16.5" customHeight="1">
      <c r="B182" s="137"/>
      <c r="C182" s="185" t="s">
        <v>636</v>
      </c>
      <c r="D182" s="185" t="s">
        <v>656</v>
      </c>
      <c r="E182" s="186" t="s">
        <v>2425</v>
      </c>
      <c r="F182" s="187" t="s">
        <v>2426</v>
      </c>
      <c r="G182" s="188" t="s">
        <v>492</v>
      </c>
      <c r="H182" s="189">
        <v>8</v>
      </c>
      <c r="I182" s="190"/>
      <c r="J182" s="191">
        <f t="shared" si="20"/>
        <v>0</v>
      </c>
      <c r="K182" s="192"/>
      <c r="L182" s="193"/>
      <c r="M182" s="194" t="s">
        <v>1</v>
      </c>
      <c r="N182" s="195" t="s">
        <v>40</v>
      </c>
      <c r="P182" s="148">
        <f t="shared" si="21"/>
        <v>0</v>
      </c>
      <c r="Q182" s="148">
        <v>4.0000000000000002E-4</v>
      </c>
      <c r="R182" s="148">
        <f t="shared" si="22"/>
        <v>3.2000000000000002E-3</v>
      </c>
      <c r="S182" s="148">
        <v>0</v>
      </c>
      <c r="T182" s="149">
        <f t="shared" si="23"/>
        <v>0</v>
      </c>
      <c r="AR182" s="150" t="s">
        <v>530</v>
      </c>
      <c r="AT182" s="150" t="s">
        <v>656</v>
      </c>
      <c r="AU182" s="150" t="s">
        <v>84</v>
      </c>
      <c r="AY182" s="17" t="s">
        <v>158</v>
      </c>
      <c r="BE182" s="151">
        <f t="shared" si="24"/>
        <v>0</v>
      </c>
      <c r="BF182" s="151">
        <f t="shared" si="25"/>
        <v>0</v>
      </c>
      <c r="BG182" s="151">
        <f t="shared" si="26"/>
        <v>0</v>
      </c>
      <c r="BH182" s="151">
        <f t="shared" si="27"/>
        <v>0</v>
      </c>
      <c r="BI182" s="151">
        <f t="shared" si="28"/>
        <v>0</v>
      </c>
      <c r="BJ182" s="17" t="s">
        <v>82</v>
      </c>
      <c r="BK182" s="151">
        <f t="shared" si="29"/>
        <v>0</v>
      </c>
      <c r="BL182" s="17" t="s">
        <v>248</v>
      </c>
      <c r="BM182" s="150" t="s">
        <v>2427</v>
      </c>
    </row>
    <row r="183" spans="2:65" s="1" customFormat="1" ht="16.5" customHeight="1">
      <c r="B183" s="137"/>
      <c r="C183" s="185" t="s">
        <v>642</v>
      </c>
      <c r="D183" s="185" t="s">
        <v>656</v>
      </c>
      <c r="E183" s="186" t="s">
        <v>2428</v>
      </c>
      <c r="F183" s="187" t="s">
        <v>2429</v>
      </c>
      <c r="G183" s="188" t="s">
        <v>492</v>
      </c>
      <c r="H183" s="189">
        <v>1</v>
      </c>
      <c r="I183" s="190"/>
      <c r="J183" s="191">
        <f t="shared" si="20"/>
        <v>0</v>
      </c>
      <c r="K183" s="192"/>
      <c r="L183" s="193"/>
      <c r="M183" s="194" t="s">
        <v>1</v>
      </c>
      <c r="N183" s="195" t="s">
        <v>40</v>
      </c>
      <c r="P183" s="148">
        <f t="shared" si="21"/>
        <v>0</v>
      </c>
      <c r="Q183" s="148">
        <v>4.0000000000000002E-4</v>
      </c>
      <c r="R183" s="148">
        <f t="shared" si="22"/>
        <v>4.0000000000000002E-4</v>
      </c>
      <c r="S183" s="148">
        <v>0</v>
      </c>
      <c r="T183" s="149">
        <f t="shared" si="23"/>
        <v>0</v>
      </c>
      <c r="AR183" s="150" t="s">
        <v>530</v>
      </c>
      <c r="AT183" s="150" t="s">
        <v>656</v>
      </c>
      <c r="AU183" s="150" t="s">
        <v>84</v>
      </c>
      <c r="AY183" s="17" t="s">
        <v>158</v>
      </c>
      <c r="BE183" s="151">
        <f t="shared" si="24"/>
        <v>0</v>
      </c>
      <c r="BF183" s="151">
        <f t="shared" si="25"/>
        <v>0</v>
      </c>
      <c r="BG183" s="151">
        <f t="shared" si="26"/>
        <v>0</v>
      </c>
      <c r="BH183" s="151">
        <f t="shared" si="27"/>
        <v>0</v>
      </c>
      <c r="BI183" s="151">
        <f t="shared" si="28"/>
        <v>0</v>
      </c>
      <c r="BJ183" s="17" t="s">
        <v>82</v>
      </c>
      <c r="BK183" s="151">
        <f t="shared" si="29"/>
        <v>0</v>
      </c>
      <c r="BL183" s="17" t="s">
        <v>248</v>
      </c>
      <c r="BM183" s="150" t="s">
        <v>2430</v>
      </c>
    </row>
    <row r="184" spans="2:65" s="1" customFormat="1" ht="16.5" customHeight="1">
      <c r="B184" s="137"/>
      <c r="C184" s="185" t="s">
        <v>648</v>
      </c>
      <c r="D184" s="185" t="s">
        <v>656</v>
      </c>
      <c r="E184" s="186" t="s">
        <v>2431</v>
      </c>
      <c r="F184" s="187" t="s">
        <v>2432</v>
      </c>
      <c r="G184" s="188" t="s">
        <v>492</v>
      </c>
      <c r="H184" s="189">
        <v>4</v>
      </c>
      <c r="I184" s="190"/>
      <c r="J184" s="191">
        <f t="shared" si="20"/>
        <v>0</v>
      </c>
      <c r="K184" s="192"/>
      <c r="L184" s="193"/>
      <c r="M184" s="194" t="s">
        <v>1</v>
      </c>
      <c r="N184" s="195" t="s">
        <v>40</v>
      </c>
      <c r="P184" s="148">
        <f t="shared" si="21"/>
        <v>0</v>
      </c>
      <c r="Q184" s="148">
        <v>4.0000000000000002E-4</v>
      </c>
      <c r="R184" s="148">
        <f t="shared" si="22"/>
        <v>1.6000000000000001E-3</v>
      </c>
      <c r="S184" s="148">
        <v>0</v>
      </c>
      <c r="T184" s="149">
        <f t="shared" si="23"/>
        <v>0</v>
      </c>
      <c r="AR184" s="150" t="s">
        <v>530</v>
      </c>
      <c r="AT184" s="150" t="s">
        <v>656</v>
      </c>
      <c r="AU184" s="150" t="s">
        <v>84</v>
      </c>
      <c r="AY184" s="17" t="s">
        <v>158</v>
      </c>
      <c r="BE184" s="151">
        <f t="shared" si="24"/>
        <v>0</v>
      </c>
      <c r="BF184" s="151">
        <f t="shared" si="25"/>
        <v>0</v>
      </c>
      <c r="BG184" s="151">
        <f t="shared" si="26"/>
        <v>0</v>
      </c>
      <c r="BH184" s="151">
        <f t="shared" si="27"/>
        <v>0</v>
      </c>
      <c r="BI184" s="151">
        <f t="shared" si="28"/>
        <v>0</v>
      </c>
      <c r="BJ184" s="17" t="s">
        <v>82</v>
      </c>
      <c r="BK184" s="151">
        <f t="shared" si="29"/>
        <v>0</v>
      </c>
      <c r="BL184" s="17" t="s">
        <v>248</v>
      </c>
      <c r="BM184" s="150" t="s">
        <v>2433</v>
      </c>
    </row>
    <row r="185" spans="2:65" s="1" customFormat="1" ht="16.5" customHeight="1">
      <c r="B185" s="137"/>
      <c r="C185" s="185" t="s">
        <v>655</v>
      </c>
      <c r="D185" s="185" t="s">
        <v>656</v>
      </c>
      <c r="E185" s="186" t="s">
        <v>2434</v>
      </c>
      <c r="F185" s="187" t="s">
        <v>2435</v>
      </c>
      <c r="G185" s="188" t="s">
        <v>492</v>
      </c>
      <c r="H185" s="189">
        <v>9</v>
      </c>
      <c r="I185" s="190"/>
      <c r="J185" s="191">
        <f t="shared" si="20"/>
        <v>0</v>
      </c>
      <c r="K185" s="192"/>
      <c r="L185" s="193"/>
      <c r="M185" s="194" t="s">
        <v>1</v>
      </c>
      <c r="N185" s="195" t="s">
        <v>40</v>
      </c>
      <c r="P185" s="148">
        <f t="shared" si="21"/>
        <v>0</v>
      </c>
      <c r="Q185" s="148">
        <v>4.0000000000000002E-4</v>
      </c>
      <c r="R185" s="148">
        <f t="shared" si="22"/>
        <v>3.6000000000000003E-3</v>
      </c>
      <c r="S185" s="148">
        <v>0</v>
      </c>
      <c r="T185" s="149">
        <f t="shared" si="23"/>
        <v>0</v>
      </c>
      <c r="AR185" s="150" t="s">
        <v>530</v>
      </c>
      <c r="AT185" s="150" t="s">
        <v>656</v>
      </c>
      <c r="AU185" s="150" t="s">
        <v>84</v>
      </c>
      <c r="AY185" s="17" t="s">
        <v>158</v>
      </c>
      <c r="BE185" s="151">
        <f t="shared" si="24"/>
        <v>0</v>
      </c>
      <c r="BF185" s="151">
        <f t="shared" si="25"/>
        <v>0</v>
      </c>
      <c r="BG185" s="151">
        <f t="shared" si="26"/>
        <v>0</v>
      </c>
      <c r="BH185" s="151">
        <f t="shared" si="27"/>
        <v>0</v>
      </c>
      <c r="BI185" s="151">
        <f t="shared" si="28"/>
        <v>0</v>
      </c>
      <c r="BJ185" s="17" t="s">
        <v>82</v>
      </c>
      <c r="BK185" s="151">
        <f t="shared" si="29"/>
        <v>0</v>
      </c>
      <c r="BL185" s="17" t="s">
        <v>248</v>
      </c>
      <c r="BM185" s="150" t="s">
        <v>2436</v>
      </c>
    </row>
    <row r="186" spans="2:65" s="1" customFormat="1" ht="16.5" customHeight="1">
      <c r="B186" s="137"/>
      <c r="C186" s="138" t="s">
        <v>660</v>
      </c>
      <c r="D186" s="138" t="s">
        <v>160</v>
      </c>
      <c r="E186" s="139" t="s">
        <v>2437</v>
      </c>
      <c r="F186" s="140" t="s">
        <v>2438</v>
      </c>
      <c r="G186" s="141" t="s">
        <v>492</v>
      </c>
      <c r="H186" s="142">
        <v>4</v>
      </c>
      <c r="I186" s="143"/>
      <c r="J186" s="144">
        <f t="shared" si="20"/>
        <v>0</v>
      </c>
      <c r="K186" s="145"/>
      <c r="L186" s="32"/>
      <c r="M186" s="146" t="s">
        <v>1</v>
      </c>
      <c r="N186" s="147" t="s">
        <v>40</v>
      </c>
      <c r="P186" s="148">
        <f t="shared" si="21"/>
        <v>0</v>
      </c>
      <c r="Q186" s="148">
        <v>0</v>
      </c>
      <c r="R186" s="148">
        <f t="shared" si="22"/>
        <v>0</v>
      </c>
      <c r="S186" s="148">
        <v>0</v>
      </c>
      <c r="T186" s="149">
        <f t="shared" si="23"/>
        <v>0</v>
      </c>
      <c r="AR186" s="150" t="s">
        <v>248</v>
      </c>
      <c r="AT186" s="150" t="s">
        <v>160</v>
      </c>
      <c r="AU186" s="150" t="s">
        <v>84</v>
      </c>
      <c r="AY186" s="17" t="s">
        <v>158</v>
      </c>
      <c r="BE186" s="151">
        <f t="shared" si="24"/>
        <v>0</v>
      </c>
      <c r="BF186" s="151">
        <f t="shared" si="25"/>
        <v>0</v>
      </c>
      <c r="BG186" s="151">
        <f t="shared" si="26"/>
        <v>0</v>
      </c>
      <c r="BH186" s="151">
        <f t="shared" si="27"/>
        <v>0</v>
      </c>
      <c r="BI186" s="151">
        <f t="shared" si="28"/>
        <v>0</v>
      </c>
      <c r="BJ186" s="17" t="s">
        <v>82</v>
      </c>
      <c r="BK186" s="151">
        <f t="shared" si="29"/>
        <v>0</v>
      </c>
      <c r="BL186" s="17" t="s">
        <v>248</v>
      </c>
      <c r="BM186" s="150" t="s">
        <v>2439</v>
      </c>
    </row>
    <row r="187" spans="2:65" s="1" customFormat="1" ht="24.15" customHeight="1">
      <c r="B187" s="137"/>
      <c r="C187" s="185" t="s">
        <v>664</v>
      </c>
      <c r="D187" s="185" t="s">
        <v>656</v>
      </c>
      <c r="E187" s="186" t="s">
        <v>2440</v>
      </c>
      <c r="F187" s="187" t="s">
        <v>2441</v>
      </c>
      <c r="G187" s="188" t="s">
        <v>492</v>
      </c>
      <c r="H187" s="189">
        <v>3</v>
      </c>
      <c r="I187" s="190"/>
      <c r="J187" s="191">
        <f t="shared" si="20"/>
        <v>0</v>
      </c>
      <c r="K187" s="192"/>
      <c r="L187" s="193"/>
      <c r="M187" s="194" t="s">
        <v>1</v>
      </c>
      <c r="N187" s="195" t="s">
        <v>40</v>
      </c>
      <c r="P187" s="148">
        <f t="shared" si="21"/>
        <v>0</v>
      </c>
      <c r="Q187" s="148">
        <v>4.0000000000000002E-4</v>
      </c>
      <c r="R187" s="148">
        <f t="shared" si="22"/>
        <v>1.2000000000000001E-3</v>
      </c>
      <c r="S187" s="148">
        <v>0</v>
      </c>
      <c r="T187" s="149">
        <f t="shared" si="23"/>
        <v>0</v>
      </c>
      <c r="AR187" s="150" t="s">
        <v>530</v>
      </c>
      <c r="AT187" s="150" t="s">
        <v>656</v>
      </c>
      <c r="AU187" s="150" t="s">
        <v>84</v>
      </c>
      <c r="AY187" s="17" t="s">
        <v>158</v>
      </c>
      <c r="BE187" s="151">
        <f t="shared" si="24"/>
        <v>0</v>
      </c>
      <c r="BF187" s="151">
        <f t="shared" si="25"/>
        <v>0</v>
      </c>
      <c r="BG187" s="151">
        <f t="shared" si="26"/>
        <v>0</v>
      </c>
      <c r="BH187" s="151">
        <f t="shared" si="27"/>
        <v>0</v>
      </c>
      <c r="BI187" s="151">
        <f t="shared" si="28"/>
        <v>0</v>
      </c>
      <c r="BJ187" s="17" t="s">
        <v>82</v>
      </c>
      <c r="BK187" s="151">
        <f t="shared" si="29"/>
        <v>0</v>
      </c>
      <c r="BL187" s="17" t="s">
        <v>248</v>
      </c>
      <c r="BM187" s="150" t="s">
        <v>2442</v>
      </c>
    </row>
    <row r="188" spans="2:65" s="1" customFormat="1" ht="21.75" customHeight="1">
      <c r="B188" s="137"/>
      <c r="C188" s="185" t="s">
        <v>671</v>
      </c>
      <c r="D188" s="185" t="s">
        <v>656</v>
      </c>
      <c r="E188" s="186" t="s">
        <v>2443</v>
      </c>
      <c r="F188" s="187" t="s">
        <v>2444</v>
      </c>
      <c r="G188" s="188" t="s">
        <v>492</v>
      </c>
      <c r="H188" s="189">
        <v>1</v>
      </c>
      <c r="I188" s="190"/>
      <c r="J188" s="191">
        <f t="shared" si="20"/>
        <v>0</v>
      </c>
      <c r="K188" s="192"/>
      <c r="L188" s="193"/>
      <c r="M188" s="194" t="s">
        <v>1</v>
      </c>
      <c r="N188" s="195" t="s">
        <v>40</v>
      </c>
      <c r="P188" s="148">
        <f t="shared" si="21"/>
        <v>0</v>
      </c>
      <c r="Q188" s="148">
        <v>4.0000000000000002E-4</v>
      </c>
      <c r="R188" s="148">
        <f t="shared" si="22"/>
        <v>4.0000000000000002E-4</v>
      </c>
      <c r="S188" s="148">
        <v>0</v>
      </c>
      <c r="T188" s="149">
        <f t="shared" si="23"/>
        <v>0</v>
      </c>
      <c r="AR188" s="150" t="s">
        <v>530</v>
      </c>
      <c r="AT188" s="150" t="s">
        <v>656</v>
      </c>
      <c r="AU188" s="150" t="s">
        <v>84</v>
      </c>
      <c r="AY188" s="17" t="s">
        <v>158</v>
      </c>
      <c r="BE188" s="151">
        <f t="shared" si="24"/>
        <v>0</v>
      </c>
      <c r="BF188" s="151">
        <f t="shared" si="25"/>
        <v>0</v>
      </c>
      <c r="BG188" s="151">
        <f t="shared" si="26"/>
        <v>0</v>
      </c>
      <c r="BH188" s="151">
        <f t="shared" si="27"/>
        <v>0</v>
      </c>
      <c r="BI188" s="151">
        <f t="shared" si="28"/>
        <v>0</v>
      </c>
      <c r="BJ188" s="17" t="s">
        <v>82</v>
      </c>
      <c r="BK188" s="151">
        <f t="shared" si="29"/>
        <v>0</v>
      </c>
      <c r="BL188" s="17" t="s">
        <v>248</v>
      </c>
      <c r="BM188" s="150" t="s">
        <v>2445</v>
      </c>
    </row>
    <row r="189" spans="2:65" s="1" customFormat="1" ht="16.5" customHeight="1">
      <c r="B189" s="137"/>
      <c r="C189" s="138" t="s">
        <v>675</v>
      </c>
      <c r="D189" s="138" t="s">
        <v>160</v>
      </c>
      <c r="E189" s="139" t="s">
        <v>2446</v>
      </c>
      <c r="F189" s="140" t="s">
        <v>2447</v>
      </c>
      <c r="G189" s="141" t="s">
        <v>492</v>
      </c>
      <c r="H189" s="142">
        <v>4</v>
      </c>
      <c r="I189" s="143"/>
      <c r="J189" s="144">
        <f t="shared" si="20"/>
        <v>0</v>
      </c>
      <c r="K189" s="145"/>
      <c r="L189" s="32"/>
      <c r="M189" s="146" t="s">
        <v>1</v>
      </c>
      <c r="N189" s="147" t="s">
        <v>40</v>
      </c>
      <c r="P189" s="148">
        <f t="shared" si="21"/>
        <v>0</v>
      </c>
      <c r="Q189" s="148">
        <v>0</v>
      </c>
      <c r="R189" s="148">
        <f t="shared" si="22"/>
        <v>0</v>
      </c>
      <c r="S189" s="148">
        <v>0</v>
      </c>
      <c r="T189" s="149">
        <f t="shared" si="23"/>
        <v>0</v>
      </c>
      <c r="AR189" s="150" t="s">
        <v>248</v>
      </c>
      <c r="AT189" s="150" t="s">
        <v>160</v>
      </c>
      <c r="AU189" s="150" t="s">
        <v>84</v>
      </c>
      <c r="AY189" s="17" t="s">
        <v>158</v>
      </c>
      <c r="BE189" s="151">
        <f t="shared" si="24"/>
        <v>0</v>
      </c>
      <c r="BF189" s="151">
        <f t="shared" si="25"/>
        <v>0</v>
      </c>
      <c r="BG189" s="151">
        <f t="shared" si="26"/>
        <v>0</v>
      </c>
      <c r="BH189" s="151">
        <f t="shared" si="27"/>
        <v>0</v>
      </c>
      <c r="BI189" s="151">
        <f t="shared" si="28"/>
        <v>0</v>
      </c>
      <c r="BJ189" s="17" t="s">
        <v>82</v>
      </c>
      <c r="BK189" s="151">
        <f t="shared" si="29"/>
        <v>0</v>
      </c>
      <c r="BL189" s="17" t="s">
        <v>248</v>
      </c>
      <c r="BM189" s="150" t="s">
        <v>2448</v>
      </c>
    </row>
    <row r="190" spans="2:65" s="1" customFormat="1" ht="16.5" customHeight="1">
      <c r="B190" s="137"/>
      <c r="C190" s="185" t="s">
        <v>679</v>
      </c>
      <c r="D190" s="185" t="s">
        <v>656</v>
      </c>
      <c r="E190" s="186" t="s">
        <v>2449</v>
      </c>
      <c r="F190" s="187" t="s">
        <v>2450</v>
      </c>
      <c r="G190" s="188" t="s">
        <v>492</v>
      </c>
      <c r="H190" s="189">
        <v>1</v>
      </c>
      <c r="I190" s="190"/>
      <c r="J190" s="191">
        <f t="shared" si="20"/>
        <v>0</v>
      </c>
      <c r="K190" s="192"/>
      <c r="L190" s="193"/>
      <c r="M190" s="194" t="s">
        <v>1</v>
      </c>
      <c r="N190" s="195" t="s">
        <v>40</v>
      </c>
      <c r="P190" s="148">
        <f t="shared" si="21"/>
        <v>0</v>
      </c>
      <c r="Q190" s="148">
        <v>4.0000000000000002E-4</v>
      </c>
      <c r="R190" s="148">
        <f t="shared" si="22"/>
        <v>4.0000000000000002E-4</v>
      </c>
      <c r="S190" s="148">
        <v>0</v>
      </c>
      <c r="T190" s="149">
        <f t="shared" si="23"/>
        <v>0</v>
      </c>
      <c r="AR190" s="150" t="s">
        <v>530</v>
      </c>
      <c r="AT190" s="150" t="s">
        <v>656</v>
      </c>
      <c r="AU190" s="150" t="s">
        <v>84</v>
      </c>
      <c r="AY190" s="17" t="s">
        <v>158</v>
      </c>
      <c r="BE190" s="151">
        <f t="shared" si="24"/>
        <v>0</v>
      </c>
      <c r="BF190" s="151">
        <f t="shared" si="25"/>
        <v>0</v>
      </c>
      <c r="BG190" s="151">
        <f t="shared" si="26"/>
        <v>0</v>
      </c>
      <c r="BH190" s="151">
        <f t="shared" si="27"/>
        <v>0</v>
      </c>
      <c r="BI190" s="151">
        <f t="shared" si="28"/>
        <v>0</v>
      </c>
      <c r="BJ190" s="17" t="s">
        <v>82</v>
      </c>
      <c r="BK190" s="151">
        <f t="shared" si="29"/>
        <v>0</v>
      </c>
      <c r="BL190" s="17" t="s">
        <v>248</v>
      </c>
      <c r="BM190" s="150" t="s">
        <v>2451</v>
      </c>
    </row>
    <row r="191" spans="2:65" s="1" customFormat="1" ht="16.5" customHeight="1">
      <c r="B191" s="137"/>
      <c r="C191" s="185" t="s">
        <v>683</v>
      </c>
      <c r="D191" s="185" t="s">
        <v>656</v>
      </c>
      <c r="E191" s="186" t="s">
        <v>2452</v>
      </c>
      <c r="F191" s="187" t="s">
        <v>2453</v>
      </c>
      <c r="G191" s="188" t="s">
        <v>492</v>
      </c>
      <c r="H191" s="189">
        <v>1</v>
      </c>
      <c r="I191" s="190"/>
      <c r="J191" s="191">
        <f t="shared" si="20"/>
        <v>0</v>
      </c>
      <c r="K191" s="192"/>
      <c r="L191" s="193"/>
      <c r="M191" s="194" t="s">
        <v>1</v>
      </c>
      <c r="N191" s="195" t="s">
        <v>40</v>
      </c>
      <c r="P191" s="148">
        <f t="shared" si="21"/>
        <v>0</v>
      </c>
      <c r="Q191" s="148">
        <v>4.0000000000000002E-4</v>
      </c>
      <c r="R191" s="148">
        <f t="shared" si="22"/>
        <v>4.0000000000000002E-4</v>
      </c>
      <c r="S191" s="148">
        <v>0</v>
      </c>
      <c r="T191" s="149">
        <f t="shared" si="23"/>
        <v>0</v>
      </c>
      <c r="AR191" s="150" t="s">
        <v>530</v>
      </c>
      <c r="AT191" s="150" t="s">
        <v>656</v>
      </c>
      <c r="AU191" s="150" t="s">
        <v>84</v>
      </c>
      <c r="AY191" s="17" t="s">
        <v>158</v>
      </c>
      <c r="BE191" s="151">
        <f t="shared" si="24"/>
        <v>0</v>
      </c>
      <c r="BF191" s="151">
        <f t="shared" si="25"/>
        <v>0</v>
      </c>
      <c r="BG191" s="151">
        <f t="shared" si="26"/>
        <v>0</v>
      </c>
      <c r="BH191" s="151">
        <f t="shared" si="27"/>
        <v>0</v>
      </c>
      <c r="BI191" s="151">
        <f t="shared" si="28"/>
        <v>0</v>
      </c>
      <c r="BJ191" s="17" t="s">
        <v>82</v>
      </c>
      <c r="BK191" s="151">
        <f t="shared" si="29"/>
        <v>0</v>
      </c>
      <c r="BL191" s="17" t="s">
        <v>248</v>
      </c>
      <c r="BM191" s="150" t="s">
        <v>2454</v>
      </c>
    </row>
    <row r="192" spans="2:65" s="1" customFormat="1" ht="16.5" customHeight="1">
      <c r="B192" s="137"/>
      <c r="C192" s="185" t="s">
        <v>688</v>
      </c>
      <c r="D192" s="185" t="s">
        <v>656</v>
      </c>
      <c r="E192" s="186" t="s">
        <v>2455</v>
      </c>
      <c r="F192" s="187" t="s">
        <v>2456</v>
      </c>
      <c r="G192" s="188" t="s">
        <v>492</v>
      </c>
      <c r="H192" s="189">
        <v>1</v>
      </c>
      <c r="I192" s="190"/>
      <c r="J192" s="191">
        <f t="shared" si="20"/>
        <v>0</v>
      </c>
      <c r="K192" s="192"/>
      <c r="L192" s="193"/>
      <c r="M192" s="194" t="s">
        <v>1</v>
      </c>
      <c r="N192" s="195" t="s">
        <v>40</v>
      </c>
      <c r="P192" s="148">
        <f t="shared" si="21"/>
        <v>0</v>
      </c>
      <c r="Q192" s="148">
        <v>4.0000000000000002E-4</v>
      </c>
      <c r="R192" s="148">
        <f t="shared" si="22"/>
        <v>4.0000000000000002E-4</v>
      </c>
      <c r="S192" s="148">
        <v>0</v>
      </c>
      <c r="T192" s="149">
        <f t="shared" si="23"/>
        <v>0</v>
      </c>
      <c r="AR192" s="150" t="s">
        <v>530</v>
      </c>
      <c r="AT192" s="150" t="s">
        <v>656</v>
      </c>
      <c r="AU192" s="150" t="s">
        <v>84</v>
      </c>
      <c r="AY192" s="17" t="s">
        <v>158</v>
      </c>
      <c r="BE192" s="151">
        <f t="shared" si="24"/>
        <v>0</v>
      </c>
      <c r="BF192" s="151">
        <f t="shared" si="25"/>
        <v>0</v>
      </c>
      <c r="BG192" s="151">
        <f t="shared" si="26"/>
        <v>0</v>
      </c>
      <c r="BH192" s="151">
        <f t="shared" si="27"/>
        <v>0</v>
      </c>
      <c r="BI192" s="151">
        <f t="shared" si="28"/>
        <v>0</v>
      </c>
      <c r="BJ192" s="17" t="s">
        <v>82</v>
      </c>
      <c r="BK192" s="151">
        <f t="shared" si="29"/>
        <v>0</v>
      </c>
      <c r="BL192" s="17" t="s">
        <v>248</v>
      </c>
      <c r="BM192" s="150" t="s">
        <v>2457</v>
      </c>
    </row>
    <row r="193" spans="2:65" s="1" customFormat="1" ht="21.75" customHeight="1">
      <c r="B193" s="137"/>
      <c r="C193" s="185" t="s">
        <v>692</v>
      </c>
      <c r="D193" s="185" t="s">
        <v>656</v>
      </c>
      <c r="E193" s="186" t="s">
        <v>2458</v>
      </c>
      <c r="F193" s="187" t="s">
        <v>2459</v>
      </c>
      <c r="G193" s="188" t="s">
        <v>492</v>
      </c>
      <c r="H193" s="189">
        <v>1</v>
      </c>
      <c r="I193" s="190"/>
      <c r="J193" s="191">
        <f t="shared" si="20"/>
        <v>0</v>
      </c>
      <c r="K193" s="192"/>
      <c r="L193" s="193"/>
      <c r="M193" s="194" t="s">
        <v>1</v>
      </c>
      <c r="N193" s="195" t="s">
        <v>40</v>
      </c>
      <c r="P193" s="148">
        <f t="shared" si="21"/>
        <v>0</v>
      </c>
      <c r="Q193" s="148">
        <v>4.0000000000000002E-4</v>
      </c>
      <c r="R193" s="148">
        <f t="shared" si="22"/>
        <v>4.0000000000000002E-4</v>
      </c>
      <c r="S193" s="148">
        <v>0</v>
      </c>
      <c r="T193" s="149">
        <f t="shared" si="23"/>
        <v>0</v>
      </c>
      <c r="AR193" s="150" t="s">
        <v>530</v>
      </c>
      <c r="AT193" s="150" t="s">
        <v>656</v>
      </c>
      <c r="AU193" s="150" t="s">
        <v>84</v>
      </c>
      <c r="AY193" s="17" t="s">
        <v>158</v>
      </c>
      <c r="BE193" s="151">
        <f t="shared" si="24"/>
        <v>0</v>
      </c>
      <c r="BF193" s="151">
        <f t="shared" si="25"/>
        <v>0</v>
      </c>
      <c r="BG193" s="151">
        <f t="shared" si="26"/>
        <v>0</v>
      </c>
      <c r="BH193" s="151">
        <f t="shared" si="27"/>
        <v>0</v>
      </c>
      <c r="BI193" s="151">
        <f t="shared" si="28"/>
        <v>0</v>
      </c>
      <c r="BJ193" s="17" t="s">
        <v>82</v>
      </c>
      <c r="BK193" s="151">
        <f t="shared" si="29"/>
        <v>0</v>
      </c>
      <c r="BL193" s="17" t="s">
        <v>248</v>
      </c>
      <c r="BM193" s="150" t="s">
        <v>2460</v>
      </c>
    </row>
    <row r="194" spans="2:65" s="1" customFormat="1" ht="24.15" customHeight="1">
      <c r="B194" s="137"/>
      <c r="C194" s="138" t="s">
        <v>713</v>
      </c>
      <c r="D194" s="138" t="s">
        <v>160</v>
      </c>
      <c r="E194" s="139" t="s">
        <v>2461</v>
      </c>
      <c r="F194" s="140" t="s">
        <v>2462</v>
      </c>
      <c r="G194" s="141" t="s">
        <v>492</v>
      </c>
      <c r="H194" s="142">
        <v>1</v>
      </c>
      <c r="I194" s="143"/>
      <c r="J194" s="144">
        <f t="shared" si="20"/>
        <v>0</v>
      </c>
      <c r="K194" s="145"/>
      <c r="L194" s="32"/>
      <c r="M194" s="146" t="s">
        <v>1</v>
      </c>
      <c r="N194" s="147" t="s">
        <v>40</v>
      </c>
      <c r="P194" s="148">
        <f t="shared" si="21"/>
        <v>0</v>
      </c>
      <c r="Q194" s="148">
        <v>0</v>
      </c>
      <c r="R194" s="148">
        <f t="shared" si="22"/>
        <v>0</v>
      </c>
      <c r="S194" s="148">
        <v>0</v>
      </c>
      <c r="T194" s="149">
        <f t="shared" si="23"/>
        <v>0</v>
      </c>
      <c r="AR194" s="150" t="s">
        <v>248</v>
      </c>
      <c r="AT194" s="150" t="s">
        <v>160</v>
      </c>
      <c r="AU194" s="150" t="s">
        <v>84</v>
      </c>
      <c r="AY194" s="17" t="s">
        <v>158</v>
      </c>
      <c r="BE194" s="151">
        <f t="shared" si="24"/>
        <v>0</v>
      </c>
      <c r="BF194" s="151">
        <f t="shared" si="25"/>
        <v>0</v>
      </c>
      <c r="BG194" s="151">
        <f t="shared" si="26"/>
        <v>0</v>
      </c>
      <c r="BH194" s="151">
        <f t="shared" si="27"/>
        <v>0</v>
      </c>
      <c r="BI194" s="151">
        <f t="shared" si="28"/>
        <v>0</v>
      </c>
      <c r="BJ194" s="17" t="s">
        <v>82</v>
      </c>
      <c r="BK194" s="151">
        <f t="shared" si="29"/>
        <v>0</v>
      </c>
      <c r="BL194" s="17" t="s">
        <v>248</v>
      </c>
      <c r="BM194" s="150" t="s">
        <v>2463</v>
      </c>
    </row>
    <row r="195" spans="2:65" s="1" customFormat="1" ht="24.15" customHeight="1">
      <c r="B195" s="137"/>
      <c r="C195" s="185" t="s">
        <v>720</v>
      </c>
      <c r="D195" s="185" t="s">
        <v>656</v>
      </c>
      <c r="E195" s="186" t="s">
        <v>2464</v>
      </c>
      <c r="F195" s="187" t="s">
        <v>2465</v>
      </c>
      <c r="G195" s="188" t="s">
        <v>492</v>
      </c>
      <c r="H195" s="189">
        <v>1</v>
      </c>
      <c r="I195" s="190"/>
      <c r="J195" s="191">
        <f t="shared" si="20"/>
        <v>0</v>
      </c>
      <c r="K195" s="192"/>
      <c r="L195" s="193"/>
      <c r="M195" s="194" t="s">
        <v>1</v>
      </c>
      <c r="N195" s="195" t="s">
        <v>40</v>
      </c>
      <c r="P195" s="148">
        <f t="shared" si="21"/>
        <v>0</v>
      </c>
      <c r="Q195" s="148">
        <v>4.6999999999999999E-4</v>
      </c>
      <c r="R195" s="148">
        <f t="shared" si="22"/>
        <v>4.6999999999999999E-4</v>
      </c>
      <c r="S195" s="148">
        <v>0</v>
      </c>
      <c r="T195" s="149">
        <f t="shared" si="23"/>
        <v>0</v>
      </c>
      <c r="AR195" s="150" t="s">
        <v>530</v>
      </c>
      <c r="AT195" s="150" t="s">
        <v>656</v>
      </c>
      <c r="AU195" s="150" t="s">
        <v>84</v>
      </c>
      <c r="AY195" s="17" t="s">
        <v>158</v>
      </c>
      <c r="BE195" s="151">
        <f t="shared" si="24"/>
        <v>0</v>
      </c>
      <c r="BF195" s="151">
        <f t="shared" si="25"/>
        <v>0</v>
      </c>
      <c r="BG195" s="151">
        <f t="shared" si="26"/>
        <v>0</v>
      </c>
      <c r="BH195" s="151">
        <f t="shared" si="27"/>
        <v>0</v>
      </c>
      <c r="BI195" s="151">
        <f t="shared" si="28"/>
        <v>0</v>
      </c>
      <c r="BJ195" s="17" t="s">
        <v>82</v>
      </c>
      <c r="BK195" s="151">
        <f t="shared" si="29"/>
        <v>0</v>
      </c>
      <c r="BL195" s="17" t="s">
        <v>248</v>
      </c>
      <c r="BM195" s="150" t="s">
        <v>2466</v>
      </c>
    </row>
    <row r="196" spans="2:65" s="1" customFormat="1" ht="24.15" customHeight="1">
      <c r="B196" s="137"/>
      <c r="C196" s="138" t="s">
        <v>729</v>
      </c>
      <c r="D196" s="138" t="s">
        <v>160</v>
      </c>
      <c r="E196" s="139" t="s">
        <v>2467</v>
      </c>
      <c r="F196" s="140" t="s">
        <v>2468</v>
      </c>
      <c r="G196" s="141" t="s">
        <v>492</v>
      </c>
      <c r="H196" s="142">
        <v>1</v>
      </c>
      <c r="I196" s="143"/>
      <c r="J196" s="144">
        <f t="shared" si="20"/>
        <v>0</v>
      </c>
      <c r="K196" s="145"/>
      <c r="L196" s="32"/>
      <c r="M196" s="146" t="s">
        <v>1</v>
      </c>
      <c r="N196" s="147" t="s">
        <v>40</v>
      </c>
      <c r="P196" s="148">
        <f t="shared" si="21"/>
        <v>0</v>
      </c>
      <c r="Q196" s="148">
        <v>0</v>
      </c>
      <c r="R196" s="148">
        <f t="shared" si="22"/>
        <v>0</v>
      </c>
      <c r="S196" s="148">
        <v>0</v>
      </c>
      <c r="T196" s="149">
        <f t="shared" si="23"/>
        <v>0</v>
      </c>
      <c r="AR196" s="150" t="s">
        <v>248</v>
      </c>
      <c r="AT196" s="150" t="s">
        <v>160</v>
      </c>
      <c r="AU196" s="150" t="s">
        <v>84</v>
      </c>
      <c r="AY196" s="17" t="s">
        <v>158</v>
      </c>
      <c r="BE196" s="151">
        <f t="shared" si="24"/>
        <v>0</v>
      </c>
      <c r="BF196" s="151">
        <f t="shared" si="25"/>
        <v>0</v>
      </c>
      <c r="BG196" s="151">
        <f t="shared" si="26"/>
        <v>0</v>
      </c>
      <c r="BH196" s="151">
        <f t="shared" si="27"/>
        <v>0</v>
      </c>
      <c r="BI196" s="151">
        <f t="shared" si="28"/>
        <v>0</v>
      </c>
      <c r="BJ196" s="17" t="s">
        <v>82</v>
      </c>
      <c r="BK196" s="151">
        <f t="shared" si="29"/>
        <v>0</v>
      </c>
      <c r="BL196" s="17" t="s">
        <v>248</v>
      </c>
      <c r="BM196" s="150" t="s">
        <v>2469</v>
      </c>
    </row>
    <row r="197" spans="2:65" s="1" customFormat="1" ht="16.5" customHeight="1">
      <c r="B197" s="137"/>
      <c r="C197" s="185" t="s">
        <v>736</v>
      </c>
      <c r="D197" s="185" t="s">
        <v>656</v>
      </c>
      <c r="E197" s="186" t="s">
        <v>2470</v>
      </c>
      <c r="F197" s="187" t="s">
        <v>2471</v>
      </c>
      <c r="G197" s="188" t="s">
        <v>492</v>
      </c>
      <c r="H197" s="189">
        <v>1</v>
      </c>
      <c r="I197" s="190"/>
      <c r="J197" s="191">
        <f t="shared" si="20"/>
        <v>0</v>
      </c>
      <c r="K197" s="192"/>
      <c r="L197" s="193"/>
      <c r="M197" s="194" t="s">
        <v>1</v>
      </c>
      <c r="N197" s="195" t="s">
        <v>40</v>
      </c>
      <c r="P197" s="148">
        <f t="shared" si="21"/>
        <v>0</v>
      </c>
      <c r="Q197" s="148">
        <v>5.0000000000000002E-5</v>
      </c>
      <c r="R197" s="148">
        <f t="shared" si="22"/>
        <v>5.0000000000000002E-5</v>
      </c>
      <c r="S197" s="148">
        <v>0</v>
      </c>
      <c r="T197" s="149">
        <f t="shared" si="23"/>
        <v>0</v>
      </c>
      <c r="AR197" s="150" t="s">
        <v>530</v>
      </c>
      <c r="AT197" s="150" t="s">
        <v>656</v>
      </c>
      <c r="AU197" s="150" t="s">
        <v>84</v>
      </c>
      <c r="AY197" s="17" t="s">
        <v>158</v>
      </c>
      <c r="BE197" s="151">
        <f t="shared" si="24"/>
        <v>0</v>
      </c>
      <c r="BF197" s="151">
        <f t="shared" si="25"/>
        <v>0</v>
      </c>
      <c r="BG197" s="151">
        <f t="shared" si="26"/>
        <v>0</v>
      </c>
      <c r="BH197" s="151">
        <f t="shared" si="27"/>
        <v>0</v>
      </c>
      <c r="BI197" s="151">
        <f t="shared" si="28"/>
        <v>0</v>
      </c>
      <c r="BJ197" s="17" t="s">
        <v>82</v>
      </c>
      <c r="BK197" s="151">
        <f t="shared" si="29"/>
        <v>0</v>
      </c>
      <c r="BL197" s="17" t="s">
        <v>248</v>
      </c>
      <c r="BM197" s="150" t="s">
        <v>2472</v>
      </c>
    </row>
    <row r="198" spans="2:65" s="1" customFormat="1" ht="16.5" customHeight="1">
      <c r="B198" s="137"/>
      <c r="C198" s="138" t="s">
        <v>740</v>
      </c>
      <c r="D198" s="138" t="s">
        <v>160</v>
      </c>
      <c r="E198" s="139" t="s">
        <v>2473</v>
      </c>
      <c r="F198" s="140" t="s">
        <v>2474</v>
      </c>
      <c r="G198" s="141" t="s">
        <v>492</v>
      </c>
      <c r="H198" s="142">
        <v>6</v>
      </c>
      <c r="I198" s="143"/>
      <c r="J198" s="144">
        <f t="shared" si="20"/>
        <v>0</v>
      </c>
      <c r="K198" s="145"/>
      <c r="L198" s="32"/>
      <c r="M198" s="146" t="s">
        <v>1</v>
      </c>
      <c r="N198" s="147" t="s">
        <v>40</v>
      </c>
      <c r="P198" s="148">
        <f t="shared" si="21"/>
        <v>0</v>
      </c>
      <c r="Q198" s="148">
        <v>0</v>
      </c>
      <c r="R198" s="148">
        <f t="shared" si="22"/>
        <v>0</v>
      </c>
      <c r="S198" s="148">
        <v>0</v>
      </c>
      <c r="T198" s="149">
        <f t="shared" si="23"/>
        <v>0</v>
      </c>
      <c r="AR198" s="150" t="s">
        <v>248</v>
      </c>
      <c r="AT198" s="150" t="s">
        <v>160</v>
      </c>
      <c r="AU198" s="150" t="s">
        <v>84</v>
      </c>
      <c r="AY198" s="17" t="s">
        <v>158</v>
      </c>
      <c r="BE198" s="151">
        <f t="shared" si="24"/>
        <v>0</v>
      </c>
      <c r="BF198" s="151">
        <f t="shared" si="25"/>
        <v>0</v>
      </c>
      <c r="BG198" s="151">
        <f t="shared" si="26"/>
        <v>0</v>
      </c>
      <c r="BH198" s="151">
        <f t="shared" si="27"/>
        <v>0</v>
      </c>
      <c r="BI198" s="151">
        <f t="shared" si="28"/>
        <v>0</v>
      </c>
      <c r="BJ198" s="17" t="s">
        <v>82</v>
      </c>
      <c r="BK198" s="151">
        <f t="shared" si="29"/>
        <v>0</v>
      </c>
      <c r="BL198" s="17" t="s">
        <v>248</v>
      </c>
      <c r="BM198" s="150" t="s">
        <v>2475</v>
      </c>
    </row>
    <row r="199" spans="2:65" s="1" customFormat="1" ht="16.5" customHeight="1">
      <c r="B199" s="137"/>
      <c r="C199" s="185" t="s">
        <v>746</v>
      </c>
      <c r="D199" s="185" t="s">
        <v>656</v>
      </c>
      <c r="E199" s="186" t="s">
        <v>2476</v>
      </c>
      <c r="F199" s="187" t="s">
        <v>2477</v>
      </c>
      <c r="G199" s="188" t="s">
        <v>492</v>
      </c>
      <c r="H199" s="189">
        <v>6</v>
      </c>
      <c r="I199" s="190"/>
      <c r="J199" s="191">
        <f t="shared" si="20"/>
        <v>0</v>
      </c>
      <c r="K199" s="192"/>
      <c r="L199" s="193"/>
      <c r="M199" s="194" t="s">
        <v>1</v>
      </c>
      <c r="N199" s="195" t="s">
        <v>40</v>
      </c>
      <c r="P199" s="148">
        <f t="shared" si="21"/>
        <v>0</v>
      </c>
      <c r="Q199" s="148">
        <v>2.9999999999999997E-4</v>
      </c>
      <c r="R199" s="148">
        <f t="shared" si="22"/>
        <v>1.8E-3</v>
      </c>
      <c r="S199" s="148">
        <v>0</v>
      </c>
      <c r="T199" s="149">
        <f t="shared" si="23"/>
        <v>0</v>
      </c>
      <c r="AR199" s="150" t="s">
        <v>530</v>
      </c>
      <c r="AT199" s="150" t="s">
        <v>656</v>
      </c>
      <c r="AU199" s="150" t="s">
        <v>84</v>
      </c>
      <c r="AY199" s="17" t="s">
        <v>158</v>
      </c>
      <c r="BE199" s="151">
        <f t="shared" si="24"/>
        <v>0</v>
      </c>
      <c r="BF199" s="151">
        <f t="shared" si="25"/>
        <v>0</v>
      </c>
      <c r="BG199" s="151">
        <f t="shared" si="26"/>
        <v>0</v>
      </c>
      <c r="BH199" s="151">
        <f t="shared" si="27"/>
        <v>0</v>
      </c>
      <c r="BI199" s="151">
        <f t="shared" si="28"/>
        <v>0</v>
      </c>
      <c r="BJ199" s="17" t="s">
        <v>82</v>
      </c>
      <c r="BK199" s="151">
        <f t="shared" si="29"/>
        <v>0</v>
      </c>
      <c r="BL199" s="17" t="s">
        <v>248</v>
      </c>
      <c r="BM199" s="150" t="s">
        <v>2478</v>
      </c>
    </row>
    <row r="200" spans="2:65" s="1" customFormat="1" ht="24.15" customHeight="1">
      <c r="B200" s="137"/>
      <c r="C200" s="138" t="s">
        <v>754</v>
      </c>
      <c r="D200" s="138" t="s">
        <v>160</v>
      </c>
      <c r="E200" s="139" t="s">
        <v>2479</v>
      </c>
      <c r="F200" s="140" t="s">
        <v>2480</v>
      </c>
      <c r="G200" s="141" t="s">
        <v>492</v>
      </c>
      <c r="H200" s="142">
        <v>10</v>
      </c>
      <c r="I200" s="143"/>
      <c r="J200" s="144">
        <f t="shared" si="20"/>
        <v>0</v>
      </c>
      <c r="K200" s="145"/>
      <c r="L200" s="32"/>
      <c r="M200" s="146" t="s">
        <v>1</v>
      </c>
      <c r="N200" s="147" t="s">
        <v>40</v>
      </c>
      <c r="P200" s="148">
        <f t="shared" si="21"/>
        <v>0</v>
      </c>
      <c r="Q200" s="148">
        <v>0</v>
      </c>
      <c r="R200" s="148">
        <f t="shared" si="22"/>
        <v>0</v>
      </c>
      <c r="S200" s="148">
        <v>0</v>
      </c>
      <c r="T200" s="149">
        <f t="shared" si="23"/>
        <v>0</v>
      </c>
      <c r="AR200" s="150" t="s">
        <v>248</v>
      </c>
      <c r="AT200" s="150" t="s">
        <v>160</v>
      </c>
      <c r="AU200" s="150" t="s">
        <v>84</v>
      </c>
      <c r="AY200" s="17" t="s">
        <v>158</v>
      </c>
      <c r="BE200" s="151">
        <f t="shared" si="24"/>
        <v>0</v>
      </c>
      <c r="BF200" s="151">
        <f t="shared" si="25"/>
        <v>0</v>
      </c>
      <c r="BG200" s="151">
        <f t="shared" si="26"/>
        <v>0</v>
      </c>
      <c r="BH200" s="151">
        <f t="shared" si="27"/>
        <v>0</v>
      </c>
      <c r="BI200" s="151">
        <f t="shared" si="28"/>
        <v>0</v>
      </c>
      <c r="BJ200" s="17" t="s">
        <v>82</v>
      </c>
      <c r="BK200" s="151">
        <f t="shared" si="29"/>
        <v>0</v>
      </c>
      <c r="BL200" s="17" t="s">
        <v>248</v>
      </c>
      <c r="BM200" s="150" t="s">
        <v>2481</v>
      </c>
    </row>
    <row r="201" spans="2:65" s="1" customFormat="1" ht="16.5" customHeight="1">
      <c r="B201" s="137"/>
      <c r="C201" s="185" t="s">
        <v>759</v>
      </c>
      <c r="D201" s="185" t="s">
        <v>656</v>
      </c>
      <c r="E201" s="186" t="s">
        <v>2482</v>
      </c>
      <c r="F201" s="187" t="s">
        <v>2483</v>
      </c>
      <c r="G201" s="188" t="s">
        <v>492</v>
      </c>
      <c r="H201" s="189">
        <v>6</v>
      </c>
      <c r="I201" s="190"/>
      <c r="J201" s="191">
        <f t="shared" si="20"/>
        <v>0</v>
      </c>
      <c r="K201" s="192"/>
      <c r="L201" s="193"/>
      <c r="M201" s="194" t="s">
        <v>1</v>
      </c>
      <c r="N201" s="195" t="s">
        <v>40</v>
      </c>
      <c r="P201" s="148">
        <f t="shared" si="21"/>
        <v>0</v>
      </c>
      <c r="Q201" s="148">
        <v>1.0000000000000001E-5</v>
      </c>
      <c r="R201" s="148">
        <f t="shared" si="22"/>
        <v>6.0000000000000008E-5</v>
      </c>
      <c r="S201" s="148">
        <v>0</v>
      </c>
      <c r="T201" s="149">
        <f t="shared" si="23"/>
        <v>0</v>
      </c>
      <c r="AR201" s="150" t="s">
        <v>530</v>
      </c>
      <c r="AT201" s="150" t="s">
        <v>656</v>
      </c>
      <c r="AU201" s="150" t="s">
        <v>84</v>
      </c>
      <c r="AY201" s="17" t="s">
        <v>158</v>
      </c>
      <c r="BE201" s="151">
        <f t="shared" si="24"/>
        <v>0</v>
      </c>
      <c r="BF201" s="151">
        <f t="shared" si="25"/>
        <v>0</v>
      </c>
      <c r="BG201" s="151">
        <f t="shared" si="26"/>
        <v>0</v>
      </c>
      <c r="BH201" s="151">
        <f t="shared" si="27"/>
        <v>0</v>
      </c>
      <c r="BI201" s="151">
        <f t="shared" si="28"/>
        <v>0</v>
      </c>
      <c r="BJ201" s="17" t="s">
        <v>82</v>
      </c>
      <c r="BK201" s="151">
        <f t="shared" si="29"/>
        <v>0</v>
      </c>
      <c r="BL201" s="17" t="s">
        <v>248</v>
      </c>
      <c r="BM201" s="150" t="s">
        <v>2484</v>
      </c>
    </row>
    <row r="202" spans="2:65" s="1" customFormat="1" ht="16.5" customHeight="1">
      <c r="B202" s="137"/>
      <c r="C202" s="185" t="s">
        <v>765</v>
      </c>
      <c r="D202" s="185" t="s">
        <v>656</v>
      </c>
      <c r="E202" s="186" t="s">
        <v>2485</v>
      </c>
      <c r="F202" s="187" t="s">
        <v>2486</v>
      </c>
      <c r="G202" s="188" t="s">
        <v>492</v>
      </c>
      <c r="H202" s="189">
        <v>4</v>
      </c>
      <c r="I202" s="190"/>
      <c r="J202" s="191">
        <f t="shared" si="20"/>
        <v>0</v>
      </c>
      <c r="K202" s="192"/>
      <c r="L202" s="193"/>
      <c r="M202" s="194" t="s">
        <v>1</v>
      </c>
      <c r="N202" s="195" t="s">
        <v>40</v>
      </c>
      <c r="P202" s="148">
        <f t="shared" si="21"/>
        <v>0</v>
      </c>
      <c r="Q202" s="148">
        <v>1.0000000000000001E-5</v>
      </c>
      <c r="R202" s="148">
        <f t="shared" si="22"/>
        <v>4.0000000000000003E-5</v>
      </c>
      <c r="S202" s="148">
        <v>0</v>
      </c>
      <c r="T202" s="149">
        <f t="shared" si="23"/>
        <v>0</v>
      </c>
      <c r="AR202" s="150" t="s">
        <v>530</v>
      </c>
      <c r="AT202" s="150" t="s">
        <v>656</v>
      </c>
      <c r="AU202" s="150" t="s">
        <v>84</v>
      </c>
      <c r="AY202" s="17" t="s">
        <v>158</v>
      </c>
      <c r="BE202" s="151">
        <f t="shared" si="24"/>
        <v>0</v>
      </c>
      <c r="BF202" s="151">
        <f t="shared" si="25"/>
        <v>0</v>
      </c>
      <c r="BG202" s="151">
        <f t="shared" si="26"/>
        <v>0</v>
      </c>
      <c r="BH202" s="151">
        <f t="shared" si="27"/>
        <v>0</v>
      </c>
      <c r="BI202" s="151">
        <f t="shared" si="28"/>
        <v>0</v>
      </c>
      <c r="BJ202" s="17" t="s">
        <v>82</v>
      </c>
      <c r="BK202" s="151">
        <f t="shared" si="29"/>
        <v>0</v>
      </c>
      <c r="BL202" s="17" t="s">
        <v>248</v>
      </c>
      <c r="BM202" s="150" t="s">
        <v>2487</v>
      </c>
    </row>
    <row r="203" spans="2:65" s="1" customFormat="1" ht="24.15" customHeight="1">
      <c r="B203" s="137"/>
      <c r="C203" s="138" t="s">
        <v>770</v>
      </c>
      <c r="D203" s="138" t="s">
        <v>160</v>
      </c>
      <c r="E203" s="139" t="s">
        <v>2488</v>
      </c>
      <c r="F203" s="140" t="s">
        <v>2489</v>
      </c>
      <c r="G203" s="141" t="s">
        <v>492</v>
      </c>
      <c r="H203" s="142">
        <v>1</v>
      </c>
      <c r="I203" s="143"/>
      <c r="J203" s="144">
        <f t="shared" si="20"/>
        <v>0</v>
      </c>
      <c r="K203" s="145"/>
      <c r="L203" s="32"/>
      <c r="M203" s="146" t="s">
        <v>1</v>
      </c>
      <c r="N203" s="147" t="s">
        <v>40</v>
      </c>
      <c r="P203" s="148">
        <f t="shared" si="21"/>
        <v>0</v>
      </c>
      <c r="Q203" s="148">
        <v>0</v>
      </c>
      <c r="R203" s="148">
        <f t="shared" si="22"/>
        <v>0</v>
      </c>
      <c r="S203" s="148">
        <v>0</v>
      </c>
      <c r="T203" s="149">
        <f t="shared" si="23"/>
        <v>0</v>
      </c>
      <c r="AR203" s="150" t="s">
        <v>248</v>
      </c>
      <c r="AT203" s="150" t="s">
        <v>160</v>
      </c>
      <c r="AU203" s="150" t="s">
        <v>84</v>
      </c>
      <c r="AY203" s="17" t="s">
        <v>158</v>
      </c>
      <c r="BE203" s="151">
        <f t="shared" si="24"/>
        <v>0</v>
      </c>
      <c r="BF203" s="151">
        <f t="shared" si="25"/>
        <v>0</v>
      </c>
      <c r="BG203" s="151">
        <f t="shared" si="26"/>
        <v>0</v>
      </c>
      <c r="BH203" s="151">
        <f t="shared" si="27"/>
        <v>0</v>
      </c>
      <c r="BI203" s="151">
        <f t="shared" si="28"/>
        <v>0</v>
      </c>
      <c r="BJ203" s="17" t="s">
        <v>82</v>
      </c>
      <c r="BK203" s="151">
        <f t="shared" si="29"/>
        <v>0</v>
      </c>
      <c r="BL203" s="17" t="s">
        <v>248</v>
      </c>
      <c r="BM203" s="150" t="s">
        <v>2490</v>
      </c>
    </row>
    <row r="204" spans="2:65" s="1" customFormat="1" ht="21.75" customHeight="1">
      <c r="B204" s="137"/>
      <c r="C204" s="185" t="s">
        <v>776</v>
      </c>
      <c r="D204" s="185" t="s">
        <v>656</v>
      </c>
      <c r="E204" s="186" t="s">
        <v>2491</v>
      </c>
      <c r="F204" s="187" t="s">
        <v>2492</v>
      </c>
      <c r="G204" s="188" t="s">
        <v>492</v>
      </c>
      <c r="H204" s="189">
        <v>1</v>
      </c>
      <c r="I204" s="190"/>
      <c r="J204" s="191">
        <f t="shared" si="20"/>
        <v>0</v>
      </c>
      <c r="K204" s="192"/>
      <c r="L204" s="193"/>
      <c r="M204" s="194" t="s">
        <v>1</v>
      </c>
      <c r="N204" s="195" t="s">
        <v>40</v>
      </c>
      <c r="P204" s="148">
        <f t="shared" si="21"/>
        <v>0</v>
      </c>
      <c r="Q204" s="148">
        <v>5.0000000000000002E-5</v>
      </c>
      <c r="R204" s="148">
        <f t="shared" si="22"/>
        <v>5.0000000000000002E-5</v>
      </c>
      <c r="S204" s="148">
        <v>0</v>
      </c>
      <c r="T204" s="149">
        <f t="shared" si="23"/>
        <v>0</v>
      </c>
      <c r="AR204" s="150" t="s">
        <v>530</v>
      </c>
      <c r="AT204" s="150" t="s">
        <v>656</v>
      </c>
      <c r="AU204" s="150" t="s">
        <v>84</v>
      </c>
      <c r="AY204" s="17" t="s">
        <v>158</v>
      </c>
      <c r="BE204" s="151">
        <f t="shared" si="24"/>
        <v>0</v>
      </c>
      <c r="BF204" s="151">
        <f t="shared" si="25"/>
        <v>0</v>
      </c>
      <c r="BG204" s="151">
        <f t="shared" si="26"/>
        <v>0</v>
      </c>
      <c r="BH204" s="151">
        <f t="shared" si="27"/>
        <v>0</v>
      </c>
      <c r="BI204" s="151">
        <f t="shared" si="28"/>
        <v>0</v>
      </c>
      <c r="BJ204" s="17" t="s">
        <v>82</v>
      </c>
      <c r="BK204" s="151">
        <f t="shared" si="29"/>
        <v>0</v>
      </c>
      <c r="BL204" s="17" t="s">
        <v>248</v>
      </c>
      <c r="BM204" s="150" t="s">
        <v>2493</v>
      </c>
    </row>
    <row r="205" spans="2:65" s="1" customFormat="1" ht="16.5" customHeight="1">
      <c r="B205" s="137"/>
      <c r="C205" s="138" t="s">
        <v>782</v>
      </c>
      <c r="D205" s="138" t="s">
        <v>160</v>
      </c>
      <c r="E205" s="139" t="s">
        <v>2494</v>
      </c>
      <c r="F205" s="140" t="s">
        <v>2495</v>
      </c>
      <c r="G205" s="141" t="s">
        <v>492</v>
      </c>
      <c r="H205" s="142">
        <v>2</v>
      </c>
      <c r="I205" s="143"/>
      <c r="J205" s="144">
        <f t="shared" si="20"/>
        <v>0</v>
      </c>
      <c r="K205" s="145"/>
      <c r="L205" s="32"/>
      <c r="M205" s="146" t="s">
        <v>1</v>
      </c>
      <c r="N205" s="147" t="s">
        <v>40</v>
      </c>
      <c r="P205" s="148">
        <f t="shared" si="21"/>
        <v>0</v>
      </c>
      <c r="Q205" s="148">
        <v>0</v>
      </c>
      <c r="R205" s="148">
        <f t="shared" si="22"/>
        <v>0</v>
      </c>
      <c r="S205" s="148">
        <v>0</v>
      </c>
      <c r="T205" s="149">
        <f t="shared" si="23"/>
        <v>0</v>
      </c>
      <c r="AR205" s="150" t="s">
        <v>248</v>
      </c>
      <c r="AT205" s="150" t="s">
        <v>160</v>
      </c>
      <c r="AU205" s="150" t="s">
        <v>84</v>
      </c>
      <c r="AY205" s="17" t="s">
        <v>158</v>
      </c>
      <c r="BE205" s="151">
        <f t="shared" si="24"/>
        <v>0</v>
      </c>
      <c r="BF205" s="151">
        <f t="shared" si="25"/>
        <v>0</v>
      </c>
      <c r="BG205" s="151">
        <f t="shared" si="26"/>
        <v>0</v>
      </c>
      <c r="BH205" s="151">
        <f t="shared" si="27"/>
        <v>0</v>
      </c>
      <c r="BI205" s="151">
        <f t="shared" si="28"/>
        <v>0</v>
      </c>
      <c r="BJ205" s="17" t="s">
        <v>82</v>
      </c>
      <c r="BK205" s="151">
        <f t="shared" si="29"/>
        <v>0</v>
      </c>
      <c r="BL205" s="17" t="s">
        <v>248</v>
      </c>
      <c r="BM205" s="150" t="s">
        <v>2496</v>
      </c>
    </row>
    <row r="206" spans="2:65" s="1" customFormat="1" ht="16.5" customHeight="1">
      <c r="B206" s="137"/>
      <c r="C206" s="185" t="s">
        <v>786</v>
      </c>
      <c r="D206" s="185" t="s">
        <v>656</v>
      </c>
      <c r="E206" s="186" t="s">
        <v>2497</v>
      </c>
      <c r="F206" s="187" t="s">
        <v>2498</v>
      </c>
      <c r="G206" s="188" t="s">
        <v>492</v>
      </c>
      <c r="H206" s="189">
        <v>2</v>
      </c>
      <c r="I206" s="190"/>
      <c r="J206" s="191">
        <f t="shared" si="20"/>
        <v>0</v>
      </c>
      <c r="K206" s="192"/>
      <c r="L206" s="193"/>
      <c r="M206" s="194" t="s">
        <v>1</v>
      </c>
      <c r="N206" s="195" t="s">
        <v>40</v>
      </c>
      <c r="P206" s="148">
        <f t="shared" si="21"/>
        <v>0</v>
      </c>
      <c r="Q206" s="148">
        <v>1.4999999999999999E-4</v>
      </c>
      <c r="R206" s="148">
        <f t="shared" si="22"/>
        <v>2.9999999999999997E-4</v>
      </c>
      <c r="S206" s="148">
        <v>0</v>
      </c>
      <c r="T206" s="149">
        <f t="shared" si="23"/>
        <v>0</v>
      </c>
      <c r="AR206" s="150" t="s">
        <v>530</v>
      </c>
      <c r="AT206" s="150" t="s">
        <v>656</v>
      </c>
      <c r="AU206" s="150" t="s">
        <v>84</v>
      </c>
      <c r="AY206" s="17" t="s">
        <v>158</v>
      </c>
      <c r="BE206" s="151">
        <f t="shared" si="24"/>
        <v>0</v>
      </c>
      <c r="BF206" s="151">
        <f t="shared" si="25"/>
        <v>0</v>
      </c>
      <c r="BG206" s="151">
        <f t="shared" si="26"/>
        <v>0</v>
      </c>
      <c r="BH206" s="151">
        <f t="shared" si="27"/>
        <v>0</v>
      </c>
      <c r="BI206" s="151">
        <f t="shared" si="28"/>
        <v>0</v>
      </c>
      <c r="BJ206" s="17" t="s">
        <v>82</v>
      </c>
      <c r="BK206" s="151">
        <f t="shared" si="29"/>
        <v>0</v>
      </c>
      <c r="BL206" s="17" t="s">
        <v>248</v>
      </c>
      <c r="BM206" s="150" t="s">
        <v>2499</v>
      </c>
    </row>
    <row r="207" spans="2:65" s="1" customFormat="1" ht="16.5" customHeight="1">
      <c r="B207" s="137"/>
      <c r="C207" s="138" t="s">
        <v>791</v>
      </c>
      <c r="D207" s="138" t="s">
        <v>160</v>
      </c>
      <c r="E207" s="139" t="s">
        <v>2500</v>
      </c>
      <c r="F207" s="140" t="s">
        <v>2501</v>
      </c>
      <c r="G207" s="141" t="s">
        <v>492</v>
      </c>
      <c r="H207" s="142">
        <v>2</v>
      </c>
      <c r="I207" s="143"/>
      <c r="J207" s="144">
        <f t="shared" si="20"/>
        <v>0</v>
      </c>
      <c r="K207" s="145"/>
      <c r="L207" s="32"/>
      <c r="M207" s="146" t="s">
        <v>1</v>
      </c>
      <c r="N207" s="147" t="s">
        <v>40</v>
      </c>
      <c r="P207" s="148">
        <f t="shared" si="21"/>
        <v>0</v>
      </c>
      <c r="Q207" s="148">
        <v>0</v>
      </c>
      <c r="R207" s="148">
        <f t="shared" si="22"/>
        <v>0</v>
      </c>
      <c r="S207" s="148">
        <v>0</v>
      </c>
      <c r="T207" s="149">
        <f t="shared" si="23"/>
        <v>0</v>
      </c>
      <c r="AR207" s="150" t="s">
        <v>248</v>
      </c>
      <c r="AT207" s="150" t="s">
        <v>160</v>
      </c>
      <c r="AU207" s="150" t="s">
        <v>84</v>
      </c>
      <c r="AY207" s="17" t="s">
        <v>158</v>
      </c>
      <c r="BE207" s="151">
        <f t="shared" si="24"/>
        <v>0</v>
      </c>
      <c r="BF207" s="151">
        <f t="shared" si="25"/>
        <v>0</v>
      </c>
      <c r="BG207" s="151">
        <f t="shared" si="26"/>
        <v>0</v>
      </c>
      <c r="BH207" s="151">
        <f t="shared" si="27"/>
        <v>0</v>
      </c>
      <c r="BI207" s="151">
        <f t="shared" si="28"/>
        <v>0</v>
      </c>
      <c r="BJ207" s="17" t="s">
        <v>82</v>
      </c>
      <c r="BK207" s="151">
        <f t="shared" si="29"/>
        <v>0</v>
      </c>
      <c r="BL207" s="17" t="s">
        <v>248</v>
      </c>
      <c r="BM207" s="150" t="s">
        <v>2502</v>
      </c>
    </row>
    <row r="208" spans="2:65" s="1" customFormat="1" ht="16.5" customHeight="1">
      <c r="B208" s="137"/>
      <c r="C208" s="138" t="s">
        <v>796</v>
      </c>
      <c r="D208" s="138" t="s">
        <v>160</v>
      </c>
      <c r="E208" s="139" t="s">
        <v>2503</v>
      </c>
      <c r="F208" s="140" t="s">
        <v>2504</v>
      </c>
      <c r="G208" s="141" t="s">
        <v>492</v>
      </c>
      <c r="H208" s="142">
        <v>1</v>
      </c>
      <c r="I208" s="143"/>
      <c r="J208" s="144">
        <f t="shared" si="20"/>
        <v>0</v>
      </c>
      <c r="K208" s="145"/>
      <c r="L208" s="32"/>
      <c r="M208" s="146" t="s">
        <v>1</v>
      </c>
      <c r="N208" s="147" t="s">
        <v>40</v>
      </c>
      <c r="P208" s="148">
        <f t="shared" si="21"/>
        <v>0</v>
      </c>
      <c r="Q208" s="148">
        <v>0</v>
      </c>
      <c r="R208" s="148">
        <f t="shared" si="22"/>
        <v>0</v>
      </c>
      <c r="S208" s="148">
        <v>0</v>
      </c>
      <c r="T208" s="149">
        <f t="shared" si="23"/>
        <v>0</v>
      </c>
      <c r="AR208" s="150" t="s">
        <v>248</v>
      </c>
      <c r="AT208" s="150" t="s">
        <v>160</v>
      </c>
      <c r="AU208" s="150" t="s">
        <v>84</v>
      </c>
      <c r="AY208" s="17" t="s">
        <v>158</v>
      </c>
      <c r="BE208" s="151">
        <f t="shared" si="24"/>
        <v>0</v>
      </c>
      <c r="BF208" s="151">
        <f t="shared" si="25"/>
        <v>0</v>
      </c>
      <c r="BG208" s="151">
        <f t="shared" si="26"/>
        <v>0</v>
      </c>
      <c r="BH208" s="151">
        <f t="shared" si="27"/>
        <v>0</v>
      </c>
      <c r="BI208" s="151">
        <f t="shared" si="28"/>
        <v>0</v>
      </c>
      <c r="BJ208" s="17" t="s">
        <v>82</v>
      </c>
      <c r="BK208" s="151">
        <f t="shared" si="29"/>
        <v>0</v>
      </c>
      <c r="BL208" s="17" t="s">
        <v>248</v>
      </c>
      <c r="BM208" s="150" t="s">
        <v>2505</v>
      </c>
    </row>
    <row r="209" spans="2:65" s="1" customFormat="1" ht="16.5" customHeight="1">
      <c r="B209" s="137"/>
      <c r="C209" s="138" t="s">
        <v>800</v>
      </c>
      <c r="D209" s="138" t="s">
        <v>160</v>
      </c>
      <c r="E209" s="139" t="s">
        <v>2506</v>
      </c>
      <c r="F209" s="140" t="s">
        <v>2507</v>
      </c>
      <c r="G209" s="141" t="s">
        <v>492</v>
      </c>
      <c r="H209" s="142">
        <v>1</v>
      </c>
      <c r="I209" s="143"/>
      <c r="J209" s="144">
        <f t="shared" si="20"/>
        <v>0</v>
      </c>
      <c r="K209" s="145"/>
      <c r="L209" s="32"/>
      <c r="M209" s="146" t="s">
        <v>1</v>
      </c>
      <c r="N209" s="147" t="s">
        <v>40</v>
      </c>
      <c r="P209" s="148">
        <f t="shared" si="21"/>
        <v>0</v>
      </c>
      <c r="Q209" s="148">
        <v>0</v>
      </c>
      <c r="R209" s="148">
        <f t="shared" si="22"/>
        <v>0</v>
      </c>
      <c r="S209" s="148">
        <v>0</v>
      </c>
      <c r="T209" s="149">
        <f t="shared" si="23"/>
        <v>0</v>
      </c>
      <c r="AR209" s="150" t="s">
        <v>248</v>
      </c>
      <c r="AT209" s="150" t="s">
        <v>160</v>
      </c>
      <c r="AU209" s="150" t="s">
        <v>84</v>
      </c>
      <c r="AY209" s="17" t="s">
        <v>158</v>
      </c>
      <c r="BE209" s="151">
        <f t="shared" si="24"/>
        <v>0</v>
      </c>
      <c r="BF209" s="151">
        <f t="shared" si="25"/>
        <v>0</v>
      </c>
      <c r="BG209" s="151">
        <f t="shared" si="26"/>
        <v>0</v>
      </c>
      <c r="BH209" s="151">
        <f t="shared" si="27"/>
        <v>0</v>
      </c>
      <c r="BI209" s="151">
        <f t="shared" si="28"/>
        <v>0</v>
      </c>
      <c r="BJ209" s="17" t="s">
        <v>82</v>
      </c>
      <c r="BK209" s="151">
        <f t="shared" si="29"/>
        <v>0</v>
      </c>
      <c r="BL209" s="17" t="s">
        <v>248</v>
      </c>
      <c r="BM209" s="150" t="s">
        <v>2508</v>
      </c>
    </row>
    <row r="210" spans="2:65" s="1" customFormat="1" ht="21.75" customHeight="1">
      <c r="B210" s="137"/>
      <c r="C210" s="138" t="s">
        <v>806</v>
      </c>
      <c r="D210" s="138" t="s">
        <v>160</v>
      </c>
      <c r="E210" s="139" t="s">
        <v>2509</v>
      </c>
      <c r="F210" s="140" t="s">
        <v>2510</v>
      </c>
      <c r="G210" s="141" t="s">
        <v>492</v>
      </c>
      <c r="H210" s="142">
        <v>2</v>
      </c>
      <c r="I210" s="143"/>
      <c r="J210" s="144">
        <f t="shared" si="20"/>
        <v>0</v>
      </c>
      <c r="K210" s="145"/>
      <c r="L210" s="32"/>
      <c r="M210" s="146" t="s">
        <v>1</v>
      </c>
      <c r="N210" s="147" t="s">
        <v>40</v>
      </c>
      <c r="P210" s="148">
        <f t="shared" si="21"/>
        <v>0</v>
      </c>
      <c r="Q210" s="148">
        <v>0</v>
      </c>
      <c r="R210" s="148">
        <f t="shared" si="22"/>
        <v>0</v>
      </c>
      <c r="S210" s="148">
        <v>0</v>
      </c>
      <c r="T210" s="149">
        <f t="shared" si="23"/>
        <v>0</v>
      </c>
      <c r="AR210" s="150" t="s">
        <v>248</v>
      </c>
      <c r="AT210" s="150" t="s">
        <v>160</v>
      </c>
      <c r="AU210" s="150" t="s">
        <v>84</v>
      </c>
      <c r="AY210" s="17" t="s">
        <v>158</v>
      </c>
      <c r="BE210" s="151">
        <f t="shared" si="24"/>
        <v>0</v>
      </c>
      <c r="BF210" s="151">
        <f t="shared" si="25"/>
        <v>0</v>
      </c>
      <c r="BG210" s="151">
        <f t="shared" si="26"/>
        <v>0</v>
      </c>
      <c r="BH210" s="151">
        <f t="shared" si="27"/>
        <v>0</v>
      </c>
      <c r="BI210" s="151">
        <f t="shared" si="28"/>
        <v>0</v>
      </c>
      <c r="BJ210" s="17" t="s">
        <v>82</v>
      </c>
      <c r="BK210" s="151">
        <f t="shared" si="29"/>
        <v>0</v>
      </c>
      <c r="BL210" s="17" t="s">
        <v>248</v>
      </c>
      <c r="BM210" s="150" t="s">
        <v>2511</v>
      </c>
    </row>
    <row r="211" spans="2:65" s="1" customFormat="1" ht="24.15" customHeight="1">
      <c r="B211" s="137"/>
      <c r="C211" s="138" t="s">
        <v>810</v>
      </c>
      <c r="D211" s="138" t="s">
        <v>160</v>
      </c>
      <c r="E211" s="139" t="s">
        <v>2512</v>
      </c>
      <c r="F211" s="140" t="s">
        <v>2513</v>
      </c>
      <c r="G211" s="141" t="s">
        <v>492</v>
      </c>
      <c r="H211" s="142">
        <v>1</v>
      </c>
      <c r="I211" s="143"/>
      <c r="J211" s="144">
        <f t="shared" si="20"/>
        <v>0</v>
      </c>
      <c r="K211" s="145"/>
      <c r="L211" s="32"/>
      <c r="M211" s="146" t="s">
        <v>1</v>
      </c>
      <c r="N211" s="147" t="s">
        <v>40</v>
      </c>
      <c r="P211" s="148">
        <f t="shared" si="21"/>
        <v>0</v>
      </c>
      <c r="Q211" s="148">
        <v>0</v>
      </c>
      <c r="R211" s="148">
        <f t="shared" si="22"/>
        <v>0</v>
      </c>
      <c r="S211" s="148">
        <v>0</v>
      </c>
      <c r="T211" s="149">
        <f t="shared" si="23"/>
        <v>0</v>
      </c>
      <c r="AR211" s="150" t="s">
        <v>248</v>
      </c>
      <c r="AT211" s="150" t="s">
        <v>160</v>
      </c>
      <c r="AU211" s="150" t="s">
        <v>84</v>
      </c>
      <c r="AY211" s="17" t="s">
        <v>158</v>
      </c>
      <c r="BE211" s="151">
        <f t="shared" si="24"/>
        <v>0</v>
      </c>
      <c r="BF211" s="151">
        <f t="shared" si="25"/>
        <v>0</v>
      </c>
      <c r="BG211" s="151">
        <f t="shared" si="26"/>
        <v>0</v>
      </c>
      <c r="BH211" s="151">
        <f t="shared" si="27"/>
        <v>0</v>
      </c>
      <c r="BI211" s="151">
        <f t="shared" si="28"/>
        <v>0</v>
      </c>
      <c r="BJ211" s="17" t="s">
        <v>82</v>
      </c>
      <c r="BK211" s="151">
        <f t="shared" si="29"/>
        <v>0</v>
      </c>
      <c r="BL211" s="17" t="s">
        <v>248</v>
      </c>
      <c r="BM211" s="150" t="s">
        <v>2514</v>
      </c>
    </row>
    <row r="212" spans="2:65" s="1" customFormat="1" ht="16.5" customHeight="1">
      <c r="B212" s="137"/>
      <c r="C212" s="185" t="s">
        <v>817</v>
      </c>
      <c r="D212" s="185" t="s">
        <v>656</v>
      </c>
      <c r="E212" s="186" t="s">
        <v>2515</v>
      </c>
      <c r="F212" s="187" t="s">
        <v>2516</v>
      </c>
      <c r="G212" s="188" t="s">
        <v>492</v>
      </c>
      <c r="H212" s="189">
        <v>1</v>
      </c>
      <c r="I212" s="190"/>
      <c r="J212" s="191">
        <f t="shared" si="20"/>
        <v>0</v>
      </c>
      <c r="K212" s="192"/>
      <c r="L212" s="193"/>
      <c r="M212" s="194" t="s">
        <v>1</v>
      </c>
      <c r="N212" s="195" t="s">
        <v>40</v>
      </c>
      <c r="P212" s="148">
        <f t="shared" si="21"/>
        <v>0</v>
      </c>
      <c r="Q212" s="148">
        <v>3.0000000000000001E-5</v>
      </c>
      <c r="R212" s="148">
        <f t="shared" si="22"/>
        <v>3.0000000000000001E-5</v>
      </c>
      <c r="S212" s="148">
        <v>0</v>
      </c>
      <c r="T212" s="149">
        <f t="shared" si="23"/>
        <v>0</v>
      </c>
      <c r="AR212" s="150" t="s">
        <v>530</v>
      </c>
      <c r="AT212" s="150" t="s">
        <v>656</v>
      </c>
      <c r="AU212" s="150" t="s">
        <v>84</v>
      </c>
      <c r="AY212" s="17" t="s">
        <v>158</v>
      </c>
      <c r="BE212" s="151">
        <f t="shared" si="24"/>
        <v>0</v>
      </c>
      <c r="BF212" s="151">
        <f t="shared" si="25"/>
        <v>0</v>
      </c>
      <c r="BG212" s="151">
        <f t="shared" si="26"/>
        <v>0</v>
      </c>
      <c r="BH212" s="151">
        <f t="shared" si="27"/>
        <v>0</v>
      </c>
      <c r="BI212" s="151">
        <f t="shared" si="28"/>
        <v>0</v>
      </c>
      <c r="BJ212" s="17" t="s">
        <v>82</v>
      </c>
      <c r="BK212" s="151">
        <f t="shared" si="29"/>
        <v>0</v>
      </c>
      <c r="BL212" s="17" t="s">
        <v>248</v>
      </c>
      <c r="BM212" s="150" t="s">
        <v>2517</v>
      </c>
    </row>
    <row r="213" spans="2:65" s="1" customFormat="1" ht="24.15" customHeight="1">
      <c r="B213" s="137"/>
      <c r="C213" s="138" t="s">
        <v>823</v>
      </c>
      <c r="D213" s="138" t="s">
        <v>160</v>
      </c>
      <c r="E213" s="139" t="s">
        <v>2518</v>
      </c>
      <c r="F213" s="140" t="s">
        <v>2519</v>
      </c>
      <c r="G213" s="141" t="s">
        <v>492</v>
      </c>
      <c r="H213" s="142">
        <v>3</v>
      </c>
      <c r="I213" s="143"/>
      <c r="J213" s="144">
        <f t="shared" si="20"/>
        <v>0</v>
      </c>
      <c r="K213" s="145"/>
      <c r="L213" s="32"/>
      <c r="M213" s="146" t="s">
        <v>1</v>
      </c>
      <c r="N213" s="147" t="s">
        <v>40</v>
      </c>
      <c r="P213" s="148">
        <f t="shared" si="21"/>
        <v>0</v>
      </c>
      <c r="Q213" s="148">
        <v>0</v>
      </c>
      <c r="R213" s="148">
        <f t="shared" si="22"/>
        <v>0</v>
      </c>
      <c r="S213" s="148">
        <v>0</v>
      </c>
      <c r="T213" s="149">
        <f t="shared" si="23"/>
        <v>0</v>
      </c>
      <c r="AR213" s="150" t="s">
        <v>248</v>
      </c>
      <c r="AT213" s="150" t="s">
        <v>160</v>
      </c>
      <c r="AU213" s="150" t="s">
        <v>84</v>
      </c>
      <c r="AY213" s="17" t="s">
        <v>158</v>
      </c>
      <c r="BE213" s="151">
        <f t="shared" si="24"/>
        <v>0</v>
      </c>
      <c r="BF213" s="151">
        <f t="shared" si="25"/>
        <v>0</v>
      </c>
      <c r="BG213" s="151">
        <f t="shared" si="26"/>
        <v>0</v>
      </c>
      <c r="BH213" s="151">
        <f t="shared" si="27"/>
        <v>0</v>
      </c>
      <c r="BI213" s="151">
        <f t="shared" si="28"/>
        <v>0</v>
      </c>
      <c r="BJ213" s="17" t="s">
        <v>82</v>
      </c>
      <c r="BK213" s="151">
        <f t="shared" si="29"/>
        <v>0</v>
      </c>
      <c r="BL213" s="17" t="s">
        <v>248</v>
      </c>
      <c r="BM213" s="150" t="s">
        <v>2520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2521</v>
      </c>
      <c r="H214" s="162">
        <v>3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82</v>
      </c>
      <c r="AY214" s="160" t="s">
        <v>158</v>
      </c>
    </row>
    <row r="215" spans="2:65" s="1" customFormat="1" ht="24.15" customHeight="1">
      <c r="B215" s="137"/>
      <c r="C215" s="185" t="s">
        <v>838</v>
      </c>
      <c r="D215" s="185" t="s">
        <v>656</v>
      </c>
      <c r="E215" s="186" t="s">
        <v>2522</v>
      </c>
      <c r="F215" s="187" t="s">
        <v>2523</v>
      </c>
      <c r="G215" s="188" t="s">
        <v>492</v>
      </c>
      <c r="H215" s="189">
        <v>1</v>
      </c>
      <c r="I215" s="190"/>
      <c r="J215" s="191">
        <f>ROUND(I215*H215,2)</f>
        <v>0</v>
      </c>
      <c r="K215" s="192"/>
      <c r="L215" s="193"/>
      <c r="M215" s="194" t="s">
        <v>1</v>
      </c>
      <c r="N215" s="195" t="s">
        <v>40</v>
      </c>
      <c r="P215" s="148">
        <f>O215*H215</f>
        <v>0</v>
      </c>
      <c r="Q215" s="148">
        <v>5.0000000000000001E-4</v>
      </c>
      <c r="R215" s="148">
        <f>Q215*H215</f>
        <v>5.0000000000000001E-4</v>
      </c>
      <c r="S215" s="148">
        <v>0</v>
      </c>
      <c r="T215" s="149">
        <f>S215*H215</f>
        <v>0</v>
      </c>
      <c r="AR215" s="150" t="s">
        <v>530</v>
      </c>
      <c r="AT215" s="150" t="s">
        <v>656</v>
      </c>
      <c r="AU215" s="150" t="s">
        <v>84</v>
      </c>
      <c r="AY215" s="17" t="s">
        <v>158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82</v>
      </c>
      <c r="BK215" s="151">
        <f>ROUND(I215*H215,2)</f>
        <v>0</v>
      </c>
      <c r="BL215" s="17" t="s">
        <v>248</v>
      </c>
      <c r="BM215" s="150" t="s">
        <v>2524</v>
      </c>
    </row>
    <row r="216" spans="2:65" s="1" customFormat="1" ht="24.15" customHeight="1">
      <c r="B216" s="137"/>
      <c r="C216" s="185" t="s">
        <v>844</v>
      </c>
      <c r="D216" s="185" t="s">
        <v>656</v>
      </c>
      <c r="E216" s="186" t="s">
        <v>2525</v>
      </c>
      <c r="F216" s="187" t="s">
        <v>2526</v>
      </c>
      <c r="G216" s="188" t="s">
        <v>492</v>
      </c>
      <c r="H216" s="189">
        <v>1</v>
      </c>
      <c r="I216" s="190"/>
      <c r="J216" s="191">
        <f>ROUND(I216*H216,2)</f>
        <v>0</v>
      </c>
      <c r="K216" s="192"/>
      <c r="L216" s="193"/>
      <c r="M216" s="194" t="s">
        <v>1</v>
      </c>
      <c r="N216" s="195" t="s">
        <v>40</v>
      </c>
      <c r="P216" s="148">
        <f>O216*H216</f>
        <v>0</v>
      </c>
      <c r="Q216" s="148">
        <v>5.0000000000000001E-4</v>
      </c>
      <c r="R216" s="148">
        <f>Q216*H216</f>
        <v>5.0000000000000001E-4</v>
      </c>
      <c r="S216" s="148">
        <v>0</v>
      </c>
      <c r="T216" s="149">
        <f>S216*H216</f>
        <v>0</v>
      </c>
      <c r="AR216" s="150" t="s">
        <v>530</v>
      </c>
      <c r="AT216" s="150" t="s">
        <v>656</v>
      </c>
      <c r="AU216" s="150" t="s">
        <v>84</v>
      </c>
      <c r="AY216" s="17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82</v>
      </c>
      <c r="BK216" s="151">
        <f>ROUND(I216*H216,2)</f>
        <v>0</v>
      </c>
      <c r="BL216" s="17" t="s">
        <v>248</v>
      </c>
      <c r="BM216" s="150" t="s">
        <v>2527</v>
      </c>
    </row>
    <row r="217" spans="2:65" s="1" customFormat="1" ht="24.15" customHeight="1">
      <c r="B217" s="137"/>
      <c r="C217" s="138" t="s">
        <v>849</v>
      </c>
      <c r="D217" s="138" t="s">
        <v>160</v>
      </c>
      <c r="E217" s="139" t="s">
        <v>2528</v>
      </c>
      <c r="F217" s="140" t="s">
        <v>2529</v>
      </c>
      <c r="G217" s="141" t="s">
        <v>492</v>
      </c>
      <c r="H217" s="142">
        <v>17</v>
      </c>
      <c r="I217" s="143"/>
      <c r="J217" s="144">
        <f>ROUND(I217*H217,2)</f>
        <v>0</v>
      </c>
      <c r="K217" s="145"/>
      <c r="L217" s="32"/>
      <c r="M217" s="146" t="s">
        <v>1</v>
      </c>
      <c r="N217" s="147" t="s">
        <v>40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248</v>
      </c>
      <c r="AT217" s="150" t="s">
        <v>160</v>
      </c>
      <c r="AU217" s="150" t="s">
        <v>84</v>
      </c>
      <c r="AY217" s="17" t="s">
        <v>158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82</v>
      </c>
      <c r="BK217" s="151">
        <f>ROUND(I217*H217,2)</f>
        <v>0</v>
      </c>
      <c r="BL217" s="17" t="s">
        <v>248</v>
      </c>
      <c r="BM217" s="150" t="s">
        <v>2530</v>
      </c>
    </row>
    <row r="218" spans="2:65" s="1" customFormat="1" ht="24.15" customHeight="1">
      <c r="B218" s="137"/>
      <c r="C218" s="185" t="s">
        <v>855</v>
      </c>
      <c r="D218" s="185" t="s">
        <v>656</v>
      </c>
      <c r="E218" s="186" t="s">
        <v>2531</v>
      </c>
      <c r="F218" s="187" t="s">
        <v>2532</v>
      </c>
      <c r="G218" s="188" t="s">
        <v>492</v>
      </c>
      <c r="H218" s="189">
        <v>17</v>
      </c>
      <c r="I218" s="190"/>
      <c r="J218" s="191">
        <f>ROUND(I218*H218,2)</f>
        <v>0</v>
      </c>
      <c r="K218" s="192"/>
      <c r="L218" s="193"/>
      <c r="M218" s="194" t="s">
        <v>1</v>
      </c>
      <c r="N218" s="195" t="s">
        <v>40</v>
      </c>
      <c r="P218" s="148">
        <f>O218*H218</f>
        <v>0</v>
      </c>
      <c r="Q218" s="148">
        <v>7.0000000000000001E-3</v>
      </c>
      <c r="R218" s="148">
        <f>Q218*H218</f>
        <v>0.11900000000000001</v>
      </c>
      <c r="S218" s="148">
        <v>0</v>
      </c>
      <c r="T218" s="149">
        <f>S218*H218</f>
        <v>0</v>
      </c>
      <c r="AR218" s="150" t="s">
        <v>530</v>
      </c>
      <c r="AT218" s="150" t="s">
        <v>656</v>
      </c>
      <c r="AU218" s="150" t="s">
        <v>84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248</v>
      </c>
      <c r="BM218" s="150" t="s">
        <v>2533</v>
      </c>
    </row>
    <row r="219" spans="2:65" s="1" customFormat="1" ht="24.15" customHeight="1">
      <c r="B219" s="137"/>
      <c r="C219" s="138" t="s">
        <v>862</v>
      </c>
      <c r="D219" s="138" t="s">
        <v>160</v>
      </c>
      <c r="E219" s="139" t="s">
        <v>2534</v>
      </c>
      <c r="F219" s="140" t="s">
        <v>2535</v>
      </c>
      <c r="G219" s="141" t="s">
        <v>492</v>
      </c>
      <c r="H219" s="142">
        <v>69</v>
      </c>
      <c r="I219" s="143"/>
      <c r="J219" s="144">
        <f>ROUND(I219*H219,2)</f>
        <v>0</v>
      </c>
      <c r="K219" s="145"/>
      <c r="L219" s="32"/>
      <c r="M219" s="146" t="s">
        <v>1</v>
      </c>
      <c r="N219" s="147" t="s">
        <v>40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248</v>
      </c>
      <c r="AT219" s="150" t="s">
        <v>160</v>
      </c>
      <c r="AU219" s="150" t="s">
        <v>84</v>
      </c>
      <c r="AY219" s="17" t="s">
        <v>158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82</v>
      </c>
      <c r="BK219" s="151">
        <f>ROUND(I219*H219,2)</f>
        <v>0</v>
      </c>
      <c r="BL219" s="17" t="s">
        <v>248</v>
      </c>
      <c r="BM219" s="150" t="s">
        <v>2536</v>
      </c>
    </row>
    <row r="220" spans="2:65" s="13" customFormat="1" ht="10">
      <c r="B220" s="159"/>
      <c r="D220" s="153" t="s">
        <v>165</v>
      </c>
      <c r="E220" s="160" t="s">
        <v>1</v>
      </c>
      <c r="F220" s="161" t="s">
        <v>2537</v>
      </c>
      <c r="H220" s="162">
        <v>69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24.15" customHeight="1">
      <c r="B221" s="137"/>
      <c r="C221" s="185" t="s">
        <v>868</v>
      </c>
      <c r="D221" s="185" t="s">
        <v>656</v>
      </c>
      <c r="E221" s="186" t="s">
        <v>2538</v>
      </c>
      <c r="F221" s="187" t="s">
        <v>2539</v>
      </c>
      <c r="G221" s="188" t="s">
        <v>492</v>
      </c>
      <c r="H221" s="189">
        <v>45</v>
      </c>
      <c r="I221" s="190"/>
      <c r="J221" s="191">
        <f>ROUND(I221*H221,2)</f>
        <v>0</v>
      </c>
      <c r="K221" s="192"/>
      <c r="L221" s="193"/>
      <c r="M221" s="194" t="s">
        <v>1</v>
      </c>
      <c r="N221" s="195" t="s">
        <v>40</v>
      </c>
      <c r="P221" s="148">
        <f>O221*H221</f>
        <v>0</v>
      </c>
      <c r="Q221" s="148">
        <v>8.0000000000000004E-4</v>
      </c>
      <c r="R221" s="148">
        <f>Q221*H221</f>
        <v>3.6000000000000004E-2</v>
      </c>
      <c r="S221" s="148">
        <v>0</v>
      </c>
      <c r="T221" s="149">
        <f>S221*H221</f>
        <v>0</v>
      </c>
      <c r="AR221" s="150" t="s">
        <v>530</v>
      </c>
      <c r="AT221" s="150" t="s">
        <v>656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248</v>
      </c>
      <c r="BM221" s="150" t="s">
        <v>2540</v>
      </c>
    </row>
    <row r="222" spans="2:65" s="1" customFormat="1" ht="24.15" customHeight="1">
      <c r="B222" s="137"/>
      <c r="C222" s="185" t="s">
        <v>872</v>
      </c>
      <c r="D222" s="185" t="s">
        <v>656</v>
      </c>
      <c r="E222" s="186" t="s">
        <v>2541</v>
      </c>
      <c r="F222" s="187" t="s">
        <v>2542</v>
      </c>
      <c r="G222" s="188" t="s">
        <v>492</v>
      </c>
      <c r="H222" s="189">
        <v>24</v>
      </c>
      <c r="I222" s="190"/>
      <c r="J222" s="191">
        <f>ROUND(I222*H222,2)</f>
        <v>0</v>
      </c>
      <c r="K222" s="192"/>
      <c r="L222" s="193"/>
      <c r="M222" s="194" t="s">
        <v>1</v>
      </c>
      <c r="N222" s="195" t="s">
        <v>40</v>
      </c>
      <c r="P222" s="148">
        <f>O222*H222</f>
        <v>0</v>
      </c>
      <c r="Q222" s="148">
        <v>8.0000000000000004E-4</v>
      </c>
      <c r="R222" s="148">
        <f>Q222*H222</f>
        <v>1.9200000000000002E-2</v>
      </c>
      <c r="S222" s="148">
        <v>0</v>
      </c>
      <c r="T222" s="149">
        <f>S222*H222</f>
        <v>0</v>
      </c>
      <c r="AR222" s="150" t="s">
        <v>530</v>
      </c>
      <c r="AT222" s="150" t="s">
        <v>656</v>
      </c>
      <c r="AU222" s="150" t="s">
        <v>84</v>
      </c>
      <c r="AY222" s="17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82</v>
      </c>
      <c r="BK222" s="151">
        <f>ROUND(I222*H222,2)</f>
        <v>0</v>
      </c>
      <c r="BL222" s="17" t="s">
        <v>248</v>
      </c>
      <c r="BM222" s="150" t="s">
        <v>2543</v>
      </c>
    </row>
    <row r="223" spans="2:65" s="1" customFormat="1" ht="24.15" customHeight="1">
      <c r="B223" s="137"/>
      <c r="C223" s="138" t="s">
        <v>876</v>
      </c>
      <c r="D223" s="138" t="s">
        <v>160</v>
      </c>
      <c r="E223" s="139" t="s">
        <v>2544</v>
      </c>
      <c r="F223" s="140" t="s">
        <v>2545</v>
      </c>
      <c r="G223" s="141" t="s">
        <v>492</v>
      </c>
      <c r="H223" s="142">
        <v>23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40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248</v>
      </c>
      <c r="AT223" s="150" t="s">
        <v>160</v>
      </c>
      <c r="AU223" s="150" t="s">
        <v>84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248</v>
      </c>
      <c r="BM223" s="150" t="s">
        <v>2546</v>
      </c>
    </row>
    <row r="224" spans="2:65" s="13" customFormat="1" ht="10">
      <c r="B224" s="159"/>
      <c r="D224" s="153" t="s">
        <v>165</v>
      </c>
      <c r="E224" s="160" t="s">
        <v>1</v>
      </c>
      <c r="F224" s="161" t="s">
        <v>2547</v>
      </c>
      <c r="H224" s="162">
        <v>23</v>
      </c>
      <c r="I224" s="163"/>
      <c r="L224" s="159"/>
      <c r="M224" s="164"/>
      <c r="T224" s="165"/>
      <c r="AT224" s="160" t="s">
        <v>165</v>
      </c>
      <c r="AU224" s="160" t="s">
        <v>84</v>
      </c>
      <c r="AV224" s="13" t="s">
        <v>84</v>
      </c>
      <c r="AW224" s="13" t="s">
        <v>31</v>
      </c>
      <c r="AX224" s="13" t="s">
        <v>82</v>
      </c>
      <c r="AY224" s="160" t="s">
        <v>158</v>
      </c>
    </row>
    <row r="225" spans="2:65" s="1" customFormat="1" ht="24.15" customHeight="1">
      <c r="B225" s="137"/>
      <c r="C225" s="185" t="s">
        <v>880</v>
      </c>
      <c r="D225" s="185" t="s">
        <v>656</v>
      </c>
      <c r="E225" s="186" t="s">
        <v>2548</v>
      </c>
      <c r="F225" s="187" t="s">
        <v>2549</v>
      </c>
      <c r="G225" s="188" t="s">
        <v>492</v>
      </c>
      <c r="H225" s="189">
        <v>13</v>
      </c>
      <c r="I225" s="190"/>
      <c r="J225" s="191">
        <f t="shared" ref="J225:J231" si="30">ROUND(I225*H225,2)</f>
        <v>0</v>
      </c>
      <c r="K225" s="192"/>
      <c r="L225" s="193"/>
      <c r="M225" s="194" t="s">
        <v>1</v>
      </c>
      <c r="N225" s="195" t="s">
        <v>40</v>
      </c>
      <c r="P225" s="148">
        <f t="shared" ref="P225:P231" si="31">O225*H225</f>
        <v>0</v>
      </c>
      <c r="Q225" s="148">
        <v>4.1999999999999997E-3</v>
      </c>
      <c r="R225" s="148">
        <f t="shared" ref="R225:R231" si="32">Q225*H225</f>
        <v>5.4599999999999996E-2</v>
      </c>
      <c r="S225" s="148">
        <v>0</v>
      </c>
      <c r="T225" s="149">
        <f t="shared" ref="T225:T231" si="33">S225*H225</f>
        <v>0</v>
      </c>
      <c r="AR225" s="150" t="s">
        <v>530</v>
      </c>
      <c r="AT225" s="150" t="s">
        <v>656</v>
      </c>
      <c r="AU225" s="150" t="s">
        <v>84</v>
      </c>
      <c r="AY225" s="17" t="s">
        <v>158</v>
      </c>
      <c r="BE225" s="151">
        <f t="shared" ref="BE225:BE231" si="34">IF(N225="základní",J225,0)</f>
        <v>0</v>
      </c>
      <c r="BF225" s="151">
        <f t="shared" ref="BF225:BF231" si="35">IF(N225="snížená",J225,0)</f>
        <v>0</v>
      </c>
      <c r="BG225" s="151">
        <f t="shared" ref="BG225:BG231" si="36">IF(N225="zákl. přenesená",J225,0)</f>
        <v>0</v>
      </c>
      <c r="BH225" s="151">
        <f t="shared" ref="BH225:BH231" si="37">IF(N225="sníž. přenesená",J225,0)</f>
        <v>0</v>
      </c>
      <c r="BI225" s="151">
        <f t="shared" ref="BI225:BI231" si="38">IF(N225="nulová",J225,0)</f>
        <v>0</v>
      </c>
      <c r="BJ225" s="17" t="s">
        <v>82</v>
      </c>
      <c r="BK225" s="151">
        <f t="shared" ref="BK225:BK231" si="39">ROUND(I225*H225,2)</f>
        <v>0</v>
      </c>
      <c r="BL225" s="17" t="s">
        <v>248</v>
      </c>
      <c r="BM225" s="150" t="s">
        <v>2550</v>
      </c>
    </row>
    <row r="226" spans="2:65" s="1" customFormat="1" ht="24.15" customHeight="1">
      <c r="B226" s="137"/>
      <c r="C226" s="185" t="s">
        <v>887</v>
      </c>
      <c r="D226" s="185" t="s">
        <v>656</v>
      </c>
      <c r="E226" s="186" t="s">
        <v>2551</v>
      </c>
      <c r="F226" s="187" t="s">
        <v>2552</v>
      </c>
      <c r="G226" s="188" t="s">
        <v>492</v>
      </c>
      <c r="H226" s="189">
        <v>6</v>
      </c>
      <c r="I226" s="190"/>
      <c r="J226" s="191">
        <f t="shared" si="30"/>
        <v>0</v>
      </c>
      <c r="K226" s="192"/>
      <c r="L226" s="193"/>
      <c r="M226" s="194" t="s">
        <v>1</v>
      </c>
      <c r="N226" s="195" t="s">
        <v>40</v>
      </c>
      <c r="P226" s="148">
        <f t="shared" si="31"/>
        <v>0</v>
      </c>
      <c r="Q226" s="148">
        <v>4.1999999999999997E-3</v>
      </c>
      <c r="R226" s="148">
        <f t="shared" si="32"/>
        <v>2.52E-2</v>
      </c>
      <c r="S226" s="148">
        <v>0</v>
      </c>
      <c r="T226" s="149">
        <f t="shared" si="33"/>
        <v>0</v>
      </c>
      <c r="AR226" s="150" t="s">
        <v>530</v>
      </c>
      <c r="AT226" s="150" t="s">
        <v>656</v>
      </c>
      <c r="AU226" s="150" t="s">
        <v>84</v>
      </c>
      <c r="AY226" s="17" t="s">
        <v>158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82</v>
      </c>
      <c r="BK226" s="151">
        <f t="shared" si="39"/>
        <v>0</v>
      </c>
      <c r="BL226" s="17" t="s">
        <v>248</v>
      </c>
      <c r="BM226" s="150" t="s">
        <v>2553</v>
      </c>
    </row>
    <row r="227" spans="2:65" s="1" customFormat="1" ht="24.15" customHeight="1">
      <c r="B227" s="137"/>
      <c r="C227" s="185" t="s">
        <v>891</v>
      </c>
      <c r="D227" s="185" t="s">
        <v>656</v>
      </c>
      <c r="E227" s="186" t="s">
        <v>2554</v>
      </c>
      <c r="F227" s="187" t="s">
        <v>2555</v>
      </c>
      <c r="G227" s="188" t="s">
        <v>492</v>
      </c>
      <c r="H227" s="189">
        <v>4</v>
      </c>
      <c r="I227" s="190"/>
      <c r="J227" s="191">
        <f t="shared" si="30"/>
        <v>0</v>
      </c>
      <c r="K227" s="192"/>
      <c r="L227" s="193"/>
      <c r="M227" s="194" t="s">
        <v>1</v>
      </c>
      <c r="N227" s="195" t="s">
        <v>40</v>
      </c>
      <c r="P227" s="148">
        <f t="shared" si="31"/>
        <v>0</v>
      </c>
      <c r="Q227" s="148">
        <v>4.1999999999999997E-3</v>
      </c>
      <c r="R227" s="148">
        <f t="shared" si="32"/>
        <v>1.6799999999999999E-2</v>
      </c>
      <c r="S227" s="148">
        <v>0</v>
      </c>
      <c r="T227" s="149">
        <f t="shared" si="33"/>
        <v>0</v>
      </c>
      <c r="AR227" s="150" t="s">
        <v>530</v>
      </c>
      <c r="AT227" s="150" t="s">
        <v>656</v>
      </c>
      <c r="AU227" s="150" t="s">
        <v>84</v>
      </c>
      <c r="AY227" s="17" t="s">
        <v>158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82</v>
      </c>
      <c r="BK227" s="151">
        <f t="shared" si="39"/>
        <v>0</v>
      </c>
      <c r="BL227" s="17" t="s">
        <v>248</v>
      </c>
      <c r="BM227" s="150" t="s">
        <v>2556</v>
      </c>
    </row>
    <row r="228" spans="2:65" s="1" customFormat="1" ht="16.5" customHeight="1">
      <c r="B228" s="137"/>
      <c r="C228" s="138" t="s">
        <v>899</v>
      </c>
      <c r="D228" s="138" t="s">
        <v>160</v>
      </c>
      <c r="E228" s="139" t="s">
        <v>2557</v>
      </c>
      <c r="F228" s="140" t="s">
        <v>2558</v>
      </c>
      <c r="G228" s="141" t="s">
        <v>492</v>
      </c>
      <c r="H228" s="142">
        <v>2</v>
      </c>
      <c r="I228" s="143"/>
      <c r="J228" s="144">
        <f t="shared" si="30"/>
        <v>0</v>
      </c>
      <c r="K228" s="145"/>
      <c r="L228" s="32"/>
      <c r="M228" s="146" t="s">
        <v>1</v>
      </c>
      <c r="N228" s="147" t="s">
        <v>40</v>
      </c>
      <c r="P228" s="148">
        <f t="shared" si="31"/>
        <v>0</v>
      </c>
      <c r="Q228" s="148">
        <v>0</v>
      </c>
      <c r="R228" s="148">
        <f t="shared" si="32"/>
        <v>0</v>
      </c>
      <c r="S228" s="148">
        <v>0</v>
      </c>
      <c r="T228" s="149">
        <f t="shared" si="33"/>
        <v>0</v>
      </c>
      <c r="AR228" s="150" t="s">
        <v>248</v>
      </c>
      <c r="AT228" s="150" t="s">
        <v>160</v>
      </c>
      <c r="AU228" s="150" t="s">
        <v>84</v>
      </c>
      <c r="AY228" s="17" t="s">
        <v>158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82</v>
      </c>
      <c r="BK228" s="151">
        <f t="shared" si="39"/>
        <v>0</v>
      </c>
      <c r="BL228" s="17" t="s">
        <v>248</v>
      </c>
      <c r="BM228" s="150" t="s">
        <v>2559</v>
      </c>
    </row>
    <row r="229" spans="2:65" s="1" customFormat="1" ht="37.75" customHeight="1">
      <c r="B229" s="137"/>
      <c r="C229" s="185" t="s">
        <v>903</v>
      </c>
      <c r="D229" s="185" t="s">
        <v>656</v>
      </c>
      <c r="E229" s="186" t="s">
        <v>2560</v>
      </c>
      <c r="F229" s="187" t="s">
        <v>2561</v>
      </c>
      <c r="G229" s="188" t="s">
        <v>492</v>
      </c>
      <c r="H229" s="189">
        <v>2</v>
      </c>
      <c r="I229" s="190"/>
      <c r="J229" s="191">
        <f t="shared" si="30"/>
        <v>0</v>
      </c>
      <c r="K229" s="192"/>
      <c r="L229" s="193"/>
      <c r="M229" s="194" t="s">
        <v>1</v>
      </c>
      <c r="N229" s="195" t="s">
        <v>40</v>
      </c>
      <c r="P229" s="148">
        <f t="shared" si="31"/>
        <v>0</v>
      </c>
      <c r="Q229" s="148">
        <v>2.5000000000000001E-3</v>
      </c>
      <c r="R229" s="148">
        <f t="shared" si="32"/>
        <v>5.0000000000000001E-3</v>
      </c>
      <c r="S229" s="148">
        <v>0</v>
      </c>
      <c r="T229" s="149">
        <f t="shared" si="33"/>
        <v>0</v>
      </c>
      <c r="AR229" s="150" t="s">
        <v>530</v>
      </c>
      <c r="AT229" s="150" t="s">
        <v>656</v>
      </c>
      <c r="AU229" s="150" t="s">
        <v>84</v>
      </c>
      <c r="AY229" s="17" t="s">
        <v>158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82</v>
      </c>
      <c r="BK229" s="151">
        <f t="shared" si="39"/>
        <v>0</v>
      </c>
      <c r="BL229" s="17" t="s">
        <v>248</v>
      </c>
      <c r="BM229" s="150" t="s">
        <v>2562</v>
      </c>
    </row>
    <row r="230" spans="2:65" s="1" customFormat="1" ht="24.15" customHeight="1">
      <c r="B230" s="137"/>
      <c r="C230" s="138" t="s">
        <v>915</v>
      </c>
      <c r="D230" s="138" t="s">
        <v>160</v>
      </c>
      <c r="E230" s="139" t="s">
        <v>2563</v>
      </c>
      <c r="F230" s="140" t="s">
        <v>2564</v>
      </c>
      <c r="G230" s="141" t="s">
        <v>906</v>
      </c>
      <c r="H230" s="142">
        <v>225</v>
      </c>
      <c r="I230" s="143"/>
      <c r="J230" s="144">
        <f t="shared" si="30"/>
        <v>0</v>
      </c>
      <c r="K230" s="145"/>
      <c r="L230" s="32"/>
      <c r="M230" s="146" t="s">
        <v>1</v>
      </c>
      <c r="N230" s="147" t="s">
        <v>40</v>
      </c>
      <c r="P230" s="148">
        <f t="shared" si="31"/>
        <v>0</v>
      </c>
      <c r="Q230" s="148">
        <v>0</v>
      </c>
      <c r="R230" s="148">
        <f t="shared" si="32"/>
        <v>0</v>
      </c>
      <c r="S230" s="148">
        <v>0</v>
      </c>
      <c r="T230" s="149">
        <f t="shared" si="33"/>
        <v>0</v>
      </c>
      <c r="AR230" s="150" t="s">
        <v>248</v>
      </c>
      <c r="AT230" s="150" t="s">
        <v>160</v>
      </c>
      <c r="AU230" s="150" t="s">
        <v>84</v>
      </c>
      <c r="AY230" s="17" t="s">
        <v>158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82</v>
      </c>
      <c r="BK230" s="151">
        <f t="shared" si="39"/>
        <v>0</v>
      </c>
      <c r="BL230" s="17" t="s">
        <v>248</v>
      </c>
      <c r="BM230" s="150" t="s">
        <v>2565</v>
      </c>
    </row>
    <row r="231" spans="2:65" s="1" customFormat="1" ht="16.5" customHeight="1">
      <c r="B231" s="137"/>
      <c r="C231" s="185" t="s">
        <v>919</v>
      </c>
      <c r="D231" s="185" t="s">
        <v>656</v>
      </c>
      <c r="E231" s="186" t="s">
        <v>2566</v>
      </c>
      <c r="F231" s="187" t="s">
        <v>2567</v>
      </c>
      <c r="G231" s="188" t="s">
        <v>762</v>
      </c>
      <c r="H231" s="189">
        <v>213.75</v>
      </c>
      <c r="I231" s="190"/>
      <c r="J231" s="191">
        <f t="shared" si="30"/>
        <v>0</v>
      </c>
      <c r="K231" s="192"/>
      <c r="L231" s="193"/>
      <c r="M231" s="194" t="s">
        <v>1</v>
      </c>
      <c r="N231" s="195" t="s">
        <v>40</v>
      </c>
      <c r="P231" s="148">
        <f t="shared" si="31"/>
        <v>0</v>
      </c>
      <c r="Q231" s="148">
        <v>1E-3</v>
      </c>
      <c r="R231" s="148">
        <f t="shared" si="32"/>
        <v>0.21375</v>
      </c>
      <c r="S231" s="148">
        <v>0</v>
      </c>
      <c r="T231" s="149">
        <f t="shared" si="33"/>
        <v>0</v>
      </c>
      <c r="AR231" s="150" t="s">
        <v>530</v>
      </c>
      <c r="AT231" s="150" t="s">
        <v>656</v>
      </c>
      <c r="AU231" s="150" t="s">
        <v>84</v>
      </c>
      <c r="AY231" s="17" t="s">
        <v>158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82</v>
      </c>
      <c r="BK231" s="151">
        <f t="shared" si="39"/>
        <v>0</v>
      </c>
      <c r="BL231" s="17" t="s">
        <v>248</v>
      </c>
      <c r="BM231" s="150" t="s">
        <v>2568</v>
      </c>
    </row>
    <row r="232" spans="2:65" s="13" customFormat="1" ht="10">
      <c r="B232" s="159"/>
      <c r="D232" s="153" t="s">
        <v>165</v>
      </c>
      <c r="E232" s="160" t="s">
        <v>1</v>
      </c>
      <c r="F232" s="161" t="s">
        <v>2569</v>
      </c>
      <c r="H232" s="162">
        <v>213.75</v>
      </c>
      <c r="I232" s="163"/>
      <c r="L232" s="159"/>
      <c r="M232" s="164"/>
      <c r="T232" s="165"/>
      <c r="AT232" s="160" t="s">
        <v>165</v>
      </c>
      <c r="AU232" s="160" t="s">
        <v>84</v>
      </c>
      <c r="AV232" s="13" t="s">
        <v>84</v>
      </c>
      <c r="AW232" s="13" t="s">
        <v>31</v>
      </c>
      <c r="AX232" s="13" t="s">
        <v>82</v>
      </c>
      <c r="AY232" s="160" t="s">
        <v>158</v>
      </c>
    </row>
    <row r="233" spans="2:65" s="1" customFormat="1" ht="24.15" customHeight="1">
      <c r="B233" s="137"/>
      <c r="C233" s="138" t="s">
        <v>923</v>
      </c>
      <c r="D233" s="138" t="s">
        <v>160</v>
      </c>
      <c r="E233" s="139" t="s">
        <v>2570</v>
      </c>
      <c r="F233" s="140" t="s">
        <v>2571</v>
      </c>
      <c r="G233" s="141" t="s">
        <v>906</v>
      </c>
      <c r="H233" s="142">
        <v>55</v>
      </c>
      <c r="I233" s="143"/>
      <c r="J233" s="144">
        <f>ROUND(I233*H233,2)</f>
        <v>0</v>
      </c>
      <c r="K233" s="145"/>
      <c r="L233" s="32"/>
      <c r="M233" s="146" t="s">
        <v>1</v>
      </c>
      <c r="N233" s="147" t="s">
        <v>40</v>
      </c>
      <c r="P233" s="148">
        <f>O233*H233</f>
        <v>0</v>
      </c>
      <c r="Q233" s="148">
        <v>0</v>
      </c>
      <c r="R233" s="148">
        <f>Q233*H233</f>
        <v>0</v>
      </c>
      <c r="S233" s="148">
        <v>0</v>
      </c>
      <c r="T233" s="149">
        <f>S233*H233</f>
        <v>0</v>
      </c>
      <c r="AR233" s="150" t="s">
        <v>248</v>
      </c>
      <c r="AT233" s="150" t="s">
        <v>160</v>
      </c>
      <c r="AU233" s="150" t="s">
        <v>84</v>
      </c>
      <c r="AY233" s="17" t="s">
        <v>158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82</v>
      </c>
      <c r="BK233" s="151">
        <f>ROUND(I233*H233,2)</f>
        <v>0</v>
      </c>
      <c r="BL233" s="17" t="s">
        <v>248</v>
      </c>
      <c r="BM233" s="150" t="s">
        <v>2572</v>
      </c>
    </row>
    <row r="234" spans="2:65" s="1" customFormat="1" ht="16.5" customHeight="1">
      <c r="B234" s="137"/>
      <c r="C234" s="185" t="s">
        <v>927</v>
      </c>
      <c r="D234" s="185" t="s">
        <v>656</v>
      </c>
      <c r="E234" s="186" t="s">
        <v>2573</v>
      </c>
      <c r="F234" s="187" t="s">
        <v>2574</v>
      </c>
      <c r="G234" s="188" t="s">
        <v>762</v>
      </c>
      <c r="H234" s="189">
        <v>34.1</v>
      </c>
      <c r="I234" s="190"/>
      <c r="J234" s="191">
        <f>ROUND(I234*H234,2)</f>
        <v>0</v>
      </c>
      <c r="K234" s="192"/>
      <c r="L234" s="193"/>
      <c r="M234" s="194" t="s">
        <v>1</v>
      </c>
      <c r="N234" s="195" t="s">
        <v>40</v>
      </c>
      <c r="P234" s="148">
        <f>O234*H234</f>
        <v>0</v>
      </c>
      <c r="Q234" s="148">
        <v>1E-3</v>
      </c>
      <c r="R234" s="148">
        <f>Q234*H234</f>
        <v>3.4100000000000005E-2</v>
      </c>
      <c r="S234" s="148">
        <v>0</v>
      </c>
      <c r="T234" s="149">
        <f>S234*H234</f>
        <v>0</v>
      </c>
      <c r="AR234" s="150" t="s">
        <v>530</v>
      </c>
      <c r="AT234" s="150" t="s">
        <v>656</v>
      </c>
      <c r="AU234" s="150" t="s">
        <v>84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248</v>
      </c>
      <c r="BM234" s="150" t="s">
        <v>2575</v>
      </c>
    </row>
    <row r="235" spans="2:65" s="13" customFormat="1" ht="10">
      <c r="B235" s="159"/>
      <c r="D235" s="153" t="s">
        <v>165</v>
      </c>
      <c r="E235" s="160" t="s">
        <v>1</v>
      </c>
      <c r="F235" s="161" t="s">
        <v>2576</v>
      </c>
      <c r="H235" s="162">
        <v>34.1</v>
      </c>
      <c r="I235" s="163"/>
      <c r="L235" s="159"/>
      <c r="M235" s="164"/>
      <c r="T235" s="165"/>
      <c r="AT235" s="160" t="s">
        <v>165</v>
      </c>
      <c r="AU235" s="160" t="s">
        <v>84</v>
      </c>
      <c r="AV235" s="13" t="s">
        <v>84</v>
      </c>
      <c r="AW235" s="13" t="s">
        <v>31</v>
      </c>
      <c r="AX235" s="13" t="s">
        <v>82</v>
      </c>
      <c r="AY235" s="160" t="s">
        <v>158</v>
      </c>
    </row>
    <row r="236" spans="2:65" s="1" customFormat="1" ht="21.75" customHeight="1">
      <c r="B236" s="137"/>
      <c r="C236" s="138" t="s">
        <v>934</v>
      </c>
      <c r="D236" s="138" t="s">
        <v>160</v>
      </c>
      <c r="E236" s="139" t="s">
        <v>2577</v>
      </c>
      <c r="F236" s="140" t="s">
        <v>2578</v>
      </c>
      <c r="G236" s="141" t="s">
        <v>492</v>
      </c>
      <c r="H236" s="142">
        <v>1</v>
      </c>
      <c r="I236" s="143"/>
      <c r="J236" s="144">
        <f t="shared" ref="J236:J241" si="40">ROUND(I236*H236,2)</f>
        <v>0</v>
      </c>
      <c r="K236" s="145"/>
      <c r="L236" s="32"/>
      <c r="M236" s="146" t="s">
        <v>1</v>
      </c>
      <c r="N236" s="147" t="s">
        <v>40</v>
      </c>
      <c r="P236" s="148">
        <f t="shared" ref="P236:P241" si="41">O236*H236</f>
        <v>0</v>
      </c>
      <c r="Q236" s="148">
        <v>0</v>
      </c>
      <c r="R236" s="148">
        <f t="shared" ref="R236:R241" si="42">Q236*H236</f>
        <v>0</v>
      </c>
      <c r="S236" s="148">
        <v>0</v>
      </c>
      <c r="T236" s="149">
        <f t="shared" ref="T236:T241" si="43">S236*H236</f>
        <v>0</v>
      </c>
      <c r="AR236" s="150" t="s">
        <v>248</v>
      </c>
      <c r="AT236" s="150" t="s">
        <v>160</v>
      </c>
      <c r="AU236" s="150" t="s">
        <v>84</v>
      </c>
      <c r="AY236" s="17" t="s">
        <v>158</v>
      </c>
      <c r="BE236" s="151">
        <f t="shared" ref="BE236:BE241" si="44">IF(N236="základní",J236,0)</f>
        <v>0</v>
      </c>
      <c r="BF236" s="151">
        <f t="shared" ref="BF236:BF241" si="45">IF(N236="snížená",J236,0)</f>
        <v>0</v>
      </c>
      <c r="BG236" s="151">
        <f t="shared" ref="BG236:BG241" si="46">IF(N236="zákl. přenesená",J236,0)</f>
        <v>0</v>
      </c>
      <c r="BH236" s="151">
        <f t="shared" ref="BH236:BH241" si="47">IF(N236="sníž. přenesená",J236,0)</f>
        <v>0</v>
      </c>
      <c r="BI236" s="151">
        <f t="shared" ref="BI236:BI241" si="48">IF(N236="nulová",J236,0)</f>
        <v>0</v>
      </c>
      <c r="BJ236" s="17" t="s">
        <v>82</v>
      </c>
      <c r="BK236" s="151">
        <f t="shared" ref="BK236:BK241" si="49">ROUND(I236*H236,2)</f>
        <v>0</v>
      </c>
      <c r="BL236" s="17" t="s">
        <v>248</v>
      </c>
      <c r="BM236" s="150" t="s">
        <v>2579</v>
      </c>
    </row>
    <row r="237" spans="2:65" s="1" customFormat="1" ht="16.5" customHeight="1">
      <c r="B237" s="137"/>
      <c r="C237" s="185" t="s">
        <v>939</v>
      </c>
      <c r="D237" s="185" t="s">
        <v>656</v>
      </c>
      <c r="E237" s="186" t="s">
        <v>2580</v>
      </c>
      <c r="F237" s="187" t="s">
        <v>2581</v>
      </c>
      <c r="G237" s="188" t="s">
        <v>492</v>
      </c>
      <c r="H237" s="189">
        <v>1</v>
      </c>
      <c r="I237" s="190"/>
      <c r="J237" s="191">
        <f t="shared" si="40"/>
        <v>0</v>
      </c>
      <c r="K237" s="192"/>
      <c r="L237" s="193"/>
      <c r="M237" s="194" t="s">
        <v>1</v>
      </c>
      <c r="N237" s="195" t="s">
        <v>40</v>
      </c>
      <c r="P237" s="148">
        <f t="shared" si="41"/>
        <v>0</v>
      </c>
      <c r="Q237" s="148">
        <v>1.7000000000000001E-2</v>
      </c>
      <c r="R237" s="148">
        <f t="shared" si="42"/>
        <v>1.7000000000000001E-2</v>
      </c>
      <c r="S237" s="148">
        <v>0</v>
      </c>
      <c r="T237" s="149">
        <f t="shared" si="43"/>
        <v>0</v>
      </c>
      <c r="AR237" s="150" t="s">
        <v>530</v>
      </c>
      <c r="AT237" s="150" t="s">
        <v>656</v>
      </c>
      <c r="AU237" s="150" t="s">
        <v>84</v>
      </c>
      <c r="AY237" s="17" t="s">
        <v>158</v>
      </c>
      <c r="BE237" s="151">
        <f t="shared" si="44"/>
        <v>0</v>
      </c>
      <c r="BF237" s="151">
        <f t="shared" si="45"/>
        <v>0</v>
      </c>
      <c r="BG237" s="151">
        <f t="shared" si="46"/>
        <v>0</v>
      </c>
      <c r="BH237" s="151">
        <f t="shared" si="47"/>
        <v>0</v>
      </c>
      <c r="BI237" s="151">
        <f t="shared" si="48"/>
        <v>0</v>
      </c>
      <c r="BJ237" s="17" t="s">
        <v>82</v>
      </c>
      <c r="BK237" s="151">
        <f t="shared" si="49"/>
        <v>0</v>
      </c>
      <c r="BL237" s="17" t="s">
        <v>248</v>
      </c>
      <c r="BM237" s="150" t="s">
        <v>2582</v>
      </c>
    </row>
    <row r="238" spans="2:65" s="1" customFormat="1" ht="24.15" customHeight="1">
      <c r="B238" s="137"/>
      <c r="C238" s="138" t="s">
        <v>943</v>
      </c>
      <c r="D238" s="138" t="s">
        <v>160</v>
      </c>
      <c r="E238" s="139" t="s">
        <v>2583</v>
      </c>
      <c r="F238" s="140" t="s">
        <v>2584</v>
      </c>
      <c r="G238" s="141" t="s">
        <v>906</v>
      </c>
      <c r="H238" s="142">
        <v>50</v>
      </c>
      <c r="I238" s="143"/>
      <c r="J238" s="144">
        <f t="shared" si="40"/>
        <v>0</v>
      </c>
      <c r="K238" s="145"/>
      <c r="L238" s="32"/>
      <c r="M238" s="146" t="s">
        <v>1</v>
      </c>
      <c r="N238" s="147" t="s">
        <v>40</v>
      </c>
      <c r="P238" s="148">
        <f t="shared" si="41"/>
        <v>0</v>
      </c>
      <c r="Q238" s="148">
        <v>0</v>
      </c>
      <c r="R238" s="148">
        <f t="shared" si="42"/>
        <v>0</v>
      </c>
      <c r="S238" s="148">
        <v>0</v>
      </c>
      <c r="T238" s="149">
        <f t="shared" si="43"/>
        <v>0</v>
      </c>
      <c r="AR238" s="150" t="s">
        <v>248</v>
      </c>
      <c r="AT238" s="150" t="s">
        <v>160</v>
      </c>
      <c r="AU238" s="150" t="s">
        <v>84</v>
      </c>
      <c r="AY238" s="17" t="s">
        <v>158</v>
      </c>
      <c r="BE238" s="151">
        <f t="shared" si="44"/>
        <v>0</v>
      </c>
      <c r="BF238" s="151">
        <f t="shared" si="45"/>
        <v>0</v>
      </c>
      <c r="BG238" s="151">
        <f t="shared" si="46"/>
        <v>0</v>
      </c>
      <c r="BH238" s="151">
        <f t="shared" si="47"/>
        <v>0</v>
      </c>
      <c r="BI238" s="151">
        <f t="shared" si="48"/>
        <v>0</v>
      </c>
      <c r="BJ238" s="17" t="s">
        <v>82</v>
      </c>
      <c r="BK238" s="151">
        <f t="shared" si="49"/>
        <v>0</v>
      </c>
      <c r="BL238" s="17" t="s">
        <v>248</v>
      </c>
      <c r="BM238" s="150" t="s">
        <v>2585</v>
      </c>
    </row>
    <row r="239" spans="2:65" s="1" customFormat="1" ht="16.5" customHeight="1">
      <c r="B239" s="137"/>
      <c r="C239" s="185" t="s">
        <v>949</v>
      </c>
      <c r="D239" s="185" t="s">
        <v>656</v>
      </c>
      <c r="E239" s="186" t="s">
        <v>2586</v>
      </c>
      <c r="F239" s="187" t="s">
        <v>2587</v>
      </c>
      <c r="G239" s="188" t="s">
        <v>906</v>
      </c>
      <c r="H239" s="189">
        <v>50</v>
      </c>
      <c r="I239" s="190"/>
      <c r="J239" s="191">
        <f t="shared" si="40"/>
        <v>0</v>
      </c>
      <c r="K239" s="192"/>
      <c r="L239" s="193"/>
      <c r="M239" s="194" t="s">
        <v>1</v>
      </c>
      <c r="N239" s="195" t="s">
        <v>40</v>
      </c>
      <c r="P239" s="148">
        <f t="shared" si="41"/>
        <v>0</v>
      </c>
      <c r="Q239" s="148">
        <v>2.9999999999999997E-4</v>
      </c>
      <c r="R239" s="148">
        <f t="shared" si="42"/>
        <v>1.4999999999999999E-2</v>
      </c>
      <c r="S239" s="148">
        <v>0</v>
      </c>
      <c r="T239" s="149">
        <f t="shared" si="43"/>
        <v>0</v>
      </c>
      <c r="AR239" s="150" t="s">
        <v>530</v>
      </c>
      <c r="AT239" s="150" t="s">
        <v>656</v>
      </c>
      <c r="AU239" s="150" t="s">
        <v>84</v>
      </c>
      <c r="AY239" s="17" t="s">
        <v>158</v>
      </c>
      <c r="BE239" s="151">
        <f t="shared" si="44"/>
        <v>0</v>
      </c>
      <c r="BF239" s="151">
        <f t="shared" si="45"/>
        <v>0</v>
      </c>
      <c r="BG239" s="151">
        <f t="shared" si="46"/>
        <v>0</v>
      </c>
      <c r="BH239" s="151">
        <f t="shared" si="47"/>
        <v>0</v>
      </c>
      <c r="BI239" s="151">
        <f t="shared" si="48"/>
        <v>0</v>
      </c>
      <c r="BJ239" s="17" t="s">
        <v>82</v>
      </c>
      <c r="BK239" s="151">
        <f t="shared" si="49"/>
        <v>0</v>
      </c>
      <c r="BL239" s="17" t="s">
        <v>248</v>
      </c>
      <c r="BM239" s="150" t="s">
        <v>2588</v>
      </c>
    </row>
    <row r="240" spans="2:65" s="1" customFormat="1" ht="24.15" customHeight="1">
      <c r="B240" s="137"/>
      <c r="C240" s="138" t="s">
        <v>953</v>
      </c>
      <c r="D240" s="138" t="s">
        <v>160</v>
      </c>
      <c r="E240" s="139" t="s">
        <v>2589</v>
      </c>
      <c r="F240" s="140" t="s">
        <v>2590</v>
      </c>
      <c r="G240" s="141" t="s">
        <v>906</v>
      </c>
      <c r="H240" s="142">
        <v>405</v>
      </c>
      <c r="I240" s="143"/>
      <c r="J240" s="144">
        <f t="shared" si="40"/>
        <v>0</v>
      </c>
      <c r="K240" s="145"/>
      <c r="L240" s="32"/>
      <c r="M240" s="146" t="s">
        <v>1</v>
      </c>
      <c r="N240" s="147" t="s">
        <v>40</v>
      </c>
      <c r="P240" s="148">
        <f t="shared" si="41"/>
        <v>0</v>
      </c>
      <c r="Q240" s="148">
        <v>0</v>
      </c>
      <c r="R240" s="148">
        <f t="shared" si="42"/>
        <v>0</v>
      </c>
      <c r="S240" s="148">
        <v>0</v>
      </c>
      <c r="T240" s="149">
        <f t="shared" si="43"/>
        <v>0</v>
      </c>
      <c r="AR240" s="150" t="s">
        <v>248</v>
      </c>
      <c r="AT240" s="150" t="s">
        <v>160</v>
      </c>
      <c r="AU240" s="150" t="s">
        <v>84</v>
      </c>
      <c r="AY240" s="17" t="s">
        <v>158</v>
      </c>
      <c r="BE240" s="151">
        <f t="shared" si="44"/>
        <v>0</v>
      </c>
      <c r="BF240" s="151">
        <f t="shared" si="45"/>
        <v>0</v>
      </c>
      <c r="BG240" s="151">
        <f t="shared" si="46"/>
        <v>0</v>
      </c>
      <c r="BH240" s="151">
        <f t="shared" si="47"/>
        <v>0</v>
      </c>
      <c r="BI240" s="151">
        <f t="shared" si="48"/>
        <v>0</v>
      </c>
      <c r="BJ240" s="17" t="s">
        <v>82</v>
      </c>
      <c r="BK240" s="151">
        <f t="shared" si="49"/>
        <v>0</v>
      </c>
      <c r="BL240" s="17" t="s">
        <v>248</v>
      </c>
      <c r="BM240" s="150" t="s">
        <v>2591</v>
      </c>
    </row>
    <row r="241" spans="2:65" s="1" customFormat="1" ht="16.5" customHeight="1">
      <c r="B241" s="137"/>
      <c r="C241" s="185" t="s">
        <v>958</v>
      </c>
      <c r="D241" s="185" t="s">
        <v>656</v>
      </c>
      <c r="E241" s="186" t="s">
        <v>2592</v>
      </c>
      <c r="F241" s="187" t="s">
        <v>2593</v>
      </c>
      <c r="G241" s="188" t="s">
        <v>762</v>
      </c>
      <c r="H241" s="189">
        <v>141.75</v>
      </c>
      <c r="I241" s="190"/>
      <c r="J241" s="191">
        <f t="shared" si="40"/>
        <v>0</v>
      </c>
      <c r="K241" s="192"/>
      <c r="L241" s="193"/>
      <c r="M241" s="194" t="s">
        <v>1</v>
      </c>
      <c r="N241" s="195" t="s">
        <v>40</v>
      </c>
      <c r="P241" s="148">
        <f t="shared" si="41"/>
        <v>0</v>
      </c>
      <c r="Q241" s="148">
        <v>1E-3</v>
      </c>
      <c r="R241" s="148">
        <f t="shared" si="42"/>
        <v>0.14175000000000001</v>
      </c>
      <c r="S241" s="148">
        <v>0</v>
      </c>
      <c r="T241" s="149">
        <f t="shared" si="43"/>
        <v>0</v>
      </c>
      <c r="AR241" s="150" t="s">
        <v>530</v>
      </c>
      <c r="AT241" s="150" t="s">
        <v>656</v>
      </c>
      <c r="AU241" s="150" t="s">
        <v>84</v>
      </c>
      <c r="AY241" s="17" t="s">
        <v>158</v>
      </c>
      <c r="BE241" s="151">
        <f t="shared" si="44"/>
        <v>0</v>
      </c>
      <c r="BF241" s="151">
        <f t="shared" si="45"/>
        <v>0</v>
      </c>
      <c r="BG241" s="151">
        <f t="shared" si="46"/>
        <v>0</v>
      </c>
      <c r="BH241" s="151">
        <f t="shared" si="47"/>
        <v>0</v>
      </c>
      <c r="BI241" s="151">
        <f t="shared" si="48"/>
        <v>0</v>
      </c>
      <c r="BJ241" s="17" t="s">
        <v>82</v>
      </c>
      <c r="BK241" s="151">
        <f t="shared" si="49"/>
        <v>0</v>
      </c>
      <c r="BL241" s="17" t="s">
        <v>248</v>
      </c>
      <c r="BM241" s="150" t="s">
        <v>2594</v>
      </c>
    </row>
    <row r="242" spans="2:65" s="13" customFormat="1" ht="10">
      <c r="B242" s="159"/>
      <c r="D242" s="153" t="s">
        <v>165</v>
      </c>
      <c r="E242" s="160" t="s">
        <v>1</v>
      </c>
      <c r="F242" s="161" t="s">
        <v>2595</v>
      </c>
      <c r="H242" s="162">
        <v>141.75</v>
      </c>
      <c r="I242" s="163"/>
      <c r="L242" s="159"/>
      <c r="M242" s="164"/>
      <c r="T242" s="165"/>
      <c r="AT242" s="160" t="s">
        <v>165</v>
      </c>
      <c r="AU242" s="160" t="s">
        <v>84</v>
      </c>
      <c r="AV242" s="13" t="s">
        <v>84</v>
      </c>
      <c r="AW242" s="13" t="s">
        <v>31</v>
      </c>
      <c r="AX242" s="13" t="s">
        <v>82</v>
      </c>
      <c r="AY242" s="160" t="s">
        <v>158</v>
      </c>
    </row>
    <row r="243" spans="2:65" s="1" customFormat="1" ht="21.75" customHeight="1">
      <c r="B243" s="137"/>
      <c r="C243" s="185" t="s">
        <v>962</v>
      </c>
      <c r="D243" s="185" t="s">
        <v>656</v>
      </c>
      <c r="E243" s="186" t="s">
        <v>2596</v>
      </c>
      <c r="F243" s="187" t="s">
        <v>2597</v>
      </c>
      <c r="G243" s="188" t="s">
        <v>492</v>
      </c>
      <c r="H243" s="189">
        <v>340</v>
      </c>
      <c r="I243" s="190"/>
      <c r="J243" s="191">
        <f t="shared" ref="J243:J261" si="50">ROUND(I243*H243,2)</f>
        <v>0</v>
      </c>
      <c r="K243" s="192"/>
      <c r="L243" s="193"/>
      <c r="M243" s="194" t="s">
        <v>1</v>
      </c>
      <c r="N243" s="195" t="s">
        <v>40</v>
      </c>
      <c r="P243" s="148">
        <f t="shared" ref="P243:P261" si="51">O243*H243</f>
        <v>0</v>
      </c>
      <c r="Q243" s="148">
        <v>2.1000000000000001E-4</v>
      </c>
      <c r="R243" s="148">
        <f t="shared" ref="R243:R261" si="52">Q243*H243</f>
        <v>7.1400000000000005E-2</v>
      </c>
      <c r="S243" s="148">
        <v>0</v>
      </c>
      <c r="T243" s="149">
        <f t="shared" ref="T243:T261" si="53">S243*H243</f>
        <v>0</v>
      </c>
      <c r="AR243" s="150" t="s">
        <v>530</v>
      </c>
      <c r="AT243" s="150" t="s">
        <v>656</v>
      </c>
      <c r="AU243" s="150" t="s">
        <v>84</v>
      </c>
      <c r="AY243" s="17" t="s">
        <v>158</v>
      </c>
      <c r="BE243" s="151">
        <f t="shared" ref="BE243:BE261" si="54">IF(N243="základní",J243,0)</f>
        <v>0</v>
      </c>
      <c r="BF243" s="151">
        <f t="shared" ref="BF243:BF261" si="55">IF(N243="snížená",J243,0)</f>
        <v>0</v>
      </c>
      <c r="BG243" s="151">
        <f t="shared" ref="BG243:BG261" si="56">IF(N243="zákl. přenesená",J243,0)</f>
        <v>0</v>
      </c>
      <c r="BH243" s="151">
        <f t="shared" ref="BH243:BH261" si="57">IF(N243="sníž. přenesená",J243,0)</f>
        <v>0</v>
      </c>
      <c r="BI243" s="151">
        <f t="shared" ref="BI243:BI261" si="58">IF(N243="nulová",J243,0)</f>
        <v>0</v>
      </c>
      <c r="BJ243" s="17" t="s">
        <v>82</v>
      </c>
      <c r="BK243" s="151">
        <f t="shared" ref="BK243:BK261" si="59">ROUND(I243*H243,2)</f>
        <v>0</v>
      </c>
      <c r="BL243" s="17" t="s">
        <v>248</v>
      </c>
      <c r="BM243" s="150" t="s">
        <v>2598</v>
      </c>
    </row>
    <row r="244" spans="2:65" s="1" customFormat="1" ht="16.5" customHeight="1">
      <c r="B244" s="137"/>
      <c r="C244" s="185" t="s">
        <v>966</v>
      </c>
      <c r="D244" s="185" t="s">
        <v>656</v>
      </c>
      <c r="E244" s="186" t="s">
        <v>2599</v>
      </c>
      <c r="F244" s="187" t="s">
        <v>2600</v>
      </c>
      <c r="G244" s="188" t="s">
        <v>492</v>
      </c>
      <c r="H244" s="189">
        <v>45</v>
      </c>
      <c r="I244" s="190"/>
      <c r="J244" s="191">
        <f t="shared" si="50"/>
        <v>0</v>
      </c>
      <c r="K244" s="192"/>
      <c r="L244" s="193"/>
      <c r="M244" s="194" t="s">
        <v>1</v>
      </c>
      <c r="N244" s="195" t="s">
        <v>40</v>
      </c>
      <c r="P244" s="148">
        <f t="shared" si="51"/>
        <v>0</v>
      </c>
      <c r="Q244" s="148">
        <v>1.3999999999999999E-4</v>
      </c>
      <c r="R244" s="148">
        <f t="shared" si="52"/>
        <v>6.2999999999999992E-3</v>
      </c>
      <c r="S244" s="148">
        <v>0</v>
      </c>
      <c r="T244" s="149">
        <f t="shared" si="53"/>
        <v>0</v>
      </c>
      <c r="AR244" s="150" t="s">
        <v>530</v>
      </c>
      <c r="AT244" s="150" t="s">
        <v>656</v>
      </c>
      <c r="AU244" s="150" t="s">
        <v>84</v>
      </c>
      <c r="AY244" s="17" t="s">
        <v>158</v>
      </c>
      <c r="BE244" s="151">
        <f t="shared" si="54"/>
        <v>0</v>
      </c>
      <c r="BF244" s="151">
        <f t="shared" si="55"/>
        <v>0</v>
      </c>
      <c r="BG244" s="151">
        <f t="shared" si="56"/>
        <v>0</v>
      </c>
      <c r="BH244" s="151">
        <f t="shared" si="57"/>
        <v>0</v>
      </c>
      <c r="BI244" s="151">
        <f t="shared" si="58"/>
        <v>0</v>
      </c>
      <c r="BJ244" s="17" t="s">
        <v>82</v>
      </c>
      <c r="BK244" s="151">
        <f t="shared" si="59"/>
        <v>0</v>
      </c>
      <c r="BL244" s="17" t="s">
        <v>248</v>
      </c>
      <c r="BM244" s="150" t="s">
        <v>2601</v>
      </c>
    </row>
    <row r="245" spans="2:65" s="1" customFormat="1" ht="16.5" customHeight="1">
      <c r="B245" s="137"/>
      <c r="C245" s="138" t="s">
        <v>970</v>
      </c>
      <c r="D245" s="138" t="s">
        <v>160</v>
      </c>
      <c r="E245" s="139" t="s">
        <v>2602</v>
      </c>
      <c r="F245" s="140" t="s">
        <v>2603</v>
      </c>
      <c r="G245" s="141" t="s">
        <v>492</v>
      </c>
      <c r="H245" s="142">
        <v>78</v>
      </c>
      <c r="I245" s="143"/>
      <c r="J245" s="144">
        <f t="shared" si="50"/>
        <v>0</v>
      </c>
      <c r="K245" s="145"/>
      <c r="L245" s="32"/>
      <c r="M245" s="146" t="s">
        <v>1</v>
      </c>
      <c r="N245" s="147" t="s">
        <v>40</v>
      </c>
      <c r="P245" s="148">
        <f t="shared" si="51"/>
        <v>0</v>
      </c>
      <c r="Q245" s="148">
        <v>0</v>
      </c>
      <c r="R245" s="148">
        <f t="shared" si="52"/>
        <v>0</v>
      </c>
      <c r="S245" s="148">
        <v>0</v>
      </c>
      <c r="T245" s="149">
        <f t="shared" si="53"/>
        <v>0</v>
      </c>
      <c r="AR245" s="150" t="s">
        <v>248</v>
      </c>
      <c r="AT245" s="150" t="s">
        <v>160</v>
      </c>
      <c r="AU245" s="150" t="s">
        <v>84</v>
      </c>
      <c r="AY245" s="17" t="s">
        <v>158</v>
      </c>
      <c r="BE245" s="151">
        <f t="shared" si="54"/>
        <v>0</v>
      </c>
      <c r="BF245" s="151">
        <f t="shared" si="55"/>
        <v>0</v>
      </c>
      <c r="BG245" s="151">
        <f t="shared" si="56"/>
        <v>0</v>
      </c>
      <c r="BH245" s="151">
        <f t="shared" si="57"/>
        <v>0</v>
      </c>
      <c r="BI245" s="151">
        <f t="shared" si="58"/>
        <v>0</v>
      </c>
      <c r="BJ245" s="17" t="s">
        <v>82</v>
      </c>
      <c r="BK245" s="151">
        <f t="shared" si="59"/>
        <v>0</v>
      </c>
      <c r="BL245" s="17" t="s">
        <v>248</v>
      </c>
      <c r="BM245" s="150" t="s">
        <v>2604</v>
      </c>
    </row>
    <row r="246" spans="2:65" s="1" customFormat="1" ht="16.5" customHeight="1">
      <c r="B246" s="137"/>
      <c r="C246" s="185" t="s">
        <v>974</v>
      </c>
      <c r="D246" s="185" t="s">
        <v>656</v>
      </c>
      <c r="E246" s="186" t="s">
        <v>2605</v>
      </c>
      <c r="F246" s="187" t="s">
        <v>2606</v>
      </c>
      <c r="G246" s="188" t="s">
        <v>492</v>
      </c>
      <c r="H246" s="189">
        <v>10</v>
      </c>
      <c r="I246" s="190"/>
      <c r="J246" s="191">
        <f t="shared" si="50"/>
        <v>0</v>
      </c>
      <c r="K246" s="192"/>
      <c r="L246" s="193"/>
      <c r="M246" s="194" t="s">
        <v>1</v>
      </c>
      <c r="N246" s="195" t="s">
        <v>40</v>
      </c>
      <c r="P246" s="148">
        <f t="shared" si="51"/>
        <v>0</v>
      </c>
      <c r="Q246" s="148">
        <v>1E-4</v>
      </c>
      <c r="R246" s="148">
        <f t="shared" si="52"/>
        <v>1E-3</v>
      </c>
      <c r="S246" s="148">
        <v>0</v>
      </c>
      <c r="T246" s="149">
        <f t="shared" si="53"/>
        <v>0</v>
      </c>
      <c r="AR246" s="150" t="s">
        <v>530</v>
      </c>
      <c r="AT246" s="150" t="s">
        <v>656</v>
      </c>
      <c r="AU246" s="150" t="s">
        <v>84</v>
      </c>
      <c r="AY246" s="17" t="s">
        <v>158</v>
      </c>
      <c r="BE246" s="151">
        <f t="shared" si="54"/>
        <v>0</v>
      </c>
      <c r="BF246" s="151">
        <f t="shared" si="55"/>
        <v>0</v>
      </c>
      <c r="BG246" s="151">
        <f t="shared" si="56"/>
        <v>0</v>
      </c>
      <c r="BH246" s="151">
        <f t="shared" si="57"/>
        <v>0</v>
      </c>
      <c r="BI246" s="151">
        <f t="shared" si="58"/>
        <v>0</v>
      </c>
      <c r="BJ246" s="17" t="s">
        <v>82</v>
      </c>
      <c r="BK246" s="151">
        <f t="shared" si="59"/>
        <v>0</v>
      </c>
      <c r="BL246" s="17" t="s">
        <v>248</v>
      </c>
      <c r="BM246" s="150" t="s">
        <v>2607</v>
      </c>
    </row>
    <row r="247" spans="2:65" s="1" customFormat="1" ht="16.5" customHeight="1">
      <c r="B247" s="137"/>
      <c r="C247" s="185" t="s">
        <v>978</v>
      </c>
      <c r="D247" s="185" t="s">
        <v>656</v>
      </c>
      <c r="E247" s="186" t="s">
        <v>2608</v>
      </c>
      <c r="F247" s="187" t="s">
        <v>2609</v>
      </c>
      <c r="G247" s="188" t="s">
        <v>492</v>
      </c>
      <c r="H247" s="189">
        <v>18</v>
      </c>
      <c r="I247" s="190"/>
      <c r="J247" s="191">
        <f t="shared" si="50"/>
        <v>0</v>
      </c>
      <c r="K247" s="192"/>
      <c r="L247" s="193"/>
      <c r="M247" s="194" t="s">
        <v>1</v>
      </c>
      <c r="N247" s="195" t="s">
        <v>40</v>
      </c>
      <c r="P247" s="148">
        <f t="shared" si="51"/>
        <v>0</v>
      </c>
      <c r="Q247" s="148">
        <v>2.3000000000000001E-4</v>
      </c>
      <c r="R247" s="148">
        <f t="shared" si="52"/>
        <v>4.1400000000000005E-3</v>
      </c>
      <c r="S247" s="148">
        <v>0</v>
      </c>
      <c r="T247" s="149">
        <f t="shared" si="53"/>
        <v>0</v>
      </c>
      <c r="AR247" s="150" t="s">
        <v>530</v>
      </c>
      <c r="AT247" s="150" t="s">
        <v>656</v>
      </c>
      <c r="AU247" s="150" t="s">
        <v>84</v>
      </c>
      <c r="AY247" s="17" t="s">
        <v>158</v>
      </c>
      <c r="BE247" s="151">
        <f t="shared" si="54"/>
        <v>0</v>
      </c>
      <c r="BF247" s="151">
        <f t="shared" si="55"/>
        <v>0</v>
      </c>
      <c r="BG247" s="151">
        <f t="shared" si="56"/>
        <v>0</v>
      </c>
      <c r="BH247" s="151">
        <f t="shared" si="57"/>
        <v>0</v>
      </c>
      <c r="BI247" s="151">
        <f t="shared" si="58"/>
        <v>0</v>
      </c>
      <c r="BJ247" s="17" t="s">
        <v>82</v>
      </c>
      <c r="BK247" s="151">
        <f t="shared" si="59"/>
        <v>0</v>
      </c>
      <c r="BL247" s="17" t="s">
        <v>248</v>
      </c>
      <c r="BM247" s="150" t="s">
        <v>2610</v>
      </c>
    </row>
    <row r="248" spans="2:65" s="1" customFormat="1" ht="16.5" customHeight="1">
      <c r="B248" s="137"/>
      <c r="C248" s="185" t="s">
        <v>989</v>
      </c>
      <c r="D248" s="185" t="s">
        <v>656</v>
      </c>
      <c r="E248" s="186" t="s">
        <v>2611</v>
      </c>
      <c r="F248" s="187" t="s">
        <v>2612</v>
      </c>
      <c r="G248" s="188" t="s">
        <v>492</v>
      </c>
      <c r="H248" s="189">
        <v>10</v>
      </c>
      <c r="I248" s="190"/>
      <c r="J248" s="191">
        <f t="shared" si="50"/>
        <v>0</v>
      </c>
      <c r="K248" s="192"/>
      <c r="L248" s="193"/>
      <c r="M248" s="194" t="s">
        <v>1</v>
      </c>
      <c r="N248" s="195" t="s">
        <v>40</v>
      </c>
      <c r="P248" s="148">
        <f t="shared" si="51"/>
        <v>0</v>
      </c>
      <c r="Q248" s="148">
        <v>1.2999999999999999E-4</v>
      </c>
      <c r="R248" s="148">
        <f t="shared" si="52"/>
        <v>1.2999999999999999E-3</v>
      </c>
      <c r="S248" s="148">
        <v>0</v>
      </c>
      <c r="T248" s="149">
        <f t="shared" si="53"/>
        <v>0</v>
      </c>
      <c r="AR248" s="150" t="s">
        <v>530</v>
      </c>
      <c r="AT248" s="150" t="s">
        <v>656</v>
      </c>
      <c r="AU248" s="150" t="s">
        <v>84</v>
      </c>
      <c r="AY248" s="17" t="s">
        <v>158</v>
      </c>
      <c r="BE248" s="151">
        <f t="shared" si="54"/>
        <v>0</v>
      </c>
      <c r="BF248" s="151">
        <f t="shared" si="55"/>
        <v>0</v>
      </c>
      <c r="BG248" s="151">
        <f t="shared" si="56"/>
        <v>0</v>
      </c>
      <c r="BH248" s="151">
        <f t="shared" si="57"/>
        <v>0</v>
      </c>
      <c r="BI248" s="151">
        <f t="shared" si="58"/>
        <v>0</v>
      </c>
      <c r="BJ248" s="17" t="s">
        <v>82</v>
      </c>
      <c r="BK248" s="151">
        <f t="shared" si="59"/>
        <v>0</v>
      </c>
      <c r="BL248" s="17" t="s">
        <v>248</v>
      </c>
      <c r="BM248" s="150" t="s">
        <v>2613</v>
      </c>
    </row>
    <row r="249" spans="2:65" s="1" customFormat="1" ht="24.15" customHeight="1">
      <c r="B249" s="137"/>
      <c r="C249" s="185" t="s">
        <v>997</v>
      </c>
      <c r="D249" s="185" t="s">
        <v>656</v>
      </c>
      <c r="E249" s="186" t="s">
        <v>2614</v>
      </c>
      <c r="F249" s="187" t="s">
        <v>2615</v>
      </c>
      <c r="G249" s="188" t="s">
        <v>492</v>
      </c>
      <c r="H249" s="189">
        <v>49</v>
      </c>
      <c r="I249" s="190"/>
      <c r="J249" s="191">
        <f t="shared" si="50"/>
        <v>0</v>
      </c>
      <c r="K249" s="192"/>
      <c r="L249" s="193"/>
      <c r="M249" s="194" t="s">
        <v>1</v>
      </c>
      <c r="N249" s="195" t="s">
        <v>40</v>
      </c>
      <c r="P249" s="148">
        <f t="shared" si="51"/>
        <v>0</v>
      </c>
      <c r="Q249" s="148">
        <v>6.9999999999999999E-4</v>
      </c>
      <c r="R249" s="148">
        <f t="shared" si="52"/>
        <v>3.4299999999999997E-2</v>
      </c>
      <c r="S249" s="148">
        <v>0</v>
      </c>
      <c r="T249" s="149">
        <f t="shared" si="53"/>
        <v>0</v>
      </c>
      <c r="AR249" s="150" t="s">
        <v>530</v>
      </c>
      <c r="AT249" s="150" t="s">
        <v>656</v>
      </c>
      <c r="AU249" s="150" t="s">
        <v>84</v>
      </c>
      <c r="AY249" s="17" t="s">
        <v>158</v>
      </c>
      <c r="BE249" s="151">
        <f t="shared" si="54"/>
        <v>0</v>
      </c>
      <c r="BF249" s="151">
        <f t="shared" si="55"/>
        <v>0</v>
      </c>
      <c r="BG249" s="151">
        <f t="shared" si="56"/>
        <v>0</v>
      </c>
      <c r="BH249" s="151">
        <f t="shared" si="57"/>
        <v>0</v>
      </c>
      <c r="BI249" s="151">
        <f t="shared" si="58"/>
        <v>0</v>
      </c>
      <c r="BJ249" s="17" t="s">
        <v>82</v>
      </c>
      <c r="BK249" s="151">
        <f t="shared" si="59"/>
        <v>0</v>
      </c>
      <c r="BL249" s="17" t="s">
        <v>248</v>
      </c>
      <c r="BM249" s="150" t="s">
        <v>2616</v>
      </c>
    </row>
    <row r="250" spans="2:65" s="1" customFormat="1" ht="24.15" customHeight="1">
      <c r="B250" s="137"/>
      <c r="C250" s="138" t="s">
        <v>1002</v>
      </c>
      <c r="D250" s="138" t="s">
        <v>160</v>
      </c>
      <c r="E250" s="139" t="s">
        <v>2617</v>
      </c>
      <c r="F250" s="140" t="s">
        <v>2618</v>
      </c>
      <c r="G250" s="141" t="s">
        <v>492</v>
      </c>
      <c r="H250" s="142">
        <v>9</v>
      </c>
      <c r="I250" s="143"/>
      <c r="J250" s="144">
        <f t="shared" si="50"/>
        <v>0</v>
      </c>
      <c r="K250" s="145"/>
      <c r="L250" s="32"/>
      <c r="M250" s="146" t="s">
        <v>1</v>
      </c>
      <c r="N250" s="147" t="s">
        <v>40</v>
      </c>
      <c r="P250" s="148">
        <f t="shared" si="51"/>
        <v>0</v>
      </c>
      <c r="Q250" s="148">
        <v>0</v>
      </c>
      <c r="R250" s="148">
        <f t="shared" si="52"/>
        <v>0</v>
      </c>
      <c r="S250" s="148">
        <v>0</v>
      </c>
      <c r="T250" s="149">
        <f t="shared" si="53"/>
        <v>0</v>
      </c>
      <c r="AR250" s="150" t="s">
        <v>248</v>
      </c>
      <c r="AT250" s="150" t="s">
        <v>160</v>
      </c>
      <c r="AU250" s="150" t="s">
        <v>84</v>
      </c>
      <c r="AY250" s="17" t="s">
        <v>158</v>
      </c>
      <c r="BE250" s="151">
        <f t="shared" si="54"/>
        <v>0</v>
      </c>
      <c r="BF250" s="151">
        <f t="shared" si="55"/>
        <v>0</v>
      </c>
      <c r="BG250" s="151">
        <f t="shared" si="56"/>
        <v>0</v>
      </c>
      <c r="BH250" s="151">
        <f t="shared" si="57"/>
        <v>0</v>
      </c>
      <c r="BI250" s="151">
        <f t="shared" si="58"/>
        <v>0</v>
      </c>
      <c r="BJ250" s="17" t="s">
        <v>82</v>
      </c>
      <c r="BK250" s="151">
        <f t="shared" si="59"/>
        <v>0</v>
      </c>
      <c r="BL250" s="17" t="s">
        <v>248</v>
      </c>
      <c r="BM250" s="150" t="s">
        <v>2619</v>
      </c>
    </row>
    <row r="251" spans="2:65" s="1" customFormat="1" ht="21.75" customHeight="1">
      <c r="B251" s="137"/>
      <c r="C251" s="185" t="s">
        <v>1008</v>
      </c>
      <c r="D251" s="185" t="s">
        <v>656</v>
      </c>
      <c r="E251" s="186" t="s">
        <v>2620</v>
      </c>
      <c r="F251" s="187" t="s">
        <v>2621</v>
      </c>
      <c r="G251" s="188" t="s">
        <v>492</v>
      </c>
      <c r="H251" s="189">
        <v>9</v>
      </c>
      <c r="I251" s="190"/>
      <c r="J251" s="191">
        <f t="shared" si="50"/>
        <v>0</v>
      </c>
      <c r="K251" s="192"/>
      <c r="L251" s="193"/>
      <c r="M251" s="194" t="s">
        <v>1</v>
      </c>
      <c r="N251" s="195" t="s">
        <v>40</v>
      </c>
      <c r="P251" s="148">
        <f t="shared" si="51"/>
        <v>0</v>
      </c>
      <c r="Q251" s="148">
        <v>4.1999999999999997E-3</v>
      </c>
      <c r="R251" s="148">
        <f t="shared" si="52"/>
        <v>3.78E-2</v>
      </c>
      <c r="S251" s="148">
        <v>0</v>
      </c>
      <c r="T251" s="149">
        <f t="shared" si="53"/>
        <v>0</v>
      </c>
      <c r="AR251" s="150" t="s">
        <v>530</v>
      </c>
      <c r="AT251" s="150" t="s">
        <v>656</v>
      </c>
      <c r="AU251" s="150" t="s">
        <v>84</v>
      </c>
      <c r="AY251" s="17" t="s">
        <v>158</v>
      </c>
      <c r="BE251" s="151">
        <f t="shared" si="54"/>
        <v>0</v>
      </c>
      <c r="BF251" s="151">
        <f t="shared" si="55"/>
        <v>0</v>
      </c>
      <c r="BG251" s="151">
        <f t="shared" si="56"/>
        <v>0</v>
      </c>
      <c r="BH251" s="151">
        <f t="shared" si="57"/>
        <v>0</v>
      </c>
      <c r="BI251" s="151">
        <f t="shared" si="58"/>
        <v>0</v>
      </c>
      <c r="BJ251" s="17" t="s">
        <v>82</v>
      </c>
      <c r="BK251" s="151">
        <f t="shared" si="59"/>
        <v>0</v>
      </c>
      <c r="BL251" s="17" t="s">
        <v>248</v>
      </c>
      <c r="BM251" s="150" t="s">
        <v>2622</v>
      </c>
    </row>
    <row r="252" spans="2:65" s="1" customFormat="1" ht="16.5" customHeight="1">
      <c r="B252" s="137"/>
      <c r="C252" s="185" t="s">
        <v>1014</v>
      </c>
      <c r="D252" s="185" t="s">
        <v>656</v>
      </c>
      <c r="E252" s="186" t="s">
        <v>2623</v>
      </c>
      <c r="F252" s="187" t="s">
        <v>2624</v>
      </c>
      <c r="G252" s="188" t="s">
        <v>492</v>
      </c>
      <c r="H252" s="189">
        <v>18</v>
      </c>
      <c r="I252" s="190"/>
      <c r="J252" s="191">
        <f t="shared" si="50"/>
        <v>0</v>
      </c>
      <c r="K252" s="192"/>
      <c r="L252" s="193"/>
      <c r="M252" s="194" t="s">
        <v>1</v>
      </c>
      <c r="N252" s="195" t="s">
        <v>40</v>
      </c>
      <c r="P252" s="148">
        <f t="shared" si="51"/>
        <v>0</v>
      </c>
      <c r="Q252" s="148">
        <v>3.2000000000000003E-4</v>
      </c>
      <c r="R252" s="148">
        <f t="shared" si="52"/>
        <v>5.7600000000000004E-3</v>
      </c>
      <c r="S252" s="148">
        <v>0</v>
      </c>
      <c r="T252" s="149">
        <f t="shared" si="53"/>
        <v>0</v>
      </c>
      <c r="AR252" s="150" t="s">
        <v>530</v>
      </c>
      <c r="AT252" s="150" t="s">
        <v>656</v>
      </c>
      <c r="AU252" s="150" t="s">
        <v>84</v>
      </c>
      <c r="AY252" s="17" t="s">
        <v>158</v>
      </c>
      <c r="BE252" s="151">
        <f t="shared" si="54"/>
        <v>0</v>
      </c>
      <c r="BF252" s="151">
        <f t="shared" si="55"/>
        <v>0</v>
      </c>
      <c r="BG252" s="151">
        <f t="shared" si="56"/>
        <v>0</v>
      </c>
      <c r="BH252" s="151">
        <f t="shared" si="57"/>
        <v>0</v>
      </c>
      <c r="BI252" s="151">
        <f t="shared" si="58"/>
        <v>0</v>
      </c>
      <c r="BJ252" s="17" t="s">
        <v>82</v>
      </c>
      <c r="BK252" s="151">
        <f t="shared" si="59"/>
        <v>0</v>
      </c>
      <c r="BL252" s="17" t="s">
        <v>248</v>
      </c>
      <c r="BM252" s="150" t="s">
        <v>2625</v>
      </c>
    </row>
    <row r="253" spans="2:65" s="1" customFormat="1" ht="21.75" customHeight="1">
      <c r="B253" s="137"/>
      <c r="C253" s="138" t="s">
        <v>1020</v>
      </c>
      <c r="D253" s="138" t="s">
        <v>160</v>
      </c>
      <c r="E253" s="139" t="s">
        <v>2626</v>
      </c>
      <c r="F253" s="140" t="s">
        <v>2627</v>
      </c>
      <c r="G253" s="141" t="s">
        <v>492</v>
      </c>
      <c r="H253" s="142">
        <v>5</v>
      </c>
      <c r="I253" s="143"/>
      <c r="J253" s="144">
        <f t="shared" si="50"/>
        <v>0</v>
      </c>
      <c r="K253" s="145"/>
      <c r="L253" s="32"/>
      <c r="M253" s="146" t="s">
        <v>1</v>
      </c>
      <c r="N253" s="147" t="s">
        <v>40</v>
      </c>
      <c r="P253" s="148">
        <f t="shared" si="51"/>
        <v>0</v>
      </c>
      <c r="Q253" s="148">
        <v>0</v>
      </c>
      <c r="R253" s="148">
        <f t="shared" si="52"/>
        <v>0</v>
      </c>
      <c r="S253" s="148">
        <v>0</v>
      </c>
      <c r="T253" s="149">
        <f t="shared" si="53"/>
        <v>0</v>
      </c>
      <c r="AR253" s="150" t="s">
        <v>248</v>
      </c>
      <c r="AT253" s="150" t="s">
        <v>160</v>
      </c>
      <c r="AU253" s="150" t="s">
        <v>84</v>
      </c>
      <c r="AY253" s="17" t="s">
        <v>158</v>
      </c>
      <c r="BE253" s="151">
        <f t="shared" si="54"/>
        <v>0</v>
      </c>
      <c r="BF253" s="151">
        <f t="shared" si="55"/>
        <v>0</v>
      </c>
      <c r="BG253" s="151">
        <f t="shared" si="56"/>
        <v>0</v>
      </c>
      <c r="BH253" s="151">
        <f t="shared" si="57"/>
        <v>0</v>
      </c>
      <c r="BI253" s="151">
        <f t="shared" si="58"/>
        <v>0</v>
      </c>
      <c r="BJ253" s="17" t="s">
        <v>82</v>
      </c>
      <c r="BK253" s="151">
        <f t="shared" si="59"/>
        <v>0</v>
      </c>
      <c r="BL253" s="17" t="s">
        <v>248</v>
      </c>
      <c r="BM253" s="150" t="s">
        <v>2628</v>
      </c>
    </row>
    <row r="254" spans="2:65" s="1" customFormat="1" ht="16.5" customHeight="1">
      <c r="B254" s="137"/>
      <c r="C254" s="185" t="s">
        <v>1025</v>
      </c>
      <c r="D254" s="185" t="s">
        <v>656</v>
      </c>
      <c r="E254" s="186" t="s">
        <v>2629</v>
      </c>
      <c r="F254" s="187" t="s">
        <v>2630</v>
      </c>
      <c r="G254" s="188" t="s">
        <v>492</v>
      </c>
      <c r="H254" s="189">
        <v>5</v>
      </c>
      <c r="I254" s="190"/>
      <c r="J254" s="191">
        <f t="shared" si="50"/>
        <v>0</v>
      </c>
      <c r="K254" s="192"/>
      <c r="L254" s="193"/>
      <c r="M254" s="194" t="s">
        <v>1</v>
      </c>
      <c r="N254" s="195" t="s">
        <v>40</v>
      </c>
      <c r="P254" s="148">
        <f t="shared" si="51"/>
        <v>0</v>
      </c>
      <c r="Q254" s="148">
        <v>4.0000000000000001E-3</v>
      </c>
      <c r="R254" s="148">
        <f t="shared" si="52"/>
        <v>0.02</v>
      </c>
      <c r="S254" s="148">
        <v>0</v>
      </c>
      <c r="T254" s="149">
        <f t="shared" si="53"/>
        <v>0</v>
      </c>
      <c r="AR254" s="150" t="s">
        <v>530</v>
      </c>
      <c r="AT254" s="150" t="s">
        <v>656</v>
      </c>
      <c r="AU254" s="150" t="s">
        <v>84</v>
      </c>
      <c r="AY254" s="17" t="s">
        <v>158</v>
      </c>
      <c r="BE254" s="151">
        <f t="shared" si="54"/>
        <v>0</v>
      </c>
      <c r="BF254" s="151">
        <f t="shared" si="55"/>
        <v>0</v>
      </c>
      <c r="BG254" s="151">
        <f t="shared" si="56"/>
        <v>0</v>
      </c>
      <c r="BH254" s="151">
        <f t="shared" si="57"/>
        <v>0</v>
      </c>
      <c r="BI254" s="151">
        <f t="shared" si="58"/>
        <v>0</v>
      </c>
      <c r="BJ254" s="17" t="s">
        <v>82</v>
      </c>
      <c r="BK254" s="151">
        <f t="shared" si="59"/>
        <v>0</v>
      </c>
      <c r="BL254" s="17" t="s">
        <v>248</v>
      </c>
      <c r="BM254" s="150" t="s">
        <v>2631</v>
      </c>
    </row>
    <row r="255" spans="2:65" s="1" customFormat="1" ht="24.15" customHeight="1">
      <c r="B255" s="137"/>
      <c r="C255" s="138" t="s">
        <v>1030</v>
      </c>
      <c r="D255" s="138" t="s">
        <v>160</v>
      </c>
      <c r="E255" s="139" t="s">
        <v>2632</v>
      </c>
      <c r="F255" s="140" t="s">
        <v>2633</v>
      </c>
      <c r="G255" s="141" t="s">
        <v>492</v>
      </c>
      <c r="H255" s="142">
        <v>1</v>
      </c>
      <c r="I255" s="143"/>
      <c r="J255" s="144">
        <f t="shared" si="50"/>
        <v>0</v>
      </c>
      <c r="K255" s="145"/>
      <c r="L255" s="32"/>
      <c r="M255" s="146" t="s">
        <v>1</v>
      </c>
      <c r="N255" s="147" t="s">
        <v>40</v>
      </c>
      <c r="P255" s="148">
        <f t="shared" si="51"/>
        <v>0</v>
      </c>
      <c r="Q255" s="148">
        <v>0</v>
      </c>
      <c r="R255" s="148">
        <f t="shared" si="52"/>
        <v>0</v>
      </c>
      <c r="S255" s="148">
        <v>0</v>
      </c>
      <c r="T255" s="149">
        <f t="shared" si="53"/>
        <v>0</v>
      </c>
      <c r="AR255" s="150" t="s">
        <v>248</v>
      </c>
      <c r="AT255" s="150" t="s">
        <v>160</v>
      </c>
      <c r="AU255" s="150" t="s">
        <v>84</v>
      </c>
      <c r="AY255" s="17" t="s">
        <v>158</v>
      </c>
      <c r="BE255" s="151">
        <f t="shared" si="54"/>
        <v>0</v>
      </c>
      <c r="BF255" s="151">
        <f t="shared" si="55"/>
        <v>0</v>
      </c>
      <c r="BG255" s="151">
        <f t="shared" si="56"/>
        <v>0</v>
      </c>
      <c r="BH255" s="151">
        <f t="shared" si="57"/>
        <v>0</v>
      </c>
      <c r="BI255" s="151">
        <f t="shared" si="58"/>
        <v>0</v>
      </c>
      <c r="BJ255" s="17" t="s">
        <v>82</v>
      </c>
      <c r="BK255" s="151">
        <f t="shared" si="59"/>
        <v>0</v>
      </c>
      <c r="BL255" s="17" t="s">
        <v>248</v>
      </c>
      <c r="BM255" s="150" t="s">
        <v>2634</v>
      </c>
    </row>
    <row r="256" spans="2:65" s="1" customFormat="1" ht="24.15" customHeight="1">
      <c r="B256" s="137"/>
      <c r="C256" s="138" t="s">
        <v>1035</v>
      </c>
      <c r="D256" s="138" t="s">
        <v>160</v>
      </c>
      <c r="E256" s="139" t="s">
        <v>2635</v>
      </c>
      <c r="F256" s="140" t="s">
        <v>2636</v>
      </c>
      <c r="G256" s="141" t="s">
        <v>492</v>
      </c>
      <c r="H256" s="142">
        <v>1</v>
      </c>
      <c r="I256" s="143"/>
      <c r="J256" s="144">
        <f t="shared" si="50"/>
        <v>0</v>
      </c>
      <c r="K256" s="145"/>
      <c r="L256" s="32"/>
      <c r="M256" s="146" t="s">
        <v>1</v>
      </c>
      <c r="N256" s="147" t="s">
        <v>40</v>
      </c>
      <c r="P256" s="148">
        <f t="shared" si="51"/>
        <v>0</v>
      </c>
      <c r="Q256" s="148">
        <v>0</v>
      </c>
      <c r="R256" s="148">
        <f t="shared" si="52"/>
        <v>0</v>
      </c>
      <c r="S256" s="148">
        <v>0</v>
      </c>
      <c r="T256" s="149">
        <f t="shared" si="53"/>
        <v>0</v>
      </c>
      <c r="AR256" s="150" t="s">
        <v>248</v>
      </c>
      <c r="AT256" s="150" t="s">
        <v>160</v>
      </c>
      <c r="AU256" s="150" t="s">
        <v>84</v>
      </c>
      <c r="AY256" s="17" t="s">
        <v>158</v>
      </c>
      <c r="BE256" s="151">
        <f t="shared" si="54"/>
        <v>0</v>
      </c>
      <c r="BF256" s="151">
        <f t="shared" si="55"/>
        <v>0</v>
      </c>
      <c r="BG256" s="151">
        <f t="shared" si="56"/>
        <v>0</v>
      </c>
      <c r="BH256" s="151">
        <f t="shared" si="57"/>
        <v>0</v>
      </c>
      <c r="BI256" s="151">
        <f t="shared" si="58"/>
        <v>0</v>
      </c>
      <c r="BJ256" s="17" t="s">
        <v>82</v>
      </c>
      <c r="BK256" s="151">
        <f t="shared" si="59"/>
        <v>0</v>
      </c>
      <c r="BL256" s="17" t="s">
        <v>248</v>
      </c>
      <c r="BM256" s="150" t="s">
        <v>2637</v>
      </c>
    </row>
    <row r="257" spans="2:65" s="1" customFormat="1" ht="33" customHeight="1">
      <c r="B257" s="137"/>
      <c r="C257" s="138" t="s">
        <v>1041</v>
      </c>
      <c r="D257" s="138" t="s">
        <v>160</v>
      </c>
      <c r="E257" s="139" t="s">
        <v>2638</v>
      </c>
      <c r="F257" s="140" t="s">
        <v>2639</v>
      </c>
      <c r="G257" s="141" t="s">
        <v>492</v>
      </c>
      <c r="H257" s="142">
        <v>64</v>
      </c>
      <c r="I257" s="143"/>
      <c r="J257" s="144">
        <f t="shared" si="50"/>
        <v>0</v>
      </c>
      <c r="K257" s="145"/>
      <c r="L257" s="32"/>
      <c r="M257" s="146" t="s">
        <v>1</v>
      </c>
      <c r="N257" s="147" t="s">
        <v>40</v>
      </c>
      <c r="P257" s="148">
        <f t="shared" si="51"/>
        <v>0</v>
      </c>
      <c r="Q257" s="148">
        <v>0</v>
      </c>
      <c r="R257" s="148">
        <f t="shared" si="52"/>
        <v>0</v>
      </c>
      <c r="S257" s="148">
        <v>0</v>
      </c>
      <c r="T257" s="149">
        <f t="shared" si="53"/>
        <v>0</v>
      </c>
      <c r="AR257" s="150" t="s">
        <v>248</v>
      </c>
      <c r="AT257" s="150" t="s">
        <v>160</v>
      </c>
      <c r="AU257" s="150" t="s">
        <v>84</v>
      </c>
      <c r="AY257" s="17" t="s">
        <v>158</v>
      </c>
      <c r="BE257" s="151">
        <f t="shared" si="54"/>
        <v>0</v>
      </c>
      <c r="BF257" s="151">
        <f t="shared" si="55"/>
        <v>0</v>
      </c>
      <c r="BG257" s="151">
        <f t="shared" si="56"/>
        <v>0</v>
      </c>
      <c r="BH257" s="151">
        <f t="shared" si="57"/>
        <v>0</v>
      </c>
      <c r="BI257" s="151">
        <f t="shared" si="58"/>
        <v>0</v>
      </c>
      <c r="BJ257" s="17" t="s">
        <v>82</v>
      </c>
      <c r="BK257" s="151">
        <f t="shared" si="59"/>
        <v>0</v>
      </c>
      <c r="BL257" s="17" t="s">
        <v>248</v>
      </c>
      <c r="BM257" s="150" t="s">
        <v>2640</v>
      </c>
    </row>
    <row r="258" spans="2:65" s="1" customFormat="1" ht="24.15" customHeight="1">
      <c r="B258" s="137"/>
      <c r="C258" s="138" t="s">
        <v>1045</v>
      </c>
      <c r="D258" s="138" t="s">
        <v>160</v>
      </c>
      <c r="E258" s="139" t="s">
        <v>2641</v>
      </c>
      <c r="F258" s="140" t="s">
        <v>2642</v>
      </c>
      <c r="G258" s="141" t="s">
        <v>906</v>
      </c>
      <c r="H258" s="142">
        <v>345</v>
      </c>
      <c r="I258" s="143"/>
      <c r="J258" s="144">
        <f t="shared" si="50"/>
        <v>0</v>
      </c>
      <c r="K258" s="145"/>
      <c r="L258" s="32"/>
      <c r="M258" s="146" t="s">
        <v>1</v>
      </c>
      <c r="N258" s="147" t="s">
        <v>40</v>
      </c>
      <c r="P258" s="148">
        <f t="shared" si="51"/>
        <v>0</v>
      </c>
      <c r="Q258" s="148">
        <v>0</v>
      </c>
      <c r="R258" s="148">
        <f t="shared" si="52"/>
        <v>0</v>
      </c>
      <c r="S258" s="148">
        <v>0</v>
      </c>
      <c r="T258" s="149">
        <f t="shared" si="53"/>
        <v>0</v>
      </c>
      <c r="AR258" s="150" t="s">
        <v>248</v>
      </c>
      <c r="AT258" s="150" t="s">
        <v>160</v>
      </c>
      <c r="AU258" s="150" t="s">
        <v>84</v>
      </c>
      <c r="AY258" s="17" t="s">
        <v>158</v>
      </c>
      <c r="BE258" s="151">
        <f t="shared" si="54"/>
        <v>0</v>
      </c>
      <c r="BF258" s="151">
        <f t="shared" si="55"/>
        <v>0</v>
      </c>
      <c r="BG258" s="151">
        <f t="shared" si="56"/>
        <v>0</v>
      </c>
      <c r="BH258" s="151">
        <f t="shared" si="57"/>
        <v>0</v>
      </c>
      <c r="BI258" s="151">
        <f t="shared" si="58"/>
        <v>0</v>
      </c>
      <c r="BJ258" s="17" t="s">
        <v>82</v>
      </c>
      <c r="BK258" s="151">
        <f t="shared" si="59"/>
        <v>0</v>
      </c>
      <c r="BL258" s="17" t="s">
        <v>248</v>
      </c>
      <c r="BM258" s="150" t="s">
        <v>2643</v>
      </c>
    </row>
    <row r="259" spans="2:65" s="1" customFormat="1" ht="24.15" customHeight="1">
      <c r="B259" s="137"/>
      <c r="C259" s="185" t="s">
        <v>1050</v>
      </c>
      <c r="D259" s="185" t="s">
        <v>656</v>
      </c>
      <c r="E259" s="186" t="s">
        <v>2644</v>
      </c>
      <c r="F259" s="187" t="s">
        <v>2645</v>
      </c>
      <c r="G259" s="188" t="s">
        <v>906</v>
      </c>
      <c r="H259" s="189">
        <v>345</v>
      </c>
      <c r="I259" s="190"/>
      <c r="J259" s="191">
        <f t="shared" si="50"/>
        <v>0</v>
      </c>
      <c r="K259" s="192"/>
      <c r="L259" s="193"/>
      <c r="M259" s="194" t="s">
        <v>1</v>
      </c>
      <c r="N259" s="195" t="s">
        <v>40</v>
      </c>
      <c r="P259" s="148">
        <f t="shared" si="51"/>
        <v>0</v>
      </c>
      <c r="Q259" s="148">
        <v>2.3000000000000001E-4</v>
      </c>
      <c r="R259" s="148">
        <f t="shared" si="52"/>
        <v>7.9350000000000004E-2</v>
      </c>
      <c r="S259" s="148">
        <v>0</v>
      </c>
      <c r="T259" s="149">
        <f t="shared" si="53"/>
        <v>0</v>
      </c>
      <c r="AR259" s="150" t="s">
        <v>530</v>
      </c>
      <c r="AT259" s="150" t="s">
        <v>656</v>
      </c>
      <c r="AU259" s="150" t="s">
        <v>84</v>
      </c>
      <c r="AY259" s="17" t="s">
        <v>158</v>
      </c>
      <c r="BE259" s="151">
        <f t="shared" si="54"/>
        <v>0</v>
      </c>
      <c r="BF259" s="151">
        <f t="shared" si="55"/>
        <v>0</v>
      </c>
      <c r="BG259" s="151">
        <f t="shared" si="56"/>
        <v>0</v>
      </c>
      <c r="BH259" s="151">
        <f t="shared" si="57"/>
        <v>0</v>
      </c>
      <c r="BI259" s="151">
        <f t="shared" si="58"/>
        <v>0</v>
      </c>
      <c r="BJ259" s="17" t="s">
        <v>82</v>
      </c>
      <c r="BK259" s="151">
        <f t="shared" si="59"/>
        <v>0</v>
      </c>
      <c r="BL259" s="17" t="s">
        <v>248</v>
      </c>
      <c r="BM259" s="150" t="s">
        <v>2646</v>
      </c>
    </row>
    <row r="260" spans="2:65" s="1" customFormat="1" ht="24.15" customHeight="1">
      <c r="B260" s="137"/>
      <c r="C260" s="138" t="s">
        <v>1062</v>
      </c>
      <c r="D260" s="138" t="s">
        <v>160</v>
      </c>
      <c r="E260" s="139" t="s">
        <v>2647</v>
      </c>
      <c r="F260" s="140" t="s">
        <v>2648</v>
      </c>
      <c r="G260" s="141" t="s">
        <v>492</v>
      </c>
      <c r="H260" s="142">
        <v>14</v>
      </c>
      <c r="I260" s="143"/>
      <c r="J260" s="144">
        <f t="shared" si="50"/>
        <v>0</v>
      </c>
      <c r="K260" s="145"/>
      <c r="L260" s="32"/>
      <c r="M260" s="146" t="s">
        <v>1</v>
      </c>
      <c r="N260" s="147" t="s">
        <v>40</v>
      </c>
      <c r="P260" s="148">
        <f t="shared" si="51"/>
        <v>0</v>
      </c>
      <c r="Q260" s="148">
        <v>0</v>
      </c>
      <c r="R260" s="148">
        <f t="shared" si="52"/>
        <v>0</v>
      </c>
      <c r="S260" s="148">
        <v>0</v>
      </c>
      <c r="T260" s="149">
        <f t="shared" si="53"/>
        <v>0</v>
      </c>
      <c r="AR260" s="150" t="s">
        <v>248</v>
      </c>
      <c r="AT260" s="150" t="s">
        <v>160</v>
      </c>
      <c r="AU260" s="150" t="s">
        <v>84</v>
      </c>
      <c r="AY260" s="17" t="s">
        <v>158</v>
      </c>
      <c r="BE260" s="151">
        <f t="shared" si="54"/>
        <v>0</v>
      </c>
      <c r="BF260" s="151">
        <f t="shared" si="55"/>
        <v>0</v>
      </c>
      <c r="BG260" s="151">
        <f t="shared" si="56"/>
        <v>0</v>
      </c>
      <c r="BH260" s="151">
        <f t="shared" si="57"/>
        <v>0</v>
      </c>
      <c r="BI260" s="151">
        <f t="shared" si="58"/>
        <v>0</v>
      </c>
      <c r="BJ260" s="17" t="s">
        <v>82</v>
      </c>
      <c r="BK260" s="151">
        <f t="shared" si="59"/>
        <v>0</v>
      </c>
      <c r="BL260" s="17" t="s">
        <v>248</v>
      </c>
      <c r="BM260" s="150" t="s">
        <v>2649</v>
      </c>
    </row>
    <row r="261" spans="2:65" s="1" customFormat="1" ht="24.15" customHeight="1">
      <c r="B261" s="137"/>
      <c r="C261" s="185" t="s">
        <v>1068</v>
      </c>
      <c r="D261" s="185" t="s">
        <v>656</v>
      </c>
      <c r="E261" s="186" t="s">
        <v>2650</v>
      </c>
      <c r="F261" s="187" t="s">
        <v>2651</v>
      </c>
      <c r="G261" s="188" t="s">
        <v>492</v>
      </c>
      <c r="H261" s="189">
        <v>14</v>
      </c>
      <c r="I261" s="190"/>
      <c r="J261" s="191">
        <f t="shared" si="50"/>
        <v>0</v>
      </c>
      <c r="K261" s="192"/>
      <c r="L261" s="193"/>
      <c r="M261" s="194" t="s">
        <v>1</v>
      </c>
      <c r="N261" s="195" t="s">
        <v>40</v>
      </c>
      <c r="P261" s="148">
        <f t="shared" si="51"/>
        <v>0</v>
      </c>
      <c r="Q261" s="148">
        <v>6.6E-4</v>
      </c>
      <c r="R261" s="148">
        <f t="shared" si="52"/>
        <v>9.2399999999999999E-3</v>
      </c>
      <c r="S261" s="148">
        <v>0</v>
      </c>
      <c r="T261" s="149">
        <f t="shared" si="53"/>
        <v>0</v>
      </c>
      <c r="AR261" s="150" t="s">
        <v>530</v>
      </c>
      <c r="AT261" s="150" t="s">
        <v>656</v>
      </c>
      <c r="AU261" s="150" t="s">
        <v>84</v>
      </c>
      <c r="AY261" s="17" t="s">
        <v>158</v>
      </c>
      <c r="BE261" s="151">
        <f t="shared" si="54"/>
        <v>0</v>
      </c>
      <c r="BF261" s="151">
        <f t="shared" si="55"/>
        <v>0</v>
      </c>
      <c r="BG261" s="151">
        <f t="shared" si="56"/>
        <v>0</v>
      </c>
      <c r="BH261" s="151">
        <f t="shared" si="57"/>
        <v>0</v>
      </c>
      <c r="BI261" s="151">
        <f t="shared" si="58"/>
        <v>0</v>
      </c>
      <c r="BJ261" s="17" t="s">
        <v>82</v>
      </c>
      <c r="BK261" s="151">
        <f t="shared" si="59"/>
        <v>0</v>
      </c>
      <c r="BL261" s="17" t="s">
        <v>248</v>
      </c>
      <c r="BM261" s="150" t="s">
        <v>2652</v>
      </c>
    </row>
    <row r="262" spans="2:65" s="11" customFormat="1" ht="25.9" customHeight="1">
      <c r="B262" s="125"/>
      <c r="D262" s="126" t="s">
        <v>74</v>
      </c>
      <c r="E262" s="127" t="s">
        <v>656</v>
      </c>
      <c r="F262" s="127" t="s">
        <v>1722</v>
      </c>
      <c r="I262" s="128"/>
      <c r="J262" s="129">
        <f>BK262</f>
        <v>0</v>
      </c>
      <c r="L262" s="125"/>
      <c r="M262" s="130"/>
      <c r="P262" s="131">
        <f>P263</f>
        <v>0</v>
      </c>
      <c r="R262" s="131">
        <f>R263</f>
        <v>5.5138930000000004</v>
      </c>
      <c r="T262" s="132">
        <f>T263</f>
        <v>0</v>
      </c>
      <c r="AR262" s="126" t="s">
        <v>102</v>
      </c>
      <c r="AT262" s="133" t="s">
        <v>74</v>
      </c>
      <c r="AU262" s="133" t="s">
        <v>75</v>
      </c>
      <c r="AY262" s="126" t="s">
        <v>158</v>
      </c>
      <c r="BK262" s="134">
        <f>BK263</f>
        <v>0</v>
      </c>
    </row>
    <row r="263" spans="2:65" s="11" customFormat="1" ht="22.75" customHeight="1">
      <c r="B263" s="125"/>
      <c r="D263" s="126" t="s">
        <v>74</v>
      </c>
      <c r="E263" s="135" t="s">
        <v>2653</v>
      </c>
      <c r="F263" s="135" t="s">
        <v>2654</v>
      </c>
      <c r="I263" s="128"/>
      <c r="J263" s="136">
        <f>BK263</f>
        <v>0</v>
      </c>
      <c r="L263" s="125"/>
      <c r="M263" s="130"/>
      <c r="P263" s="131">
        <f>SUM(P264:P270)</f>
        <v>0</v>
      </c>
      <c r="R263" s="131">
        <f>SUM(R264:R270)</f>
        <v>5.5138930000000004</v>
      </c>
      <c r="T263" s="132">
        <f>SUM(T264:T270)</f>
        <v>0</v>
      </c>
      <c r="AR263" s="126" t="s">
        <v>102</v>
      </c>
      <c r="AT263" s="133" t="s">
        <v>74</v>
      </c>
      <c r="AU263" s="133" t="s">
        <v>82</v>
      </c>
      <c r="AY263" s="126" t="s">
        <v>158</v>
      </c>
      <c r="BK263" s="134">
        <f>SUM(BK264:BK270)</f>
        <v>0</v>
      </c>
    </row>
    <row r="264" spans="2:65" s="1" customFormat="1" ht="21.75" customHeight="1">
      <c r="B264" s="137"/>
      <c r="C264" s="138" t="s">
        <v>1072</v>
      </c>
      <c r="D264" s="138" t="s">
        <v>160</v>
      </c>
      <c r="E264" s="139" t="s">
        <v>2655</v>
      </c>
      <c r="F264" s="140" t="s">
        <v>2656</v>
      </c>
      <c r="G264" s="141" t="s">
        <v>2657</v>
      </c>
      <c r="H264" s="142">
        <v>7.0000000000000007E-2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40</v>
      </c>
      <c r="P264" s="148">
        <f>O264*H264</f>
        <v>0</v>
      </c>
      <c r="Q264" s="148">
        <v>9.9000000000000008E-3</v>
      </c>
      <c r="R264" s="148">
        <f>Q264*H264</f>
        <v>6.9300000000000015E-4</v>
      </c>
      <c r="S264" s="148">
        <v>0</v>
      </c>
      <c r="T264" s="149">
        <f>S264*H264</f>
        <v>0</v>
      </c>
      <c r="AR264" s="150" t="s">
        <v>736</v>
      </c>
      <c r="AT264" s="150" t="s">
        <v>160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736</v>
      </c>
      <c r="BM264" s="150" t="s">
        <v>2658</v>
      </c>
    </row>
    <row r="265" spans="2:65" s="13" customFormat="1" ht="10">
      <c r="B265" s="159"/>
      <c r="D265" s="153" t="s">
        <v>165</v>
      </c>
      <c r="E265" s="160" t="s">
        <v>1</v>
      </c>
      <c r="F265" s="161" t="s">
        <v>2659</v>
      </c>
      <c r="H265" s="162">
        <v>7.0000000000000007E-2</v>
      </c>
      <c r="I265" s="163"/>
      <c r="L265" s="159"/>
      <c r="M265" s="164"/>
      <c r="T265" s="165"/>
      <c r="AT265" s="160" t="s">
        <v>165</v>
      </c>
      <c r="AU265" s="160" t="s">
        <v>84</v>
      </c>
      <c r="AV265" s="13" t="s">
        <v>84</v>
      </c>
      <c r="AW265" s="13" t="s">
        <v>31</v>
      </c>
      <c r="AX265" s="13" t="s">
        <v>82</v>
      </c>
      <c r="AY265" s="160" t="s">
        <v>158</v>
      </c>
    </row>
    <row r="266" spans="2:65" s="1" customFormat="1" ht="24.15" customHeight="1">
      <c r="B266" s="137"/>
      <c r="C266" s="138" t="s">
        <v>1077</v>
      </c>
      <c r="D266" s="138" t="s">
        <v>160</v>
      </c>
      <c r="E266" s="139" t="s">
        <v>2660</v>
      </c>
      <c r="F266" s="140" t="s">
        <v>2661</v>
      </c>
      <c r="G266" s="141" t="s">
        <v>906</v>
      </c>
      <c r="H266" s="142">
        <v>70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40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736</v>
      </c>
      <c r="AT266" s="150" t="s">
        <v>160</v>
      </c>
      <c r="AU266" s="150" t="s">
        <v>84</v>
      </c>
      <c r="AY266" s="17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82</v>
      </c>
      <c r="BK266" s="151">
        <f>ROUND(I266*H266,2)</f>
        <v>0</v>
      </c>
      <c r="BL266" s="17" t="s">
        <v>736</v>
      </c>
      <c r="BM266" s="150" t="s">
        <v>2662</v>
      </c>
    </row>
    <row r="267" spans="2:65" s="1" customFormat="1" ht="33" customHeight="1">
      <c r="B267" s="137"/>
      <c r="C267" s="138" t="s">
        <v>1083</v>
      </c>
      <c r="D267" s="138" t="s">
        <v>160</v>
      </c>
      <c r="E267" s="139" t="s">
        <v>2663</v>
      </c>
      <c r="F267" s="140" t="s">
        <v>2664</v>
      </c>
      <c r="G267" s="141" t="s">
        <v>906</v>
      </c>
      <c r="H267" s="142">
        <v>70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7.8070000000000001E-2</v>
      </c>
      <c r="R267" s="148">
        <f>Q267*H267</f>
        <v>5.4649000000000001</v>
      </c>
      <c r="S267" s="148">
        <v>0</v>
      </c>
      <c r="T267" s="149">
        <f>S267*H267</f>
        <v>0</v>
      </c>
      <c r="AR267" s="150" t="s">
        <v>736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736</v>
      </c>
      <c r="BM267" s="150" t="s">
        <v>2665</v>
      </c>
    </row>
    <row r="268" spans="2:65" s="1" customFormat="1" ht="24.15" customHeight="1">
      <c r="B268" s="137"/>
      <c r="C268" s="138" t="s">
        <v>1087</v>
      </c>
      <c r="D268" s="138" t="s">
        <v>160</v>
      </c>
      <c r="E268" s="139" t="s">
        <v>2666</v>
      </c>
      <c r="F268" s="140" t="s">
        <v>2667</v>
      </c>
      <c r="G268" s="141" t="s">
        <v>906</v>
      </c>
      <c r="H268" s="142">
        <v>70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736</v>
      </c>
      <c r="AT268" s="150" t="s">
        <v>160</v>
      </c>
      <c r="AU268" s="150" t="s">
        <v>84</v>
      </c>
      <c r="AY268" s="17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82</v>
      </c>
      <c r="BK268" s="151">
        <f>ROUND(I268*H268,2)</f>
        <v>0</v>
      </c>
      <c r="BL268" s="17" t="s">
        <v>736</v>
      </c>
      <c r="BM268" s="150" t="s">
        <v>2668</v>
      </c>
    </row>
    <row r="269" spans="2:65" s="1" customFormat="1" ht="33" customHeight="1">
      <c r="B269" s="137"/>
      <c r="C269" s="185" t="s">
        <v>1094</v>
      </c>
      <c r="D269" s="185" t="s">
        <v>656</v>
      </c>
      <c r="E269" s="186" t="s">
        <v>2669</v>
      </c>
      <c r="F269" s="187" t="s">
        <v>2670</v>
      </c>
      <c r="G269" s="188" t="s">
        <v>906</v>
      </c>
      <c r="H269" s="189">
        <v>70</v>
      </c>
      <c r="I269" s="190"/>
      <c r="J269" s="191">
        <f>ROUND(I269*H269,2)</f>
        <v>0</v>
      </c>
      <c r="K269" s="192"/>
      <c r="L269" s="193"/>
      <c r="M269" s="194" t="s">
        <v>1</v>
      </c>
      <c r="N269" s="195" t="s">
        <v>40</v>
      </c>
      <c r="P269" s="148">
        <f>O269*H269</f>
        <v>0</v>
      </c>
      <c r="Q269" s="148">
        <v>6.8999999999999997E-4</v>
      </c>
      <c r="R269" s="148">
        <f>Q269*H269</f>
        <v>4.8299999999999996E-2</v>
      </c>
      <c r="S269" s="148">
        <v>0</v>
      </c>
      <c r="T269" s="149">
        <f>S269*H269</f>
        <v>0</v>
      </c>
      <c r="AR269" s="150" t="s">
        <v>1104</v>
      </c>
      <c r="AT269" s="150" t="s">
        <v>656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1104</v>
      </c>
      <c r="BM269" s="150" t="s">
        <v>2671</v>
      </c>
    </row>
    <row r="270" spans="2:65" s="1" customFormat="1" ht="24.15" customHeight="1">
      <c r="B270" s="137"/>
      <c r="C270" s="138" t="s">
        <v>1104</v>
      </c>
      <c r="D270" s="138" t="s">
        <v>160</v>
      </c>
      <c r="E270" s="139" t="s">
        <v>2672</v>
      </c>
      <c r="F270" s="140" t="s">
        <v>2673</v>
      </c>
      <c r="G270" s="141" t="s">
        <v>906</v>
      </c>
      <c r="H270" s="142">
        <v>70</v>
      </c>
      <c r="I270" s="143"/>
      <c r="J270" s="144">
        <f>ROUND(I270*H270,2)</f>
        <v>0</v>
      </c>
      <c r="K270" s="145"/>
      <c r="L270" s="32"/>
      <c r="M270" s="146" t="s">
        <v>1</v>
      </c>
      <c r="N270" s="147" t="s">
        <v>40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736</v>
      </c>
      <c r="AT270" s="150" t="s">
        <v>160</v>
      </c>
      <c r="AU270" s="150" t="s">
        <v>84</v>
      </c>
      <c r="AY270" s="17" t="s">
        <v>158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82</v>
      </c>
      <c r="BK270" s="151">
        <f>ROUND(I270*H270,2)</f>
        <v>0</v>
      </c>
      <c r="BL270" s="17" t="s">
        <v>736</v>
      </c>
      <c r="BM270" s="150" t="s">
        <v>2674</v>
      </c>
    </row>
    <row r="271" spans="2:65" s="11" customFormat="1" ht="25.9" customHeight="1">
      <c r="B271" s="125"/>
      <c r="D271" s="126" t="s">
        <v>74</v>
      </c>
      <c r="E271" s="127" t="s">
        <v>2675</v>
      </c>
      <c r="F271" s="127" t="s">
        <v>2676</v>
      </c>
      <c r="I271" s="128"/>
      <c r="J271" s="129">
        <f>BK271</f>
        <v>0</v>
      </c>
      <c r="L271" s="125"/>
      <c r="M271" s="130"/>
      <c r="P271" s="131">
        <f>SUM(P272:P277)</f>
        <v>0</v>
      </c>
      <c r="R271" s="131">
        <f>SUM(R272:R277)</f>
        <v>0</v>
      </c>
      <c r="T271" s="132">
        <f>SUM(T272:T277)</f>
        <v>0</v>
      </c>
      <c r="AR271" s="126" t="s">
        <v>105</v>
      </c>
      <c r="AT271" s="133" t="s">
        <v>74</v>
      </c>
      <c r="AU271" s="133" t="s">
        <v>75</v>
      </c>
      <c r="AY271" s="126" t="s">
        <v>158</v>
      </c>
      <c r="BK271" s="134">
        <f>SUM(BK272:BK277)</f>
        <v>0</v>
      </c>
    </row>
    <row r="272" spans="2:65" s="1" customFormat="1" ht="16.5" customHeight="1">
      <c r="B272" s="137"/>
      <c r="C272" s="138" t="s">
        <v>1109</v>
      </c>
      <c r="D272" s="138" t="s">
        <v>160</v>
      </c>
      <c r="E272" s="139" t="s">
        <v>2677</v>
      </c>
      <c r="F272" s="140" t="s">
        <v>2678</v>
      </c>
      <c r="G272" s="141" t="s">
        <v>1820</v>
      </c>
      <c r="H272" s="142">
        <v>50</v>
      </c>
      <c r="I272" s="143"/>
      <c r="J272" s="144">
        <f>ROUND(I272*H272,2)</f>
        <v>0</v>
      </c>
      <c r="K272" s="145"/>
      <c r="L272" s="32"/>
      <c r="M272" s="146" t="s">
        <v>1</v>
      </c>
      <c r="N272" s="147" t="s">
        <v>40</v>
      </c>
      <c r="P272" s="148">
        <f>O272*H272</f>
        <v>0</v>
      </c>
      <c r="Q272" s="148">
        <v>0</v>
      </c>
      <c r="R272" s="148">
        <f>Q272*H272</f>
        <v>0</v>
      </c>
      <c r="S272" s="148">
        <v>0</v>
      </c>
      <c r="T272" s="149">
        <f>S272*H272</f>
        <v>0</v>
      </c>
      <c r="AR272" s="150" t="s">
        <v>2679</v>
      </c>
      <c r="AT272" s="150" t="s">
        <v>160</v>
      </c>
      <c r="AU272" s="150" t="s">
        <v>82</v>
      </c>
      <c r="AY272" s="17" t="s">
        <v>158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82</v>
      </c>
      <c r="BK272" s="151">
        <f>ROUND(I272*H272,2)</f>
        <v>0</v>
      </c>
      <c r="BL272" s="17" t="s">
        <v>2679</v>
      </c>
      <c r="BM272" s="150" t="s">
        <v>2680</v>
      </c>
    </row>
    <row r="273" spans="2:65" s="13" customFormat="1" ht="10">
      <c r="B273" s="159"/>
      <c r="D273" s="153" t="s">
        <v>165</v>
      </c>
      <c r="E273" s="160" t="s">
        <v>1</v>
      </c>
      <c r="F273" s="161" t="s">
        <v>2681</v>
      </c>
      <c r="H273" s="162">
        <v>10</v>
      </c>
      <c r="I273" s="163"/>
      <c r="L273" s="159"/>
      <c r="M273" s="164"/>
      <c r="T273" s="165"/>
      <c r="AT273" s="160" t="s">
        <v>165</v>
      </c>
      <c r="AU273" s="160" t="s">
        <v>82</v>
      </c>
      <c r="AV273" s="13" t="s">
        <v>84</v>
      </c>
      <c r="AW273" s="13" t="s">
        <v>31</v>
      </c>
      <c r="AX273" s="13" t="s">
        <v>75</v>
      </c>
      <c r="AY273" s="160" t="s">
        <v>158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2682</v>
      </c>
      <c r="H274" s="162">
        <v>20</v>
      </c>
      <c r="I274" s="163"/>
      <c r="L274" s="159"/>
      <c r="M274" s="164"/>
      <c r="T274" s="165"/>
      <c r="AT274" s="160" t="s">
        <v>165</v>
      </c>
      <c r="AU274" s="160" t="s">
        <v>82</v>
      </c>
      <c r="AV274" s="13" t="s">
        <v>84</v>
      </c>
      <c r="AW274" s="13" t="s">
        <v>31</v>
      </c>
      <c r="AX274" s="13" t="s">
        <v>75</v>
      </c>
      <c r="AY274" s="160" t="s">
        <v>158</v>
      </c>
    </row>
    <row r="275" spans="2:65" s="13" customFormat="1" ht="10">
      <c r="B275" s="159"/>
      <c r="D275" s="153" t="s">
        <v>165</v>
      </c>
      <c r="E275" s="160" t="s">
        <v>1</v>
      </c>
      <c r="F275" s="161" t="s">
        <v>2683</v>
      </c>
      <c r="H275" s="162">
        <v>20</v>
      </c>
      <c r="I275" s="163"/>
      <c r="L275" s="159"/>
      <c r="M275" s="164"/>
      <c r="T275" s="165"/>
      <c r="AT275" s="160" t="s">
        <v>165</v>
      </c>
      <c r="AU275" s="160" t="s">
        <v>82</v>
      </c>
      <c r="AV275" s="13" t="s">
        <v>84</v>
      </c>
      <c r="AW275" s="13" t="s">
        <v>31</v>
      </c>
      <c r="AX275" s="13" t="s">
        <v>75</v>
      </c>
      <c r="AY275" s="160" t="s">
        <v>158</v>
      </c>
    </row>
    <row r="276" spans="2:65" s="14" customFormat="1" ht="10">
      <c r="B276" s="166"/>
      <c r="D276" s="153" t="s">
        <v>165</v>
      </c>
      <c r="E276" s="167" t="s">
        <v>1</v>
      </c>
      <c r="F276" s="168" t="s">
        <v>195</v>
      </c>
      <c r="H276" s="169">
        <v>50</v>
      </c>
      <c r="I276" s="170"/>
      <c r="L276" s="166"/>
      <c r="M276" s="171"/>
      <c r="T276" s="172"/>
      <c r="AT276" s="167" t="s">
        <v>165</v>
      </c>
      <c r="AU276" s="167" t="s">
        <v>82</v>
      </c>
      <c r="AV276" s="14" t="s">
        <v>105</v>
      </c>
      <c r="AW276" s="14" t="s">
        <v>31</v>
      </c>
      <c r="AX276" s="14" t="s">
        <v>82</v>
      </c>
      <c r="AY276" s="167" t="s">
        <v>158</v>
      </c>
    </row>
    <row r="277" spans="2:65" s="1" customFormat="1" ht="21.75" customHeight="1">
      <c r="B277" s="137"/>
      <c r="C277" s="138" t="s">
        <v>1113</v>
      </c>
      <c r="D277" s="138" t="s">
        <v>160</v>
      </c>
      <c r="E277" s="139" t="s">
        <v>2684</v>
      </c>
      <c r="F277" s="140" t="s">
        <v>2685</v>
      </c>
      <c r="G277" s="141" t="s">
        <v>1820</v>
      </c>
      <c r="H277" s="142">
        <v>40</v>
      </c>
      <c r="I277" s="143"/>
      <c r="J277" s="144">
        <f>ROUND(I277*H277,2)</f>
        <v>0</v>
      </c>
      <c r="K277" s="145"/>
      <c r="L277" s="32"/>
      <c r="M277" s="146" t="s">
        <v>1</v>
      </c>
      <c r="N277" s="147" t="s">
        <v>40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2679</v>
      </c>
      <c r="AT277" s="150" t="s">
        <v>160</v>
      </c>
      <c r="AU277" s="150" t="s">
        <v>82</v>
      </c>
      <c r="AY277" s="17" t="s">
        <v>158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82</v>
      </c>
      <c r="BK277" s="151">
        <f>ROUND(I277*H277,2)</f>
        <v>0</v>
      </c>
      <c r="BL277" s="17" t="s">
        <v>2679</v>
      </c>
      <c r="BM277" s="150" t="s">
        <v>2686</v>
      </c>
    </row>
    <row r="278" spans="2:65" s="11" customFormat="1" ht="25.9" customHeight="1">
      <c r="B278" s="125"/>
      <c r="D278" s="126" t="s">
        <v>74</v>
      </c>
      <c r="E278" s="127" t="s">
        <v>274</v>
      </c>
      <c r="F278" s="127" t="s">
        <v>275</v>
      </c>
      <c r="I278" s="128"/>
      <c r="J278" s="129">
        <f>BK278</f>
        <v>0</v>
      </c>
      <c r="L278" s="125"/>
      <c r="M278" s="130"/>
      <c r="P278" s="131">
        <f>P279+P281</f>
        <v>0</v>
      </c>
      <c r="R278" s="131">
        <f>R279+R281</f>
        <v>0</v>
      </c>
      <c r="T278" s="132">
        <f>T279+T281</f>
        <v>0</v>
      </c>
      <c r="AR278" s="126" t="s">
        <v>108</v>
      </c>
      <c r="AT278" s="133" t="s">
        <v>74</v>
      </c>
      <c r="AU278" s="133" t="s">
        <v>75</v>
      </c>
      <c r="AY278" s="126" t="s">
        <v>158</v>
      </c>
      <c r="BK278" s="134">
        <f>BK279+BK281</f>
        <v>0</v>
      </c>
    </row>
    <row r="279" spans="2:65" s="11" customFormat="1" ht="22.75" customHeight="1">
      <c r="B279" s="125"/>
      <c r="D279" s="126" t="s">
        <v>74</v>
      </c>
      <c r="E279" s="135" t="s">
        <v>2687</v>
      </c>
      <c r="F279" s="135" t="s">
        <v>2688</v>
      </c>
      <c r="I279" s="128"/>
      <c r="J279" s="136">
        <f>BK279</f>
        <v>0</v>
      </c>
      <c r="L279" s="125"/>
      <c r="M279" s="130"/>
      <c r="P279" s="131">
        <f>P280</f>
        <v>0</v>
      </c>
      <c r="R279" s="131">
        <f>R280</f>
        <v>0</v>
      </c>
      <c r="T279" s="132">
        <f>T280</f>
        <v>0</v>
      </c>
      <c r="AR279" s="126" t="s">
        <v>108</v>
      </c>
      <c r="AT279" s="133" t="s">
        <v>74</v>
      </c>
      <c r="AU279" s="133" t="s">
        <v>82</v>
      </c>
      <c r="AY279" s="126" t="s">
        <v>158</v>
      </c>
      <c r="BK279" s="134">
        <f>BK280</f>
        <v>0</v>
      </c>
    </row>
    <row r="280" spans="2:65" s="1" customFormat="1" ht="16.5" customHeight="1">
      <c r="B280" s="137"/>
      <c r="C280" s="138" t="s">
        <v>1117</v>
      </c>
      <c r="D280" s="138" t="s">
        <v>160</v>
      </c>
      <c r="E280" s="139" t="s">
        <v>2689</v>
      </c>
      <c r="F280" s="140" t="s">
        <v>2690</v>
      </c>
      <c r="G280" s="141" t="s">
        <v>2691</v>
      </c>
      <c r="H280" s="142">
        <v>1</v>
      </c>
      <c r="I280" s="143"/>
      <c r="J280" s="144">
        <f>ROUND(I280*H280,2)</f>
        <v>0</v>
      </c>
      <c r="K280" s="145"/>
      <c r="L280" s="32"/>
      <c r="M280" s="146" t="s">
        <v>1</v>
      </c>
      <c r="N280" s="147" t="s">
        <v>40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280</v>
      </c>
      <c r="AT280" s="150" t="s">
        <v>160</v>
      </c>
      <c r="AU280" s="150" t="s">
        <v>84</v>
      </c>
      <c r="AY280" s="17" t="s">
        <v>158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82</v>
      </c>
      <c r="BK280" s="151">
        <f>ROUND(I280*H280,2)</f>
        <v>0</v>
      </c>
      <c r="BL280" s="17" t="s">
        <v>280</v>
      </c>
      <c r="BM280" s="150" t="s">
        <v>2692</v>
      </c>
    </row>
    <row r="281" spans="2:65" s="11" customFormat="1" ht="22.75" customHeight="1">
      <c r="B281" s="125"/>
      <c r="D281" s="126" t="s">
        <v>74</v>
      </c>
      <c r="E281" s="135" t="s">
        <v>2693</v>
      </c>
      <c r="F281" s="135" t="s">
        <v>2694</v>
      </c>
      <c r="I281" s="128"/>
      <c r="J281" s="136">
        <f>BK281</f>
        <v>0</v>
      </c>
      <c r="L281" s="125"/>
      <c r="M281" s="130"/>
      <c r="P281" s="131">
        <f>P282</f>
        <v>0</v>
      </c>
      <c r="R281" s="131">
        <f>R282</f>
        <v>0</v>
      </c>
      <c r="T281" s="132">
        <f>T282</f>
        <v>0</v>
      </c>
      <c r="AR281" s="126" t="s">
        <v>108</v>
      </c>
      <c r="AT281" s="133" t="s">
        <v>74</v>
      </c>
      <c r="AU281" s="133" t="s">
        <v>82</v>
      </c>
      <c r="AY281" s="126" t="s">
        <v>158</v>
      </c>
      <c r="BK281" s="134">
        <f>BK282</f>
        <v>0</v>
      </c>
    </row>
    <row r="282" spans="2:65" s="1" customFormat="1" ht="16.5" customHeight="1">
      <c r="B282" s="137"/>
      <c r="C282" s="138" t="s">
        <v>1129</v>
      </c>
      <c r="D282" s="138" t="s">
        <v>160</v>
      </c>
      <c r="E282" s="139" t="s">
        <v>2695</v>
      </c>
      <c r="F282" s="140" t="s">
        <v>2696</v>
      </c>
      <c r="G282" s="141" t="s">
        <v>2697</v>
      </c>
      <c r="H282" s="142">
        <v>1</v>
      </c>
      <c r="I282" s="143"/>
      <c r="J282" s="144">
        <f>ROUND(I282*H282,2)</f>
        <v>0</v>
      </c>
      <c r="K282" s="145"/>
      <c r="L282" s="32"/>
      <c r="M282" s="173" t="s">
        <v>1</v>
      </c>
      <c r="N282" s="174" t="s">
        <v>40</v>
      </c>
      <c r="O282" s="175"/>
      <c r="P282" s="176">
        <f>O282*H282</f>
        <v>0</v>
      </c>
      <c r="Q282" s="176">
        <v>0</v>
      </c>
      <c r="R282" s="176">
        <f>Q282*H282</f>
        <v>0</v>
      </c>
      <c r="S282" s="176">
        <v>0</v>
      </c>
      <c r="T282" s="177">
        <f>S282*H282</f>
        <v>0</v>
      </c>
      <c r="AR282" s="150" t="s">
        <v>280</v>
      </c>
      <c r="AT282" s="150" t="s">
        <v>160</v>
      </c>
      <c r="AU282" s="150" t="s">
        <v>84</v>
      </c>
      <c r="AY282" s="17" t="s">
        <v>158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82</v>
      </c>
      <c r="BK282" s="151">
        <f>ROUND(I282*H282,2)</f>
        <v>0</v>
      </c>
      <c r="BL282" s="17" t="s">
        <v>280</v>
      </c>
      <c r="BM282" s="150" t="s">
        <v>2698</v>
      </c>
    </row>
    <row r="283" spans="2:65" s="1" customFormat="1" ht="7" customHeight="1">
      <c r="B283" s="44"/>
      <c r="C283" s="45"/>
      <c r="D283" s="45"/>
      <c r="E283" s="45"/>
      <c r="F283" s="45"/>
      <c r="G283" s="45"/>
      <c r="H283" s="45"/>
      <c r="I283" s="45"/>
      <c r="J283" s="45"/>
      <c r="K283" s="45"/>
      <c r="L283" s="32"/>
    </row>
  </sheetData>
  <autoFilter ref="C127:K282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41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2699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ROUND(J126,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ROUND((SUM(BE126:BE410)),  2)</f>
        <v>0</v>
      </c>
      <c r="I33" s="96">
        <v>0.21</v>
      </c>
      <c r="J33" s="86">
        <f>ROUND(((SUM(BE126:BE410))*I33),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ROUND((SUM(BF126:BF410)),  2)</f>
        <v>0</v>
      </c>
      <c r="I34" s="96">
        <v>0.15</v>
      </c>
      <c r="J34" s="86">
        <f>ROUND(((SUM(BF126:BF410))*I34),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ROUND((SUM(BG126:BG410)),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ROUND((SUM(BH126:BH410)),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ROUND((SUM(BI126:BI410)),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2 - SO 02 Vnitroareálové zpevněné plochy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J126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2700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2:12" s="8" customFormat="1" ht="25" customHeight="1">
      <c r="B98" s="108"/>
      <c r="D98" s="109" t="s">
        <v>2701</v>
      </c>
      <c r="E98" s="110"/>
      <c r="F98" s="110"/>
      <c r="G98" s="110"/>
      <c r="H98" s="110"/>
      <c r="I98" s="110"/>
      <c r="J98" s="111">
        <f>J235</f>
        <v>0</v>
      </c>
      <c r="L98" s="108"/>
    </row>
    <row r="99" spans="2:12" s="8" customFormat="1" ht="25" customHeight="1">
      <c r="B99" s="108"/>
      <c r="D99" s="109" t="s">
        <v>2702</v>
      </c>
      <c r="E99" s="110"/>
      <c r="F99" s="110"/>
      <c r="G99" s="110"/>
      <c r="H99" s="110"/>
      <c r="I99" s="110"/>
      <c r="J99" s="111">
        <f>J244</f>
        <v>0</v>
      </c>
      <c r="L99" s="108"/>
    </row>
    <row r="100" spans="2:12" s="8" customFormat="1" ht="25" customHeight="1">
      <c r="B100" s="108"/>
      <c r="D100" s="109" t="s">
        <v>2703</v>
      </c>
      <c r="E100" s="110"/>
      <c r="F100" s="110"/>
      <c r="G100" s="110"/>
      <c r="H100" s="110"/>
      <c r="I100" s="110"/>
      <c r="J100" s="111">
        <f>J346</f>
        <v>0</v>
      </c>
      <c r="L100" s="108"/>
    </row>
    <row r="101" spans="2:12" s="8" customFormat="1" ht="25" customHeight="1">
      <c r="B101" s="108"/>
      <c r="D101" s="109" t="s">
        <v>2704</v>
      </c>
      <c r="E101" s="110"/>
      <c r="F101" s="110"/>
      <c r="G101" s="110"/>
      <c r="H101" s="110"/>
      <c r="I101" s="110"/>
      <c r="J101" s="111">
        <f>J352</f>
        <v>0</v>
      </c>
      <c r="L101" s="108"/>
    </row>
    <row r="102" spans="2:12" s="8" customFormat="1" ht="25" customHeight="1">
      <c r="B102" s="108"/>
      <c r="D102" s="109" t="s">
        <v>2705</v>
      </c>
      <c r="E102" s="110"/>
      <c r="F102" s="110"/>
      <c r="G102" s="110"/>
      <c r="H102" s="110"/>
      <c r="I102" s="110"/>
      <c r="J102" s="111">
        <f>J357</f>
        <v>0</v>
      </c>
      <c r="L102" s="108"/>
    </row>
    <row r="103" spans="2:12" s="8" customFormat="1" ht="25" customHeight="1">
      <c r="B103" s="108"/>
      <c r="D103" s="109" t="s">
        <v>2706</v>
      </c>
      <c r="E103" s="110"/>
      <c r="F103" s="110"/>
      <c r="G103" s="110"/>
      <c r="H103" s="110"/>
      <c r="I103" s="110"/>
      <c r="J103" s="111">
        <f>J391</f>
        <v>0</v>
      </c>
      <c r="L103" s="108"/>
    </row>
    <row r="104" spans="2:12" s="8" customFormat="1" ht="25" customHeight="1">
      <c r="B104" s="108"/>
      <c r="D104" s="109" t="s">
        <v>2707</v>
      </c>
      <c r="E104" s="110"/>
      <c r="F104" s="110"/>
      <c r="G104" s="110"/>
      <c r="H104" s="110"/>
      <c r="I104" s="110"/>
      <c r="J104" s="111">
        <f>J396</f>
        <v>0</v>
      </c>
      <c r="L104" s="108"/>
    </row>
    <row r="105" spans="2:12" s="8" customFormat="1" ht="25" customHeight="1">
      <c r="B105" s="108"/>
      <c r="D105" s="109" t="s">
        <v>2708</v>
      </c>
      <c r="E105" s="110"/>
      <c r="F105" s="110"/>
      <c r="G105" s="110"/>
      <c r="H105" s="110"/>
      <c r="I105" s="110"/>
      <c r="J105" s="111">
        <f>J399</f>
        <v>0</v>
      </c>
      <c r="L105" s="108"/>
    </row>
    <row r="106" spans="2:12" s="8" customFormat="1" ht="25" customHeight="1">
      <c r="B106" s="108"/>
      <c r="D106" s="109" t="s">
        <v>2709</v>
      </c>
      <c r="E106" s="110"/>
      <c r="F106" s="110"/>
      <c r="G106" s="110"/>
      <c r="H106" s="110"/>
      <c r="I106" s="110"/>
      <c r="J106" s="111">
        <f>J404</f>
        <v>0</v>
      </c>
      <c r="L106" s="108"/>
    </row>
    <row r="107" spans="2:12" s="1" customFormat="1" ht="21.75" customHeight="1">
      <c r="B107" s="32"/>
      <c r="L107" s="32"/>
    </row>
    <row r="108" spans="2:12" s="1" customFormat="1" ht="7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5" s="1" customFormat="1" ht="25" customHeight="1">
      <c r="B113" s="32"/>
      <c r="C113" s="21" t="s">
        <v>143</v>
      </c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15</v>
      </c>
      <c r="L115" s="32"/>
    </row>
    <row r="116" spans="2:65" s="1" customFormat="1" ht="16.5" customHeight="1">
      <c r="B116" s="32"/>
      <c r="E116" s="251" t="str">
        <f>E7</f>
        <v>SŠ chovu koní a jezdectví Kladruby nad Labem - výstavba jízdárny</v>
      </c>
      <c r="F116" s="252"/>
      <c r="G116" s="252"/>
      <c r="H116" s="252"/>
      <c r="L116" s="32"/>
    </row>
    <row r="117" spans="2:65" s="1" customFormat="1" ht="12" customHeight="1">
      <c r="B117" s="32"/>
      <c r="C117" s="27" t="s">
        <v>127</v>
      </c>
      <c r="L117" s="32"/>
    </row>
    <row r="118" spans="2:65" s="1" customFormat="1" ht="16.5" customHeight="1">
      <c r="B118" s="32"/>
      <c r="E118" s="213" t="str">
        <f>E9</f>
        <v>2 - SO 02 Vnitroareálové zpevněné plochy</v>
      </c>
      <c r="F118" s="253"/>
      <c r="G118" s="253"/>
      <c r="H118" s="253"/>
      <c r="L118" s="32"/>
    </row>
    <row r="119" spans="2:65" s="1" customFormat="1" ht="7" customHeight="1">
      <c r="B119" s="32"/>
      <c r="L119" s="32"/>
    </row>
    <row r="120" spans="2:65" s="1" customFormat="1" ht="12" customHeight="1">
      <c r="B120" s="32"/>
      <c r="C120" s="27" t="s">
        <v>19</v>
      </c>
      <c r="F120" s="25" t="str">
        <f>F12</f>
        <v>Kladruby nad Labem</v>
      </c>
      <c r="I120" s="27" t="s">
        <v>21</v>
      </c>
      <c r="J120" s="52" t="str">
        <f>IF(J12="","",J12)</f>
        <v>8. 1. 2023</v>
      </c>
      <c r="L120" s="32"/>
    </row>
    <row r="121" spans="2:65" s="1" customFormat="1" ht="7" customHeight="1">
      <c r="B121" s="32"/>
      <c r="L121" s="32"/>
    </row>
    <row r="122" spans="2:65" s="1" customFormat="1" ht="15.15" customHeight="1">
      <c r="B122" s="32"/>
      <c r="C122" s="27" t="s">
        <v>23</v>
      </c>
      <c r="F122" s="25" t="str">
        <f>E15</f>
        <v>Pardubický kraj</v>
      </c>
      <c r="I122" s="27" t="s">
        <v>29</v>
      </c>
      <c r="J122" s="30" t="str">
        <f>E21</f>
        <v>AG atelier s.r.o.</v>
      </c>
      <c r="L122" s="32"/>
    </row>
    <row r="123" spans="2:65" s="1" customFormat="1" ht="15.15" customHeight="1">
      <c r="B123" s="32"/>
      <c r="C123" s="27" t="s">
        <v>27</v>
      </c>
      <c r="F123" s="25" t="str">
        <f>IF(E18="","",E18)</f>
        <v>Vyplň údaj</v>
      </c>
      <c r="I123" s="27" t="s">
        <v>32</v>
      </c>
      <c r="J123" s="30" t="str">
        <f>E24</f>
        <v xml:space="preserve"> </v>
      </c>
      <c r="L123" s="32"/>
    </row>
    <row r="124" spans="2:65" s="1" customFormat="1" ht="10.25" customHeight="1">
      <c r="B124" s="32"/>
      <c r="L124" s="32"/>
    </row>
    <row r="125" spans="2:65" s="10" customFormat="1" ht="29.25" customHeight="1">
      <c r="B125" s="116"/>
      <c r="C125" s="117" t="s">
        <v>144</v>
      </c>
      <c r="D125" s="118" t="s">
        <v>60</v>
      </c>
      <c r="E125" s="118" t="s">
        <v>56</v>
      </c>
      <c r="F125" s="118" t="s">
        <v>57</v>
      </c>
      <c r="G125" s="118" t="s">
        <v>145</v>
      </c>
      <c r="H125" s="118" t="s">
        <v>146</v>
      </c>
      <c r="I125" s="118" t="s">
        <v>147</v>
      </c>
      <c r="J125" s="119" t="s">
        <v>131</v>
      </c>
      <c r="K125" s="120" t="s">
        <v>148</v>
      </c>
      <c r="L125" s="116"/>
      <c r="M125" s="59" t="s">
        <v>1</v>
      </c>
      <c r="N125" s="60" t="s">
        <v>39</v>
      </c>
      <c r="O125" s="60" t="s">
        <v>149</v>
      </c>
      <c r="P125" s="60" t="s">
        <v>150</v>
      </c>
      <c r="Q125" s="60" t="s">
        <v>151</v>
      </c>
      <c r="R125" s="60" t="s">
        <v>152</v>
      </c>
      <c r="S125" s="60" t="s">
        <v>153</v>
      </c>
      <c r="T125" s="61" t="s">
        <v>154</v>
      </c>
    </row>
    <row r="126" spans="2:65" s="1" customFormat="1" ht="22.75" customHeight="1">
      <c r="B126" s="32"/>
      <c r="C126" s="64" t="s">
        <v>155</v>
      </c>
      <c r="J126" s="121">
        <f>BK126</f>
        <v>0</v>
      </c>
      <c r="L126" s="32"/>
      <c r="M126" s="62"/>
      <c r="N126" s="53"/>
      <c r="O126" s="53"/>
      <c r="P126" s="122">
        <f>P127+P235+P244+P346+P352+P357+P391+P396+P399+P404</f>
        <v>0</v>
      </c>
      <c r="Q126" s="53"/>
      <c r="R126" s="122">
        <f>R127+R235+R244+R346+R352+R357+R391+R396+R399+R404</f>
        <v>0</v>
      </c>
      <c r="S126" s="53"/>
      <c r="T126" s="123">
        <f>T127+T235+T244+T346+T352+T357+T391+T396+T399+T404</f>
        <v>0</v>
      </c>
      <c r="AT126" s="17" t="s">
        <v>74</v>
      </c>
      <c r="AU126" s="17" t="s">
        <v>133</v>
      </c>
      <c r="BK126" s="124">
        <f>BK127+BK235+BK244+BK346+BK352+BK357+BK391+BK396+BK399+BK404</f>
        <v>0</v>
      </c>
    </row>
    <row r="127" spans="2:65" s="11" customFormat="1" ht="25.9" customHeight="1">
      <c r="B127" s="125"/>
      <c r="D127" s="126" t="s">
        <v>74</v>
      </c>
      <c r="E127" s="127" t="s">
        <v>1754</v>
      </c>
      <c r="F127" s="127" t="s">
        <v>159</v>
      </c>
      <c r="I127" s="128"/>
      <c r="J127" s="129">
        <f>BK127</f>
        <v>0</v>
      </c>
      <c r="L127" s="125"/>
      <c r="M127" s="130"/>
      <c r="P127" s="131">
        <f>SUM(P128:P234)</f>
        <v>0</v>
      </c>
      <c r="R127" s="131">
        <f>SUM(R128:R234)</f>
        <v>0</v>
      </c>
      <c r="T127" s="132">
        <f>SUM(T128:T234)</f>
        <v>0</v>
      </c>
      <c r="AR127" s="126" t="s">
        <v>82</v>
      </c>
      <c r="AT127" s="133" t="s">
        <v>74</v>
      </c>
      <c r="AU127" s="133" t="s">
        <v>75</v>
      </c>
      <c r="AY127" s="126" t="s">
        <v>158</v>
      </c>
      <c r="BK127" s="134">
        <f>SUM(BK128:BK234)</f>
        <v>0</v>
      </c>
    </row>
    <row r="128" spans="2:65" s="1" customFormat="1" ht="37.75" customHeight="1">
      <c r="B128" s="137"/>
      <c r="C128" s="138" t="s">
        <v>82</v>
      </c>
      <c r="D128" s="138" t="s">
        <v>160</v>
      </c>
      <c r="E128" s="139" t="s">
        <v>2710</v>
      </c>
      <c r="F128" s="140" t="s">
        <v>2711</v>
      </c>
      <c r="G128" s="141" t="s">
        <v>163</v>
      </c>
      <c r="H128" s="142">
        <v>460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84</v>
      </c>
    </row>
    <row r="129" spans="2:65" s="1" customFormat="1" ht="27">
      <c r="B129" s="32"/>
      <c r="D129" s="153" t="s">
        <v>750</v>
      </c>
      <c r="F129" s="196" t="s">
        <v>2712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2713</v>
      </c>
      <c r="H130" s="162">
        <v>460</v>
      </c>
      <c r="I130" s="163"/>
      <c r="L130" s="159"/>
      <c r="M130" s="164"/>
      <c r="T130" s="165"/>
      <c r="AT130" s="160" t="s">
        <v>165</v>
      </c>
      <c r="AU130" s="160" t="s">
        <v>82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37.75" customHeight="1">
      <c r="B131" s="137"/>
      <c r="C131" s="138" t="s">
        <v>84</v>
      </c>
      <c r="D131" s="138" t="s">
        <v>160</v>
      </c>
      <c r="E131" s="139" t="s">
        <v>2714</v>
      </c>
      <c r="F131" s="140" t="s">
        <v>2715</v>
      </c>
      <c r="G131" s="141" t="s">
        <v>163</v>
      </c>
      <c r="H131" s="142">
        <v>500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105</v>
      </c>
    </row>
    <row r="132" spans="2:65" s="13" customFormat="1" ht="10">
      <c r="B132" s="159"/>
      <c r="D132" s="153" t="s">
        <v>165</v>
      </c>
      <c r="E132" s="160" t="s">
        <v>1</v>
      </c>
      <c r="F132" s="161" t="s">
        <v>2716</v>
      </c>
      <c r="H132" s="162">
        <v>500</v>
      </c>
      <c r="I132" s="163"/>
      <c r="L132" s="159"/>
      <c r="M132" s="164"/>
      <c r="T132" s="165"/>
      <c r="AT132" s="160" t="s">
        <v>165</v>
      </c>
      <c r="AU132" s="160" t="s">
        <v>82</v>
      </c>
      <c r="AV132" s="13" t="s">
        <v>84</v>
      </c>
      <c r="AW132" s="13" t="s">
        <v>31</v>
      </c>
      <c r="AX132" s="13" t="s">
        <v>82</v>
      </c>
      <c r="AY132" s="160" t="s">
        <v>158</v>
      </c>
    </row>
    <row r="133" spans="2:65" s="1" customFormat="1" ht="37.75" customHeight="1">
      <c r="B133" s="137"/>
      <c r="C133" s="138" t="s">
        <v>102</v>
      </c>
      <c r="D133" s="138" t="s">
        <v>160</v>
      </c>
      <c r="E133" s="139" t="s">
        <v>2717</v>
      </c>
      <c r="F133" s="140" t="s">
        <v>2718</v>
      </c>
      <c r="G133" s="141" t="s">
        <v>163</v>
      </c>
      <c r="H133" s="142">
        <v>600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111</v>
      </c>
    </row>
    <row r="134" spans="2:65" s="13" customFormat="1" ht="10">
      <c r="B134" s="159"/>
      <c r="D134" s="153" t="s">
        <v>165</v>
      </c>
      <c r="E134" s="160" t="s">
        <v>1</v>
      </c>
      <c r="F134" s="161" t="s">
        <v>2719</v>
      </c>
      <c r="H134" s="162">
        <v>136</v>
      </c>
      <c r="I134" s="163"/>
      <c r="L134" s="159"/>
      <c r="M134" s="164"/>
      <c r="T134" s="165"/>
      <c r="AT134" s="160" t="s">
        <v>165</v>
      </c>
      <c r="AU134" s="160" t="s">
        <v>82</v>
      </c>
      <c r="AV134" s="13" t="s">
        <v>84</v>
      </c>
      <c r="AW134" s="13" t="s">
        <v>31</v>
      </c>
      <c r="AX134" s="13" t="s">
        <v>75</v>
      </c>
      <c r="AY134" s="160" t="s">
        <v>158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2720</v>
      </c>
      <c r="H135" s="162">
        <v>223</v>
      </c>
      <c r="I135" s="163"/>
      <c r="L135" s="159"/>
      <c r="M135" s="164"/>
      <c r="T135" s="165"/>
      <c r="AT135" s="160" t="s">
        <v>165</v>
      </c>
      <c r="AU135" s="160" t="s">
        <v>82</v>
      </c>
      <c r="AV135" s="13" t="s">
        <v>84</v>
      </c>
      <c r="AW135" s="13" t="s">
        <v>31</v>
      </c>
      <c r="AX135" s="13" t="s">
        <v>75</v>
      </c>
      <c r="AY135" s="160" t="s">
        <v>158</v>
      </c>
    </row>
    <row r="136" spans="2:65" s="13" customFormat="1" ht="10">
      <c r="B136" s="159"/>
      <c r="D136" s="153" t="s">
        <v>165</v>
      </c>
      <c r="E136" s="160" t="s">
        <v>1</v>
      </c>
      <c r="F136" s="161" t="s">
        <v>2721</v>
      </c>
      <c r="H136" s="162">
        <v>154</v>
      </c>
      <c r="I136" s="163"/>
      <c r="L136" s="159"/>
      <c r="M136" s="164"/>
      <c r="T136" s="165"/>
      <c r="AT136" s="160" t="s">
        <v>165</v>
      </c>
      <c r="AU136" s="160" t="s">
        <v>82</v>
      </c>
      <c r="AV136" s="13" t="s">
        <v>84</v>
      </c>
      <c r="AW136" s="13" t="s">
        <v>31</v>
      </c>
      <c r="AX136" s="13" t="s">
        <v>75</v>
      </c>
      <c r="AY136" s="160" t="s">
        <v>158</v>
      </c>
    </row>
    <row r="137" spans="2:65" s="13" customFormat="1" ht="10">
      <c r="B137" s="159"/>
      <c r="D137" s="153" t="s">
        <v>165</v>
      </c>
      <c r="E137" s="160" t="s">
        <v>1</v>
      </c>
      <c r="F137" s="161" t="s">
        <v>2722</v>
      </c>
      <c r="H137" s="162">
        <v>87</v>
      </c>
      <c r="I137" s="163"/>
      <c r="L137" s="159"/>
      <c r="M137" s="164"/>
      <c r="T137" s="165"/>
      <c r="AT137" s="160" t="s">
        <v>165</v>
      </c>
      <c r="AU137" s="160" t="s">
        <v>82</v>
      </c>
      <c r="AV137" s="13" t="s">
        <v>84</v>
      </c>
      <c r="AW137" s="13" t="s">
        <v>31</v>
      </c>
      <c r="AX137" s="13" t="s">
        <v>75</v>
      </c>
      <c r="AY137" s="160" t="s">
        <v>158</v>
      </c>
    </row>
    <row r="138" spans="2:65" s="14" customFormat="1" ht="10">
      <c r="B138" s="166"/>
      <c r="D138" s="153" t="s">
        <v>165</v>
      </c>
      <c r="E138" s="167" t="s">
        <v>1</v>
      </c>
      <c r="F138" s="168" t="s">
        <v>195</v>
      </c>
      <c r="H138" s="169">
        <v>600</v>
      </c>
      <c r="I138" s="170"/>
      <c r="L138" s="166"/>
      <c r="M138" s="171"/>
      <c r="T138" s="172"/>
      <c r="AT138" s="167" t="s">
        <v>165</v>
      </c>
      <c r="AU138" s="167" t="s">
        <v>82</v>
      </c>
      <c r="AV138" s="14" t="s">
        <v>105</v>
      </c>
      <c r="AW138" s="14" t="s">
        <v>31</v>
      </c>
      <c r="AX138" s="14" t="s">
        <v>82</v>
      </c>
      <c r="AY138" s="167" t="s">
        <v>158</v>
      </c>
    </row>
    <row r="139" spans="2:65" s="1" customFormat="1" ht="33" customHeight="1">
      <c r="B139" s="137"/>
      <c r="C139" s="138" t="s">
        <v>105</v>
      </c>
      <c r="D139" s="138" t="s">
        <v>160</v>
      </c>
      <c r="E139" s="139" t="s">
        <v>2723</v>
      </c>
      <c r="F139" s="140" t="s">
        <v>2724</v>
      </c>
      <c r="G139" s="141" t="s">
        <v>163</v>
      </c>
      <c r="H139" s="142">
        <v>12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123</v>
      </c>
    </row>
    <row r="140" spans="2:65" s="13" customFormat="1" ht="10">
      <c r="B140" s="159"/>
      <c r="D140" s="153" t="s">
        <v>165</v>
      </c>
      <c r="E140" s="160" t="s">
        <v>1</v>
      </c>
      <c r="F140" s="161" t="s">
        <v>2725</v>
      </c>
      <c r="H140" s="162">
        <v>12</v>
      </c>
      <c r="I140" s="163"/>
      <c r="L140" s="159"/>
      <c r="M140" s="164"/>
      <c r="T140" s="165"/>
      <c r="AT140" s="160" t="s">
        <v>165</v>
      </c>
      <c r="AU140" s="160" t="s">
        <v>82</v>
      </c>
      <c r="AV140" s="13" t="s">
        <v>84</v>
      </c>
      <c r="AW140" s="13" t="s">
        <v>31</v>
      </c>
      <c r="AX140" s="13" t="s">
        <v>82</v>
      </c>
      <c r="AY140" s="160" t="s">
        <v>158</v>
      </c>
    </row>
    <row r="141" spans="2:65" s="1" customFormat="1" ht="49" customHeight="1">
      <c r="B141" s="137"/>
      <c r="C141" s="138" t="s">
        <v>108</v>
      </c>
      <c r="D141" s="138" t="s">
        <v>160</v>
      </c>
      <c r="E141" s="139" t="s">
        <v>2726</v>
      </c>
      <c r="F141" s="140" t="s">
        <v>2727</v>
      </c>
      <c r="G141" s="141" t="s">
        <v>163</v>
      </c>
      <c r="H141" s="142">
        <v>777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215</v>
      </c>
    </row>
    <row r="142" spans="2:65" s="1" customFormat="1" ht="45">
      <c r="B142" s="32"/>
      <c r="D142" s="153" t="s">
        <v>750</v>
      </c>
      <c r="F142" s="196" t="s">
        <v>2728</v>
      </c>
      <c r="I142" s="197"/>
      <c r="L142" s="32"/>
      <c r="M142" s="198"/>
      <c r="T142" s="56"/>
      <c r="AT142" s="17" t="s">
        <v>750</v>
      </c>
      <c r="AU142" s="17" t="s">
        <v>82</v>
      </c>
    </row>
    <row r="143" spans="2:65" s="13" customFormat="1" ht="10">
      <c r="B143" s="159"/>
      <c r="D143" s="153" t="s">
        <v>165</v>
      </c>
      <c r="E143" s="160" t="s">
        <v>1</v>
      </c>
      <c r="F143" s="161" t="s">
        <v>2729</v>
      </c>
      <c r="H143" s="162">
        <v>114</v>
      </c>
      <c r="I143" s="163"/>
      <c r="L143" s="159"/>
      <c r="M143" s="164"/>
      <c r="T143" s="165"/>
      <c r="AT143" s="160" t="s">
        <v>165</v>
      </c>
      <c r="AU143" s="160" t="s">
        <v>82</v>
      </c>
      <c r="AV143" s="13" t="s">
        <v>84</v>
      </c>
      <c r="AW143" s="13" t="s">
        <v>31</v>
      </c>
      <c r="AX143" s="13" t="s">
        <v>75</v>
      </c>
      <c r="AY143" s="160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2730</v>
      </c>
      <c r="H144" s="162">
        <v>203</v>
      </c>
      <c r="I144" s="163"/>
      <c r="L144" s="159"/>
      <c r="M144" s="164"/>
      <c r="T144" s="165"/>
      <c r="AT144" s="160" t="s">
        <v>165</v>
      </c>
      <c r="AU144" s="160" t="s">
        <v>82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2731</v>
      </c>
      <c r="H145" s="162">
        <v>385</v>
      </c>
      <c r="I145" s="163"/>
      <c r="L145" s="159"/>
      <c r="M145" s="164"/>
      <c r="T145" s="165"/>
      <c r="AT145" s="160" t="s">
        <v>165</v>
      </c>
      <c r="AU145" s="160" t="s">
        <v>82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3" customFormat="1" ht="10">
      <c r="B146" s="159"/>
      <c r="D146" s="153" t="s">
        <v>165</v>
      </c>
      <c r="E146" s="160" t="s">
        <v>1</v>
      </c>
      <c r="F146" s="161" t="s">
        <v>2732</v>
      </c>
      <c r="H146" s="162">
        <v>75</v>
      </c>
      <c r="I146" s="163"/>
      <c r="L146" s="159"/>
      <c r="M146" s="164"/>
      <c r="T146" s="165"/>
      <c r="AT146" s="160" t="s">
        <v>165</v>
      </c>
      <c r="AU146" s="160" t="s">
        <v>82</v>
      </c>
      <c r="AV146" s="13" t="s">
        <v>84</v>
      </c>
      <c r="AW146" s="13" t="s">
        <v>31</v>
      </c>
      <c r="AX146" s="13" t="s">
        <v>75</v>
      </c>
      <c r="AY146" s="160" t="s">
        <v>158</v>
      </c>
    </row>
    <row r="147" spans="2:65" s="14" customFormat="1" ht="10">
      <c r="B147" s="166"/>
      <c r="D147" s="153" t="s">
        <v>165</v>
      </c>
      <c r="E147" s="167" t="s">
        <v>1</v>
      </c>
      <c r="F147" s="168" t="s">
        <v>195</v>
      </c>
      <c r="H147" s="169">
        <v>777</v>
      </c>
      <c r="I147" s="170"/>
      <c r="L147" s="166"/>
      <c r="M147" s="171"/>
      <c r="T147" s="172"/>
      <c r="AT147" s="167" t="s">
        <v>165</v>
      </c>
      <c r="AU147" s="167" t="s">
        <v>82</v>
      </c>
      <c r="AV147" s="14" t="s">
        <v>105</v>
      </c>
      <c r="AW147" s="14" t="s">
        <v>31</v>
      </c>
      <c r="AX147" s="14" t="s">
        <v>82</v>
      </c>
      <c r="AY147" s="167" t="s">
        <v>158</v>
      </c>
    </row>
    <row r="148" spans="2:65" s="1" customFormat="1" ht="21.75" customHeight="1">
      <c r="B148" s="137"/>
      <c r="C148" s="138" t="s">
        <v>111</v>
      </c>
      <c r="D148" s="138" t="s">
        <v>160</v>
      </c>
      <c r="E148" s="139" t="s">
        <v>2733</v>
      </c>
      <c r="F148" s="140" t="s">
        <v>2734</v>
      </c>
      <c r="G148" s="141" t="s">
        <v>906</v>
      </c>
      <c r="H148" s="142">
        <v>230</v>
      </c>
      <c r="I148" s="143"/>
      <c r="J148" s="144">
        <f>ROUND(I148*H148,2)</f>
        <v>0</v>
      </c>
      <c r="K148" s="145"/>
      <c r="L148" s="32"/>
      <c r="M148" s="146" t="s">
        <v>1</v>
      </c>
      <c r="N148" s="147" t="s">
        <v>40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82</v>
      </c>
      <c r="BK148" s="151">
        <f>ROUND(I148*H148,2)</f>
        <v>0</v>
      </c>
      <c r="BL148" s="17" t="s">
        <v>105</v>
      </c>
      <c r="BM148" s="150" t="s">
        <v>228</v>
      </c>
    </row>
    <row r="149" spans="2:65" s="1" customFormat="1" ht="27">
      <c r="B149" s="32"/>
      <c r="D149" s="153" t="s">
        <v>750</v>
      </c>
      <c r="F149" s="196" t="s">
        <v>2735</v>
      </c>
      <c r="I149" s="197"/>
      <c r="L149" s="32"/>
      <c r="M149" s="198"/>
      <c r="T149" s="56"/>
      <c r="AT149" s="17" t="s">
        <v>750</v>
      </c>
      <c r="AU149" s="17" t="s">
        <v>82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2736</v>
      </c>
      <c r="H150" s="162">
        <v>65</v>
      </c>
      <c r="I150" s="163"/>
      <c r="L150" s="159"/>
      <c r="M150" s="164"/>
      <c r="T150" s="165"/>
      <c r="AT150" s="160" t="s">
        <v>165</v>
      </c>
      <c r="AU150" s="160" t="s">
        <v>82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3" customFormat="1" ht="10">
      <c r="B151" s="159"/>
      <c r="D151" s="153" t="s">
        <v>165</v>
      </c>
      <c r="E151" s="160" t="s">
        <v>1</v>
      </c>
      <c r="F151" s="161" t="s">
        <v>2737</v>
      </c>
      <c r="H151" s="162">
        <v>165</v>
      </c>
      <c r="I151" s="163"/>
      <c r="L151" s="159"/>
      <c r="M151" s="164"/>
      <c r="T151" s="165"/>
      <c r="AT151" s="160" t="s">
        <v>165</v>
      </c>
      <c r="AU151" s="160" t="s">
        <v>82</v>
      </c>
      <c r="AV151" s="13" t="s">
        <v>84</v>
      </c>
      <c r="AW151" s="13" t="s">
        <v>31</v>
      </c>
      <c r="AX151" s="13" t="s">
        <v>75</v>
      </c>
      <c r="AY151" s="160" t="s">
        <v>158</v>
      </c>
    </row>
    <row r="152" spans="2:65" s="14" customFormat="1" ht="10">
      <c r="B152" s="166"/>
      <c r="D152" s="153" t="s">
        <v>165</v>
      </c>
      <c r="E152" s="167" t="s">
        <v>1</v>
      </c>
      <c r="F152" s="168" t="s">
        <v>195</v>
      </c>
      <c r="H152" s="169">
        <v>230</v>
      </c>
      <c r="I152" s="170"/>
      <c r="L152" s="166"/>
      <c r="M152" s="171"/>
      <c r="T152" s="172"/>
      <c r="AT152" s="167" t="s">
        <v>165</v>
      </c>
      <c r="AU152" s="167" t="s">
        <v>82</v>
      </c>
      <c r="AV152" s="14" t="s">
        <v>105</v>
      </c>
      <c r="AW152" s="14" t="s">
        <v>31</v>
      </c>
      <c r="AX152" s="14" t="s">
        <v>82</v>
      </c>
      <c r="AY152" s="167" t="s">
        <v>158</v>
      </c>
    </row>
    <row r="153" spans="2:65" s="1" customFormat="1" ht="16.5" customHeight="1">
      <c r="B153" s="137"/>
      <c r="C153" s="138" t="s">
        <v>120</v>
      </c>
      <c r="D153" s="138" t="s">
        <v>160</v>
      </c>
      <c r="E153" s="139" t="s">
        <v>2738</v>
      </c>
      <c r="F153" s="140" t="s">
        <v>2739</v>
      </c>
      <c r="G153" s="141" t="s">
        <v>906</v>
      </c>
      <c r="H153" s="142">
        <v>105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237</v>
      </c>
    </row>
    <row r="154" spans="2:65" s="1" customFormat="1" ht="27">
      <c r="B154" s="32"/>
      <c r="D154" s="153" t="s">
        <v>750</v>
      </c>
      <c r="F154" s="196" t="s">
        <v>2735</v>
      </c>
      <c r="I154" s="197"/>
      <c r="L154" s="32"/>
      <c r="M154" s="198"/>
      <c r="T154" s="56"/>
      <c r="AT154" s="17" t="s">
        <v>750</v>
      </c>
      <c r="AU154" s="17" t="s">
        <v>82</v>
      </c>
    </row>
    <row r="155" spans="2:65" s="13" customFormat="1" ht="20">
      <c r="B155" s="159"/>
      <c r="D155" s="153" t="s">
        <v>165</v>
      </c>
      <c r="E155" s="160" t="s">
        <v>1</v>
      </c>
      <c r="F155" s="161" t="s">
        <v>2740</v>
      </c>
      <c r="H155" s="162">
        <v>105</v>
      </c>
      <c r="I155" s="163"/>
      <c r="L155" s="159"/>
      <c r="M155" s="164"/>
      <c r="T155" s="165"/>
      <c r="AT155" s="160" t="s">
        <v>165</v>
      </c>
      <c r="AU155" s="160" t="s">
        <v>82</v>
      </c>
      <c r="AV155" s="13" t="s">
        <v>84</v>
      </c>
      <c r="AW155" s="13" t="s">
        <v>31</v>
      </c>
      <c r="AX155" s="13" t="s">
        <v>82</v>
      </c>
      <c r="AY155" s="160" t="s">
        <v>158</v>
      </c>
    </row>
    <row r="156" spans="2:65" s="1" customFormat="1" ht="37.75" customHeight="1">
      <c r="B156" s="137"/>
      <c r="C156" s="138" t="s">
        <v>123</v>
      </c>
      <c r="D156" s="138" t="s">
        <v>160</v>
      </c>
      <c r="E156" s="139" t="s">
        <v>2741</v>
      </c>
      <c r="F156" s="140" t="s">
        <v>2742</v>
      </c>
      <c r="G156" s="141" t="s">
        <v>170</v>
      </c>
      <c r="H156" s="142">
        <v>0.6</v>
      </c>
      <c r="I156" s="143"/>
      <c r="J156" s="144">
        <f>ROUND(I156*H156,2)</f>
        <v>0</v>
      </c>
      <c r="K156" s="145"/>
      <c r="L156" s="32"/>
      <c r="M156" s="146" t="s">
        <v>1</v>
      </c>
      <c r="N156" s="147" t="s">
        <v>40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82</v>
      </c>
      <c r="BK156" s="151">
        <f>ROUND(I156*H156,2)</f>
        <v>0</v>
      </c>
      <c r="BL156" s="17" t="s">
        <v>105</v>
      </c>
      <c r="BM156" s="150" t="s">
        <v>248</v>
      </c>
    </row>
    <row r="157" spans="2:65" s="1" customFormat="1" ht="36">
      <c r="B157" s="32"/>
      <c r="D157" s="153" t="s">
        <v>750</v>
      </c>
      <c r="F157" s="196" t="s">
        <v>2743</v>
      </c>
      <c r="I157" s="197"/>
      <c r="L157" s="32"/>
      <c r="M157" s="198"/>
      <c r="T157" s="56"/>
      <c r="AT157" s="17" t="s">
        <v>750</v>
      </c>
      <c r="AU157" s="17" t="s">
        <v>82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2744</v>
      </c>
      <c r="H158" s="162">
        <v>0.6</v>
      </c>
      <c r="I158" s="163"/>
      <c r="L158" s="159"/>
      <c r="M158" s="164"/>
      <c r="T158" s="165"/>
      <c r="AT158" s="160" t="s">
        <v>165</v>
      </c>
      <c r="AU158" s="160" t="s">
        <v>82</v>
      </c>
      <c r="AV158" s="13" t="s">
        <v>84</v>
      </c>
      <c r="AW158" s="13" t="s">
        <v>31</v>
      </c>
      <c r="AX158" s="13" t="s">
        <v>82</v>
      </c>
      <c r="AY158" s="160" t="s">
        <v>158</v>
      </c>
    </row>
    <row r="159" spans="2:65" s="1" customFormat="1" ht="24.15" customHeight="1">
      <c r="B159" s="137"/>
      <c r="C159" s="138" t="s">
        <v>179</v>
      </c>
      <c r="D159" s="138" t="s">
        <v>160</v>
      </c>
      <c r="E159" s="139" t="s">
        <v>2745</v>
      </c>
      <c r="F159" s="140" t="s">
        <v>2746</v>
      </c>
      <c r="G159" s="141" t="s">
        <v>170</v>
      </c>
      <c r="H159" s="142">
        <v>1512.2</v>
      </c>
      <c r="I159" s="143"/>
      <c r="J159" s="144">
        <f>ROUND(I159*H159,2)</f>
        <v>0</v>
      </c>
      <c r="K159" s="145"/>
      <c r="L159" s="32"/>
      <c r="M159" s="146" t="s">
        <v>1</v>
      </c>
      <c r="N159" s="147" t="s">
        <v>40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82</v>
      </c>
      <c r="BK159" s="151">
        <f>ROUND(I159*H159,2)</f>
        <v>0</v>
      </c>
      <c r="BL159" s="17" t="s">
        <v>105</v>
      </c>
      <c r="BM159" s="150" t="s">
        <v>259</v>
      </c>
    </row>
    <row r="160" spans="2:65" s="1" customFormat="1" ht="27">
      <c r="B160" s="32"/>
      <c r="D160" s="153" t="s">
        <v>750</v>
      </c>
      <c r="F160" s="196" t="s">
        <v>2747</v>
      </c>
      <c r="I160" s="197"/>
      <c r="L160" s="32"/>
      <c r="M160" s="198"/>
      <c r="T160" s="56"/>
      <c r="AT160" s="17" t="s">
        <v>750</v>
      </c>
      <c r="AU160" s="17" t="s">
        <v>82</v>
      </c>
    </row>
    <row r="161" spans="2:65" s="13" customFormat="1" ht="10">
      <c r="B161" s="159"/>
      <c r="D161" s="153" t="s">
        <v>165</v>
      </c>
      <c r="E161" s="160" t="s">
        <v>1</v>
      </c>
      <c r="F161" s="161" t="s">
        <v>2748</v>
      </c>
      <c r="H161" s="162">
        <v>1512.2</v>
      </c>
      <c r="I161" s="163"/>
      <c r="L161" s="159"/>
      <c r="M161" s="164"/>
      <c r="T161" s="165"/>
      <c r="AT161" s="160" t="s">
        <v>165</v>
      </c>
      <c r="AU161" s="160" t="s">
        <v>82</v>
      </c>
      <c r="AV161" s="13" t="s">
        <v>84</v>
      </c>
      <c r="AW161" s="13" t="s">
        <v>31</v>
      </c>
      <c r="AX161" s="13" t="s">
        <v>82</v>
      </c>
      <c r="AY161" s="160" t="s">
        <v>158</v>
      </c>
    </row>
    <row r="162" spans="2:65" s="1" customFormat="1" ht="24.15" customHeight="1">
      <c r="B162" s="137"/>
      <c r="C162" s="138" t="s">
        <v>215</v>
      </c>
      <c r="D162" s="138" t="s">
        <v>160</v>
      </c>
      <c r="E162" s="139" t="s">
        <v>2749</v>
      </c>
      <c r="F162" s="140" t="s">
        <v>2750</v>
      </c>
      <c r="G162" s="141" t="s">
        <v>170</v>
      </c>
      <c r="H162" s="142">
        <v>731.03200000000004</v>
      </c>
      <c r="I162" s="143"/>
      <c r="J162" s="144">
        <f>ROUND(I162*H162,2)</f>
        <v>0</v>
      </c>
      <c r="K162" s="145"/>
      <c r="L162" s="32"/>
      <c r="M162" s="146" t="s">
        <v>1</v>
      </c>
      <c r="N162" s="147" t="s">
        <v>40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82</v>
      </c>
      <c r="BK162" s="151">
        <f>ROUND(I162*H162,2)</f>
        <v>0</v>
      </c>
      <c r="BL162" s="17" t="s">
        <v>105</v>
      </c>
      <c r="BM162" s="150" t="s">
        <v>269</v>
      </c>
    </row>
    <row r="163" spans="2:65" s="1" customFormat="1" ht="27">
      <c r="B163" s="32"/>
      <c r="D163" s="153" t="s">
        <v>750</v>
      </c>
      <c r="F163" s="196" t="s">
        <v>2751</v>
      </c>
      <c r="I163" s="197"/>
      <c r="L163" s="32"/>
      <c r="M163" s="198"/>
      <c r="T163" s="56"/>
      <c r="AT163" s="17" t="s">
        <v>750</v>
      </c>
      <c r="AU163" s="17" t="s">
        <v>82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2752</v>
      </c>
      <c r="H164" s="162">
        <v>196.482</v>
      </c>
      <c r="I164" s="163"/>
      <c r="L164" s="159"/>
      <c r="M164" s="164"/>
      <c r="T164" s="165"/>
      <c r="AT164" s="160" t="s">
        <v>165</v>
      </c>
      <c r="AU164" s="160" t="s">
        <v>82</v>
      </c>
      <c r="AV164" s="13" t="s">
        <v>84</v>
      </c>
      <c r="AW164" s="13" t="s">
        <v>31</v>
      </c>
      <c r="AX164" s="13" t="s">
        <v>75</v>
      </c>
      <c r="AY164" s="160" t="s">
        <v>158</v>
      </c>
    </row>
    <row r="165" spans="2:65" s="13" customFormat="1" ht="10">
      <c r="B165" s="159"/>
      <c r="D165" s="153" t="s">
        <v>165</v>
      </c>
      <c r="E165" s="160" t="s">
        <v>1</v>
      </c>
      <c r="F165" s="161" t="s">
        <v>2753</v>
      </c>
      <c r="H165" s="162">
        <v>54.945</v>
      </c>
      <c r="I165" s="163"/>
      <c r="L165" s="159"/>
      <c r="M165" s="164"/>
      <c r="T165" s="165"/>
      <c r="AT165" s="160" t="s">
        <v>165</v>
      </c>
      <c r="AU165" s="160" t="s">
        <v>82</v>
      </c>
      <c r="AV165" s="13" t="s">
        <v>84</v>
      </c>
      <c r="AW165" s="13" t="s">
        <v>31</v>
      </c>
      <c r="AX165" s="13" t="s">
        <v>75</v>
      </c>
      <c r="AY165" s="160" t="s">
        <v>158</v>
      </c>
    </row>
    <row r="166" spans="2:65" s="13" customFormat="1" ht="10">
      <c r="B166" s="159"/>
      <c r="D166" s="153" t="s">
        <v>165</v>
      </c>
      <c r="E166" s="160" t="s">
        <v>1</v>
      </c>
      <c r="F166" s="161" t="s">
        <v>2754</v>
      </c>
      <c r="H166" s="162">
        <v>32.643000000000001</v>
      </c>
      <c r="I166" s="163"/>
      <c r="L166" s="159"/>
      <c r="M166" s="164"/>
      <c r="T166" s="165"/>
      <c r="AT166" s="160" t="s">
        <v>165</v>
      </c>
      <c r="AU166" s="160" t="s">
        <v>82</v>
      </c>
      <c r="AV166" s="13" t="s">
        <v>84</v>
      </c>
      <c r="AW166" s="13" t="s">
        <v>31</v>
      </c>
      <c r="AX166" s="13" t="s">
        <v>75</v>
      </c>
      <c r="AY166" s="160" t="s">
        <v>158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2755</v>
      </c>
      <c r="H167" s="162">
        <v>374.72500000000002</v>
      </c>
      <c r="I167" s="163"/>
      <c r="L167" s="159"/>
      <c r="M167" s="164"/>
      <c r="T167" s="165"/>
      <c r="AT167" s="160" t="s">
        <v>165</v>
      </c>
      <c r="AU167" s="160" t="s">
        <v>82</v>
      </c>
      <c r="AV167" s="13" t="s">
        <v>84</v>
      </c>
      <c r="AW167" s="13" t="s">
        <v>31</v>
      </c>
      <c r="AX167" s="13" t="s">
        <v>75</v>
      </c>
      <c r="AY167" s="160" t="s">
        <v>158</v>
      </c>
    </row>
    <row r="168" spans="2:65" s="13" customFormat="1" ht="10">
      <c r="B168" s="159"/>
      <c r="D168" s="153" t="s">
        <v>165</v>
      </c>
      <c r="E168" s="160" t="s">
        <v>1</v>
      </c>
      <c r="F168" s="161" t="s">
        <v>2756</v>
      </c>
      <c r="H168" s="162">
        <v>72.236999999999995</v>
      </c>
      <c r="I168" s="163"/>
      <c r="L168" s="159"/>
      <c r="M168" s="164"/>
      <c r="T168" s="165"/>
      <c r="AT168" s="160" t="s">
        <v>165</v>
      </c>
      <c r="AU168" s="160" t="s">
        <v>82</v>
      </c>
      <c r="AV168" s="13" t="s">
        <v>84</v>
      </c>
      <c r="AW168" s="13" t="s">
        <v>31</v>
      </c>
      <c r="AX168" s="13" t="s">
        <v>75</v>
      </c>
      <c r="AY168" s="160" t="s">
        <v>158</v>
      </c>
    </row>
    <row r="169" spans="2:65" s="14" customFormat="1" ht="10">
      <c r="B169" s="166"/>
      <c r="D169" s="153" t="s">
        <v>165</v>
      </c>
      <c r="E169" s="167" t="s">
        <v>1</v>
      </c>
      <c r="F169" s="168" t="s">
        <v>195</v>
      </c>
      <c r="H169" s="169">
        <v>731.03200000000004</v>
      </c>
      <c r="I169" s="170"/>
      <c r="L169" s="166"/>
      <c r="M169" s="171"/>
      <c r="T169" s="172"/>
      <c r="AT169" s="167" t="s">
        <v>165</v>
      </c>
      <c r="AU169" s="167" t="s">
        <v>82</v>
      </c>
      <c r="AV169" s="14" t="s">
        <v>105</v>
      </c>
      <c r="AW169" s="14" t="s">
        <v>31</v>
      </c>
      <c r="AX169" s="14" t="s">
        <v>82</v>
      </c>
      <c r="AY169" s="167" t="s">
        <v>158</v>
      </c>
    </row>
    <row r="170" spans="2:65" s="1" customFormat="1" ht="24.15" customHeight="1">
      <c r="B170" s="137"/>
      <c r="C170" s="138" t="s">
        <v>223</v>
      </c>
      <c r="D170" s="138" t="s">
        <v>160</v>
      </c>
      <c r="E170" s="139" t="s">
        <v>2757</v>
      </c>
      <c r="F170" s="140" t="s">
        <v>2758</v>
      </c>
      <c r="G170" s="141" t="s">
        <v>170</v>
      </c>
      <c r="H170" s="142">
        <v>365.51600000000002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40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284</v>
      </c>
    </row>
    <row r="171" spans="2:65" s="1" customFormat="1" ht="27">
      <c r="B171" s="32"/>
      <c r="D171" s="153" t="s">
        <v>750</v>
      </c>
      <c r="F171" s="196" t="s">
        <v>2751</v>
      </c>
      <c r="I171" s="197"/>
      <c r="L171" s="32"/>
      <c r="M171" s="198"/>
      <c r="T171" s="56"/>
      <c r="AT171" s="17" t="s">
        <v>750</v>
      </c>
      <c r="AU171" s="17" t="s">
        <v>82</v>
      </c>
    </row>
    <row r="172" spans="2:65" s="13" customFormat="1" ht="10">
      <c r="B172" s="159"/>
      <c r="D172" s="153" t="s">
        <v>165</v>
      </c>
      <c r="E172" s="160" t="s">
        <v>1</v>
      </c>
      <c r="F172" s="161" t="s">
        <v>2759</v>
      </c>
      <c r="H172" s="162">
        <v>365.51600000000002</v>
      </c>
      <c r="I172" s="163"/>
      <c r="L172" s="159"/>
      <c r="M172" s="164"/>
      <c r="T172" s="165"/>
      <c r="AT172" s="160" t="s">
        <v>165</v>
      </c>
      <c r="AU172" s="160" t="s">
        <v>82</v>
      </c>
      <c r="AV172" s="13" t="s">
        <v>84</v>
      </c>
      <c r="AW172" s="13" t="s">
        <v>31</v>
      </c>
      <c r="AX172" s="13" t="s">
        <v>82</v>
      </c>
      <c r="AY172" s="160" t="s">
        <v>158</v>
      </c>
    </row>
    <row r="173" spans="2:65" s="1" customFormat="1" ht="24.15" customHeight="1">
      <c r="B173" s="137"/>
      <c r="C173" s="138" t="s">
        <v>228</v>
      </c>
      <c r="D173" s="138" t="s">
        <v>160</v>
      </c>
      <c r="E173" s="139" t="s">
        <v>2760</v>
      </c>
      <c r="F173" s="140" t="s">
        <v>2761</v>
      </c>
      <c r="G173" s="141" t="s">
        <v>170</v>
      </c>
      <c r="H173" s="142">
        <v>37.299999999999997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40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82</v>
      </c>
      <c r="BK173" s="151">
        <f>ROUND(I173*H173,2)</f>
        <v>0</v>
      </c>
      <c r="BL173" s="17" t="s">
        <v>105</v>
      </c>
      <c r="BM173" s="150" t="s">
        <v>295</v>
      </c>
    </row>
    <row r="174" spans="2:65" s="1" customFormat="1" ht="45">
      <c r="B174" s="32"/>
      <c r="D174" s="153" t="s">
        <v>750</v>
      </c>
      <c r="F174" s="196" t="s">
        <v>2762</v>
      </c>
      <c r="I174" s="197"/>
      <c r="L174" s="32"/>
      <c r="M174" s="198"/>
      <c r="T174" s="56"/>
      <c r="AT174" s="17" t="s">
        <v>750</v>
      </c>
      <c r="AU174" s="17" t="s">
        <v>82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2763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82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2764</v>
      </c>
      <c r="H176" s="162">
        <v>37.299999999999997</v>
      </c>
      <c r="I176" s="163"/>
      <c r="L176" s="159"/>
      <c r="M176" s="164"/>
      <c r="T176" s="165"/>
      <c r="AT176" s="160" t="s">
        <v>165</v>
      </c>
      <c r="AU176" s="160" t="s">
        <v>82</v>
      </c>
      <c r="AV176" s="13" t="s">
        <v>84</v>
      </c>
      <c r="AW176" s="13" t="s">
        <v>31</v>
      </c>
      <c r="AX176" s="13" t="s">
        <v>82</v>
      </c>
      <c r="AY176" s="160" t="s">
        <v>158</v>
      </c>
    </row>
    <row r="177" spans="2:65" s="1" customFormat="1" ht="24.15" customHeight="1">
      <c r="B177" s="137"/>
      <c r="C177" s="138" t="s">
        <v>233</v>
      </c>
      <c r="D177" s="138" t="s">
        <v>160</v>
      </c>
      <c r="E177" s="139" t="s">
        <v>2765</v>
      </c>
      <c r="F177" s="140" t="s">
        <v>2766</v>
      </c>
      <c r="G177" s="141" t="s">
        <v>170</v>
      </c>
      <c r="H177" s="142">
        <v>18.649999999999999</v>
      </c>
      <c r="I177" s="143"/>
      <c r="J177" s="144">
        <f>ROUND(I177*H177,2)</f>
        <v>0</v>
      </c>
      <c r="K177" s="145"/>
      <c r="L177" s="32"/>
      <c r="M177" s="146" t="s">
        <v>1</v>
      </c>
      <c r="N177" s="147" t="s">
        <v>40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82</v>
      </c>
      <c r="BK177" s="151">
        <f>ROUND(I177*H177,2)</f>
        <v>0</v>
      </c>
      <c r="BL177" s="17" t="s">
        <v>105</v>
      </c>
      <c r="BM177" s="150" t="s">
        <v>489</v>
      </c>
    </row>
    <row r="178" spans="2:65" s="1" customFormat="1" ht="45">
      <c r="B178" s="32"/>
      <c r="D178" s="153" t="s">
        <v>750</v>
      </c>
      <c r="F178" s="196" t="s">
        <v>2762</v>
      </c>
      <c r="I178" s="197"/>
      <c r="L178" s="32"/>
      <c r="M178" s="198"/>
      <c r="T178" s="56"/>
      <c r="AT178" s="17" t="s">
        <v>750</v>
      </c>
      <c r="AU178" s="17" t="s">
        <v>82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2767</v>
      </c>
      <c r="H179" s="162">
        <v>18.649999999999999</v>
      </c>
      <c r="I179" s="163"/>
      <c r="L179" s="159"/>
      <c r="M179" s="164"/>
      <c r="T179" s="165"/>
      <c r="AT179" s="160" t="s">
        <v>165</v>
      </c>
      <c r="AU179" s="160" t="s">
        <v>82</v>
      </c>
      <c r="AV179" s="13" t="s">
        <v>84</v>
      </c>
      <c r="AW179" s="13" t="s">
        <v>31</v>
      </c>
      <c r="AX179" s="13" t="s">
        <v>82</v>
      </c>
      <c r="AY179" s="160" t="s">
        <v>158</v>
      </c>
    </row>
    <row r="180" spans="2:65" s="1" customFormat="1" ht="24.15" customHeight="1">
      <c r="B180" s="137"/>
      <c r="C180" s="138" t="s">
        <v>237</v>
      </c>
      <c r="D180" s="138" t="s">
        <v>160</v>
      </c>
      <c r="E180" s="139" t="s">
        <v>2768</v>
      </c>
      <c r="F180" s="140" t="s">
        <v>2769</v>
      </c>
      <c r="G180" s="141" t="s">
        <v>170</v>
      </c>
      <c r="H180" s="142">
        <v>813.9</v>
      </c>
      <c r="I180" s="143"/>
      <c r="J180" s="144">
        <f>ROUND(I180*H180,2)</f>
        <v>0</v>
      </c>
      <c r="K180" s="145"/>
      <c r="L180" s="32"/>
      <c r="M180" s="146" t="s">
        <v>1</v>
      </c>
      <c r="N180" s="147" t="s">
        <v>40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82</v>
      </c>
      <c r="BK180" s="151">
        <f>ROUND(I180*H180,2)</f>
        <v>0</v>
      </c>
      <c r="BL180" s="17" t="s">
        <v>105</v>
      </c>
      <c r="BM180" s="150" t="s">
        <v>501</v>
      </c>
    </row>
    <row r="181" spans="2:65" s="1" customFormat="1" ht="27">
      <c r="B181" s="32"/>
      <c r="D181" s="153" t="s">
        <v>750</v>
      </c>
      <c r="F181" s="196" t="s">
        <v>2770</v>
      </c>
      <c r="I181" s="197"/>
      <c r="L181" s="32"/>
      <c r="M181" s="198"/>
      <c r="T181" s="56"/>
      <c r="AT181" s="17" t="s">
        <v>750</v>
      </c>
      <c r="AU181" s="17" t="s">
        <v>82</v>
      </c>
    </row>
    <row r="182" spans="2:65" s="13" customFormat="1" ht="20">
      <c r="B182" s="159"/>
      <c r="D182" s="153" t="s">
        <v>165</v>
      </c>
      <c r="E182" s="160" t="s">
        <v>1</v>
      </c>
      <c r="F182" s="161" t="s">
        <v>2771</v>
      </c>
      <c r="H182" s="162">
        <v>813.9</v>
      </c>
      <c r="I182" s="163"/>
      <c r="L182" s="159"/>
      <c r="M182" s="164"/>
      <c r="T182" s="165"/>
      <c r="AT182" s="160" t="s">
        <v>165</v>
      </c>
      <c r="AU182" s="160" t="s">
        <v>82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24.15" customHeight="1">
      <c r="B183" s="137"/>
      <c r="C183" s="138" t="s">
        <v>8</v>
      </c>
      <c r="D183" s="138" t="s">
        <v>160</v>
      </c>
      <c r="E183" s="139" t="s">
        <v>2772</v>
      </c>
      <c r="F183" s="140" t="s">
        <v>2773</v>
      </c>
      <c r="G183" s="141" t="s">
        <v>170</v>
      </c>
      <c r="H183" s="142">
        <v>1466.6320000000001</v>
      </c>
      <c r="I183" s="143"/>
      <c r="J183" s="144">
        <f>ROUND(I183*H183,2)</f>
        <v>0</v>
      </c>
      <c r="K183" s="145"/>
      <c r="L183" s="32"/>
      <c r="M183" s="146" t="s">
        <v>1</v>
      </c>
      <c r="N183" s="147" t="s">
        <v>40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515</v>
      </c>
    </row>
    <row r="184" spans="2:65" s="1" customFormat="1" ht="27">
      <c r="B184" s="32"/>
      <c r="D184" s="153" t="s">
        <v>750</v>
      </c>
      <c r="F184" s="196" t="s">
        <v>2770</v>
      </c>
      <c r="I184" s="197"/>
      <c r="L184" s="32"/>
      <c r="M184" s="198"/>
      <c r="T184" s="56"/>
      <c r="AT184" s="17" t="s">
        <v>750</v>
      </c>
      <c r="AU184" s="17" t="s">
        <v>82</v>
      </c>
    </row>
    <row r="185" spans="2:65" s="13" customFormat="1" ht="10">
      <c r="B185" s="159"/>
      <c r="D185" s="153" t="s">
        <v>165</v>
      </c>
      <c r="E185" s="160" t="s">
        <v>1</v>
      </c>
      <c r="F185" s="161" t="s">
        <v>2774</v>
      </c>
      <c r="H185" s="162">
        <v>698.3</v>
      </c>
      <c r="I185" s="163"/>
      <c r="L185" s="159"/>
      <c r="M185" s="164"/>
      <c r="T185" s="165"/>
      <c r="AT185" s="160" t="s">
        <v>165</v>
      </c>
      <c r="AU185" s="160" t="s">
        <v>82</v>
      </c>
      <c r="AV185" s="13" t="s">
        <v>84</v>
      </c>
      <c r="AW185" s="13" t="s">
        <v>31</v>
      </c>
      <c r="AX185" s="13" t="s">
        <v>75</v>
      </c>
      <c r="AY185" s="160" t="s">
        <v>158</v>
      </c>
    </row>
    <row r="186" spans="2:65" s="13" customFormat="1" ht="10">
      <c r="B186" s="159"/>
      <c r="D186" s="153" t="s">
        <v>165</v>
      </c>
      <c r="E186" s="160" t="s">
        <v>1</v>
      </c>
      <c r="F186" s="161" t="s">
        <v>2775</v>
      </c>
      <c r="H186" s="162">
        <v>768.33199999999999</v>
      </c>
      <c r="I186" s="163"/>
      <c r="L186" s="159"/>
      <c r="M186" s="164"/>
      <c r="T186" s="165"/>
      <c r="AT186" s="160" t="s">
        <v>165</v>
      </c>
      <c r="AU186" s="160" t="s">
        <v>82</v>
      </c>
      <c r="AV186" s="13" t="s">
        <v>84</v>
      </c>
      <c r="AW186" s="13" t="s">
        <v>31</v>
      </c>
      <c r="AX186" s="13" t="s">
        <v>75</v>
      </c>
      <c r="AY186" s="160" t="s">
        <v>158</v>
      </c>
    </row>
    <row r="187" spans="2:65" s="14" customFormat="1" ht="10">
      <c r="B187" s="166"/>
      <c r="D187" s="153" t="s">
        <v>165</v>
      </c>
      <c r="E187" s="167" t="s">
        <v>1</v>
      </c>
      <c r="F187" s="168" t="s">
        <v>195</v>
      </c>
      <c r="H187" s="169">
        <v>1466.6320000000001</v>
      </c>
      <c r="I187" s="170"/>
      <c r="L187" s="166"/>
      <c r="M187" s="171"/>
      <c r="T187" s="172"/>
      <c r="AT187" s="167" t="s">
        <v>165</v>
      </c>
      <c r="AU187" s="167" t="s">
        <v>82</v>
      </c>
      <c r="AV187" s="14" t="s">
        <v>105</v>
      </c>
      <c r="AW187" s="14" t="s">
        <v>31</v>
      </c>
      <c r="AX187" s="14" t="s">
        <v>82</v>
      </c>
      <c r="AY187" s="167" t="s">
        <v>158</v>
      </c>
    </row>
    <row r="188" spans="2:65" s="1" customFormat="1" ht="37.75" customHeight="1">
      <c r="B188" s="137"/>
      <c r="C188" s="138" t="s">
        <v>248</v>
      </c>
      <c r="D188" s="138" t="s">
        <v>160</v>
      </c>
      <c r="E188" s="139" t="s">
        <v>2776</v>
      </c>
      <c r="F188" s="140" t="s">
        <v>2777</v>
      </c>
      <c r="G188" s="141" t="s">
        <v>170</v>
      </c>
      <c r="H188" s="142">
        <v>27866.008000000002</v>
      </c>
      <c r="I188" s="143"/>
      <c r="J188" s="144">
        <f>ROUND(I188*H188,2)</f>
        <v>0</v>
      </c>
      <c r="K188" s="145"/>
      <c r="L188" s="32"/>
      <c r="M188" s="146" t="s">
        <v>1</v>
      </c>
      <c r="N188" s="147" t="s">
        <v>40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82</v>
      </c>
      <c r="BK188" s="151">
        <f>ROUND(I188*H188,2)</f>
        <v>0</v>
      </c>
      <c r="BL188" s="17" t="s">
        <v>105</v>
      </c>
      <c r="BM188" s="150" t="s">
        <v>530</v>
      </c>
    </row>
    <row r="189" spans="2:65" s="1" customFormat="1" ht="27">
      <c r="B189" s="32"/>
      <c r="D189" s="153" t="s">
        <v>750</v>
      </c>
      <c r="F189" s="196" t="s">
        <v>2770</v>
      </c>
      <c r="I189" s="197"/>
      <c r="L189" s="32"/>
      <c r="M189" s="198"/>
      <c r="T189" s="56"/>
      <c r="AT189" s="17" t="s">
        <v>750</v>
      </c>
      <c r="AU189" s="17" t="s">
        <v>82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2778</v>
      </c>
      <c r="H190" s="162">
        <v>27866.008000000002</v>
      </c>
      <c r="I190" s="163"/>
      <c r="L190" s="159"/>
      <c r="M190" s="164"/>
      <c r="T190" s="165"/>
      <c r="AT190" s="160" t="s">
        <v>165</v>
      </c>
      <c r="AU190" s="160" t="s">
        <v>82</v>
      </c>
      <c r="AV190" s="13" t="s">
        <v>84</v>
      </c>
      <c r="AW190" s="13" t="s">
        <v>31</v>
      </c>
      <c r="AX190" s="13" t="s">
        <v>82</v>
      </c>
      <c r="AY190" s="160" t="s">
        <v>158</v>
      </c>
    </row>
    <row r="191" spans="2:65" s="1" customFormat="1" ht="33" customHeight="1">
      <c r="B191" s="137"/>
      <c r="C191" s="138" t="s">
        <v>253</v>
      </c>
      <c r="D191" s="138" t="s">
        <v>160</v>
      </c>
      <c r="E191" s="139" t="s">
        <v>2779</v>
      </c>
      <c r="F191" s="140" t="s">
        <v>2780</v>
      </c>
      <c r="G191" s="141" t="s">
        <v>170</v>
      </c>
      <c r="H191" s="142">
        <v>813.9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40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82</v>
      </c>
      <c r="BK191" s="151">
        <f>ROUND(I191*H191,2)</f>
        <v>0</v>
      </c>
      <c r="BL191" s="17" t="s">
        <v>105</v>
      </c>
      <c r="BM191" s="150" t="s">
        <v>540</v>
      </c>
    </row>
    <row r="192" spans="2:65" s="13" customFormat="1" ht="20">
      <c r="B192" s="159"/>
      <c r="D192" s="153" t="s">
        <v>165</v>
      </c>
      <c r="E192" s="160" t="s">
        <v>1</v>
      </c>
      <c r="F192" s="161" t="s">
        <v>2781</v>
      </c>
      <c r="H192" s="162">
        <v>813.9</v>
      </c>
      <c r="I192" s="163"/>
      <c r="L192" s="159"/>
      <c r="M192" s="164"/>
      <c r="T192" s="165"/>
      <c r="AT192" s="160" t="s">
        <v>165</v>
      </c>
      <c r="AU192" s="160" t="s">
        <v>82</v>
      </c>
      <c r="AV192" s="13" t="s">
        <v>84</v>
      </c>
      <c r="AW192" s="13" t="s">
        <v>31</v>
      </c>
      <c r="AX192" s="13" t="s">
        <v>82</v>
      </c>
      <c r="AY192" s="160" t="s">
        <v>158</v>
      </c>
    </row>
    <row r="193" spans="2:65" s="1" customFormat="1" ht="62.75" customHeight="1">
      <c r="B193" s="137"/>
      <c r="C193" s="138" t="s">
        <v>259</v>
      </c>
      <c r="D193" s="138" t="s">
        <v>160</v>
      </c>
      <c r="E193" s="139" t="s">
        <v>2782</v>
      </c>
      <c r="F193" s="140" t="s">
        <v>2783</v>
      </c>
      <c r="G193" s="141" t="s">
        <v>170</v>
      </c>
      <c r="H193" s="142">
        <v>355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82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554</v>
      </c>
    </row>
    <row r="194" spans="2:65" s="1" customFormat="1" ht="18">
      <c r="B194" s="32"/>
      <c r="D194" s="153" t="s">
        <v>750</v>
      </c>
      <c r="F194" s="196" t="s">
        <v>2784</v>
      </c>
      <c r="I194" s="197"/>
      <c r="L194" s="32"/>
      <c r="M194" s="198"/>
      <c r="T194" s="56"/>
      <c r="AT194" s="17" t="s">
        <v>750</v>
      </c>
      <c r="AU194" s="17" t="s">
        <v>82</v>
      </c>
    </row>
    <row r="195" spans="2:65" s="13" customFormat="1" ht="10">
      <c r="B195" s="159"/>
      <c r="D195" s="153" t="s">
        <v>165</v>
      </c>
      <c r="E195" s="160" t="s">
        <v>1</v>
      </c>
      <c r="F195" s="161" t="s">
        <v>2785</v>
      </c>
      <c r="H195" s="162">
        <v>355</v>
      </c>
      <c r="I195" s="163"/>
      <c r="L195" s="159"/>
      <c r="M195" s="164"/>
      <c r="T195" s="165"/>
      <c r="AT195" s="160" t="s">
        <v>165</v>
      </c>
      <c r="AU195" s="160" t="s">
        <v>82</v>
      </c>
      <c r="AV195" s="13" t="s">
        <v>84</v>
      </c>
      <c r="AW195" s="13" t="s">
        <v>31</v>
      </c>
      <c r="AX195" s="13" t="s">
        <v>82</v>
      </c>
      <c r="AY195" s="160" t="s">
        <v>158</v>
      </c>
    </row>
    <row r="196" spans="2:65" s="1" customFormat="1" ht="33" customHeight="1">
      <c r="B196" s="137"/>
      <c r="C196" s="138" t="s">
        <v>264</v>
      </c>
      <c r="D196" s="138" t="s">
        <v>160</v>
      </c>
      <c r="E196" s="139" t="s">
        <v>2786</v>
      </c>
      <c r="F196" s="140" t="s">
        <v>2787</v>
      </c>
      <c r="G196" s="141" t="s">
        <v>170</v>
      </c>
      <c r="H196" s="142">
        <v>813.9</v>
      </c>
      <c r="I196" s="143"/>
      <c r="J196" s="144">
        <f>ROUND(I196*H196,2)</f>
        <v>0</v>
      </c>
      <c r="K196" s="145"/>
      <c r="L196" s="32"/>
      <c r="M196" s="146" t="s">
        <v>1</v>
      </c>
      <c r="N196" s="147" t="s">
        <v>40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105</v>
      </c>
      <c r="AT196" s="150" t="s">
        <v>160</v>
      </c>
      <c r="AU196" s="150" t="s">
        <v>82</v>
      </c>
      <c r="AY196" s="17" t="s">
        <v>158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82</v>
      </c>
      <c r="BK196" s="151">
        <f>ROUND(I196*H196,2)</f>
        <v>0</v>
      </c>
      <c r="BL196" s="17" t="s">
        <v>105</v>
      </c>
      <c r="BM196" s="150" t="s">
        <v>573</v>
      </c>
    </row>
    <row r="197" spans="2:65" s="13" customFormat="1" ht="10">
      <c r="B197" s="159"/>
      <c r="D197" s="153" t="s">
        <v>165</v>
      </c>
      <c r="E197" s="160" t="s">
        <v>1</v>
      </c>
      <c r="F197" s="161" t="s">
        <v>2788</v>
      </c>
      <c r="H197" s="162">
        <v>813.9</v>
      </c>
      <c r="I197" s="163"/>
      <c r="L197" s="159"/>
      <c r="M197" s="164"/>
      <c r="T197" s="165"/>
      <c r="AT197" s="160" t="s">
        <v>165</v>
      </c>
      <c r="AU197" s="160" t="s">
        <v>82</v>
      </c>
      <c r="AV197" s="13" t="s">
        <v>84</v>
      </c>
      <c r="AW197" s="13" t="s">
        <v>31</v>
      </c>
      <c r="AX197" s="13" t="s">
        <v>82</v>
      </c>
      <c r="AY197" s="160" t="s">
        <v>158</v>
      </c>
    </row>
    <row r="198" spans="2:65" s="1" customFormat="1" ht="24.15" customHeight="1">
      <c r="B198" s="137"/>
      <c r="C198" s="138" t="s">
        <v>269</v>
      </c>
      <c r="D198" s="138" t="s">
        <v>160</v>
      </c>
      <c r="E198" s="139" t="s">
        <v>2789</v>
      </c>
      <c r="F198" s="140" t="s">
        <v>2790</v>
      </c>
      <c r="G198" s="141" t="s">
        <v>170</v>
      </c>
      <c r="H198" s="142">
        <v>9</v>
      </c>
      <c r="I198" s="143"/>
      <c r="J198" s="144">
        <f>ROUND(I198*H198,2)</f>
        <v>0</v>
      </c>
      <c r="K198" s="145"/>
      <c r="L198" s="32"/>
      <c r="M198" s="146" t="s">
        <v>1</v>
      </c>
      <c r="N198" s="147" t="s">
        <v>40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105</v>
      </c>
      <c r="AT198" s="150" t="s">
        <v>160</v>
      </c>
      <c r="AU198" s="150" t="s">
        <v>82</v>
      </c>
      <c r="AY198" s="17" t="s">
        <v>158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82</v>
      </c>
      <c r="BK198" s="151">
        <f>ROUND(I198*H198,2)</f>
        <v>0</v>
      </c>
      <c r="BL198" s="17" t="s">
        <v>105</v>
      </c>
      <c r="BM198" s="150" t="s">
        <v>588</v>
      </c>
    </row>
    <row r="199" spans="2:65" s="1" customFormat="1" ht="18">
      <c r="B199" s="32"/>
      <c r="D199" s="153" t="s">
        <v>750</v>
      </c>
      <c r="F199" s="196" t="s">
        <v>2791</v>
      </c>
      <c r="I199" s="197"/>
      <c r="L199" s="32"/>
      <c r="M199" s="198"/>
      <c r="T199" s="56"/>
      <c r="AT199" s="17" t="s">
        <v>750</v>
      </c>
      <c r="AU199" s="17" t="s">
        <v>82</v>
      </c>
    </row>
    <row r="200" spans="2:65" s="12" customFormat="1" ht="20">
      <c r="B200" s="152"/>
      <c r="D200" s="153" t="s">
        <v>165</v>
      </c>
      <c r="E200" s="154" t="s">
        <v>1</v>
      </c>
      <c r="F200" s="155" t="s">
        <v>2792</v>
      </c>
      <c r="H200" s="154" t="s">
        <v>1</v>
      </c>
      <c r="I200" s="156"/>
      <c r="L200" s="152"/>
      <c r="M200" s="157"/>
      <c r="T200" s="158"/>
      <c r="AT200" s="154" t="s">
        <v>165</v>
      </c>
      <c r="AU200" s="154" t="s">
        <v>82</v>
      </c>
      <c r="AV200" s="12" t="s">
        <v>82</v>
      </c>
      <c r="AW200" s="12" t="s">
        <v>31</v>
      </c>
      <c r="AX200" s="12" t="s">
        <v>75</v>
      </c>
      <c r="AY200" s="154" t="s">
        <v>158</v>
      </c>
    </row>
    <row r="201" spans="2:65" s="12" customFormat="1" ht="20">
      <c r="B201" s="152"/>
      <c r="D201" s="153" t="s">
        <v>165</v>
      </c>
      <c r="E201" s="154" t="s">
        <v>1</v>
      </c>
      <c r="F201" s="155" t="s">
        <v>2793</v>
      </c>
      <c r="H201" s="154" t="s">
        <v>1</v>
      </c>
      <c r="I201" s="156"/>
      <c r="L201" s="152"/>
      <c r="M201" s="157"/>
      <c r="T201" s="158"/>
      <c r="AT201" s="154" t="s">
        <v>165</v>
      </c>
      <c r="AU201" s="154" t="s">
        <v>82</v>
      </c>
      <c r="AV201" s="12" t="s">
        <v>82</v>
      </c>
      <c r="AW201" s="12" t="s">
        <v>31</v>
      </c>
      <c r="AX201" s="12" t="s">
        <v>75</v>
      </c>
      <c r="AY201" s="154" t="s">
        <v>158</v>
      </c>
    </row>
    <row r="202" spans="2:65" s="13" customFormat="1" ht="10">
      <c r="B202" s="159"/>
      <c r="D202" s="153" t="s">
        <v>165</v>
      </c>
      <c r="E202" s="160" t="s">
        <v>1</v>
      </c>
      <c r="F202" s="161" t="s">
        <v>179</v>
      </c>
      <c r="H202" s="162">
        <v>9</v>
      </c>
      <c r="I202" s="163"/>
      <c r="L202" s="159"/>
      <c r="M202" s="164"/>
      <c r="T202" s="165"/>
      <c r="AT202" s="160" t="s">
        <v>165</v>
      </c>
      <c r="AU202" s="160" t="s">
        <v>82</v>
      </c>
      <c r="AV202" s="13" t="s">
        <v>84</v>
      </c>
      <c r="AW202" s="13" t="s">
        <v>31</v>
      </c>
      <c r="AX202" s="13" t="s">
        <v>82</v>
      </c>
      <c r="AY202" s="160" t="s">
        <v>158</v>
      </c>
    </row>
    <row r="203" spans="2:65" s="1" customFormat="1" ht="24.15" customHeight="1">
      <c r="B203" s="137"/>
      <c r="C203" s="138" t="s">
        <v>7</v>
      </c>
      <c r="D203" s="138" t="s">
        <v>160</v>
      </c>
      <c r="E203" s="139" t="s">
        <v>2794</v>
      </c>
      <c r="F203" s="140" t="s">
        <v>2795</v>
      </c>
      <c r="G203" s="141" t="s">
        <v>163</v>
      </c>
      <c r="H203" s="142">
        <v>5426</v>
      </c>
      <c r="I203" s="143"/>
      <c r="J203" s="144">
        <f>ROUND(I203*H203,2)</f>
        <v>0</v>
      </c>
      <c r="K203" s="145"/>
      <c r="L203" s="32"/>
      <c r="M203" s="146" t="s">
        <v>1</v>
      </c>
      <c r="N203" s="147" t="s">
        <v>40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105</v>
      </c>
      <c r="AT203" s="150" t="s">
        <v>160</v>
      </c>
      <c r="AU203" s="150" t="s">
        <v>82</v>
      </c>
      <c r="AY203" s="17" t="s">
        <v>158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82</v>
      </c>
      <c r="BK203" s="151">
        <f>ROUND(I203*H203,2)</f>
        <v>0</v>
      </c>
      <c r="BL203" s="17" t="s">
        <v>105</v>
      </c>
      <c r="BM203" s="150" t="s">
        <v>597</v>
      </c>
    </row>
    <row r="204" spans="2:65" s="1" customFormat="1" ht="27">
      <c r="B204" s="32"/>
      <c r="D204" s="153" t="s">
        <v>750</v>
      </c>
      <c r="F204" s="196" t="s">
        <v>2796</v>
      </c>
      <c r="I204" s="197"/>
      <c r="L204" s="32"/>
      <c r="M204" s="198"/>
      <c r="T204" s="56"/>
      <c r="AT204" s="17" t="s">
        <v>750</v>
      </c>
      <c r="AU204" s="17" t="s">
        <v>82</v>
      </c>
    </row>
    <row r="205" spans="2:65" s="13" customFormat="1" ht="10">
      <c r="B205" s="159"/>
      <c r="D205" s="153" t="s">
        <v>165</v>
      </c>
      <c r="E205" s="160" t="s">
        <v>1</v>
      </c>
      <c r="F205" s="161" t="s">
        <v>2797</v>
      </c>
      <c r="H205" s="162">
        <v>5426</v>
      </c>
      <c r="I205" s="163"/>
      <c r="L205" s="159"/>
      <c r="M205" s="164"/>
      <c r="T205" s="165"/>
      <c r="AT205" s="160" t="s">
        <v>165</v>
      </c>
      <c r="AU205" s="160" t="s">
        <v>82</v>
      </c>
      <c r="AV205" s="13" t="s">
        <v>84</v>
      </c>
      <c r="AW205" s="13" t="s">
        <v>31</v>
      </c>
      <c r="AX205" s="13" t="s">
        <v>82</v>
      </c>
      <c r="AY205" s="160" t="s">
        <v>158</v>
      </c>
    </row>
    <row r="206" spans="2:65" s="1" customFormat="1" ht="21.75" customHeight="1">
      <c r="B206" s="137"/>
      <c r="C206" s="138" t="s">
        <v>284</v>
      </c>
      <c r="D206" s="138" t="s">
        <v>160</v>
      </c>
      <c r="E206" s="139" t="s">
        <v>2798</v>
      </c>
      <c r="F206" s="140" t="s">
        <v>2799</v>
      </c>
      <c r="G206" s="141" t="s">
        <v>163</v>
      </c>
      <c r="H206" s="142">
        <v>2663.6</v>
      </c>
      <c r="I206" s="143"/>
      <c r="J206" s="144">
        <f>ROUND(I206*H206,2)</f>
        <v>0</v>
      </c>
      <c r="K206" s="145"/>
      <c r="L206" s="32"/>
      <c r="M206" s="146" t="s">
        <v>1</v>
      </c>
      <c r="N206" s="147" t="s">
        <v>40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105</v>
      </c>
      <c r="AT206" s="150" t="s">
        <v>160</v>
      </c>
      <c r="AU206" s="150" t="s">
        <v>82</v>
      </c>
      <c r="AY206" s="17" t="s">
        <v>158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82</v>
      </c>
      <c r="BK206" s="151">
        <f>ROUND(I206*H206,2)</f>
        <v>0</v>
      </c>
      <c r="BL206" s="17" t="s">
        <v>105</v>
      </c>
      <c r="BM206" s="150" t="s">
        <v>610</v>
      </c>
    </row>
    <row r="207" spans="2:65" s="1" customFormat="1" ht="27">
      <c r="B207" s="32"/>
      <c r="D207" s="153" t="s">
        <v>750</v>
      </c>
      <c r="F207" s="196" t="s">
        <v>2800</v>
      </c>
      <c r="I207" s="197"/>
      <c r="L207" s="32"/>
      <c r="M207" s="198"/>
      <c r="T207" s="56"/>
      <c r="AT207" s="17" t="s">
        <v>750</v>
      </c>
      <c r="AU207" s="17" t="s">
        <v>82</v>
      </c>
    </row>
    <row r="208" spans="2:65" s="12" customFormat="1" ht="10">
      <c r="B208" s="152"/>
      <c r="D208" s="153" t="s">
        <v>165</v>
      </c>
      <c r="E208" s="154" t="s">
        <v>1</v>
      </c>
      <c r="F208" s="155" t="s">
        <v>2801</v>
      </c>
      <c r="H208" s="154" t="s">
        <v>1</v>
      </c>
      <c r="I208" s="156"/>
      <c r="L208" s="152"/>
      <c r="M208" s="157"/>
      <c r="T208" s="158"/>
      <c r="AT208" s="154" t="s">
        <v>165</v>
      </c>
      <c r="AU208" s="154" t="s">
        <v>82</v>
      </c>
      <c r="AV208" s="12" t="s">
        <v>82</v>
      </c>
      <c r="AW208" s="12" t="s">
        <v>31</v>
      </c>
      <c r="AX208" s="12" t="s">
        <v>75</v>
      </c>
      <c r="AY208" s="154" t="s">
        <v>158</v>
      </c>
    </row>
    <row r="209" spans="2:65" s="13" customFormat="1" ht="10">
      <c r="B209" s="159"/>
      <c r="D209" s="153" t="s">
        <v>165</v>
      </c>
      <c r="E209" s="160" t="s">
        <v>1</v>
      </c>
      <c r="F209" s="161" t="s">
        <v>2802</v>
      </c>
      <c r="H209" s="162">
        <v>560</v>
      </c>
      <c r="I209" s="163"/>
      <c r="L209" s="159"/>
      <c r="M209" s="164"/>
      <c r="T209" s="165"/>
      <c r="AT209" s="160" t="s">
        <v>165</v>
      </c>
      <c r="AU209" s="160" t="s">
        <v>82</v>
      </c>
      <c r="AV209" s="13" t="s">
        <v>84</v>
      </c>
      <c r="AW209" s="13" t="s">
        <v>31</v>
      </c>
      <c r="AX209" s="13" t="s">
        <v>75</v>
      </c>
      <c r="AY209" s="160" t="s">
        <v>158</v>
      </c>
    </row>
    <row r="210" spans="2:65" s="13" customFormat="1" ht="20">
      <c r="B210" s="159"/>
      <c r="D210" s="153" t="s">
        <v>165</v>
      </c>
      <c r="E210" s="160" t="s">
        <v>1</v>
      </c>
      <c r="F210" s="161" t="s">
        <v>2803</v>
      </c>
      <c r="H210" s="162">
        <v>98.6</v>
      </c>
      <c r="I210" s="163"/>
      <c r="L210" s="159"/>
      <c r="M210" s="164"/>
      <c r="T210" s="165"/>
      <c r="AT210" s="160" t="s">
        <v>165</v>
      </c>
      <c r="AU210" s="160" t="s">
        <v>82</v>
      </c>
      <c r="AV210" s="13" t="s">
        <v>84</v>
      </c>
      <c r="AW210" s="13" t="s">
        <v>31</v>
      </c>
      <c r="AX210" s="13" t="s">
        <v>75</v>
      </c>
      <c r="AY210" s="160" t="s">
        <v>158</v>
      </c>
    </row>
    <row r="211" spans="2:65" s="13" customFormat="1" ht="20">
      <c r="B211" s="159"/>
      <c r="D211" s="153" t="s">
        <v>165</v>
      </c>
      <c r="E211" s="160" t="s">
        <v>1</v>
      </c>
      <c r="F211" s="161" t="s">
        <v>2804</v>
      </c>
      <c r="H211" s="162">
        <v>25</v>
      </c>
      <c r="I211" s="163"/>
      <c r="L211" s="159"/>
      <c r="M211" s="164"/>
      <c r="T211" s="165"/>
      <c r="AT211" s="160" t="s">
        <v>165</v>
      </c>
      <c r="AU211" s="160" t="s">
        <v>82</v>
      </c>
      <c r="AV211" s="13" t="s">
        <v>84</v>
      </c>
      <c r="AW211" s="13" t="s">
        <v>31</v>
      </c>
      <c r="AX211" s="13" t="s">
        <v>75</v>
      </c>
      <c r="AY211" s="160" t="s">
        <v>158</v>
      </c>
    </row>
    <row r="212" spans="2:65" s="13" customFormat="1" ht="20">
      <c r="B212" s="159"/>
      <c r="D212" s="153" t="s">
        <v>165</v>
      </c>
      <c r="E212" s="160" t="s">
        <v>1</v>
      </c>
      <c r="F212" s="161" t="s">
        <v>2805</v>
      </c>
      <c r="H212" s="162">
        <v>963</v>
      </c>
      <c r="I212" s="163"/>
      <c r="L212" s="159"/>
      <c r="M212" s="164"/>
      <c r="T212" s="165"/>
      <c r="AT212" s="160" t="s">
        <v>165</v>
      </c>
      <c r="AU212" s="160" t="s">
        <v>82</v>
      </c>
      <c r="AV212" s="13" t="s">
        <v>84</v>
      </c>
      <c r="AW212" s="13" t="s">
        <v>31</v>
      </c>
      <c r="AX212" s="13" t="s">
        <v>75</v>
      </c>
      <c r="AY212" s="160" t="s">
        <v>158</v>
      </c>
    </row>
    <row r="213" spans="2:65" s="13" customFormat="1" ht="20">
      <c r="B213" s="159"/>
      <c r="D213" s="153" t="s">
        <v>165</v>
      </c>
      <c r="E213" s="160" t="s">
        <v>1</v>
      </c>
      <c r="F213" s="161" t="s">
        <v>2806</v>
      </c>
      <c r="H213" s="162">
        <v>350</v>
      </c>
      <c r="I213" s="163"/>
      <c r="L213" s="159"/>
      <c r="M213" s="164"/>
      <c r="T213" s="165"/>
      <c r="AT213" s="160" t="s">
        <v>165</v>
      </c>
      <c r="AU213" s="160" t="s">
        <v>82</v>
      </c>
      <c r="AV213" s="13" t="s">
        <v>84</v>
      </c>
      <c r="AW213" s="13" t="s">
        <v>31</v>
      </c>
      <c r="AX213" s="13" t="s">
        <v>75</v>
      </c>
      <c r="AY213" s="160" t="s">
        <v>158</v>
      </c>
    </row>
    <row r="214" spans="2:65" s="13" customFormat="1" ht="20">
      <c r="B214" s="159"/>
      <c r="D214" s="153" t="s">
        <v>165</v>
      </c>
      <c r="E214" s="160" t="s">
        <v>1</v>
      </c>
      <c r="F214" s="161" t="s">
        <v>2807</v>
      </c>
      <c r="H214" s="162">
        <v>151</v>
      </c>
      <c r="I214" s="163"/>
      <c r="L214" s="159"/>
      <c r="M214" s="164"/>
      <c r="T214" s="165"/>
      <c r="AT214" s="160" t="s">
        <v>165</v>
      </c>
      <c r="AU214" s="160" t="s">
        <v>82</v>
      </c>
      <c r="AV214" s="13" t="s">
        <v>84</v>
      </c>
      <c r="AW214" s="13" t="s">
        <v>31</v>
      </c>
      <c r="AX214" s="13" t="s">
        <v>75</v>
      </c>
      <c r="AY214" s="160" t="s">
        <v>158</v>
      </c>
    </row>
    <row r="215" spans="2:65" s="13" customFormat="1" ht="20">
      <c r="B215" s="159"/>
      <c r="D215" s="153" t="s">
        <v>165</v>
      </c>
      <c r="E215" s="160" t="s">
        <v>1</v>
      </c>
      <c r="F215" s="161" t="s">
        <v>2808</v>
      </c>
      <c r="H215" s="162">
        <v>450</v>
      </c>
      <c r="I215" s="163"/>
      <c r="L215" s="159"/>
      <c r="M215" s="164"/>
      <c r="T215" s="165"/>
      <c r="AT215" s="160" t="s">
        <v>165</v>
      </c>
      <c r="AU215" s="160" t="s">
        <v>82</v>
      </c>
      <c r="AV215" s="13" t="s">
        <v>84</v>
      </c>
      <c r="AW215" s="13" t="s">
        <v>31</v>
      </c>
      <c r="AX215" s="13" t="s">
        <v>75</v>
      </c>
      <c r="AY215" s="160" t="s">
        <v>158</v>
      </c>
    </row>
    <row r="216" spans="2:65" s="13" customFormat="1" ht="20">
      <c r="B216" s="159"/>
      <c r="D216" s="153" t="s">
        <v>165</v>
      </c>
      <c r="E216" s="160" t="s">
        <v>1</v>
      </c>
      <c r="F216" s="161" t="s">
        <v>2809</v>
      </c>
      <c r="H216" s="162">
        <v>66</v>
      </c>
      <c r="I216" s="163"/>
      <c r="L216" s="159"/>
      <c r="M216" s="164"/>
      <c r="T216" s="165"/>
      <c r="AT216" s="160" t="s">
        <v>165</v>
      </c>
      <c r="AU216" s="160" t="s">
        <v>82</v>
      </c>
      <c r="AV216" s="13" t="s">
        <v>84</v>
      </c>
      <c r="AW216" s="13" t="s">
        <v>31</v>
      </c>
      <c r="AX216" s="13" t="s">
        <v>75</v>
      </c>
      <c r="AY216" s="160" t="s">
        <v>158</v>
      </c>
    </row>
    <row r="217" spans="2:65" s="14" customFormat="1" ht="10">
      <c r="B217" s="166"/>
      <c r="D217" s="153" t="s">
        <v>165</v>
      </c>
      <c r="E217" s="167" t="s">
        <v>1</v>
      </c>
      <c r="F217" s="168" t="s">
        <v>195</v>
      </c>
      <c r="H217" s="169">
        <v>2663.6</v>
      </c>
      <c r="I217" s="170"/>
      <c r="L217" s="166"/>
      <c r="M217" s="171"/>
      <c r="T217" s="172"/>
      <c r="AT217" s="167" t="s">
        <v>165</v>
      </c>
      <c r="AU217" s="167" t="s">
        <v>82</v>
      </c>
      <c r="AV217" s="14" t="s">
        <v>105</v>
      </c>
      <c r="AW217" s="14" t="s">
        <v>31</v>
      </c>
      <c r="AX217" s="14" t="s">
        <v>82</v>
      </c>
      <c r="AY217" s="167" t="s">
        <v>158</v>
      </c>
    </row>
    <row r="218" spans="2:65" s="1" customFormat="1" ht="33" customHeight="1">
      <c r="B218" s="137"/>
      <c r="C218" s="138" t="s">
        <v>289</v>
      </c>
      <c r="D218" s="138" t="s">
        <v>160</v>
      </c>
      <c r="E218" s="139" t="s">
        <v>2810</v>
      </c>
      <c r="F218" s="140" t="s">
        <v>2811</v>
      </c>
      <c r="G218" s="141" t="s">
        <v>163</v>
      </c>
      <c r="H218" s="142">
        <v>5426</v>
      </c>
      <c r="I218" s="143"/>
      <c r="J218" s="144">
        <f>ROUND(I218*H218,2)</f>
        <v>0</v>
      </c>
      <c r="K218" s="145"/>
      <c r="L218" s="32"/>
      <c r="M218" s="146" t="s">
        <v>1</v>
      </c>
      <c r="N218" s="147" t="s">
        <v>40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105</v>
      </c>
      <c r="AT218" s="150" t="s">
        <v>160</v>
      </c>
      <c r="AU218" s="150" t="s">
        <v>82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105</v>
      </c>
      <c r="BM218" s="150" t="s">
        <v>618</v>
      </c>
    </row>
    <row r="219" spans="2:65" s="1" customFormat="1" ht="36">
      <c r="B219" s="32"/>
      <c r="D219" s="153" t="s">
        <v>750</v>
      </c>
      <c r="F219" s="196" t="s">
        <v>2812</v>
      </c>
      <c r="I219" s="197"/>
      <c r="L219" s="32"/>
      <c r="M219" s="198"/>
      <c r="T219" s="56"/>
      <c r="AT219" s="17" t="s">
        <v>750</v>
      </c>
      <c r="AU219" s="17" t="s">
        <v>82</v>
      </c>
    </row>
    <row r="220" spans="2:65" s="13" customFormat="1" ht="20">
      <c r="B220" s="159"/>
      <c r="D220" s="153" t="s">
        <v>165</v>
      </c>
      <c r="E220" s="160" t="s">
        <v>1</v>
      </c>
      <c r="F220" s="161" t="s">
        <v>2813</v>
      </c>
      <c r="H220" s="162">
        <v>5426</v>
      </c>
      <c r="I220" s="163"/>
      <c r="L220" s="159"/>
      <c r="M220" s="164"/>
      <c r="T220" s="165"/>
      <c r="AT220" s="160" t="s">
        <v>165</v>
      </c>
      <c r="AU220" s="160" t="s">
        <v>82</v>
      </c>
      <c r="AV220" s="13" t="s">
        <v>84</v>
      </c>
      <c r="AW220" s="13" t="s">
        <v>31</v>
      </c>
      <c r="AX220" s="13" t="s">
        <v>82</v>
      </c>
      <c r="AY220" s="160" t="s">
        <v>158</v>
      </c>
    </row>
    <row r="221" spans="2:65" s="1" customFormat="1" ht="24.15" customHeight="1">
      <c r="B221" s="137"/>
      <c r="C221" s="138" t="s">
        <v>295</v>
      </c>
      <c r="D221" s="138" t="s">
        <v>160</v>
      </c>
      <c r="E221" s="139" t="s">
        <v>2814</v>
      </c>
      <c r="F221" s="140" t="s">
        <v>2815</v>
      </c>
      <c r="G221" s="141" t="s">
        <v>492</v>
      </c>
      <c r="H221" s="142">
        <v>12</v>
      </c>
      <c r="I221" s="143"/>
      <c r="J221" s="144">
        <f>ROUND(I221*H221,2)</f>
        <v>0</v>
      </c>
      <c r="K221" s="145"/>
      <c r="L221" s="32"/>
      <c r="M221" s="146" t="s">
        <v>1</v>
      </c>
      <c r="N221" s="147" t="s">
        <v>40</v>
      </c>
      <c r="P221" s="148">
        <f>O221*H221</f>
        <v>0</v>
      </c>
      <c r="Q221" s="148">
        <v>0</v>
      </c>
      <c r="R221" s="148">
        <f>Q221*H221</f>
        <v>0</v>
      </c>
      <c r="S221" s="148">
        <v>0</v>
      </c>
      <c r="T221" s="149">
        <f>S221*H221</f>
        <v>0</v>
      </c>
      <c r="AR221" s="150" t="s">
        <v>105</v>
      </c>
      <c r="AT221" s="150" t="s">
        <v>160</v>
      </c>
      <c r="AU221" s="150" t="s">
        <v>82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626</v>
      </c>
    </row>
    <row r="222" spans="2:65" s="1" customFormat="1" ht="18">
      <c r="B222" s="32"/>
      <c r="D222" s="153" t="s">
        <v>750</v>
      </c>
      <c r="F222" s="196" t="s">
        <v>2816</v>
      </c>
      <c r="I222" s="197"/>
      <c r="L222" s="32"/>
      <c r="M222" s="198"/>
      <c r="T222" s="56"/>
      <c r="AT222" s="17" t="s">
        <v>750</v>
      </c>
      <c r="AU222" s="17" t="s">
        <v>82</v>
      </c>
    </row>
    <row r="223" spans="2:65" s="1" customFormat="1" ht="21.75" customHeight="1">
      <c r="B223" s="137"/>
      <c r="C223" s="138" t="s">
        <v>485</v>
      </c>
      <c r="D223" s="138" t="s">
        <v>160</v>
      </c>
      <c r="E223" s="139" t="s">
        <v>2817</v>
      </c>
      <c r="F223" s="140" t="s">
        <v>2818</v>
      </c>
      <c r="G223" s="141" t="s">
        <v>492</v>
      </c>
      <c r="H223" s="142">
        <v>12</v>
      </c>
      <c r="I223" s="143"/>
      <c r="J223" s="144">
        <f>ROUND(I223*H223,2)</f>
        <v>0</v>
      </c>
      <c r="K223" s="145"/>
      <c r="L223" s="32"/>
      <c r="M223" s="146" t="s">
        <v>1</v>
      </c>
      <c r="N223" s="147" t="s">
        <v>40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105</v>
      </c>
      <c r="AT223" s="150" t="s">
        <v>160</v>
      </c>
      <c r="AU223" s="150" t="s">
        <v>82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105</v>
      </c>
      <c r="BM223" s="150" t="s">
        <v>642</v>
      </c>
    </row>
    <row r="224" spans="2:65" s="1" customFormat="1" ht="27">
      <c r="B224" s="32"/>
      <c r="D224" s="153" t="s">
        <v>750</v>
      </c>
      <c r="F224" s="196" t="s">
        <v>2819</v>
      </c>
      <c r="I224" s="197"/>
      <c r="L224" s="32"/>
      <c r="M224" s="198"/>
      <c r="T224" s="56"/>
      <c r="AT224" s="17" t="s">
        <v>750</v>
      </c>
      <c r="AU224" s="17" t="s">
        <v>82</v>
      </c>
    </row>
    <row r="225" spans="2:65" s="1" customFormat="1" ht="24.15" customHeight="1">
      <c r="B225" s="137"/>
      <c r="C225" s="138" t="s">
        <v>489</v>
      </c>
      <c r="D225" s="138" t="s">
        <v>160</v>
      </c>
      <c r="E225" s="139" t="s">
        <v>2820</v>
      </c>
      <c r="F225" s="140" t="s">
        <v>2821</v>
      </c>
      <c r="G225" s="141" t="s">
        <v>492</v>
      </c>
      <c r="H225" s="142">
        <v>12</v>
      </c>
      <c r="I225" s="143"/>
      <c r="J225" s="144">
        <f>ROUND(I225*H225,2)</f>
        <v>0</v>
      </c>
      <c r="K225" s="145"/>
      <c r="L225" s="32"/>
      <c r="M225" s="146" t="s">
        <v>1</v>
      </c>
      <c r="N225" s="147" t="s">
        <v>40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105</v>
      </c>
      <c r="AT225" s="150" t="s">
        <v>160</v>
      </c>
      <c r="AU225" s="150" t="s">
        <v>82</v>
      </c>
      <c r="AY225" s="17" t="s">
        <v>158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82</v>
      </c>
      <c r="BK225" s="151">
        <f>ROUND(I225*H225,2)</f>
        <v>0</v>
      </c>
      <c r="BL225" s="17" t="s">
        <v>105</v>
      </c>
      <c r="BM225" s="150" t="s">
        <v>655</v>
      </c>
    </row>
    <row r="226" spans="2:65" s="1" customFormat="1" ht="18">
      <c r="B226" s="32"/>
      <c r="D226" s="153" t="s">
        <v>750</v>
      </c>
      <c r="F226" s="196" t="s">
        <v>2822</v>
      </c>
      <c r="I226" s="197"/>
      <c r="L226" s="32"/>
      <c r="M226" s="198"/>
      <c r="T226" s="56"/>
      <c r="AT226" s="17" t="s">
        <v>750</v>
      </c>
      <c r="AU226" s="17" t="s">
        <v>82</v>
      </c>
    </row>
    <row r="227" spans="2:65" s="1" customFormat="1" ht="24.15" customHeight="1">
      <c r="B227" s="137"/>
      <c r="C227" s="138" t="s">
        <v>495</v>
      </c>
      <c r="D227" s="138" t="s">
        <v>160</v>
      </c>
      <c r="E227" s="139" t="s">
        <v>2823</v>
      </c>
      <c r="F227" s="140" t="s">
        <v>2824</v>
      </c>
      <c r="G227" s="141" t="s">
        <v>163</v>
      </c>
      <c r="H227" s="142">
        <v>12</v>
      </c>
      <c r="I227" s="143"/>
      <c r="J227" s="144">
        <f>ROUND(I227*H227,2)</f>
        <v>0</v>
      </c>
      <c r="K227" s="145"/>
      <c r="L227" s="32"/>
      <c r="M227" s="146" t="s">
        <v>1</v>
      </c>
      <c r="N227" s="147" t="s">
        <v>40</v>
      </c>
      <c r="P227" s="148">
        <f>O227*H227</f>
        <v>0</v>
      </c>
      <c r="Q227" s="148">
        <v>0</v>
      </c>
      <c r="R227" s="148">
        <f>Q227*H227</f>
        <v>0</v>
      </c>
      <c r="S227" s="148">
        <v>0</v>
      </c>
      <c r="T227" s="149">
        <f>S227*H227</f>
        <v>0</v>
      </c>
      <c r="AR227" s="150" t="s">
        <v>105</v>
      </c>
      <c r="AT227" s="150" t="s">
        <v>160</v>
      </c>
      <c r="AU227" s="150" t="s">
        <v>82</v>
      </c>
      <c r="AY227" s="17" t="s">
        <v>158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82</v>
      </c>
      <c r="BK227" s="151">
        <f>ROUND(I227*H227,2)</f>
        <v>0</v>
      </c>
      <c r="BL227" s="17" t="s">
        <v>105</v>
      </c>
      <c r="BM227" s="150" t="s">
        <v>664</v>
      </c>
    </row>
    <row r="228" spans="2:65" s="1" customFormat="1" ht="27">
      <c r="B228" s="32"/>
      <c r="D228" s="153" t="s">
        <v>750</v>
      </c>
      <c r="F228" s="196" t="s">
        <v>2825</v>
      </c>
      <c r="I228" s="197"/>
      <c r="L228" s="32"/>
      <c r="M228" s="198"/>
      <c r="T228" s="56"/>
      <c r="AT228" s="17" t="s">
        <v>750</v>
      </c>
      <c r="AU228" s="17" t="s">
        <v>82</v>
      </c>
    </row>
    <row r="229" spans="2:65" s="1" customFormat="1" ht="21.75" customHeight="1">
      <c r="B229" s="137"/>
      <c r="C229" s="138" t="s">
        <v>501</v>
      </c>
      <c r="D229" s="138" t="s">
        <v>160</v>
      </c>
      <c r="E229" s="139" t="s">
        <v>2826</v>
      </c>
      <c r="F229" s="140" t="s">
        <v>2827</v>
      </c>
      <c r="G229" s="141" t="s">
        <v>492</v>
      </c>
      <c r="H229" s="142">
        <v>24</v>
      </c>
      <c r="I229" s="143"/>
      <c r="J229" s="144">
        <f>ROUND(I229*H229,2)</f>
        <v>0</v>
      </c>
      <c r="K229" s="145"/>
      <c r="L229" s="32"/>
      <c r="M229" s="146" t="s">
        <v>1</v>
      </c>
      <c r="N229" s="147" t="s">
        <v>40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105</v>
      </c>
      <c r="AT229" s="150" t="s">
        <v>160</v>
      </c>
      <c r="AU229" s="150" t="s">
        <v>82</v>
      </c>
      <c r="AY229" s="17" t="s">
        <v>158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82</v>
      </c>
      <c r="BK229" s="151">
        <f>ROUND(I229*H229,2)</f>
        <v>0</v>
      </c>
      <c r="BL229" s="17" t="s">
        <v>105</v>
      </c>
      <c r="BM229" s="150" t="s">
        <v>675</v>
      </c>
    </row>
    <row r="230" spans="2:65" s="13" customFormat="1" ht="10">
      <c r="B230" s="159"/>
      <c r="D230" s="153" t="s">
        <v>165</v>
      </c>
      <c r="E230" s="160" t="s">
        <v>1</v>
      </c>
      <c r="F230" s="161" t="s">
        <v>2828</v>
      </c>
      <c r="H230" s="162">
        <v>24</v>
      </c>
      <c r="I230" s="163"/>
      <c r="L230" s="159"/>
      <c r="M230" s="164"/>
      <c r="T230" s="165"/>
      <c r="AT230" s="160" t="s">
        <v>165</v>
      </c>
      <c r="AU230" s="160" t="s">
        <v>82</v>
      </c>
      <c r="AV230" s="13" t="s">
        <v>84</v>
      </c>
      <c r="AW230" s="13" t="s">
        <v>31</v>
      </c>
      <c r="AX230" s="13" t="s">
        <v>82</v>
      </c>
      <c r="AY230" s="160" t="s">
        <v>158</v>
      </c>
    </row>
    <row r="231" spans="2:65" s="1" customFormat="1" ht="16.5" customHeight="1">
      <c r="B231" s="137"/>
      <c r="C231" s="138" t="s">
        <v>508</v>
      </c>
      <c r="D231" s="138" t="s">
        <v>160</v>
      </c>
      <c r="E231" s="139" t="s">
        <v>2829</v>
      </c>
      <c r="F231" s="140" t="s">
        <v>2830</v>
      </c>
      <c r="G231" s="141" t="s">
        <v>163</v>
      </c>
      <c r="H231" s="142">
        <v>5426</v>
      </c>
      <c r="I231" s="143"/>
      <c r="J231" s="144">
        <f>ROUND(I231*H231,2)</f>
        <v>0</v>
      </c>
      <c r="K231" s="145"/>
      <c r="L231" s="32"/>
      <c r="M231" s="146" t="s">
        <v>1</v>
      </c>
      <c r="N231" s="147" t="s">
        <v>40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105</v>
      </c>
      <c r="AT231" s="150" t="s">
        <v>160</v>
      </c>
      <c r="AU231" s="150" t="s">
        <v>82</v>
      </c>
      <c r="AY231" s="17" t="s">
        <v>158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82</v>
      </c>
      <c r="BK231" s="151">
        <f>ROUND(I231*H231,2)</f>
        <v>0</v>
      </c>
      <c r="BL231" s="17" t="s">
        <v>105</v>
      </c>
      <c r="BM231" s="150" t="s">
        <v>683</v>
      </c>
    </row>
    <row r="232" spans="2:65" s="1" customFormat="1" ht="16.5" customHeight="1">
      <c r="B232" s="137"/>
      <c r="C232" s="138" t="s">
        <v>515</v>
      </c>
      <c r="D232" s="138" t="s">
        <v>160</v>
      </c>
      <c r="E232" s="139" t="s">
        <v>2831</v>
      </c>
      <c r="F232" s="140" t="s">
        <v>2832</v>
      </c>
      <c r="G232" s="141" t="s">
        <v>762</v>
      </c>
      <c r="H232" s="142">
        <v>162.78</v>
      </c>
      <c r="I232" s="143"/>
      <c r="J232" s="144">
        <f>ROUND(I232*H232,2)</f>
        <v>0</v>
      </c>
      <c r="K232" s="145"/>
      <c r="L232" s="32"/>
      <c r="M232" s="146" t="s">
        <v>1</v>
      </c>
      <c r="N232" s="147" t="s">
        <v>40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105</v>
      </c>
      <c r="AT232" s="150" t="s">
        <v>160</v>
      </c>
      <c r="AU232" s="150" t="s">
        <v>82</v>
      </c>
      <c r="AY232" s="17" t="s">
        <v>158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82</v>
      </c>
      <c r="BK232" s="151">
        <f>ROUND(I232*H232,2)</f>
        <v>0</v>
      </c>
      <c r="BL232" s="17" t="s">
        <v>105</v>
      </c>
      <c r="BM232" s="150" t="s">
        <v>692</v>
      </c>
    </row>
    <row r="233" spans="2:65" s="13" customFormat="1" ht="10">
      <c r="B233" s="159"/>
      <c r="D233" s="153" t="s">
        <v>165</v>
      </c>
      <c r="E233" s="160" t="s">
        <v>1</v>
      </c>
      <c r="F233" s="161" t="s">
        <v>2833</v>
      </c>
      <c r="H233" s="162">
        <v>162.78</v>
      </c>
      <c r="I233" s="163"/>
      <c r="L233" s="159"/>
      <c r="M233" s="164"/>
      <c r="T233" s="165"/>
      <c r="AT233" s="160" t="s">
        <v>165</v>
      </c>
      <c r="AU233" s="160" t="s">
        <v>82</v>
      </c>
      <c r="AV233" s="13" t="s">
        <v>84</v>
      </c>
      <c r="AW233" s="13" t="s">
        <v>31</v>
      </c>
      <c r="AX233" s="13" t="s">
        <v>82</v>
      </c>
      <c r="AY233" s="160" t="s">
        <v>158</v>
      </c>
    </row>
    <row r="234" spans="2:65" s="1" customFormat="1" ht="24.15" customHeight="1">
      <c r="B234" s="137"/>
      <c r="C234" s="138" t="s">
        <v>519</v>
      </c>
      <c r="D234" s="138" t="s">
        <v>160</v>
      </c>
      <c r="E234" s="139" t="s">
        <v>2834</v>
      </c>
      <c r="F234" s="140" t="s">
        <v>2835</v>
      </c>
      <c r="G234" s="141" t="s">
        <v>492</v>
      </c>
      <c r="H234" s="142">
        <v>12</v>
      </c>
      <c r="I234" s="143"/>
      <c r="J234" s="144">
        <f>ROUND(I234*H234,2)</f>
        <v>0</v>
      </c>
      <c r="K234" s="145"/>
      <c r="L234" s="32"/>
      <c r="M234" s="146" t="s">
        <v>1</v>
      </c>
      <c r="N234" s="147" t="s">
        <v>40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105</v>
      </c>
      <c r="AT234" s="150" t="s">
        <v>160</v>
      </c>
      <c r="AU234" s="150" t="s">
        <v>82</v>
      </c>
      <c r="AY234" s="17" t="s">
        <v>158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82</v>
      </c>
      <c r="BK234" s="151">
        <f>ROUND(I234*H234,2)</f>
        <v>0</v>
      </c>
      <c r="BL234" s="17" t="s">
        <v>105</v>
      </c>
      <c r="BM234" s="150" t="s">
        <v>720</v>
      </c>
    </row>
    <row r="235" spans="2:65" s="11" customFormat="1" ht="25.9" customHeight="1">
      <c r="B235" s="125"/>
      <c r="D235" s="126" t="s">
        <v>74</v>
      </c>
      <c r="E235" s="127" t="s">
        <v>1822</v>
      </c>
      <c r="F235" s="127" t="s">
        <v>2836</v>
      </c>
      <c r="I235" s="128"/>
      <c r="J235" s="129">
        <f>BK235</f>
        <v>0</v>
      </c>
      <c r="L235" s="125"/>
      <c r="M235" s="130"/>
      <c r="P235" s="131">
        <f>SUM(P236:P243)</f>
        <v>0</v>
      </c>
      <c r="R235" s="131">
        <f>SUM(R236:R243)</f>
        <v>0</v>
      </c>
      <c r="T235" s="132">
        <f>SUM(T236:T243)</f>
        <v>0</v>
      </c>
      <c r="AR235" s="126" t="s">
        <v>82</v>
      </c>
      <c r="AT235" s="133" t="s">
        <v>74</v>
      </c>
      <c r="AU235" s="133" t="s">
        <v>75</v>
      </c>
      <c r="AY235" s="126" t="s">
        <v>158</v>
      </c>
      <c r="BK235" s="134">
        <f>SUM(BK236:BK243)</f>
        <v>0</v>
      </c>
    </row>
    <row r="236" spans="2:65" s="1" customFormat="1" ht="24.15" customHeight="1">
      <c r="B236" s="137"/>
      <c r="C236" s="138" t="s">
        <v>530</v>
      </c>
      <c r="D236" s="138" t="s">
        <v>160</v>
      </c>
      <c r="E236" s="139" t="s">
        <v>2837</v>
      </c>
      <c r="F236" s="140" t="s">
        <v>2838</v>
      </c>
      <c r="G236" s="141" t="s">
        <v>170</v>
      </c>
      <c r="H236" s="142">
        <v>37.25</v>
      </c>
      <c r="I236" s="143"/>
      <c r="J236" s="144">
        <f>ROUND(I236*H236,2)</f>
        <v>0</v>
      </c>
      <c r="K236" s="145"/>
      <c r="L236" s="32"/>
      <c r="M236" s="146" t="s">
        <v>1</v>
      </c>
      <c r="N236" s="147" t="s">
        <v>40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105</v>
      </c>
      <c r="AT236" s="150" t="s">
        <v>160</v>
      </c>
      <c r="AU236" s="150" t="s">
        <v>82</v>
      </c>
      <c r="AY236" s="17" t="s">
        <v>158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82</v>
      </c>
      <c r="BK236" s="151">
        <f>ROUND(I236*H236,2)</f>
        <v>0</v>
      </c>
      <c r="BL236" s="17" t="s">
        <v>105</v>
      </c>
      <c r="BM236" s="150" t="s">
        <v>736</v>
      </c>
    </row>
    <row r="237" spans="2:65" s="1" customFormat="1" ht="18">
      <c r="B237" s="32"/>
      <c r="D237" s="153" t="s">
        <v>750</v>
      </c>
      <c r="F237" s="196" t="s">
        <v>2839</v>
      </c>
      <c r="I237" s="197"/>
      <c r="L237" s="32"/>
      <c r="M237" s="198"/>
      <c r="T237" s="56"/>
      <c r="AT237" s="17" t="s">
        <v>750</v>
      </c>
      <c r="AU237" s="17" t="s">
        <v>82</v>
      </c>
    </row>
    <row r="238" spans="2:65" s="13" customFormat="1" ht="10">
      <c r="B238" s="159"/>
      <c r="D238" s="153" t="s">
        <v>165</v>
      </c>
      <c r="E238" s="160" t="s">
        <v>1</v>
      </c>
      <c r="F238" s="161" t="s">
        <v>2840</v>
      </c>
      <c r="H238" s="162">
        <v>37.25</v>
      </c>
      <c r="I238" s="163"/>
      <c r="L238" s="159"/>
      <c r="M238" s="164"/>
      <c r="T238" s="165"/>
      <c r="AT238" s="160" t="s">
        <v>165</v>
      </c>
      <c r="AU238" s="160" t="s">
        <v>82</v>
      </c>
      <c r="AV238" s="13" t="s">
        <v>84</v>
      </c>
      <c r="AW238" s="13" t="s">
        <v>31</v>
      </c>
      <c r="AX238" s="13" t="s">
        <v>82</v>
      </c>
      <c r="AY238" s="160" t="s">
        <v>158</v>
      </c>
    </row>
    <row r="239" spans="2:65" s="1" customFormat="1" ht="24.15" customHeight="1">
      <c r="B239" s="137"/>
      <c r="C239" s="138" t="s">
        <v>534</v>
      </c>
      <c r="D239" s="138" t="s">
        <v>160</v>
      </c>
      <c r="E239" s="139" t="s">
        <v>2841</v>
      </c>
      <c r="F239" s="140" t="s">
        <v>2842</v>
      </c>
      <c r="G239" s="141" t="s">
        <v>163</v>
      </c>
      <c r="H239" s="142">
        <v>372.5</v>
      </c>
      <c r="I239" s="143"/>
      <c r="J239" s="144">
        <f>ROUND(I239*H239,2)</f>
        <v>0</v>
      </c>
      <c r="K239" s="145"/>
      <c r="L239" s="32"/>
      <c r="M239" s="146" t="s">
        <v>1</v>
      </c>
      <c r="N239" s="147" t="s">
        <v>40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105</v>
      </c>
      <c r="AT239" s="150" t="s">
        <v>160</v>
      </c>
      <c r="AU239" s="150" t="s">
        <v>82</v>
      </c>
      <c r="AY239" s="17" t="s">
        <v>158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82</v>
      </c>
      <c r="BK239" s="151">
        <f>ROUND(I239*H239,2)</f>
        <v>0</v>
      </c>
      <c r="BL239" s="17" t="s">
        <v>105</v>
      </c>
      <c r="BM239" s="150" t="s">
        <v>746</v>
      </c>
    </row>
    <row r="240" spans="2:65" s="1" customFormat="1" ht="18">
      <c r="B240" s="32"/>
      <c r="D240" s="153" t="s">
        <v>750</v>
      </c>
      <c r="F240" s="196" t="s">
        <v>2843</v>
      </c>
      <c r="I240" s="197"/>
      <c r="L240" s="32"/>
      <c r="M240" s="198"/>
      <c r="T240" s="56"/>
      <c r="AT240" s="17" t="s">
        <v>750</v>
      </c>
      <c r="AU240" s="17" t="s">
        <v>82</v>
      </c>
    </row>
    <row r="241" spans="2:65" s="13" customFormat="1" ht="10">
      <c r="B241" s="159"/>
      <c r="D241" s="153" t="s">
        <v>165</v>
      </c>
      <c r="E241" s="160" t="s">
        <v>1</v>
      </c>
      <c r="F241" s="161" t="s">
        <v>2844</v>
      </c>
      <c r="H241" s="162">
        <v>372.5</v>
      </c>
      <c r="I241" s="163"/>
      <c r="L241" s="159"/>
      <c r="M241" s="164"/>
      <c r="T241" s="165"/>
      <c r="AT241" s="160" t="s">
        <v>165</v>
      </c>
      <c r="AU241" s="160" t="s">
        <v>82</v>
      </c>
      <c r="AV241" s="13" t="s">
        <v>84</v>
      </c>
      <c r="AW241" s="13" t="s">
        <v>31</v>
      </c>
      <c r="AX241" s="13" t="s">
        <v>82</v>
      </c>
      <c r="AY241" s="160" t="s">
        <v>158</v>
      </c>
    </row>
    <row r="242" spans="2:65" s="1" customFormat="1" ht="24.15" customHeight="1">
      <c r="B242" s="137"/>
      <c r="C242" s="138" t="s">
        <v>540</v>
      </c>
      <c r="D242" s="138" t="s">
        <v>160</v>
      </c>
      <c r="E242" s="139" t="s">
        <v>2845</v>
      </c>
      <c r="F242" s="140" t="s">
        <v>2846</v>
      </c>
      <c r="G242" s="141" t="s">
        <v>163</v>
      </c>
      <c r="H242" s="142">
        <v>428.375</v>
      </c>
      <c r="I242" s="143"/>
      <c r="J242" s="144">
        <f>ROUND(I242*H242,2)</f>
        <v>0</v>
      </c>
      <c r="K242" s="145"/>
      <c r="L242" s="32"/>
      <c r="M242" s="146" t="s">
        <v>1</v>
      </c>
      <c r="N242" s="147" t="s">
        <v>40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105</v>
      </c>
      <c r="AT242" s="150" t="s">
        <v>160</v>
      </c>
      <c r="AU242" s="150" t="s">
        <v>82</v>
      </c>
      <c r="AY242" s="17" t="s">
        <v>158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82</v>
      </c>
      <c r="BK242" s="151">
        <f>ROUND(I242*H242,2)</f>
        <v>0</v>
      </c>
      <c r="BL242" s="17" t="s">
        <v>105</v>
      </c>
      <c r="BM242" s="150" t="s">
        <v>759</v>
      </c>
    </row>
    <row r="243" spans="2:65" s="13" customFormat="1" ht="10">
      <c r="B243" s="159"/>
      <c r="D243" s="153" t="s">
        <v>165</v>
      </c>
      <c r="E243" s="160" t="s">
        <v>1</v>
      </c>
      <c r="F243" s="161" t="s">
        <v>2847</v>
      </c>
      <c r="H243" s="162">
        <v>428.375</v>
      </c>
      <c r="I243" s="163"/>
      <c r="L243" s="159"/>
      <c r="M243" s="164"/>
      <c r="T243" s="165"/>
      <c r="AT243" s="160" t="s">
        <v>165</v>
      </c>
      <c r="AU243" s="160" t="s">
        <v>82</v>
      </c>
      <c r="AV243" s="13" t="s">
        <v>84</v>
      </c>
      <c r="AW243" s="13" t="s">
        <v>31</v>
      </c>
      <c r="AX243" s="13" t="s">
        <v>82</v>
      </c>
      <c r="AY243" s="160" t="s">
        <v>158</v>
      </c>
    </row>
    <row r="244" spans="2:65" s="11" customFormat="1" ht="25.9" customHeight="1">
      <c r="B244" s="125"/>
      <c r="D244" s="126" t="s">
        <v>74</v>
      </c>
      <c r="E244" s="127" t="s">
        <v>1860</v>
      </c>
      <c r="F244" s="127" t="s">
        <v>2848</v>
      </c>
      <c r="I244" s="128"/>
      <c r="J244" s="129">
        <f>BK244</f>
        <v>0</v>
      </c>
      <c r="L244" s="125"/>
      <c r="M244" s="130"/>
      <c r="P244" s="131">
        <f>SUM(P245:P345)</f>
        <v>0</v>
      </c>
      <c r="R244" s="131">
        <f>SUM(R245:R345)</f>
        <v>0</v>
      </c>
      <c r="T244" s="132">
        <f>SUM(T245:T345)</f>
        <v>0</v>
      </c>
      <c r="AR244" s="126" t="s">
        <v>82</v>
      </c>
      <c r="AT244" s="133" t="s">
        <v>74</v>
      </c>
      <c r="AU244" s="133" t="s">
        <v>75</v>
      </c>
      <c r="AY244" s="126" t="s">
        <v>158</v>
      </c>
      <c r="BK244" s="134">
        <f>SUM(BK245:BK345)</f>
        <v>0</v>
      </c>
    </row>
    <row r="245" spans="2:65" s="1" customFormat="1" ht="33" customHeight="1">
      <c r="B245" s="137"/>
      <c r="C245" s="138" t="s">
        <v>547</v>
      </c>
      <c r="D245" s="138" t="s">
        <v>160</v>
      </c>
      <c r="E245" s="139" t="s">
        <v>2849</v>
      </c>
      <c r="F245" s="140" t="s">
        <v>2850</v>
      </c>
      <c r="G245" s="141" t="s">
        <v>163</v>
      </c>
      <c r="H245" s="142">
        <v>1500.7</v>
      </c>
      <c r="I245" s="143"/>
      <c r="J245" s="144">
        <f>ROUND(I245*H245,2)</f>
        <v>0</v>
      </c>
      <c r="K245" s="145"/>
      <c r="L245" s="32"/>
      <c r="M245" s="146" t="s">
        <v>1</v>
      </c>
      <c r="N245" s="147" t="s">
        <v>40</v>
      </c>
      <c r="P245" s="148">
        <f>O245*H245</f>
        <v>0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105</v>
      </c>
      <c r="AT245" s="150" t="s">
        <v>160</v>
      </c>
      <c r="AU245" s="150" t="s">
        <v>82</v>
      </c>
      <c r="AY245" s="17" t="s">
        <v>158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82</v>
      </c>
      <c r="BK245" s="151">
        <f>ROUND(I245*H245,2)</f>
        <v>0</v>
      </c>
      <c r="BL245" s="17" t="s">
        <v>105</v>
      </c>
      <c r="BM245" s="150" t="s">
        <v>770</v>
      </c>
    </row>
    <row r="246" spans="2:65" s="13" customFormat="1" ht="10">
      <c r="B246" s="159"/>
      <c r="D246" s="153" t="s">
        <v>165</v>
      </c>
      <c r="E246" s="160" t="s">
        <v>1</v>
      </c>
      <c r="F246" s="161" t="s">
        <v>2851</v>
      </c>
      <c r="H246" s="162">
        <v>458</v>
      </c>
      <c r="I246" s="163"/>
      <c r="L246" s="159"/>
      <c r="M246" s="164"/>
      <c r="T246" s="165"/>
      <c r="AT246" s="160" t="s">
        <v>165</v>
      </c>
      <c r="AU246" s="160" t="s">
        <v>82</v>
      </c>
      <c r="AV246" s="13" t="s">
        <v>84</v>
      </c>
      <c r="AW246" s="13" t="s">
        <v>31</v>
      </c>
      <c r="AX246" s="13" t="s">
        <v>75</v>
      </c>
      <c r="AY246" s="160" t="s">
        <v>158</v>
      </c>
    </row>
    <row r="247" spans="2:65" s="13" customFormat="1" ht="20">
      <c r="B247" s="159"/>
      <c r="D247" s="153" t="s">
        <v>165</v>
      </c>
      <c r="E247" s="160" t="s">
        <v>1</v>
      </c>
      <c r="F247" s="161" t="s">
        <v>2852</v>
      </c>
      <c r="H247" s="162">
        <v>725</v>
      </c>
      <c r="I247" s="163"/>
      <c r="L247" s="159"/>
      <c r="M247" s="164"/>
      <c r="T247" s="165"/>
      <c r="AT247" s="160" t="s">
        <v>165</v>
      </c>
      <c r="AU247" s="160" t="s">
        <v>82</v>
      </c>
      <c r="AV247" s="13" t="s">
        <v>84</v>
      </c>
      <c r="AW247" s="13" t="s">
        <v>31</v>
      </c>
      <c r="AX247" s="13" t="s">
        <v>75</v>
      </c>
      <c r="AY247" s="160" t="s">
        <v>158</v>
      </c>
    </row>
    <row r="248" spans="2:65" s="13" customFormat="1" ht="20">
      <c r="B248" s="159"/>
      <c r="D248" s="153" t="s">
        <v>165</v>
      </c>
      <c r="E248" s="160" t="s">
        <v>1</v>
      </c>
      <c r="F248" s="161" t="s">
        <v>2853</v>
      </c>
      <c r="H248" s="162">
        <v>118.7</v>
      </c>
      <c r="I248" s="163"/>
      <c r="L248" s="159"/>
      <c r="M248" s="164"/>
      <c r="T248" s="165"/>
      <c r="AT248" s="160" t="s">
        <v>165</v>
      </c>
      <c r="AU248" s="160" t="s">
        <v>82</v>
      </c>
      <c r="AV248" s="13" t="s">
        <v>84</v>
      </c>
      <c r="AW248" s="13" t="s">
        <v>31</v>
      </c>
      <c r="AX248" s="13" t="s">
        <v>75</v>
      </c>
      <c r="AY248" s="160" t="s">
        <v>158</v>
      </c>
    </row>
    <row r="249" spans="2:65" s="13" customFormat="1" ht="20">
      <c r="B249" s="159"/>
      <c r="D249" s="153" t="s">
        <v>165</v>
      </c>
      <c r="E249" s="160" t="s">
        <v>1</v>
      </c>
      <c r="F249" s="161" t="s">
        <v>2854</v>
      </c>
      <c r="H249" s="162">
        <v>199</v>
      </c>
      <c r="I249" s="163"/>
      <c r="L249" s="159"/>
      <c r="M249" s="164"/>
      <c r="T249" s="165"/>
      <c r="AT249" s="160" t="s">
        <v>165</v>
      </c>
      <c r="AU249" s="160" t="s">
        <v>82</v>
      </c>
      <c r="AV249" s="13" t="s">
        <v>84</v>
      </c>
      <c r="AW249" s="13" t="s">
        <v>31</v>
      </c>
      <c r="AX249" s="13" t="s">
        <v>75</v>
      </c>
      <c r="AY249" s="160" t="s">
        <v>158</v>
      </c>
    </row>
    <row r="250" spans="2:65" s="14" customFormat="1" ht="10">
      <c r="B250" s="166"/>
      <c r="D250" s="153" t="s">
        <v>165</v>
      </c>
      <c r="E250" s="167" t="s">
        <v>1</v>
      </c>
      <c r="F250" s="168" t="s">
        <v>195</v>
      </c>
      <c r="H250" s="169">
        <v>1500.7</v>
      </c>
      <c r="I250" s="170"/>
      <c r="L250" s="166"/>
      <c r="M250" s="171"/>
      <c r="T250" s="172"/>
      <c r="AT250" s="167" t="s">
        <v>165</v>
      </c>
      <c r="AU250" s="167" t="s">
        <v>82</v>
      </c>
      <c r="AV250" s="14" t="s">
        <v>105</v>
      </c>
      <c r="AW250" s="14" t="s">
        <v>31</v>
      </c>
      <c r="AX250" s="14" t="s">
        <v>82</v>
      </c>
      <c r="AY250" s="167" t="s">
        <v>158</v>
      </c>
    </row>
    <row r="251" spans="2:65" s="1" customFormat="1" ht="33" customHeight="1">
      <c r="B251" s="137"/>
      <c r="C251" s="138" t="s">
        <v>554</v>
      </c>
      <c r="D251" s="138" t="s">
        <v>160</v>
      </c>
      <c r="E251" s="139" t="s">
        <v>2855</v>
      </c>
      <c r="F251" s="140" t="s">
        <v>2856</v>
      </c>
      <c r="G251" s="141" t="s">
        <v>163</v>
      </c>
      <c r="H251" s="142">
        <v>66</v>
      </c>
      <c r="I251" s="143"/>
      <c r="J251" s="144">
        <f>ROUND(I251*H251,2)</f>
        <v>0</v>
      </c>
      <c r="K251" s="145"/>
      <c r="L251" s="32"/>
      <c r="M251" s="146" t="s">
        <v>1</v>
      </c>
      <c r="N251" s="147" t="s">
        <v>40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105</v>
      </c>
      <c r="AT251" s="150" t="s">
        <v>160</v>
      </c>
      <c r="AU251" s="150" t="s">
        <v>82</v>
      </c>
      <c r="AY251" s="17" t="s">
        <v>158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82</v>
      </c>
      <c r="BK251" s="151">
        <f>ROUND(I251*H251,2)</f>
        <v>0</v>
      </c>
      <c r="BL251" s="17" t="s">
        <v>105</v>
      </c>
      <c r="BM251" s="150" t="s">
        <v>782</v>
      </c>
    </row>
    <row r="252" spans="2:65" s="13" customFormat="1" ht="20">
      <c r="B252" s="159"/>
      <c r="D252" s="153" t="s">
        <v>165</v>
      </c>
      <c r="E252" s="160" t="s">
        <v>1</v>
      </c>
      <c r="F252" s="161" t="s">
        <v>2809</v>
      </c>
      <c r="H252" s="162">
        <v>66</v>
      </c>
      <c r="I252" s="163"/>
      <c r="L252" s="159"/>
      <c r="M252" s="164"/>
      <c r="T252" s="165"/>
      <c r="AT252" s="160" t="s">
        <v>165</v>
      </c>
      <c r="AU252" s="160" t="s">
        <v>82</v>
      </c>
      <c r="AV252" s="13" t="s">
        <v>84</v>
      </c>
      <c r="AW252" s="13" t="s">
        <v>31</v>
      </c>
      <c r="AX252" s="13" t="s">
        <v>82</v>
      </c>
      <c r="AY252" s="160" t="s">
        <v>158</v>
      </c>
    </row>
    <row r="253" spans="2:65" s="1" customFormat="1" ht="33" customHeight="1">
      <c r="B253" s="137"/>
      <c r="C253" s="138" t="s">
        <v>565</v>
      </c>
      <c r="D253" s="138" t="s">
        <v>160</v>
      </c>
      <c r="E253" s="139" t="s">
        <v>2857</v>
      </c>
      <c r="F253" s="140" t="s">
        <v>2858</v>
      </c>
      <c r="G253" s="141" t="s">
        <v>163</v>
      </c>
      <c r="H253" s="142">
        <v>1237.5999999999999</v>
      </c>
      <c r="I253" s="143"/>
      <c r="J253" s="144">
        <f>ROUND(I253*H253,2)</f>
        <v>0</v>
      </c>
      <c r="K253" s="145"/>
      <c r="L253" s="32"/>
      <c r="M253" s="146" t="s">
        <v>1</v>
      </c>
      <c r="N253" s="147" t="s">
        <v>40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105</v>
      </c>
      <c r="AT253" s="150" t="s">
        <v>160</v>
      </c>
      <c r="AU253" s="150" t="s">
        <v>82</v>
      </c>
      <c r="AY253" s="17" t="s">
        <v>158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82</v>
      </c>
      <c r="BK253" s="151">
        <f>ROUND(I253*H253,2)</f>
        <v>0</v>
      </c>
      <c r="BL253" s="17" t="s">
        <v>105</v>
      </c>
      <c r="BM253" s="150" t="s">
        <v>791</v>
      </c>
    </row>
    <row r="254" spans="2:65" s="13" customFormat="1" ht="20">
      <c r="B254" s="159"/>
      <c r="D254" s="153" t="s">
        <v>165</v>
      </c>
      <c r="E254" s="160" t="s">
        <v>1</v>
      </c>
      <c r="F254" s="161" t="s">
        <v>2803</v>
      </c>
      <c r="H254" s="162">
        <v>98.6</v>
      </c>
      <c r="I254" s="163"/>
      <c r="L254" s="159"/>
      <c r="M254" s="164"/>
      <c r="T254" s="165"/>
      <c r="AT254" s="160" t="s">
        <v>165</v>
      </c>
      <c r="AU254" s="160" t="s">
        <v>82</v>
      </c>
      <c r="AV254" s="13" t="s">
        <v>84</v>
      </c>
      <c r="AW254" s="13" t="s">
        <v>31</v>
      </c>
      <c r="AX254" s="13" t="s">
        <v>75</v>
      </c>
      <c r="AY254" s="160" t="s">
        <v>158</v>
      </c>
    </row>
    <row r="255" spans="2:65" s="13" customFormat="1" ht="20">
      <c r="B255" s="159"/>
      <c r="D255" s="153" t="s">
        <v>165</v>
      </c>
      <c r="E255" s="160" t="s">
        <v>1</v>
      </c>
      <c r="F255" s="161" t="s">
        <v>2804</v>
      </c>
      <c r="H255" s="162">
        <v>25</v>
      </c>
      <c r="I255" s="163"/>
      <c r="L255" s="159"/>
      <c r="M255" s="164"/>
      <c r="T255" s="165"/>
      <c r="AT255" s="160" t="s">
        <v>165</v>
      </c>
      <c r="AU255" s="160" t="s">
        <v>82</v>
      </c>
      <c r="AV255" s="13" t="s">
        <v>84</v>
      </c>
      <c r="AW255" s="13" t="s">
        <v>31</v>
      </c>
      <c r="AX255" s="13" t="s">
        <v>75</v>
      </c>
      <c r="AY255" s="160" t="s">
        <v>158</v>
      </c>
    </row>
    <row r="256" spans="2:65" s="13" customFormat="1" ht="20">
      <c r="B256" s="159"/>
      <c r="D256" s="153" t="s">
        <v>165</v>
      </c>
      <c r="E256" s="160" t="s">
        <v>1</v>
      </c>
      <c r="F256" s="161" t="s">
        <v>2805</v>
      </c>
      <c r="H256" s="162">
        <v>963</v>
      </c>
      <c r="I256" s="163"/>
      <c r="L256" s="159"/>
      <c r="M256" s="164"/>
      <c r="T256" s="165"/>
      <c r="AT256" s="160" t="s">
        <v>165</v>
      </c>
      <c r="AU256" s="160" t="s">
        <v>82</v>
      </c>
      <c r="AV256" s="13" t="s">
        <v>84</v>
      </c>
      <c r="AW256" s="13" t="s">
        <v>31</v>
      </c>
      <c r="AX256" s="13" t="s">
        <v>75</v>
      </c>
      <c r="AY256" s="160" t="s">
        <v>158</v>
      </c>
    </row>
    <row r="257" spans="2:65" s="13" customFormat="1" ht="20">
      <c r="B257" s="159"/>
      <c r="D257" s="153" t="s">
        <v>165</v>
      </c>
      <c r="E257" s="160" t="s">
        <v>1</v>
      </c>
      <c r="F257" s="161" t="s">
        <v>2807</v>
      </c>
      <c r="H257" s="162">
        <v>151</v>
      </c>
      <c r="I257" s="163"/>
      <c r="L257" s="159"/>
      <c r="M257" s="164"/>
      <c r="T257" s="165"/>
      <c r="AT257" s="160" t="s">
        <v>165</v>
      </c>
      <c r="AU257" s="160" t="s">
        <v>82</v>
      </c>
      <c r="AV257" s="13" t="s">
        <v>84</v>
      </c>
      <c r="AW257" s="13" t="s">
        <v>31</v>
      </c>
      <c r="AX257" s="13" t="s">
        <v>75</v>
      </c>
      <c r="AY257" s="160" t="s">
        <v>158</v>
      </c>
    </row>
    <row r="258" spans="2:65" s="14" customFormat="1" ht="10">
      <c r="B258" s="166"/>
      <c r="D258" s="153" t="s">
        <v>165</v>
      </c>
      <c r="E258" s="167" t="s">
        <v>1</v>
      </c>
      <c r="F258" s="168" t="s">
        <v>195</v>
      </c>
      <c r="H258" s="169">
        <v>1237.5999999999999</v>
      </c>
      <c r="I258" s="170"/>
      <c r="L258" s="166"/>
      <c r="M258" s="171"/>
      <c r="T258" s="172"/>
      <c r="AT258" s="167" t="s">
        <v>165</v>
      </c>
      <c r="AU258" s="167" t="s">
        <v>82</v>
      </c>
      <c r="AV258" s="14" t="s">
        <v>105</v>
      </c>
      <c r="AW258" s="14" t="s">
        <v>31</v>
      </c>
      <c r="AX258" s="14" t="s">
        <v>82</v>
      </c>
      <c r="AY258" s="167" t="s">
        <v>158</v>
      </c>
    </row>
    <row r="259" spans="2:65" s="1" customFormat="1" ht="24.15" customHeight="1">
      <c r="B259" s="137"/>
      <c r="C259" s="138" t="s">
        <v>573</v>
      </c>
      <c r="D259" s="138" t="s">
        <v>160</v>
      </c>
      <c r="E259" s="139" t="s">
        <v>2859</v>
      </c>
      <c r="F259" s="140" t="s">
        <v>2860</v>
      </c>
      <c r="G259" s="141" t="s">
        <v>163</v>
      </c>
      <c r="H259" s="142">
        <v>199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40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105</v>
      </c>
      <c r="AT259" s="150" t="s">
        <v>160</v>
      </c>
      <c r="AU259" s="150" t="s">
        <v>82</v>
      </c>
      <c r="AY259" s="17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82</v>
      </c>
      <c r="BK259" s="151">
        <f>ROUND(I259*H259,2)</f>
        <v>0</v>
      </c>
      <c r="BL259" s="17" t="s">
        <v>105</v>
      </c>
      <c r="BM259" s="150" t="s">
        <v>800</v>
      </c>
    </row>
    <row r="260" spans="2:65" s="1" customFormat="1" ht="18">
      <c r="B260" s="32"/>
      <c r="D260" s="153" t="s">
        <v>750</v>
      </c>
      <c r="F260" s="196" t="s">
        <v>2861</v>
      </c>
      <c r="I260" s="197"/>
      <c r="L260" s="32"/>
      <c r="M260" s="198"/>
      <c r="T260" s="56"/>
      <c r="AT260" s="17" t="s">
        <v>750</v>
      </c>
      <c r="AU260" s="17" t="s">
        <v>82</v>
      </c>
    </row>
    <row r="261" spans="2:65" s="13" customFormat="1" ht="20">
      <c r="B261" s="159"/>
      <c r="D261" s="153" t="s">
        <v>165</v>
      </c>
      <c r="E261" s="160" t="s">
        <v>1</v>
      </c>
      <c r="F261" s="161" t="s">
        <v>2854</v>
      </c>
      <c r="H261" s="162">
        <v>199</v>
      </c>
      <c r="I261" s="163"/>
      <c r="L261" s="159"/>
      <c r="M261" s="164"/>
      <c r="T261" s="165"/>
      <c r="AT261" s="160" t="s">
        <v>165</v>
      </c>
      <c r="AU261" s="160" t="s">
        <v>82</v>
      </c>
      <c r="AV261" s="13" t="s">
        <v>84</v>
      </c>
      <c r="AW261" s="13" t="s">
        <v>31</v>
      </c>
      <c r="AX261" s="13" t="s">
        <v>82</v>
      </c>
      <c r="AY261" s="160" t="s">
        <v>158</v>
      </c>
    </row>
    <row r="262" spans="2:65" s="1" customFormat="1" ht="33" customHeight="1">
      <c r="B262" s="137"/>
      <c r="C262" s="138" t="s">
        <v>582</v>
      </c>
      <c r="D262" s="138" t="s">
        <v>160</v>
      </c>
      <c r="E262" s="139" t="s">
        <v>2862</v>
      </c>
      <c r="F262" s="140" t="s">
        <v>2863</v>
      </c>
      <c r="G262" s="141" t="s">
        <v>163</v>
      </c>
      <c r="H262" s="142">
        <v>458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40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105</v>
      </c>
      <c r="AT262" s="150" t="s">
        <v>160</v>
      </c>
      <c r="AU262" s="150" t="s">
        <v>82</v>
      </c>
      <c r="AY262" s="17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82</v>
      </c>
      <c r="BK262" s="151">
        <f>ROUND(I262*H262,2)</f>
        <v>0</v>
      </c>
      <c r="BL262" s="17" t="s">
        <v>105</v>
      </c>
      <c r="BM262" s="150" t="s">
        <v>810</v>
      </c>
    </row>
    <row r="263" spans="2:65" s="1" customFormat="1" ht="18">
      <c r="B263" s="32"/>
      <c r="D263" s="153" t="s">
        <v>750</v>
      </c>
      <c r="F263" s="196" t="s">
        <v>2861</v>
      </c>
      <c r="I263" s="197"/>
      <c r="L263" s="32"/>
      <c r="M263" s="198"/>
      <c r="T263" s="56"/>
      <c r="AT263" s="17" t="s">
        <v>750</v>
      </c>
      <c r="AU263" s="17" t="s">
        <v>82</v>
      </c>
    </row>
    <row r="264" spans="2:65" s="13" customFormat="1" ht="10">
      <c r="B264" s="159"/>
      <c r="D264" s="153" t="s">
        <v>165</v>
      </c>
      <c r="E264" s="160" t="s">
        <v>1</v>
      </c>
      <c r="F264" s="161" t="s">
        <v>2851</v>
      </c>
      <c r="H264" s="162">
        <v>458</v>
      </c>
      <c r="I264" s="163"/>
      <c r="L264" s="159"/>
      <c r="M264" s="164"/>
      <c r="T264" s="165"/>
      <c r="AT264" s="160" t="s">
        <v>165</v>
      </c>
      <c r="AU264" s="160" t="s">
        <v>82</v>
      </c>
      <c r="AV264" s="13" t="s">
        <v>84</v>
      </c>
      <c r="AW264" s="13" t="s">
        <v>31</v>
      </c>
      <c r="AX264" s="13" t="s">
        <v>82</v>
      </c>
      <c r="AY264" s="160" t="s">
        <v>158</v>
      </c>
    </row>
    <row r="265" spans="2:65" s="1" customFormat="1" ht="24.15" customHeight="1">
      <c r="B265" s="137"/>
      <c r="C265" s="138" t="s">
        <v>588</v>
      </c>
      <c r="D265" s="138" t="s">
        <v>160</v>
      </c>
      <c r="E265" s="139" t="s">
        <v>2864</v>
      </c>
      <c r="F265" s="140" t="s">
        <v>2865</v>
      </c>
      <c r="G265" s="141" t="s">
        <v>163</v>
      </c>
      <c r="H265" s="142">
        <v>458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105</v>
      </c>
      <c r="AT265" s="150" t="s">
        <v>160</v>
      </c>
      <c r="AU265" s="150" t="s">
        <v>82</v>
      </c>
      <c r="AY265" s="17" t="s">
        <v>158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82</v>
      </c>
      <c r="BK265" s="151">
        <f>ROUND(I265*H265,2)</f>
        <v>0</v>
      </c>
      <c r="BL265" s="17" t="s">
        <v>105</v>
      </c>
      <c r="BM265" s="150" t="s">
        <v>823</v>
      </c>
    </row>
    <row r="266" spans="2:65" s="1" customFormat="1" ht="18">
      <c r="B266" s="32"/>
      <c r="D266" s="153" t="s">
        <v>750</v>
      </c>
      <c r="F266" s="196" t="s">
        <v>2866</v>
      </c>
      <c r="I266" s="197"/>
      <c r="L266" s="32"/>
      <c r="M266" s="198"/>
      <c r="T266" s="56"/>
      <c r="AT266" s="17" t="s">
        <v>750</v>
      </c>
      <c r="AU266" s="17" t="s">
        <v>82</v>
      </c>
    </row>
    <row r="267" spans="2:65" s="13" customFormat="1" ht="10">
      <c r="B267" s="159"/>
      <c r="D267" s="153" t="s">
        <v>165</v>
      </c>
      <c r="E267" s="160" t="s">
        <v>1</v>
      </c>
      <c r="F267" s="161" t="s">
        <v>2851</v>
      </c>
      <c r="H267" s="162">
        <v>458</v>
      </c>
      <c r="I267" s="163"/>
      <c r="L267" s="159"/>
      <c r="M267" s="164"/>
      <c r="T267" s="165"/>
      <c r="AT267" s="160" t="s">
        <v>165</v>
      </c>
      <c r="AU267" s="160" t="s">
        <v>82</v>
      </c>
      <c r="AV267" s="13" t="s">
        <v>84</v>
      </c>
      <c r="AW267" s="13" t="s">
        <v>31</v>
      </c>
      <c r="AX267" s="13" t="s">
        <v>82</v>
      </c>
      <c r="AY267" s="160" t="s">
        <v>158</v>
      </c>
    </row>
    <row r="268" spans="2:65" s="1" customFormat="1" ht="24.15" customHeight="1">
      <c r="B268" s="137"/>
      <c r="C268" s="138" t="s">
        <v>593</v>
      </c>
      <c r="D268" s="138" t="s">
        <v>160</v>
      </c>
      <c r="E268" s="139" t="s">
        <v>2867</v>
      </c>
      <c r="F268" s="140" t="s">
        <v>2868</v>
      </c>
      <c r="G268" s="141" t="s">
        <v>163</v>
      </c>
      <c r="H268" s="142">
        <v>916</v>
      </c>
      <c r="I268" s="143"/>
      <c r="J268" s="144">
        <f>ROUND(I268*H268,2)</f>
        <v>0</v>
      </c>
      <c r="K268" s="145"/>
      <c r="L268" s="32"/>
      <c r="M268" s="146" t="s">
        <v>1</v>
      </c>
      <c r="N268" s="147" t="s">
        <v>40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105</v>
      </c>
      <c r="AT268" s="150" t="s">
        <v>160</v>
      </c>
      <c r="AU268" s="150" t="s">
        <v>82</v>
      </c>
      <c r="AY268" s="17" t="s">
        <v>158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82</v>
      </c>
      <c r="BK268" s="151">
        <f>ROUND(I268*H268,2)</f>
        <v>0</v>
      </c>
      <c r="BL268" s="17" t="s">
        <v>105</v>
      </c>
      <c r="BM268" s="150" t="s">
        <v>844</v>
      </c>
    </row>
    <row r="269" spans="2:65" s="12" customFormat="1" ht="10">
      <c r="B269" s="152"/>
      <c r="D269" s="153" t="s">
        <v>165</v>
      </c>
      <c r="E269" s="154" t="s">
        <v>1</v>
      </c>
      <c r="F269" s="155" t="s">
        <v>2869</v>
      </c>
      <c r="H269" s="154" t="s">
        <v>1</v>
      </c>
      <c r="I269" s="156"/>
      <c r="L269" s="152"/>
      <c r="M269" s="157"/>
      <c r="T269" s="158"/>
      <c r="AT269" s="154" t="s">
        <v>165</v>
      </c>
      <c r="AU269" s="154" t="s">
        <v>82</v>
      </c>
      <c r="AV269" s="12" t="s">
        <v>82</v>
      </c>
      <c r="AW269" s="12" t="s">
        <v>31</v>
      </c>
      <c r="AX269" s="12" t="s">
        <v>75</v>
      </c>
      <c r="AY269" s="154" t="s">
        <v>158</v>
      </c>
    </row>
    <row r="270" spans="2:65" s="13" customFormat="1" ht="10">
      <c r="B270" s="159"/>
      <c r="D270" s="153" t="s">
        <v>165</v>
      </c>
      <c r="E270" s="160" t="s">
        <v>1</v>
      </c>
      <c r="F270" s="161" t="s">
        <v>2870</v>
      </c>
      <c r="H270" s="162">
        <v>458</v>
      </c>
      <c r="I270" s="163"/>
      <c r="L270" s="159"/>
      <c r="M270" s="164"/>
      <c r="T270" s="165"/>
      <c r="AT270" s="160" t="s">
        <v>165</v>
      </c>
      <c r="AU270" s="160" t="s">
        <v>82</v>
      </c>
      <c r="AV270" s="13" t="s">
        <v>84</v>
      </c>
      <c r="AW270" s="13" t="s">
        <v>31</v>
      </c>
      <c r="AX270" s="13" t="s">
        <v>75</v>
      </c>
      <c r="AY270" s="160" t="s">
        <v>158</v>
      </c>
    </row>
    <row r="271" spans="2:65" s="13" customFormat="1" ht="10">
      <c r="B271" s="159"/>
      <c r="D271" s="153" t="s">
        <v>165</v>
      </c>
      <c r="E271" s="160" t="s">
        <v>1</v>
      </c>
      <c r="F271" s="161" t="s">
        <v>2871</v>
      </c>
      <c r="H271" s="162">
        <v>458</v>
      </c>
      <c r="I271" s="163"/>
      <c r="L271" s="159"/>
      <c r="M271" s="164"/>
      <c r="T271" s="165"/>
      <c r="AT271" s="160" t="s">
        <v>165</v>
      </c>
      <c r="AU271" s="160" t="s">
        <v>82</v>
      </c>
      <c r="AV271" s="13" t="s">
        <v>84</v>
      </c>
      <c r="AW271" s="13" t="s">
        <v>31</v>
      </c>
      <c r="AX271" s="13" t="s">
        <v>75</v>
      </c>
      <c r="AY271" s="160" t="s">
        <v>158</v>
      </c>
    </row>
    <row r="272" spans="2:65" s="14" customFormat="1" ht="10">
      <c r="B272" s="166"/>
      <c r="D272" s="153" t="s">
        <v>165</v>
      </c>
      <c r="E272" s="167" t="s">
        <v>1</v>
      </c>
      <c r="F272" s="168" t="s">
        <v>195</v>
      </c>
      <c r="H272" s="169">
        <v>916</v>
      </c>
      <c r="I272" s="170"/>
      <c r="L272" s="166"/>
      <c r="M272" s="171"/>
      <c r="T272" s="172"/>
      <c r="AT272" s="167" t="s">
        <v>165</v>
      </c>
      <c r="AU272" s="167" t="s">
        <v>82</v>
      </c>
      <c r="AV272" s="14" t="s">
        <v>105</v>
      </c>
      <c r="AW272" s="14" t="s">
        <v>31</v>
      </c>
      <c r="AX272" s="14" t="s">
        <v>82</v>
      </c>
      <c r="AY272" s="167" t="s">
        <v>158</v>
      </c>
    </row>
    <row r="273" spans="2:65" s="1" customFormat="1" ht="37.75" customHeight="1">
      <c r="B273" s="137"/>
      <c r="C273" s="138" t="s">
        <v>597</v>
      </c>
      <c r="D273" s="138" t="s">
        <v>160</v>
      </c>
      <c r="E273" s="139" t="s">
        <v>2872</v>
      </c>
      <c r="F273" s="140" t="s">
        <v>2873</v>
      </c>
      <c r="G273" s="141" t="s">
        <v>163</v>
      </c>
      <c r="H273" s="142">
        <v>458</v>
      </c>
      <c r="I273" s="143"/>
      <c r="J273" s="144">
        <f>ROUND(I273*H273,2)</f>
        <v>0</v>
      </c>
      <c r="K273" s="145"/>
      <c r="L273" s="32"/>
      <c r="M273" s="146" t="s">
        <v>1</v>
      </c>
      <c r="N273" s="147" t="s">
        <v>40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105</v>
      </c>
      <c r="AT273" s="150" t="s">
        <v>160</v>
      </c>
      <c r="AU273" s="150" t="s">
        <v>82</v>
      </c>
      <c r="AY273" s="17" t="s">
        <v>158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82</v>
      </c>
      <c r="BK273" s="151">
        <f>ROUND(I273*H273,2)</f>
        <v>0</v>
      </c>
      <c r="BL273" s="17" t="s">
        <v>105</v>
      </c>
      <c r="BM273" s="150" t="s">
        <v>855</v>
      </c>
    </row>
    <row r="274" spans="2:65" s="13" customFormat="1" ht="10">
      <c r="B274" s="159"/>
      <c r="D274" s="153" t="s">
        <v>165</v>
      </c>
      <c r="E274" s="160" t="s">
        <v>1</v>
      </c>
      <c r="F274" s="161" t="s">
        <v>2851</v>
      </c>
      <c r="H274" s="162">
        <v>458</v>
      </c>
      <c r="I274" s="163"/>
      <c r="L274" s="159"/>
      <c r="M274" s="164"/>
      <c r="T274" s="165"/>
      <c r="AT274" s="160" t="s">
        <v>165</v>
      </c>
      <c r="AU274" s="160" t="s">
        <v>82</v>
      </c>
      <c r="AV274" s="13" t="s">
        <v>84</v>
      </c>
      <c r="AW274" s="13" t="s">
        <v>31</v>
      </c>
      <c r="AX274" s="13" t="s">
        <v>82</v>
      </c>
      <c r="AY274" s="160" t="s">
        <v>158</v>
      </c>
    </row>
    <row r="275" spans="2:65" s="1" customFormat="1" ht="24.15" customHeight="1">
      <c r="B275" s="137"/>
      <c r="C275" s="138" t="s">
        <v>605</v>
      </c>
      <c r="D275" s="138" t="s">
        <v>160</v>
      </c>
      <c r="E275" s="139" t="s">
        <v>2874</v>
      </c>
      <c r="F275" s="140" t="s">
        <v>2875</v>
      </c>
      <c r="G275" s="141" t="s">
        <v>163</v>
      </c>
      <c r="H275" s="142">
        <v>118.7</v>
      </c>
      <c r="I275" s="143"/>
      <c r="J275" s="144">
        <f>ROUND(I275*H275,2)</f>
        <v>0</v>
      </c>
      <c r="K275" s="145"/>
      <c r="L275" s="32"/>
      <c r="M275" s="146" t="s">
        <v>1</v>
      </c>
      <c r="N275" s="147" t="s">
        <v>40</v>
      </c>
      <c r="P275" s="148">
        <f>O275*H275</f>
        <v>0</v>
      </c>
      <c r="Q275" s="148">
        <v>0</v>
      </c>
      <c r="R275" s="148">
        <f>Q275*H275</f>
        <v>0</v>
      </c>
      <c r="S275" s="148">
        <v>0</v>
      </c>
      <c r="T275" s="149">
        <f>S275*H275</f>
        <v>0</v>
      </c>
      <c r="AR275" s="150" t="s">
        <v>105</v>
      </c>
      <c r="AT275" s="150" t="s">
        <v>160</v>
      </c>
      <c r="AU275" s="150" t="s">
        <v>82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105</v>
      </c>
      <c r="BM275" s="150" t="s">
        <v>868</v>
      </c>
    </row>
    <row r="276" spans="2:65" s="1" customFormat="1" ht="36">
      <c r="B276" s="32"/>
      <c r="D276" s="153" t="s">
        <v>750</v>
      </c>
      <c r="F276" s="196" t="s">
        <v>2876</v>
      </c>
      <c r="I276" s="197"/>
      <c r="L276" s="32"/>
      <c r="M276" s="198"/>
      <c r="T276" s="56"/>
      <c r="AT276" s="17" t="s">
        <v>750</v>
      </c>
      <c r="AU276" s="17" t="s">
        <v>82</v>
      </c>
    </row>
    <row r="277" spans="2:65" s="13" customFormat="1" ht="20">
      <c r="B277" s="159"/>
      <c r="D277" s="153" t="s">
        <v>165</v>
      </c>
      <c r="E277" s="160" t="s">
        <v>1</v>
      </c>
      <c r="F277" s="161" t="s">
        <v>2853</v>
      </c>
      <c r="H277" s="162">
        <v>118.7</v>
      </c>
      <c r="I277" s="163"/>
      <c r="L277" s="159"/>
      <c r="M277" s="164"/>
      <c r="T277" s="165"/>
      <c r="AT277" s="160" t="s">
        <v>165</v>
      </c>
      <c r="AU277" s="160" t="s">
        <v>82</v>
      </c>
      <c r="AV277" s="13" t="s">
        <v>84</v>
      </c>
      <c r="AW277" s="13" t="s">
        <v>31</v>
      </c>
      <c r="AX277" s="13" t="s">
        <v>82</v>
      </c>
      <c r="AY277" s="160" t="s">
        <v>158</v>
      </c>
    </row>
    <row r="278" spans="2:65" s="1" customFormat="1" ht="24.15" customHeight="1">
      <c r="B278" s="137"/>
      <c r="C278" s="138" t="s">
        <v>610</v>
      </c>
      <c r="D278" s="138" t="s">
        <v>160</v>
      </c>
      <c r="E278" s="139" t="s">
        <v>2877</v>
      </c>
      <c r="F278" s="140" t="s">
        <v>2878</v>
      </c>
      <c r="G278" s="141" t="s">
        <v>163</v>
      </c>
      <c r="H278" s="142">
        <v>920.7</v>
      </c>
      <c r="I278" s="143"/>
      <c r="J278" s="144">
        <f>ROUND(I278*H278,2)</f>
        <v>0</v>
      </c>
      <c r="K278" s="145"/>
      <c r="L278" s="32"/>
      <c r="M278" s="146" t="s">
        <v>1</v>
      </c>
      <c r="N278" s="147" t="s">
        <v>40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105</v>
      </c>
      <c r="AT278" s="150" t="s">
        <v>160</v>
      </c>
      <c r="AU278" s="150" t="s">
        <v>82</v>
      </c>
      <c r="AY278" s="17" t="s">
        <v>158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82</v>
      </c>
      <c r="BK278" s="151">
        <f>ROUND(I278*H278,2)</f>
        <v>0</v>
      </c>
      <c r="BL278" s="17" t="s">
        <v>105</v>
      </c>
      <c r="BM278" s="150" t="s">
        <v>876</v>
      </c>
    </row>
    <row r="279" spans="2:65" s="1" customFormat="1" ht="36">
      <c r="B279" s="32"/>
      <c r="D279" s="153" t="s">
        <v>750</v>
      </c>
      <c r="F279" s="196" t="s">
        <v>2876</v>
      </c>
      <c r="I279" s="197"/>
      <c r="L279" s="32"/>
      <c r="M279" s="198"/>
      <c r="T279" s="56"/>
      <c r="AT279" s="17" t="s">
        <v>750</v>
      </c>
      <c r="AU279" s="17" t="s">
        <v>82</v>
      </c>
    </row>
    <row r="280" spans="2:65" s="13" customFormat="1" ht="20">
      <c r="B280" s="159"/>
      <c r="D280" s="153" t="s">
        <v>165</v>
      </c>
      <c r="E280" s="160" t="s">
        <v>1</v>
      </c>
      <c r="F280" s="161" t="s">
        <v>2879</v>
      </c>
      <c r="H280" s="162">
        <v>90.5</v>
      </c>
      <c r="I280" s="163"/>
      <c r="L280" s="159"/>
      <c r="M280" s="164"/>
      <c r="T280" s="165"/>
      <c r="AT280" s="160" t="s">
        <v>165</v>
      </c>
      <c r="AU280" s="160" t="s">
        <v>82</v>
      </c>
      <c r="AV280" s="13" t="s">
        <v>84</v>
      </c>
      <c r="AW280" s="13" t="s">
        <v>31</v>
      </c>
      <c r="AX280" s="13" t="s">
        <v>75</v>
      </c>
      <c r="AY280" s="160" t="s">
        <v>158</v>
      </c>
    </row>
    <row r="281" spans="2:65" s="13" customFormat="1" ht="20">
      <c r="B281" s="159"/>
      <c r="D281" s="153" t="s">
        <v>165</v>
      </c>
      <c r="E281" s="160" t="s">
        <v>1</v>
      </c>
      <c r="F281" s="161" t="s">
        <v>2880</v>
      </c>
      <c r="H281" s="162">
        <v>20</v>
      </c>
      <c r="I281" s="163"/>
      <c r="L281" s="159"/>
      <c r="M281" s="164"/>
      <c r="T281" s="165"/>
      <c r="AT281" s="160" t="s">
        <v>165</v>
      </c>
      <c r="AU281" s="160" t="s">
        <v>82</v>
      </c>
      <c r="AV281" s="13" t="s">
        <v>84</v>
      </c>
      <c r="AW281" s="13" t="s">
        <v>31</v>
      </c>
      <c r="AX281" s="13" t="s">
        <v>75</v>
      </c>
      <c r="AY281" s="160" t="s">
        <v>158</v>
      </c>
    </row>
    <row r="282" spans="2:65" s="13" customFormat="1" ht="20">
      <c r="B282" s="159"/>
      <c r="D282" s="153" t="s">
        <v>165</v>
      </c>
      <c r="E282" s="160" t="s">
        <v>1</v>
      </c>
      <c r="F282" s="161" t="s">
        <v>2881</v>
      </c>
      <c r="H282" s="162">
        <v>810.2</v>
      </c>
      <c r="I282" s="163"/>
      <c r="L282" s="159"/>
      <c r="M282" s="164"/>
      <c r="T282" s="165"/>
      <c r="AT282" s="160" t="s">
        <v>165</v>
      </c>
      <c r="AU282" s="160" t="s">
        <v>82</v>
      </c>
      <c r="AV282" s="13" t="s">
        <v>84</v>
      </c>
      <c r="AW282" s="13" t="s">
        <v>31</v>
      </c>
      <c r="AX282" s="13" t="s">
        <v>75</v>
      </c>
      <c r="AY282" s="160" t="s">
        <v>158</v>
      </c>
    </row>
    <row r="283" spans="2:65" s="14" customFormat="1" ht="10">
      <c r="B283" s="166"/>
      <c r="D283" s="153" t="s">
        <v>165</v>
      </c>
      <c r="E283" s="167" t="s">
        <v>1</v>
      </c>
      <c r="F283" s="168" t="s">
        <v>195</v>
      </c>
      <c r="H283" s="169">
        <v>920.7</v>
      </c>
      <c r="I283" s="170"/>
      <c r="L283" s="166"/>
      <c r="M283" s="171"/>
      <c r="T283" s="172"/>
      <c r="AT283" s="167" t="s">
        <v>165</v>
      </c>
      <c r="AU283" s="167" t="s">
        <v>82</v>
      </c>
      <c r="AV283" s="14" t="s">
        <v>105</v>
      </c>
      <c r="AW283" s="14" t="s">
        <v>31</v>
      </c>
      <c r="AX283" s="14" t="s">
        <v>82</v>
      </c>
      <c r="AY283" s="167" t="s">
        <v>158</v>
      </c>
    </row>
    <row r="284" spans="2:65" s="1" customFormat="1" ht="24.15" customHeight="1">
      <c r="B284" s="137"/>
      <c r="C284" s="138" t="s">
        <v>614</v>
      </c>
      <c r="D284" s="138" t="s">
        <v>160</v>
      </c>
      <c r="E284" s="139" t="s">
        <v>2882</v>
      </c>
      <c r="F284" s="140" t="s">
        <v>2883</v>
      </c>
      <c r="G284" s="141" t="s">
        <v>163</v>
      </c>
      <c r="H284" s="142">
        <v>118.7</v>
      </c>
      <c r="I284" s="143"/>
      <c r="J284" s="144">
        <f>ROUND(I284*H284,2)</f>
        <v>0</v>
      </c>
      <c r="K284" s="145"/>
      <c r="L284" s="32"/>
      <c r="M284" s="146" t="s">
        <v>1</v>
      </c>
      <c r="N284" s="147" t="s">
        <v>40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105</v>
      </c>
      <c r="AT284" s="150" t="s">
        <v>160</v>
      </c>
      <c r="AU284" s="150" t="s">
        <v>82</v>
      </c>
      <c r="AY284" s="17" t="s">
        <v>158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82</v>
      </c>
      <c r="BK284" s="151">
        <f>ROUND(I284*H284,2)</f>
        <v>0</v>
      </c>
      <c r="BL284" s="17" t="s">
        <v>105</v>
      </c>
      <c r="BM284" s="150" t="s">
        <v>887</v>
      </c>
    </row>
    <row r="285" spans="2:65" s="1" customFormat="1" ht="36">
      <c r="B285" s="32"/>
      <c r="D285" s="153" t="s">
        <v>750</v>
      </c>
      <c r="F285" s="196" t="s">
        <v>2876</v>
      </c>
      <c r="I285" s="197"/>
      <c r="L285" s="32"/>
      <c r="M285" s="198"/>
      <c r="T285" s="56"/>
      <c r="AT285" s="17" t="s">
        <v>750</v>
      </c>
      <c r="AU285" s="17" t="s">
        <v>82</v>
      </c>
    </row>
    <row r="286" spans="2:65" s="13" customFormat="1" ht="20">
      <c r="B286" s="159"/>
      <c r="D286" s="153" t="s">
        <v>165</v>
      </c>
      <c r="E286" s="160" t="s">
        <v>1</v>
      </c>
      <c r="F286" s="161" t="s">
        <v>2853</v>
      </c>
      <c r="H286" s="162">
        <v>118.7</v>
      </c>
      <c r="I286" s="163"/>
      <c r="L286" s="159"/>
      <c r="M286" s="164"/>
      <c r="T286" s="165"/>
      <c r="AT286" s="160" t="s">
        <v>165</v>
      </c>
      <c r="AU286" s="160" t="s">
        <v>82</v>
      </c>
      <c r="AV286" s="13" t="s">
        <v>84</v>
      </c>
      <c r="AW286" s="13" t="s">
        <v>31</v>
      </c>
      <c r="AX286" s="13" t="s">
        <v>82</v>
      </c>
      <c r="AY286" s="160" t="s">
        <v>158</v>
      </c>
    </row>
    <row r="287" spans="2:65" s="1" customFormat="1" ht="24.15" customHeight="1">
      <c r="B287" s="137"/>
      <c r="C287" s="138" t="s">
        <v>618</v>
      </c>
      <c r="D287" s="138" t="s">
        <v>160</v>
      </c>
      <c r="E287" s="139" t="s">
        <v>2884</v>
      </c>
      <c r="F287" s="140" t="s">
        <v>2885</v>
      </c>
      <c r="G287" s="141" t="s">
        <v>163</v>
      </c>
      <c r="H287" s="142">
        <v>900.7</v>
      </c>
      <c r="I287" s="143"/>
      <c r="J287" s="144">
        <f>ROUND(I287*H287,2)</f>
        <v>0</v>
      </c>
      <c r="K287" s="145"/>
      <c r="L287" s="32"/>
      <c r="M287" s="146" t="s">
        <v>1</v>
      </c>
      <c r="N287" s="147" t="s">
        <v>40</v>
      </c>
      <c r="P287" s="148">
        <f>O287*H287</f>
        <v>0</v>
      </c>
      <c r="Q287" s="148">
        <v>0</v>
      </c>
      <c r="R287" s="148">
        <f>Q287*H287</f>
        <v>0</v>
      </c>
      <c r="S287" s="148">
        <v>0</v>
      </c>
      <c r="T287" s="149">
        <f>S287*H287</f>
        <v>0</v>
      </c>
      <c r="AR287" s="150" t="s">
        <v>105</v>
      </c>
      <c r="AT287" s="150" t="s">
        <v>160</v>
      </c>
      <c r="AU287" s="150" t="s">
        <v>82</v>
      </c>
      <c r="AY287" s="17" t="s">
        <v>158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82</v>
      </c>
      <c r="BK287" s="151">
        <f>ROUND(I287*H287,2)</f>
        <v>0</v>
      </c>
      <c r="BL287" s="17" t="s">
        <v>105</v>
      </c>
      <c r="BM287" s="150" t="s">
        <v>899</v>
      </c>
    </row>
    <row r="288" spans="2:65" s="1" customFormat="1" ht="36">
      <c r="B288" s="32"/>
      <c r="D288" s="153" t="s">
        <v>750</v>
      </c>
      <c r="F288" s="196" t="s">
        <v>2876</v>
      </c>
      <c r="I288" s="197"/>
      <c r="L288" s="32"/>
      <c r="M288" s="198"/>
      <c r="T288" s="56"/>
      <c r="AT288" s="17" t="s">
        <v>750</v>
      </c>
      <c r="AU288" s="17" t="s">
        <v>82</v>
      </c>
    </row>
    <row r="289" spans="2:65" s="13" customFormat="1" ht="20">
      <c r="B289" s="159"/>
      <c r="D289" s="153" t="s">
        <v>165</v>
      </c>
      <c r="E289" s="160" t="s">
        <v>1</v>
      </c>
      <c r="F289" s="161" t="s">
        <v>2879</v>
      </c>
      <c r="H289" s="162">
        <v>90.5</v>
      </c>
      <c r="I289" s="163"/>
      <c r="L289" s="159"/>
      <c r="M289" s="164"/>
      <c r="T289" s="165"/>
      <c r="AT289" s="160" t="s">
        <v>165</v>
      </c>
      <c r="AU289" s="160" t="s">
        <v>82</v>
      </c>
      <c r="AV289" s="13" t="s">
        <v>84</v>
      </c>
      <c r="AW289" s="13" t="s">
        <v>31</v>
      </c>
      <c r="AX289" s="13" t="s">
        <v>75</v>
      </c>
      <c r="AY289" s="160" t="s">
        <v>158</v>
      </c>
    </row>
    <row r="290" spans="2:65" s="13" customFormat="1" ht="20">
      <c r="B290" s="159"/>
      <c r="D290" s="153" t="s">
        <v>165</v>
      </c>
      <c r="E290" s="160" t="s">
        <v>1</v>
      </c>
      <c r="F290" s="161" t="s">
        <v>2881</v>
      </c>
      <c r="H290" s="162">
        <v>810.2</v>
      </c>
      <c r="I290" s="163"/>
      <c r="L290" s="159"/>
      <c r="M290" s="164"/>
      <c r="T290" s="165"/>
      <c r="AT290" s="160" t="s">
        <v>165</v>
      </c>
      <c r="AU290" s="160" t="s">
        <v>82</v>
      </c>
      <c r="AV290" s="13" t="s">
        <v>84</v>
      </c>
      <c r="AW290" s="13" t="s">
        <v>31</v>
      </c>
      <c r="AX290" s="13" t="s">
        <v>75</v>
      </c>
      <c r="AY290" s="160" t="s">
        <v>158</v>
      </c>
    </row>
    <row r="291" spans="2:65" s="14" customFormat="1" ht="10">
      <c r="B291" s="166"/>
      <c r="D291" s="153" t="s">
        <v>165</v>
      </c>
      <c r="E291" s="167" t="s">
        <v>1</v>
      </c>
      <c r="F291" s="168" t="s">
        <v>195</v>
      </c>
      <c r="H291" s="169">
        <v>900.7</v>
      </c>
      <c r="I291" s="170"/>
      <c r="L291" s="166"/>
      <c r="M291" s="171"/>
      <c r="T291" s="172"/>
      <c r="AT291" s="167" t="s">
        <v>165</v>
      </c>
      <c r="AU291" s="167" t="s">
        <v>82</v>
      </c>
      <c r="AV291" s="14" t="s">
        <v>105</v>
      </c>
      <c r="AW291" s="14" t="s">
        <v>31</v>
      </c>
      <c r="AX291" s="14" t="s">
        <v>82</v>
      </c>
      <c r="AY291" s="167" t="s">
        <v>158</v>
      </c>
    </row>
    <row r="292" spans="2:65" s="1" customFormat="1" ht="16.5" customHeight="1">
      <c r="B292" s="137"/>
      <c r="C292" s="138" t="s">
        <v>622</v>
      </c>
      <c r="D292" s="138" t="s">
        <v>160</v>
      </c>
      <c r="E292" s="139" t="s">
        <v>2886</v>
      </c>
      <c r="F292" s="140" t="s">
        <v>2887</v>
      </c>
      <c r="G292" s="141" t="s">
        <v>906</v>
      </c>
      <c r="H292" s="142">
        <v>70</v>
      </c>
      <c r="I292" s="143"/>
      <c r="J292" s="144">
        <f>ROUND(I292*H292,2)</f>
        <v>0</v>
      </c>
      <c r="K292" s="145"/>
      <c r="L292" s="32"/>
      <c r="M292" s="146" t="s">
        <v>1</v>
      </c>
      <c r="N292" s="147" t="s">
        <v>40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105</v>
      </c>
      <c r="AT292" s="150" t="s">
        <v>160</v>
      </c>
      <c r="AU292" s="150" t="s">
        <v>82</v>
      </c>
      <c r="AY292" s="17" t="s">
        <v>158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82</v>
      </c>
      <c r="BK292" s="151">
        <f>ROUND(I292*H292,2)</f>
        <v>0</v>
      </c>
      <c r="BL292" s="17" t="s">
        <v>105</v>
      </c>
      <c r="BM292" s="150" t="s">
        <v>915</v>
      </c>
    </row>
    <row r="293" spans="2:65" s="13" customFormat="1" ht="10">
      <c r="B293" s="159"/>
      <c r="D293" s="153" t="s">
        <v>165</v>
      </c>
      <c r="E293" s="160" t="s">
        <v>1</v>
      </c>
      <c r="F293" s="161" t="s">
        <v>770</v>
      </c>
      <c r="H293" s="162">
        <v>70</v>
      </c>
      <c r="I293" s="163"/>
      <c r="L293" s="159"/>
      <c r="M293" s="164"/>
      <c r="T293" s="165"/>
      <c r="AT293" s="160" t="s">
        <v>165</v>
      </c>
      <c r="AU293" s="160" t="s">
        <v>82</v>
      </c>
      <c r="AV293" s="13" t="s">
        <v>84</v>
      </c>
      <c r="AW293" s="13" t="s">
        <v>31</v>
      </c>
      <c r="AX293" s="13" t="s">
        <v>82</v>
      </c>
      <c r="AY293" s="160" t="s">
        <v>158</v>
      </c>
    </row>
    <row r="294" spans="2:65" s="1" customFormat="1" ht="16.5" customHeight="1">
      <c r="B294" s="137"/>
      <c r="C294" s="138" t="s">
        <v>626</v>
      </c>
      <c r="D294" s="138" t="s">
        <v>160</v>
      </c>
      <c r="E294" s="139" t="s">
        <v>2888</v>
      </c>
      <c r="F294" s="140" t="s">
        <v>2889</v>
      </c>
      <c r="G294" s="141" t="s">
        <v>906</v>
      </c>
      <c r="H294" s="142">
        <v>158</v>
      </c>
      <c r="I294" s="143"/>
      <c r="J294" s="144">
        <f>ROUND(I294*H294,2)</f>
        <v>0</v>
      </c>
      <c r="K294" s="145"/>
      <c r="L294" s="32"/>
      <c r="M294" s="146" t="s">
        <v>1</v>
      </c>
      <c r="N294" s="147" t="s">
        <v>40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105</v>
      </c>
      <c r="AT294" s="150" t="s">
        <v>160</v>
      </c>
      <c r="AU294" s="150" t="s">
        <v>82</v>
      </c>
      <c r="AY294" s="17" t="s">
        <v>158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82</v>
      </c>
      <c r="BK294" s="151">
        <f>ROUND(I294*H294,2)</f>
        <v>0</v>
      </c>
      <c r="BL294" s="17" t="s">
        <v>105</v>
      </c>
      <c r="BM294" s="150" t="s">
        <v>923</v>
      </c>
    </row>
    <row r="295" spans="2:65" s="13" customFormat="1" ht="10">
      <c r="B295" s="159"/>
      <c r="D295" s="153" t="s">
        <v>165</v>
      </c>
      <c r="E295" s="160" t="s">
        <v>1</v>
      </c>
      <c r="F295" s="161" t="s">
        <v>2890</v>
      </c>
      <c r="H295" s="162">
        <v>158</v>
      </c>
      <c r="I295" s="163"/>
      <c r="L295" s="159"/>
      <c r="M295" s="164"/>
      <c r="T295" s="165"/>
      <c r="AT295" s="160" t="s">
        <v>165</v>
      </c>
      <c r="AU295" s="160" t="s">
        <v>82</v>
      </c>
      <c r="AV295" s="13" t="s">
        <v>84</v>
      </c>
      <c r="AW295" s="13" t="s">
        <v>31</v>
      </c>
      <c r="AX295" s="13" t="s">
        <v>82</v>
      </c>
      <c r="AY295" s="160" t="s">
        <v>158</v>
      </c>
    </row>
    <row r="296" spans="2:65" s="1" customFormat="1" ht="24.15" customHeight="1">
      <c r="B296" s="137"/>
      <c r="C296" s="138" t="s">
        <v>636</v>
      </c>
      <c r="D296" s="138" t="s">
        <v>160</v>
      </c>
      <c r="E296" s="139" t="s">
        <v>2891</v>
      </c>
      <c r="F296" s="140" t="s">
        <v>2892</v>
      </c>
      <c r="G296" s="141" t="s">
        <v>163</v>
      </c>
      <c r="H296" s="142">
        <v>135</v>
      </c>
      <c r="I296" s="143"/>
      <c r="J296" s="144">
        <f>ROUND(I296*H296,2)</f>
        <v>0</v>
      </c>
      <c r="K296" s="145"/>
      <c r="L296" s="32"/>
      <c r="M296" s="146" t="s">
        <v>1</v>
      </c>
      <c r="N296" s="147" t="s">
        <v>40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105</v>
      </c>
      <c r="AT296" s="150" t="s">
        <v>160</v>
      </c>
      <c r="AU296" s="150" t="s">
        <v>82</v>
      </c>
      <c r="AY296" s="17" t="s">
        <v>158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82</v>
      </c>
      <c r="BK296" s="151">
        <f>ROUND(I296*H296,2)</f>
        <v>0</v>
      </c>
      <c r="BL296" s="17" t="s">
        <v>105</v>
      </c>
      <c r="BM296" s="150" t="s">
        <v>934</v>
      </c>
    </row>
    <row r="297" spans="2:65" s="1" customFormat="1" ht="18">
      <c r="B297" s="32"/>
      <c r="D297" s="153" t="s">
        <v>750</v>
      </c>
      <c r="F297" s="196" t="s">
        <v>2893</v>
      </c>
      <c r="I297" s="197"/>
      <c r="L297" s="32"/>
      <c r="M297" s="198"/>
      <c r="T297" s="56"/>
      <c r="AT297" s="17" t="s">
        <v>750</v>
      </c>
      <c r="AU297" s="17" t="s">
        <v>82</v>
      </c>
    </row>
    <row r="298" spans="2:65" s="12" customFormat="1" ht="10">
      <c r="B298" s="152"/>
      <c r="D298" s="153" t="s">
        <v>165</v>
      </c>
      <c r="E298" s="154" t="s">
        <v>1</v>
      </c>
      <c r="F298" s="155" t="s">
        <v>2894</v>
      </c>
      <c r="H298" s="154" t="s">
        <v>1</v>
      </c>
      <c r="I298" s="156"/>
      <c r="L298" s="152"/>
      <c r="M298" s="157"/>
      <c r="T298" s="158"/>
      <c r="AT298" s="154" t="s">
        <v>165</v>
      </c>
      <c r="AU298" s="154" t="s">
        <v>82</v>
      </c>
      <c r="AV298" s="12" t="s">
        <v>82</v>
      </c>
      <c r="AW298" s="12" t="s">
        <v>31</v>
      </c>
      <c r="AX298" s="12" t="s">
        <v>75</v>
      </c>
      <c r="AY298" s="154" t="s">
        <v>158</v>
      </c>
    </row>
    <row r="299" spans="2:65" s="12" customFormat="1" ht="20">
      <c r="B299" s="152"/>
      <c r="D299" s="153" t="s">
        <v>165</v>
      </c>
      <c r="E299" s="154" t="s">
        <v>1</v>
      </c>
      <c r="F299" s="155" t="s">
        <v>2895</v>
      </c>
      <c r="H299" s="154" t="s">
        <v>1</v>
      </c>
      <c r="I299" s="156"/>
      <c r="L299" s="152"/>
      <c r="M299" s="157"/>
      <c r="T299" s="158"/>
      <c r="AT299" s="154" t="s">
        <v>165</v>
      </c>
      <c r="AU299" s="154" t="s">
        <v>82</v>
      </c>
      <c r="AV299" s="12" t="s">
        <v>82</v>
      </c>
      <c r="AW299" s="12" t="s">
        <v>31</v>
      </c>
      <c r="AX299" s="12" t="s">
        <v>75</v>
      </c>
      <c r="AY299" s="154" t="s">
        <v>158</v>
      </c>
    </row>
    <row r="300" spans="2:65" s="13" customFormat="1" ht="10">
      <c r="B300" s="159"/>
      <c r="D300" s="153" t="s">
        <v>165</v>
      </c>
      <c r="E300" s="160" t="s">
        <v>1</v>
      </c>
      <c r="F300" s="161" t="s">
        <v>1159</v>
      </c>
      <c r="H300" s="162">
        <v>135</v>
      </c>
      <c r="I300" s="163"/>
      <c r="L300" s="159"/>
      <c r="M300" s="164"/>
      <c r="T300" s="165"/>
      <c r="AT300" s="160" t="s">
        <v>165</v>
      </c>
      <c r="AU300" s="160" t="s">
        <v>82</v>
      </c>
      <c r="AV300" s="13" t="s">
        <v>84</v>
      </c>
      <c r="AW300" s="13" t="s">
        <v>31</v>
      </c>
      <c r="AX300" s="13" t="s">
        <v>82</v>
      </c>
      <c r="AY300" s="160" t="s">
        <v>158</v>
      </c>
    </row>
    <row r="301" spans="2:65" s="1" customFormat="1" ht="33" customHeight="1">
      <c r="B301" s="137"/>
      <c r="C301" s="138" t="s">
        <v>642</v>
      </c>
      <c r="D301" s="138" t="s">
        <v>160</v>
      </c>
      <c r="E301" s="139" t="s">
        <v>2896</v>
      </c>
      <c r="F301" s="140" t="s">
        <v>2897</v>
      </c>
      <c r="G301" s="141" t="s">
        <v>170</v>
      </c>
      <c r="H301" s="142">
        <v>135</v>
      </c>
      <c r="I301" s="143"/>
      <c r="J301" s="144">
        <f>ROUND(I301*H301,2)</f>
        <v>0</v>
      </c>
      <c r="K301" s="145"/>
      <c r="L301" s="32"/>
      <c r="M301" s="146" t="s">
        <v>1</v>
      </c>
      <c r="N301" s="147" t="s">
        <v>40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105</v>
      </c>
      <c r="AT301" s="150" t="s">
        <v>160</v>
      </c>
      <c r="AU301" s="150" t="s">
        <v>82</v>
      </c>
      <c r="AY301" s="17" t="s">
        <v>158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82</v>
      </c>
      <c r="BK301" s="151">
        <f>ROUND(I301*H301,2)</f>
        <v>0</v>
      </c>
      <c r="BL301" s="17" t="s">
        <v>105</v>
      </c>
      <c r="BM301" s="150" t="s">
        <v>943</v>
      </c>
    </row>
    <row r="302" spans="2:65" s="1" customFormat="1" ht="18">
      <c r="B302" s="32"/>
      <c r="D302" s="153" t="s">
        <v>750</v>
      </c>
      <c r="F302" s="196" t="s">
        <v>2893</v>
      </c>
      <c r="I302" s="197"/>
      <c r="L302" s="32"/>
      <c r="M302" s="198"/>
      <c r="T302" s="56"/>
      <c r="AT302" s="17" t="s">
        <v>750</v>
      </c>
      <c r="AU302" s="17" t="s">
        <v>82</v>
      </c>
    </row>
    <row r="303" spans="2:65" s="1" customFormat="1" ht="21.75" customHeight="1">
      <c r="B303" s="137"/>
      <c r="C303" s="138" t="s">
        <v>648</v>
      </c>
      <c r="D303" s="138" t="s">
        <v>160</v>
      </c>
      <c r="E303" s="139" t="s">
        <v>2898</v>
      </c>
      <c r="F303" s="140" t="s">
        <v>2899</v>
      </c>
      <c r="G303" s="141" t="s">
        <v>906</v>
      </c>
      <c r="H303" s="142">
        <v>26.5</v>
      </c>
      <c r="I303" s="143"/>
      <c r="J303" s="144">
        <f>ROUND(I303*H303,2)</f>
        <v>0</v>
      </c>
      <c r="K303" s="145"/>
      <c r="L303" s="32"/>
      <c r="M303" s="146" t="s">
        <v>1</v>
      </c>
      <c r="N303" s="147" t="s">
        <v>40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105</v>
      </c>
      <c r="AT303" s="150" t="s">
        <v>160</v>
      </c>
      <c r="AU303" s="150" t="s">
        <v>82</v>
      </c>
      <c r="AY303" s="17" t="s">
        <v>158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82</v>
      </c>
      <c r="BK303" s="151">
        <f>ROUND(I303*H303,2)</f>
        <v>0</v>
      </c>
      <c r="BL303" s="17" t="s">
        <v>105</v>
      </c>
      <c r="BM303" s="150" t="s">
        <v>953</v>
      </c>
    </row>
    <row r="304" spans="2:65" s="1" customFormat="1" ht="18">
      <c r="B304" s="32"/>
      <c r="D304" s="153" t="s">
        <v>750</v>
      </c>
      <c r="F304" s="196" t="s">
        <v>2900</v>
      </c>
      <c r="I304" s="197"/>
      <c r="L304" s="32"/>
      <c r="M304" s="198"/>
      <c r="T304" s="56"/>
      <c r="AT304" s="17" t="s">
        <v>750</v>
      </c>
      <c r="AU304" s="17" t="s">
        <v>82</v>
      </c>
    </row>
    <row r="305" spans="2:65" s="12" customFormat="1" ht="10">
      <c r="B305" s="152"/>
      <c r="D305" s="153" t="s">
        <v>165</v>
      </c>
      <c r="E305" s="154" t="s">
        <v>1</v>
      </c>
      <c r="F305" s="155" t="s">
        <v>2901</v>
      </c>
      <c r="H305" s="154" t="s">
        <v>1</v>
      </c>
      <c r="I305" s="156"/>
      <c r="L305" s="152"/>
      <c r="M305" s="157"/>
      <c r="T305" s="158"/>
      <c r="AT305" s="154" t="s">
        <v>165</v>
      </c>
      <c r="AU305" s="154" t="s">
        <v>82</v>
      </c>
      <c r="AV305" s="12" t="s">
        <v>82</v>
      </c>
      <c r="AW305" s="12" t="s">
        <v>31</v>
      </c>
      <c r="AX305" s="12" t="s">
        <v>75</v>
      </c>
      <c r="AY305" s="154" t="s">
        <v>158</v>
      </c>
    </row>
    <row r="306" spans="2:65" s="13" customFormat="1" ht="10">
      <c r="B306" s="159"/>
      <c r="D306" s="153" t="s">
        <v>165</v>
      </c>
      <c r="E306" s="160" t="s">
        <v>1</v>
      </c>
      <c r="F306" s="161" t="s">
        <v>2902</v>
      </c>
      <c r="H306" s="162">
        <v>26.5</v>
      </c>
      <c r="I306" s="163"/>
      <c r="L306" s="159"/>
      <c r="M306" s="164"/>
      <c r="T306" s="165"/>
      <c r="AT306" s="160" t="s">
        <v>165</v>
      </c>
      <c r="AU306" s="160" t="s">
        <v>82</v>
      </c>
      <c r="AV306" s="13" t="s">
        <v>84</v>
      </c>
      <c r="AW306" s="13" t="s">
        <v>31</v>
      </c>
      <c r="AX306" s="13" t="s">
        <v>82</v>
      </c>
      <c r="AY306" s="160" t="s">
        <v>158</v>
      </c>
    </row>
    <row r="307" spans="2:65" s="1" customFormat="1" ht="24.15" customHeight="1">
      <c r="B307" s="137"/>
      <c r="C307" s="138" t="s">
        <v>655</v>
      </c>
      <c r="D307" s="138" t="s">
        <v>160</v>
      </c>
      <c r="E307" s="139" t="s">
        <v>2903</v>
      </c>
      <c r="F307" s="140" t="s">
        <v>2904</v>
      </c>
      <c r="G307" s="141" t="s">
        <v>906</v>
      </c>
      <c r="H307" s="142">
        <v>26.5</v>
      </c>
      <c r="I307" s="143"/>
      <c r="J307" s="144">
        <f>ROUND(I307*H307,2)</f>
        <v>0</v>
      </c>
      <c r="K307" s="145"/>
      <c r="L307" s="32"/>
      <c r="M307" s="146" t="s">
        <v>1</v>
      </c>
      <c r="N307" s="147" t="s">
        <v>40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105</v>
      </c>
      <c r="AT307" s="150" t="s">
        <v>160</v>
      </c>
      <c r="AU307" s="150" t="s">
        <v>82</v>
      </c>
      <c r="AY307" s="17" t="s">
        <v>158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82</v>
      </c>
      <c r="BK307" s="151">
        <f>ROUND(I307*H307,2)</f>
        <v>0</v>
      </c>
      <c r="BL307" s="17" t="s">
        <v>105</v>
      </c>
      <c r="BM307" s="150" t="s">
        <v>962</v>
      </c>
    </row>
    <row r="308" spans="2:65" s="13" customFormat="1" ht="10">
      <c r="B308" s="159"/>
      <c r="D308" s="153" t="s">
        <v>165</v>
      </c>
      <c r="E308" s="160" t="s">
        <v>1</v>
      </c>
      <c r="F308" s="161" t="s">
        <v>2905</v>
      </c>
      <c r="H308" s="162">
        <v>26.5</v>
      </c>
      <c r="I308" s="163"/>
      <c r="L308" s="159"/>
      <c r="M308" s="164"/>
      <c r="T308" s="165"/>
      <c r="AT308" s="160" t="s">
        <v>165</v>
      </c>
      <c r="AU308" s="160" t="s">
        <v>82</v>
      </c>
      <c r="AV308" s="13" t="s">
        <v>84</v>
      </c>
      <c r="AW308" s="13" t="s">
        <v>31</v>
      </c>
      <c r="AX308" s="13" t="s">
        <v>82</v>
      </c>
      <c r="AY308" s="160" t="s">
        <v>158</v>
      </c>
    </row>
    <row r="309" spans="2:65" s="1" customFormat="1" ht="37.75" customHeight="1">
      <c r="B309" s="137"/>
      <c r="C309" s="138" t="s">
        <v>660</v>
      </c>
      <c r="D309" s="138" t="s">
        <v>160</v>
      </c>
      <c r="E309" s="139" t="s">
        <v>2906</v>
      </c>
      <c r="F309" s="140" t="s">
        <v>2907</v>
      </c>
      <c r="G309" s="141" t="s">
        <v>163</v>
      </c>
      <c r="H309" s="142">
        <v>1.8540000000000001</v>
      </c>
      <c r="I309" s="143"/>
      <c r="J309" s="144">
        <f>ROUND(I309*H309,2)</f>
        <v>0</v>
      </c>
      <c r="K309" s="145"/>
      <c r="L309" s="32"/>
      <c r="M309" s="146" t="s">
        <v>1</v>
      </c>
      <c r="N309" s="147" t="s">
        <v>40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105</v>
      </c>
      <c r="AT309" s="150" t="s">
        <v>160</v>
      </c>
      <c r="AU309" s="150" t="s">
        <v>82</v>
      </c>
      <c r="AY309" s="17" t="s">
        <v>158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82</v>
      </c>
      <c r="BK309" s="151">
        <f>ROUND(I309*H309,2)</f>
        <v>0</v>
      </c>
      <c r="BL309" s="17" t="s">
        <v>105</v>
      </c>
      <c r="BM309" s="150" t="s">
        <v>970</v>
      </c>
    </row>
    <row r="310" spans="2:65" s="12" customFormat="1" ht="20">
      <c r="B310" s="152"/>
      <c r="D310" s="153" t="s">
        <v>165</v>
      </c>
      <c r="E310" s="154" t="s">
        <v>1</v>
      </c>
      <c r="F310" s="155" t="s">
        <v>2908</v>
      </c>
      <c r="H310" s="154" t="s">
        <v>1</v>
      </c>
      <c r="I310" s="156"/>
      <c r="L310" s="152"/>
      <c r="M310" s="157"/>
      <c r="T310" s="158"/>
      <c r="AT310" s="154" t="s">
        <v>165</v>
      </c>
      <c r="AU310" s="154" t="s">
        <v>82</v>
      </c>
      <c r="AV310" s="12" t="s">
        <v>82</v>
      </c>
      <c r="AW310" s="12" t="s">
        <v>31</v>
      </c>
      <c r="AX310" s="12" t="s">
        <v>75</v>
      </c>
      <c r="AY310" s="154" t="s">
        <v>158</v>
      </c>
    </row>
    <row r="311" spans="2:65" s="12" customFormat="1" ht="10">
      <c r="B311" s="152"/>
      <c r="D311" s="153" t="s">
        <v>165</v>
      </c>
      <c r="E311" s="154" t="s">
        <v>1</v>
      </c>
      <c r="F311" s="155" t="s">
        <v>2909</v>
      </c>
      <c r="H311" s="154" t="s">
        <v>1</v>
      </c>
      <c r="I311" s="156"/>
      <c r="L311" s="152"/>
      <c r="M311" s="157"/>
      <c r="T311" s="158"/>
      <c r="AT311" s="154" t="s">
        <v>165</v>
      </c>
      <c r="AU311" s="154" t="s">
        <v>82</v>
      </c>
      <c r="AV311" s="12" t="s">
        <v>82</v>
      </c>
      <c r="AW311" s="12" t="s">
        <v>31</v>
      </c>
      <c r="AX311" s="12" t="s">
        <v>75</v>
      </c>
      <c r="AY311" s="154" t="s">
        <v>158</v>
      </c>
    </row>
    <row r="312" spans="2:65" s="13" customFormat="1" ht="10">
      <c r="B312" s="159"/>
      <c r="D312" s="153" t="s">
        <v>165</v>
      </c>
      <c r="E312" s="160" t="s">
        <v>1</v>
      </c>
      <c r="F312" s="161" t="s">
        <v>2910</v>
      </c>
      <c r="H312" s="162">
        <v>1.8540000000000001</v>
      </c>
      <c r="I312" s="163"/>
      <c r="L312" s="159"/>
      <c r="M312" s="164"/>
      <c r="T312" s="165"/>
      <c r="AT312" s="160" t="s">
        <v>165</v>
      </c>
      <c r="AU312" s="160" t="s">
        <v>82</v>
      </c>
      <c r="AV312" s="13" t="s">
        <v>84</v>
      </c>
      <c r="AW312" s="13" t="s">
        <v>31</v>
      </c>
      <c r="AX312" s="13" t="s">
        <v>82</v>
      </c>
      <c r="AY312" s="160" t="s">
        <v>158</v>
      </c>
    </row>
    <row r="313" spans="2:65" s="1" customFormat="1" ht="37.75" customHeight="1">
      <c r="B313" s="137"/>
      <c r="C313" s="138" t="s">
        <v>664</v>
      </c>
      <c r="D313" s="138" t="s">
        <v>160</v>
      </c>
      <c r="E313" s="139" t="s">
        <v>2911</v>
      </c>
      <c r="F313" s="140" t="s">
        <v>2912</v>
      </c>
      <c r="G313" s="141" t="s">
        <v>163</v>
      </c>
      <c r="H313" s="142">
        <v>2.5750000000000002</v>
      </c>
      <c r="I313" s="143"/>
      <c r="J313" s="144">
        <f>ROUND(I313*H313,2)</f>
        <v>0</v>
      </c>
      <c r="K313" s="145"/>
      <c r="L313" s="32"/>
      <c r="M313" s="146" t="s">
        <v>1</v>
      </c>
      <c r="N313" s="147" t="s">
        <v>40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105</v>
      </c>
      <c r="AT313" s="150" t="s">
        <v>160</v>
      </c>
      <c r="AU313" s="150" t="s">
        <v>82</v>
      </c>
      <c r="AY313" s="17" t="s">
        <v>158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82</v>
      </c>
      <c r="BK313" s="151">
        <f>ROUND(I313*H313,2)</f>
        <v>0</v>
      </c>
      <c r="BL313" s="17" t="s">
        <v>105</v>
      </c>
      <c r="BM313" s="150" t="s">
        <v>978</v>
      </c>
    </row>
    <row r="314" spans="2:65" s="12" customFormat="1" ht="20">
      <c r="B314" s="152"/>
      <c r="D314" s="153" t="s">
        <v>165</v>
      </c>
      <c r="E314" s="154" t="s">
        <v>1</v>
      </c>
      <c r="F314" s="155" t="s">
        <v>2913</v>
      </c>
      <c r="H314" s="154" t="s">
        <v>1</v>
      </c>
      <c r="I314" s="156"/>
      <c r="L314" s="152"/>
      <c r="M314" s="157"/>
      <c r="T314" s="158"/>
      <c r="AT314" s="154" t="s">
        <v>165</v>
      </c>
      <c r="AU314" s="154" t="s">
        <v>82</v>
      </c>
      <c r="AV314" s="12" t="s">
        <v>82</v>
      </c>
      <c r="AW314" s="12" t="s">
        <v>31</v>
      </c>
      <c r="AX314" s="12" t="s">
        <v>75</v>
      </c>
      <c r="AY314" s="154" t="s">
        <v>158</v>
      </c>
    </row>
    <row r="315" spans="2:65" s="12" customFormat="1" ht="10">
      <c r="B315" s="152"/>
      <c r="D315" s="153" t="s">
        <v>165</v>
      </c>
      <c r="E315" s="154" t="s">
        <v>1</v>
      </c>
      <c r="F315" s="155" t="s">
        <v>2909</v>
      </c>
      <c r="H315" s="154" t="s">
        <v>1</v>
      </c>
      <c r="I315" s="156"/>
      <c r="L315" s="152"/>
      <c r="M315" s="157"/>
      <c r="T315" s="158"/>
      <c r="AT315" s="154" t="s">
        <v>165</v>
      </c>
      <c r="AU315" s="154" t="s">
        <v>82</v>
      </c>
      <c r="AV315" s="12" t="s">
        <v>82</v>
      </c>
      <c r="AW315" s="12" t="s">
        <v>31</v>
      </c>
      <c r="AX315" s="12" t="s">
        <v>75</v>
      </c>
      <c r="AY315" s="154" t="s">
        <v>158</v>
      </c>
    </row>
    <row r="316" spans="2:65" s="13" customFormat="1" ht="10">
      <c r="B316" s="159"/>
      <c r="D316" s="153" t="s">
        <v>165</v>
      </c>
      <c r="E316" s="160" t="s">
        <v>1</v>
      </c>
      <c r="F316" s="161" t="s">
        <v>2914</v>
      </c>
      <c r="H316" s="162">
        <v>2.5750000000000002</v>
      </c>
      <c r="I316" s="163"/>
      <c r="L316" s="159"/>
      <c r="M316" s="164"/>
      <c r="T316" s="165"/>
      <c r="AT316" s="160" t="s">
        <v>165</v>
      </c>
      <c r="AU316" s="160" t="s">
        <v>82</v>
      </c>
      <c r="AV316" s="13" t="s">
        <v>84</v>
      </c>
      <c r="AW316" s="13" t="s">
        <v>31</v>
      </c>
      <c r="AX316" s="13" t="s">
        <v>82</v>
      </c>
      <c r="AY316" s="160" t="s">
        <v>158</v>
      </c>
    </row>
    <row r="317" spans="2:65" s="1" customFormat="1" ht="24.15" customHeight="1">
      <c r="B317" s="137"/>
      <c r="C317" s="138" t="s">
        <v>671</v>
      </c>
      <c r="D317" s="138" t="s">
        <v>160</v>
      </c>
      <c r="E317" s="139" t="s">
        <v>2915</v>
      </c>
      <c r="F317" s="140" t="s">
        <v>2916</v>
      </c>
      <c r="G317" s="141" t="s">
        <v>163</v>
      </c>
      <c r="H317" s="142">
        <v>105.06</v>
      </c>
      <c r="I317" s="143"/>
      <c r="J317" s="144">
        <f>ROUND(I317*H317,2)</f>
        <v>0</v>
      </c>
      <c r="K317" s="145"/>
      <c r="L317" s="32"/>
      <c r="M317" s="146" t="s">
        <v>1</v>
      </c>
      <c r="N317" s="147" t="s">
        <v>40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105</v>
      </c>
      <c r="AT317" s="150" t="s">
        <v>160</v>
      </c>
      <c r="AU317" s="150" t="s">
        <v>82</v>
      </c>
      <c r="AY317" s="17" t="s">
        <v>158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82</v>
      </c>
      <c r="BK317" s="151">
        <f>ROUND(I317*H317,2)</f>
        <v>0</v>
      </c>
      <c r="BL317" s="17" t="s">
        <v>105</v>
      </c>
      <c r="BM317" s="150" t="s">
        <v>997</v>
      </c>
    </row>
    <row r="318" spans="2:65" s="12" customFormat="1" ht="20">
      <c r="B318" s="152"/>
      <c r="D318" s="153" t="s">
        <v>165</v>
      </c>
      <c r="E318" s="154" t="s">
        <v>1</v>
      </c>
      <c r="F318" s="155" t="s">
        <v>2917</v>
      </c>
      <c r="H318" s="154" t="s">
        <v>1</v>
      </c>
      <c r="I318" s="156"/>
      <c r="L318" s="152"/>
      <c r="M318" s="157"/>
      <c r="T318" s="158"/>
      <c r="AT318" s="154" t="s">
        <v>165</v>
      </c>
      <c r="AU318" s="154" t="s">
        <v>82</v>
      </c>
      <c r="AV318" s="12" t="s">
        <v>82</v>
      </c>
      <c r="AW318" s="12" t="s">
        <v>31</v>
      </c>
      <c r="AX318" s="12" t="s">
        <v>75</v>
      </c>
      <c r="AY318" s="154" t="s">
        <v>158</v>
      </c>
    </row>
    <row r="319" spans="2:65" s="12" customFormat="1" ht="10">
      <c r="B319" s="152"/>
      <c r="D319" s="153" t="s">
        <v>165</v>
      </c>
      <c r="E319" s="154" t="s">
        <v>1</v>
      </c>
      <c r="F319" s="155" t="s">
        <v>2909</v>
      </c>
      <c r="H319" s="154" t="s">
        <v>1</v>
      </c>
      <c r="I319" s="156"/>
      <c r="L319" s="152"/>
      <c r="M319" s="157"/>
      <c r="T319" s="158"/>
      <c r="AT319" s="154" t="s">
        <v>165</v>
      </c>
      <c r="AU319" s="154" t="s">
        <v>82</v>
      </c>
      <c r="AV319" s="12" t="s">
        <v>82</v>
      </c>
      <c r="AW319" s="12" t="s">
        <v>31</v>
      </c>
      <c r="AX319" s="12" t="s">
        <v>75</v>
      </c>
      <c r="AY319" s="154" t="s">
        <v>158</v>
      </c>
    </row>
    <row r="320" spans="2:65" s="13" customFormat="1" ht="10">
      <c r="B320" s="159"/>
      <c r="D320" s="153" t="s">
        <v>165</v>
      </c>
      <c r="E320" s="160" t="s">
        <v>1</v>
      </c>
      <c r="F320" s="161" t="s">
        <v>2918</v>
      </c>
      <c r="H320" s="162">
        <v>105.06</v>
      </c>
      <c r="I320" s="163"/>
      <c r="L320" s="159"/>
      <c r="M320" s="164"/>
      <c r="T320" s="165"/>
      <c r="AT320" s="160" t="s">
        <v>165</v>
      </c>
      <c r="AU320" s="160" t="s">
        <v>82</v>
      </c>
      <c r="AV320" s="13" t="s">
        <v>84</v>
      </c>
      <c r="AW320" s="13" t="s">
        <v>31</v>
      </c>
      <c r="AX320" s="13" t="s">
        <v>82</v>
      </c>
      <c r="AY320" s="160" t="s">
        <v>158</v>
      </c>
    </row>
    <row r="321" spans="2:65" s="1" customFormat="1" ht="24.15" customHeight="1">
      <c r="B321" s="137"/>
      <c r="C321" s="138" t="s">
        <v>675</v>
      </c>
      <c r="D321" s="138" t="s">
        <v>160</v>
      </c>
      <c r="E321" s="139" t="s">
        <v>2919</v>
      </c>
      <c r="F321" s="140" t="s">
        <v>2920</v>
      </c>
      <c r="G321" s="141" t="s">
        <v>163</v>
      </c>
      <c r="H321" s="142">
        <v>836.36</v>
      </c>
      <c r="I321" s="143"/>
      <c r="J321" s="144">
        <f>ROUND(I321*H321,2)</f>
        <v>0</v>
      </c>
      <c r="K321" s="145"/>
      <c r="L321" s="32"/>
      <c r="M321" s="146" t="s">
        <v>1</v>
      </c>
      <c r="N321" s="147" t="s">
        <v>40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105</v>
      </c>
      <c r="AT321" s="150" t="s">
        <v>160</v>
      </c>
      <c r="AU321" s="150" t="s">
        <v>82</v>
      </c>
      <c r="AY321" s="17" t="s">
        <v>158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82</v>
      </c>
      <c r="BK321" s="151">
        <f>ROUND(I321*H321,2)</f>
        <v>0</v>
      </c>
      <c r="BL321" s="17" t="s">
        <v>105</v>
      </c>
      <c r="BM321" s="150" t="s">
        <v>1008</v>
      </c>
    </row>
    <row r="322" spans="2:65" s="12" customFormat="1" ht="20">
      <c r="B322" s="152"/>
      <c r="D322" s="153" t="s">
        <v>165</v>
      </c>
      <c r="E322" s="154" t="s">
        <v>1</v>
      </c>
      <c r="F322" s="155" t="s">
        <v>2921</v>
      </c>
      <c r="H322" s="154" t="s">
        <v>1</v>
      </c>
      <c r="I322" s="156"/>
      <c r="L322" s="152"/>
      <c r="M322" s="157"/>
      <c r="T322" s="158"/>
      <c r="AT322" s="154" t="s">
        <v>165</v>
      </c>
      <c r="AU322" s="154" t="s">
        <v>82</v>
      </c>
      <c r="AV322" s="12" t="s">
        <v>82</v>
      </c>
      <c r="AW322" s="12" t="s">
        <v>31</v>
      </c>
      <c r="AX322" s="12" t="s">
        <v>75</v>
      </c>
      <c r="AY322" s="154" t="s">
        <v>158</v>
      </c>
    </row>
    <row r="323" spans="2:65" s="12" customFormat="1" ht="20">
      <c r="B323" s="152"/>
      <c r="D323" s="153" t="s">
        <v>165</v>
      </c>
      <c r="E323" s="154" t="s">
        <v>1</v>
      </c>
      <c r="F323" s="155" t="s">
        <v>2922</v>
      </c>
      <c r="H323" s="154" t="s">
        <v>1</v>
      </c>
      <c r="I323" s="156"/>
      <c r="L323" s="152"/>
      <c r="M323" s="157"/>
      <c r="T323" s="158"/>
      <c r="AT323" s="154" t="s">
        <v>165</v>
      </c>
      <c r="AU323" s="154" t="s">
        <v>82</v>
      </c>
      <c r="AV323" s="12" t="s">
        <v>82</v>
      </c>
      <c r="AW323" s="12" t="s">
        <v>31</v>
      </c>
      <c r="AX323" s="12" t="s">
        <v>75</v>
      </c>
      <c r="AY323" s="154" t="s">
        <v>158</v>
      </c>
    </row>
    <row r="324" spans="2:65" s="12" customFormat="1" ht="10">
      <c r="B324" s="152"/>
      <c r="D324" s="153" t="s">
        <v>165</v>
      </c>
      <c r="E324" s="154" t="s">
        <v>1</v>
      </c>
      <c r="F324" s="155" t="s">
        <v>2909</v>
      </c>
      <c r="H324" s="154" t="s">
        <v>1</v>
      </c>
      <c r="I324" s="156"/>
      <c r="L324" s="152"/>
      <c r="M324" s="157"/>
      <c r="T324" s="158"/>
      <c r="AT324" s="154" t="s">
        <v>165</v>
      </c>
      <c r="AU324" s="154" t="s">
        <v>82</v>
      </c>
      <c r="AV324" s="12" t="s">
        <v>82</v>
      </c>
      <c r="AW324" s="12" t="s">
        <v>31</v>
      </c>
      <c r="AX324" s="12" t="s">
        <v>75</v>
      </c>
      <c r="AY324" s="154" t="s">
        <v>158</v>
      </c>
    </row>
    <row r="325" spans="2:65" s="13" customFormat="1" ht="10">
      <c r="B325" s="159"/>
      <c r="D325" s="153" t="s">
        <v>165</v>
      </c>
      <c r="E325" s="160" t="s">
        <v>1</v>
      </c>
      <c r="F325" s="161" t="s">
        <v>2923</v>
      </c>
      <c r="H325" s="162">
        <v>836.36</v>
      </c>
      <c r="I325" s="163"/>
      <c r="L325" s="159"/>
      <c r="M325" s="164"/>
      <c r="T325" s="165"/>
      <c r="AT325" s="160" t="s">
        <v>165</v>
      </c>
      <c r="AU325" s="160" t="s">
        <v>82</v>
      </c>
      <c r="AV325" s="13" t="s">
        <v>84</v>
      </c>
      <c r="AW325" s="13" t="s">
        <v>31</v>
      </c>
      <c r="AX325" s="13" t="s">
        <v>82</v>
      </c>
      <c r="AY325" s="160" t="s">
        <v>158</v>
      </c>
    </row>
    <row r="326" spans="2:65" s="1" customFormat="1" ht="24.15" customHeight="1">
      <c r="B326" s="137"/>
      <c r="C326" s="138" t="s">
        <v>679</v>
      </c>
      <c r="D326" s="138" t="s">
        <v>160</v>
      </c>
      <c r="E326" s="139" t="s">
        <v>2924</v>
      </c>
      <c r="F326" s="140" t="s">
        <v>2925</v>
      </c>
      <c r="G326" s="141" t="s">
        <v>163</v>
      </c>
      <c r="H326" s="142">
        <v>31.518000000000001</v>
      </c>
      <c r="I326" s="143"/>
      <c r="J326" s="144">
        <f>ROUND(I326*H326,2)</f>
        <v>0</v>
      </c>
      <c r="K326" s="145"/>
      <c r="L326" s="32"/>
      <c r="M326" s="146" t="s">
        <v>1</v>
      </c>
      <c r="N326" s="147" t="s">
        <v>40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105</v>
      </c>
      <c r="AT326" s="150" t="s">
        <v>160</v>
      </c>
      <c r="AU326" s="150" t="s">
        <v>82</v>
      </c>
      <c r="AY326" s="17" t="s">
        <v>158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82</v>
      </c>
      <c r="BK326" s="151">
        <f>ROUND(I326*H326,2)</f>
        <v>0</v>
      </c>
      <c r="BL326" s="17" t="s">
        <v>105</v>
      </c>
      <c r="BM326" s="150" t="s">
        <v>1020</v>
      </c>
    </row>
    <row r="327" spans="2:65" s="12" customFormat="1" ht="20">
      <c r="B327" s="152"/>
      <c r="D327" s="153" t="s">
        <v>165</v>
      </c>
      <c r="E327" s="154" t="s">
        <v>1</v>
      </c>
      <c r="F327" s="155" t="s">
        <v>2926</v>
      </c>
      <c r="H327" s="154" t="s">
        <v>1</v>
      </c>
      <c r="I327" s="156"/>
      <c r="L327" s="152"/>
      <c r="M327" s="157"/>
      <c r="T327" s="158"/>
      <c r="AT327" s="154" t="s">
        <v>165</v>
      </c>
      <c r="AU327" s="154" t="s">
        <v>82</v>
      </c>
      <c r="AV327" s="12" t="s">
        <v>82</v>
      </c>
      <c r="AW327" s="12" t="s">
        <v>31</v>
      </c>
      <c r="AX327" s="12" t="s">
        <v>75</v>
      </c>
      <c r="AY327" s="154" t="s">
        <v>158</v>
      </c>
    </row>
    <row r="328" spans="2:65" s="12" customFormat="1" ht="20">
      <c r="B328" s="152"/>
      <c r="D328" s="153" t="s">
        <v>165</v>
      </c>
      <c r="E328" s="154" t="s">
        <v>1</v>
      </c>
      <c r="F328" s="155" t="s">
        <v>2927</v>
      </c>
      <c r="H328" s="154" t="s">
        <v>1</v>
      </c>
      <c r="I328" s="156"/>
      <c r="L328" s="152"/>
      <c r="M328" s="157"/>
      <c r="T328" s="158"/>
      <c r="AT328" s="154" t="s">
        <v>165</v>
      </c>
      <c r="AU328" s="154" t="s">
        <v>82</v>
      </c>
      <c r="AV328" s="12" t="s">
        <v>82</v>
      </c>
      <c r="AW328" s="12" t="s">
        <v>31</v>
      </c>
      <c r="AX328" s="12" t="s">
        <v>75</v>
      </c>
      <c r="AY328" s="154" t="s">
        <v>158</v>
      </c>
    </row>
    <row r="329" spans="2:65" s="12" customFormat="1" ht="10">
      <c r="B329" s="152"/>
      <c r="D329" s="153" t="s">
        <v>165</v>
      </c>
      <c r="E329" s="154" t="s">
        <v>1</v>
      </c>
      <c r="F329" s="155" t="s">
        <v>2909</v>
      </c>
      <c r="H329" s="154" t="s">
        <v>1</v>
      </c>
      <c r="I329" s="156"/>
      <c r="L329" s="152"/>
      <c r="M329" s="157"/>
      <c r="T329" s="158"/>
      <c r="AT329" s="154" t="s">
        <v>165</v>
      </c>
      <c r="AU329" s="154" t="s">
        <v>82</v>
      </c>
      <c r="AV329" s="12" t="s">
        <v>82</v>
      </c>
      <c r="AW329" s="12" t="s">
        <v>31</v>
      </c>
      <c r="AX329" s="12" t="s">
        <v>75</v>
      </c>
      <c r="AY329" s="154" t="s">
        <v>158</v>
      </c>
    </row>
    <row r="330" spans="2:65" s="13" customFormat="1" ht="10">
      <c r="B330" s="159"/>
      <c r="D330" s="153" t="s">
        <v>165</v>
      </c>
      <c r="E330" s="160" t="s">
        <v>1</v>
      </c>
      <c r="F330" s="161" t="s">
        <v>2928</v>
      </c>
      <c r="H330" s="162">
        <v>31.518000000000001</v>
      </c>
      <c r="I330" s="163"/>
      <c r="L330" s="159"/>
      <c r="M330" s="164"/>
      <c r="T330" s="165"/>
      <c r="AT330" s="160" t="s">
        <v>165</v>
      </c>
      <c r="AU330" s="160" t="s">
        <v>82</v>
      </c>
      <c r="AV330" s="13" t="s">
        <v>84</v>
      </c>
      <c r="AW330" s="13" t="s">
        <v>31</v>
      </c>
      <c r="AX330" s="13" t="s">
        <v>82</v>
      </c>
      <c r="AY330" s="160" t="s">
        <v>158</v>
      </c>
    </row>
    <row r="331" spans="2:65" s="1" customFormat="1" ht="37.75" customHeight="1">
      <c r="B331" s="137"/>
      <c r="C331" s="138" t="s">
        <v>683</v>
      </c>
      <c r="D331" s="138" t="s">
        <v>160</v>
      </c>
      <c r="E331" s="139" t="s">
        <v>2929</v>
      </c>
      <c r="F331" s="140" t="s">
        <v>2930</v>
      </c>
      <c r="G331" s="141" t="s">
        <v>163</v>
      </c>
      <c r="H331" s="142">
        <v>87.55</v>
      </c>
      <c r="I331" s="143"/>
      <c r="J331" s="144">
        <f>ROUND(I331*H331,2)</f>
        <v>0</v>
      </c>
      <c r="K331" s="145"/>
      <c r="L331" s="32"/>
      <c r="M331" s="146" t="s">
        <v>1</v>
      </c>
      <c r="N331" s="147" t="s">
        <v>40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105</v>
      </c>
      <c r="AT331" s="150" t="s">
        <v>160</v>
      </c>
      <c r="AU331" s="150" t="s">
        <v>82</v>
      </c>
      <c r="AY331" s="17" t="s">
        <v>158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82</v>
      </c>
      <c r="BK331" s="151">
        <f>ROUND(I331*H331,2)</f>
        <v>0</v>
      </c>
      <c r="BL331" s="17" t="s">
        <v>105</v>
      </c>
      <c r="BM331" s="150" t="s">
        <v>1030</v>
      </c>
    </row>
    <row r="332" spans="2:65" s="12" customFormat="1" ht="20">
      <c r="B332" s="152"/>
      <c r="D332" s="153" t="s">
        <v>165</v>
      </c>
      <c r="E332" s="154" t="s">
        <v>1</v>
      </c>
      <c r="F332" s="155" t="s">
        <v>2931</v>
      </c>
      <c r="H332" s="154" t="s">
        <v>1</v>
      </c>
      <c r="I332" s="156"/>
      <c r="L332" s="152"/>
      <c r="M332" s="157"/>
      <c r="T332" s="158"/>
      <c r="AT332" s="154" t="s">
        <v>165</v>
      </c>
      <c r="AU332" s="154" t="s">
        <v>82</v>
      </c>
      <c r="AV332" s="12" t="s">
        <v>82</v>
      </c>
      <c r="AW332" s="12" t="s">
        <v>31</v>
      </c>
      <c r="AX332" s="12" t="s">
        <v>75</v>
      </c>
      <c r="AY332" s="154" t="s">
        <v>158</v>
      </c>
    </row>
    <row r="333" spans="2:65" s="12" customFormat="1" ht="10">
      <c r="B333" s="152"/>
      <c r="D333" s="153" t="s">
        <v>165</v>
      </c>
      <c r="E333" s="154" t="s">
        <v>1</v>
      </c>
      <c r="F333" s="155" t="s">
        <v>2909</v>
      </c>
      <c r="H333" s="154" t="s">
        <v>1</v>
      </c>
      <c r="I333" s="156"/>
      <c r="L333" s="152"/>
      <c r="M333" s="157"/>
      <c r="T333" s="158"/>
      <c r="AT333" s="154" t="s">
        <v>165</v>
      </c>
      <c r="AU333" s="154" t="s">
        <v>82</v>
      </c>
      <c r="AV333" s="12" t="s">
        <v>82</v>
      </c>
      <c r="AW333" s="12" t="s">
        <v>31</v>
      </c>
      <c r="AX333" s="12" t="s">
        <v>75</v>
      </c>
      <c r="AY333" s="154" t="s">
        <v>158</v>
      </c>
    </row>
    <row r="334" spans="2:65" s="13" customFormat="1" ht="10">
      <c r="B334" s="159"/>
      <c r="D334" s="153" t="s">
        <v>165</v>
      </c>
      <c r="E334" s="160" t="s">
        <v>1</v>
      </c>
      <c r="F334" s="161" t="s">
        <v>2932</v>
      </c>
      <c r="H334" s="162">
        <v>87.55</v>
      </c>
      <c r="I334" s="163"/>
      <c r="L334" s="159"/>
      <c r="M334" s="164"/>
      <c r="T334" s="165"/>
      <c r="AT334" s="160" t="s">
        <v>165</v>
      </c>
      <c r="AU334" s="160" t="s">
        <v>82</v>
      </c>
      <c r="AV334" s="13" t="s">
        <v>84</v>
      </c>
      <c r="AW334" s="13" t="s">
        <v>31</v>
      </c>
      <c r="AX334" s="13" t="s">
        <v>82</v>
      </c>
      <c r="AY334" s="160" t="s">
        <v>158</v>
      </c>
    </row>
    <row r="335" spans="2:65" s="1" customFormat="1" ht="37.75" customHeight="1">
      <c r="B335" s="137"/>
      <c r="C335" s="138" t="s">
        <v>688</v>
      </c>
      <c r="D335" s="138" t="s">
        <v>160</v>
      </c>
      <c r="E335" s="139" t="s">
        <v>2933</v>
      </c>
      <c r="F335" s="140" t="s">
        <v>2934</v>
      </c>
      <c r="G335" s="141" t="s">
        <v>163</v>
      </c>
      <c r="H335" s="142">
        <v>5.665</v>
      </c>
      <c r="I335" s="143"/>
      <c r="J335" s="144">
        <f>ROUND(I335*H335,2)</f>
        <v>0</v>
      </c>
      <c r="K335" s="145"/>
      <c r="L335" s="32"/>
      <c r="M335" s="146" t="s">
        <v>1</v>
      </c>
      <c r="N335" s="147" t="s">
        <v>40</v>
      </c>
      <c r="P335" s="148">
        <f>O335*H335</f>
        <v>0</v>
      </c>
      <c r="Q335" s="148">
        <v>0</v>
      </c>
      <c r="R335" s="148">
        <f>Q335*H335</f>
        <v>0</v>
      </c>
      <c r="S335" s="148">
        <v>0</v>
      </c>
      <c r="T335" s="149">
        <f>S335*H335</f>
        <v>0</v>
      </c>
      <c r="AR335" s="150" t="s">
        <v>105</v>
      </c>
      <c r="AT335" s="150" t="s">
        <v>160</v>
      </c>
      <c r="AU335" s="150" t="s">
        <v>82</v>
      </c>
      <c r="AY335" s="17" t="s">
        <v>158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82</v>
      </c>
      <c r="BK335" s="151">
        <f>ROUND(I335*H335,2)</f>
        <v>0</v>
      </c>
      <c r="BL335" s="17" t="s">
        <v>105</v>
      </c>
      <c r="BM335" s="150" t="s">
        <v>1041</v>
      </c>
    </row>
    <row r="336" spans="2:65" s="12" customFormat="1" ht="20">
      <c r="B336" s="152"/>
      <c r="D336" s="153" t="s">
        <v>165</v>
      </c>
      <c r="E336" s="154" t="s">
        <v>1</v>
      </c>
      <c r="F336" s="155" t="s">
        <v>2935</v>
      </c>
      <c r="H336" s="154" t="s">
        <v>1</v>
      </c>
      <c r="I336" s="156"/>
      <c r="L336" s="152"/>
      <c r="M336" s="157"/>
      <c r="T336" s="158"/>
      <c r="AT336" s="154" t="s">
        <v>165</v>
      </c>
      <c r="AU336" s="154" t="s">
        <v>82</v>
      </c>
      <c r="AV336" s="12" t="s">
        <v>82</v>
      </c>
      <c r="AW336" s="12" t="s">
        <v>31</v>
      </c>
      <c r="AX336" s="12" t="s">
        <v>75</v>
      </c>
      <c r="AY336" s="154" t="s">
        <v>158</v>
      </c>
    </row>
    <row r="337" spans="2:65" s="12" customFormat="1" ht="10">
      <c r="B337" s="152"/>
      <c r="D337" s="153" t="s">
        <v>165</v>
      </c>
      <c r="E337" s="154" t="s">
        <v>1</v>
      </c>
      <c r="F337" s="155" t="s">
        <v>2909</v>
      </c>
      <c r="H337" s="154" t="s">
        <v>1</v>
      </c>
      <c r="I337" s="156"/>
      <c r="L337" s="152"/>
      <c r="M337" s="157"/>
      <c r="T337" s="158"/>
      <c r="AT337" s="154" t="s">
        <v>165</v>
      </c>
      <c r="AU337" s="154" t="s">
        <v>82</v>
      </c>
      <c r="AV337" s="12" t="s">
        <v>82</v>
      </c>
      <c r="AW337" s="12" t="s">
        <v>31</v>
      </c>
      <c r="AX337" s="12" t="s">
        <v>75</v>
      </c>
      <c r="AY337" s="154" t="s">
        <v>158</v>
      </c>
    </row>
    <row r="338" spans="2:65" s="13" customFormat="1" ht="10">
      <c r="B338" s="159"/>
      <c r="D338" s="153" t="s">
        <v>165</v>
      </c>
      <c r="E338" s="160" t="s">
        <v>1</v>
      </c>
      <c r="F338" s="161" t="s">
        <v>2936</v>
      </c>
      <c r="H338" s="162">
        <v>5.665</v>
      </c>
      <c r="I338" s="163"/>
      <c r="L338" s="159"/>
      <c r="M338" s="164"/>
      <c r="T338" s="165"/>
      <c r="AT338" s="160" t="s">
        <v>165</v>
      </c>
      <c r="AU338" s="160" t="s">
        <v>82</v>
      </c>
      <c r="AV338" s="13" t="s">
        <v>84</v>
      </c>
      <c r="AW338" s="13" t="s">
        <v>31</v>
      </c>
      <c r="AX338" s="13" t="s">
        <v>82</v>
      </c>
      <c r="AY338" s="160" t="s">
        <v>158</v>
      </c>
    </row>
    <row r="339" spans="2:65" s="1" customFormat="1" ht="37.75" customHeight="1">
      <c r="B339" s="137"/>
      <c r="C339" s="138" t="s">
        <v>692</v>
      </c>
      <c r="D339" s="138" t="s">
        <v>160</v>
      </c>
      <c r="E339" s="139" t="s">
        <v>2937</v>
      </c>
      <c r="F339" s="140" t="s">
        <v>2938</v>
      </c>
      <c r="G339" s="141" t="s">
        <v>492</v>
      </c>
      <c r="H339" s="142">
        <v>579.375</v>
      </c>
      <c r="I339" s="143"/>
      <c r="J339" s="144">
        <f>ROUND(I339*H339,2)</f>
        <v>0</v>
      </c>
      <c r="K339" s="145"/>
      <c r="L339" s="32"/>
      <c r="M339" s="146" t="s">
        <v>1</v>
      </c>
      <c r="N339" s="147" t="s">
        <v>40</v>
      </c>
      <c r="P339" s="148">
        <f>O339*H339</f>
        <v>0</v>
      </c>
      <c r="Q339" s="148">
        <v>0</v>
      </c>
      <c r="R339" s="148">
        <f>Q339*H339</f>
        <v>0</v>
      </c>
      <c r="S339" s="148">
        <v>0</v>
      </c>
      <c r="T339" s="149">
        <f>S339*H339</f>
        <v>0</v>
      </c>
      <c r="AR339" s="150" t="s">
        <v>105</v>
      </c>
      <c r="AT339" s="150" t="s">
        <v>160</v>
      </c>
      <c r="AU339" s="150" t="s">
        <v>82</v>
      </c>
      <c r="AY339" s="17" t="s">
        <v>158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7" t="s">
        <v>82</v>
      </c>
      <c r="BK339" s="151">
        <f>ROUND(I339*H339,2)</f>
        <v>0</v>
      </c>
      <c r="BL339" s="17" t="s">
        <v>105</v>
      </c>
      <c r="BM339" s="150" t="s">
        <v>1050</v>
      </c>
    </row>
    <row r="340" spans="2:65" s="12" customFormat="1" ht="20">
      <c r="B340" s="152"/>
      <c r="D340" s="153" t="s">
        <v>165</v>
      </c>
      <c r="E340" s="154" t="s">
        <v>1</v>
      </c>
      <c r="F340" s="155" t="s">
        <v>2939</v>
      </c>
      <c r="H340" s="154" t="s">
        <v>1</v>
      </c>
      <c r="I340" s="156"/>
      <c r="L340" s="152"/>
      <c r="M340" s="157"/>
      <c r="T340" s="158"/>
      <c r="AT340" s="154" t="s">
        <v>165</v>
      </c>
      <c r="AU340" s="154" t="s">
        <v>82</v>
      </c>
      <c r="AV340" s="12" t="s">
        <v>82</v>
      </c>
      <c r="AW340" s="12" t="s">
        <v>31</v>
      </c>
      <c r="AX340" s="12" t="s">
        <v>75</v>
      </c>
      <c r="AY340" s="154" t="s">
        <v>158</v>
      </c>
    </row>
    <row r="341" spans="2:65" s="12" customFormat="1" ht="10">
      <c r="B341" s="152"/>
      <c r="D341" s="153" t="s">
        <v>165</v>
      </c>
      <c r="E341" s="154" t="s">
        <v>1</v>
      </c>
      <c r="F341" s="155" t="s">
        <v>2909</v>
      </c>
      <c r="H341" s="154" t="s">
        <v>1</v>
      </c>
      <c r="I341" s="156"/>
      <c r="L341" s="152"/>
      <c r="M341" s="157"/>
      <c r="T341" s="158"/>
      <c r="AT341" s="154" t="s">
        <v>165</v>
      </c>
      <c r="AU341" s="154" t="s">
        <v>82</v>
      </c>
      <c r="AV341" s="12" t="s">
        <v>82</v>
      </c>
      <c r="AW341" s="12" t="s">
        <v>31</v>
      </c>
      <c r="AX341" s="12" t="s">
        <v>75</v>
      </c>
      <c r="AY341" s="154" t="s">
        <v>158</v>
      </c>
    </row>
    <row r="342" spans="2:65" s="13" customFormat="1" ht="10">
      <c r="B342" s="159"/>
      <c r="D342" s="153" t="s">
        <v>165</v>
      </c>
      <c r="E342" s="160" t="s">
        <v>1</v>
      </c>
      <c r="F342" s="161" t="s">
        <v>2940</v>
      </c>
      <c r="H342" s="162">
        <v>579.375</v>
      </c>
      <c r="I342" s="163"/>
      <c r="L342" s="159"/>
      <c r="M342" s="164"/>
      <c r="T342" s="165"/>
      <c r="AT342" s="160" t="s">
        <v>165</v>
      </c>
      <c r="AU342" s="160" t="s">
        <v>82</v>
      </c>
      <c r="AV342" s="13" t="s">
        <v>84</v>
      </c>
      <c r="AW342" s="13" t="s">
        <v>31</v>
      </c>
      <c r="AX342" s="13" t="s">
        <v>82</v>
      </c>
      <c r="AY342" s="160" t="s">
        <v>158</v>
      </c>
    </row>
    <row r="343" spans="2:65" s="1" customFormat="1" ht="24.15" customHeight="1">
      <c r="B343" s="137"/>
      <c r="C343" s="138" t="s">
        <v>713</v>
      </c>
      <c r="D343" s="138" t="s">
        <v>160</v>
      </c>
      <c r="E343" s="139" t="s">
        <v>2941</v>
      </c>
      <c r="F343" s="140" t="s">
        <v>2942</v>
      </c>
      <c r="G343" s="141" t="s">
        <v>1444</v>
      </c>
      <c r="H343" s="142">
        <v>2</v>
      </c>
      <c r="I343" s="143"/>
      <c r="J343" s="144">
        <f>ROUND(I343*H343,2)</f>
        <v>0</v>
      </c>
      <c r="K343" s="145"/>
      <c r="L343" s="32"/>
      <c r="M343" s="146" t="s">
        <v>1</v>
      </c>
      <c r="N343" s="147" t="s">
        <v>40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105</v>
      </c>
      <c r="AT343" s="150" t="s">
        <v>160</v>
      </c>
      <c r="AU343" s="150" t="s">
        <v>82</v>
      </c>
      <c r="AY343" s="17" t="s">
        <v>158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82</v>
      </c>
      <c r="BK343" s="151">
        <f>ROUND(I343*H343,2)</f>
        <v>0</v>
      </c>
      <c r="BL343" s="17" t="s">
        <v>105</v>
      </c>
      <c r="BM343" s="150" t="s">
        <v>1068</v>
      </c>
    </row>
    <row r="344" spans="2:65" s="12" customFormat="1" ht="30">
      <c r="B344" s="152"/>
      <c r="D344" s="153" t="s">
        <v>165</v>
      </c>
      <c r="E344" s="154" t="s">
        <v>1</v>
      </c>
      <c r="F344" s="155" t="s">
        <v>2943</v>
      </c>
      <c r="H344" s="154" t="s">
        <v>1</v>
      </c>
      <c r="I344" s="156"/>
      <c r="L344" s="152"/>
      <c r="M344" s="157"/>
      <c r="T344" s="158"/>
      <c r="AT344" s="154" t="s">
        <v>165</v>
      </c>
      <c r="AU344" s="154" t="s">
        <v>82</v>
      </c>
      <c r="AV344" s="12" t="s">
        <v>82</v>
      </c>
      <c r="AW344" s="12" t="s">
        <v>31</v>
      </c>
      <c r="AX344" s="12" t="s">
        <v>75</v>
      </c>
      <c r="AY344" s="154" t="s">
        <v>158</v>
      </c>
    </row>
    <row r="345" spans="2:65" s="13" customFormat="1" ht="10">
      <c r="B345" s="159"/>
      <c r="D345" s="153" t="s">
        <v>165</v>
      </c>
      <c r="E345" s="160" t="s">
        <v>1</v>
      </c>
      <c r="F345" s="161" t="s">
        <v>84</v>
      </c>
      <c r="H345" s="162">
        <v>2</v>
      </c>
      <c r="I345" s="163"/>
      <c r="L345" s="159"/>
      <c r="M345" s="164"/>
      <c r="T345" s="165"/>
      <c r="AT345" s="160" t="s">
        <v>165</v>
      </c>
      <c r="AU345" s="160" t="s">
        <v>82</v>
      </c>
      <c r="AV345" s="13" t="s">
        <v>84</v>
      </c>
      <c r="AW345" s="13" t="s">
        <v>31</v>
      </c>
      <c r="AX345" s="13" t="s">
        <v>82</v>
      </c>
      <c r="AY345" s="160" t="s">
        <v>158</v>
      </c>
    </row>
    <row r="346" spans="2:65" s="11" customFormat="1" ht="25.9" customHeight="1">
      <c r="B346" s="125"/>
      <c r="D346" s="126" t="s">
        <v>74</v>
      </c>
      <c r="E346" s="127" t="s">
        <v>1876</v>
      </c>
      <c r="F346" s="127" t="s">
        <v>2944</v>
      </c>
      <c r="I346" s="128"/>
      <c r="J346" s="129">
        <f>BK346</f>
        <v>0</v>
      </c>
      <c r="L346" s="125"/>
      <c r="M346" s="130"/>
      <c r="P346" s="131">
        <f>SUM(P347:P351)</f>
        <v>0</v>
      </c>
      <c r="R346" s="131">
        <f>SUM(R347:R351)</f>
        <v>0</v>
      </c>
      <c r="T346" s="132">
        <f>SUM(T347:T351)</f>
        <v>0</v>
      </c>
      <c r="AR346" s="126" t="s">
        <v>82</v>
      </c>
      <c r="AT346" s="133" t="s">
        <v>74</v>
      </c>
      <c r="AU346" s="133" t="s">
        <v>75</v>
      </c>
      <c r="AY346" s="126" t="s">
        <v>158</v>
      </c>
      <c r="BK346" s="134">
        <f>SUM(BK347:BK351)</f>
        <v>0</v>
      </c>
    </row>
    <row r="347" spans="2:65" s="1" customFormat="1" ht="24.15" customHeight="1">
      <c r="B347" s="137"/>
      <c r="C347" s="138" t="s">
        <v>720</v>
      </c>
      <c r="D347" s="138" t="s">
        <v>160</v>
      </c>
      <c r="E347" s="139" t="s">
        <v>2945</v>
      </c>
      <c r="F347" s="140" t="s">
        <v>2946</v>
      </c>
      <c r="G347" s="141" t="s">
        <v>170</v>
      </c>
      <c r="H347" s="142">
        <v>9.44</v>
      </c>
      <c r="I347" s="143"/>
      <c r="J347" s="144">
        <f>ROUND(I347*H347,2)</f>
        <v>0</v>
      </c>
      <c r="K347" s="145"/>
      <c r="L347" s="32"/>
      <c r="M347" s="146" t="s">
        <v>1</v>
      </c>
      <c r="N347" s="147" t="s">
        <v>40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105</v>
      </c>
      <c r="AT347" s="150" t="s">
        <v>160</v>
      </c>
      <c r="AU347" s="150" t="s">
        <v>82</v>
      </c>
      <c r="AY347" s="17" t="s">
        <v>158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82</v>
      </c>
      <c r="BK347" s="151">
        <f>ROUND(I347*H347,2)</f>
        <v>0</v>
      </c>
      <c r="BL347" s="17" t="s">
        <v>105</v>
      </c>
      <c r="BM347" s="150" t="s">
        <v>1077</v>
      </c>
    </row>
    <row r="348" spans="2:65" s="1" customFormat="1" ht="27">
      <c r="B348" s="32"/>
      <c r="D348" s="153" t="s">
        <v>750</v>
      </c>
      <c r="F348" s="196" t="s">
        <v>2947</v>
      </c>
      <c r="I348" s="197"/>
      <c r="L348" s="32"/>
      <c r="M348" s="198"/>
      <c r="T348" s="56"/>
      <c r="AT348" s="17" t="s">
        <v>750</v>
      </c>
      <c r="AU348" s="17" t="s">
        <v>82</v>
      </c>
    </row>
    <row r="349" spans="2:65" s="13" customFormat="1" ht="10">
      <c r="B349" s="159"/>
      <c r="D349" s="153" t="s">
        <v>165</v>
      </c>
      <c r="E349" s="160" t="s">
        <v>1</v>
      </c>
      <c r="F349" s="161" t="s">
        <v>2948</v>
      </c>
      <c r="H349" s="162">
        <v>9.44</v>
      </c>
      <c r="I349" s="163"/>
      <c r="L349" s="159"/>
      <c r="M349" s="164"/>
      <c r="T349" s="165"/>
      <c r="AT349" s="160" t="s">
        <v>165</v>
      </c>
      <c r="AU349" s="160" t="s">
        <v>82</v>
      </c>
      <c r="AV349" s="13" t="s">
        <v>84</v>
      </c>
      <c r="AW349" s="13" t="s">
        <v>31</v>
      </c>
      <c r="AX349" s="13" t="s">
        <v>82</v>
      </c>
      <c r="AY349" s="160" t="s">
        <v>158</v>
      </c>
    </row>
    <row r="350" spans="2:65" s="1" customFormat="1" ht="16.5" customHeight="1">
      <c r="B350" s="137"/>
      <c r="C350" s="138" t="s">
        <v>729</v>
      </c>
      <c r="D350" s="138" t="s">
        <v>160</v>
      </c>
      <c r="E350" s="139" t="s">
        <v>2949</v>
      </c>
      <c r="F350" s="140" t="s">
        <v>2950</v>
      </c>
      <c r="G350" s="141" t="s">
        <v>163</v>
      </c>
      <c r="H350" s="142">
        <v>70.8</v>
      </c>
      <c r="I350" s="143"/>
      <c r="J350" s="144">
        <f>ROUND(I350*H350,2)</f>
        <v>0</v>
      </c>
      <c r="K350" s="145"/>
      <c r="L350" s="32"/>
      <c r="M350" s="146" t="s">
        <v>1</v>
      </c>
      <c r="N350" s="147" t="s">
        <v>40</v>
      </c>
      <c r="P350" s="148">
        <f>O350*H350</f>
        <v>0</v>
      </c>
      <c r="Q350" s="148">
        <v>0</v>
      </c>
      <c r="R350" s="148">
        <f>Q350*H350</f>
        <v>0</v>
      </c>
      <c r="S350" s="148">
        <v>0</v>
      </c>
      <c r="T350" s="149">
        <f>S350*H350</f>
        <v>0</v>
      </c>
      <c r="AR350" s="150" t="s">
        <v>105</v>
      </c>
      <c r="AT350" s="150" t="s">
        <v>160</v>
      </c>
      <c r="AU350" s="150" t="s">
        <v>82</v>
      </c>
      <c r="AY350" s="17" t="s">
        <v>158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82</v>
      </c>
      <c r="BK350" s="151">
        <f>ROUND(I350*H350,2)</f>
        <v>0</v>
      </c>
      <c r="BL350" s="17" t="s">
        <v>105</v>
      </c>
      <c r="BM350" s="150" t="s">
        <v>1087</v>
      </c>
    </row>
    <row r="351" spans="2:65" s="13" customFormat="1" ht="10">
      <c r="B351" s="159"/>
      <c r="D351" s="153" t="s">
        <v>165</v>
      </c>
      <c r="E351" s="160" t="s">
        <v>1</v>
      </c>
      <c r="F351" s="161" t="s">
        <v>2951</v>
      </c>
      <c r="H351" s="162">
        <v>70.8</v>
      </c>
      <c r="I351" s="163"/>
      <c r="L351" s="159"/>
      <c r="M351" s="164"/>
      <c r="T351" s="165"/>
      <c r="AT351" s="160" t="s">
        <v>165</v>
      </c>
      <c r="AU351" s="160" t="s">
        <v>82</v>
      </c>
      <c r="AV351" s="13" t="s">
        <v>84</v>
      </c>
      <c r="AW351" s="13" t="s">
        <v>31</v>
      </c>
      <c r="AX351" s="13" t="s">
        <v>82</v>
      </c>
      <c r="AY351" s="160" t="s">
        <v>158</v>
      </c>
    </row>
    <row r="352" spans="2:65" s="11" customFormat="1" ht="25.9" customHeight="1">
      <c r="B352" s="125"/>
      <c r="D352" s="126" t="s">
        <v>74</v>
      </c>
      <c r="E352" s="127" t="s">
        <v>1892</v>
      </c>
      <c r="F352" s="127" t="s">
        <v>2012</v>
      </c>
      <c r="I352" s="128"/>
      <c r="J352" s="129">
        <f>BK352</f>
        <v>0</v>
      </c>
      <c r="L352" s="125"/>
      <c r="M352" s="130"/>
      <c r="P352" s="131">
        <f>SUM(P353:P356)</f>
        <v>0</v>
      </c>
      <c r="R352" s="131">
        <f>SUM(R353:R356)</f>
        <v>0</v>
      </c>
      <c r="T352" s="132">
        <f>SUM(T353:T356)</f>
        <v>0</v>
      </c>
      <c r="AR352" s="126" t="s">
        <v>82</v>
      </c>
      <c r="AT352" s="133" t="s">
        <v>74</v>
      </c>
      <c r="AU352" s="133" t="s">
        <v>75</v>
      </c>
      <c r="AY352" s="126" t="s">
        <v>158</v>
      </c>
      <c r="BK352" s="134">
        <f>SUM(BK353:BK356)</f>
        <v>0</v>
      </c>
    </row>
    <row r="353" spans="2:65" s="1" customFormat="1" ht="24.15" customHeight="1">
      <c r="B353" s="137"/>
      <c r="C353" s="138" t="s">
        <v>736</v>
      </c>
      <c r="D353" s="138" t="s">
        <v>160</v>
      </c>
      <c r="E353" s="139" t="s">
        <v>2952</v>
      </c>
      <c r="F353" s="140" t="s">
        <v>2953</v>
      </c>
      <c r="G353" s="141" t="s">
        <v>492</v>
      </c>
      <c r="H353" s="142">
        <v>3</v>
      </c>
      <c r="I353" s="143"/>
      <c r="J353" s="144">
        <f>ROUND(I353*H353,2)</f>
        <v>0</v>
      </c>
      <c r="K353" s="145"/>
      <c r="L353" s="32"/>
      <c r="M353" s="146" t="s">
        <v>1</v>
      </c>
      <c r="N353" s="147" t="s">
        <v>40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105</v>
      </c>
      <c r="AT353" s="150" t="s">
        <v>160</v>
      </c>
      <c r="AU353" s="150" t="s">
        <v>82</v>
      </c>
      <c r="AY353" s="17" t="s">
        <v>158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82</v>
      </c>
      <c r="BK353" s="151">
        <f>ROUND(I353*H353,2)</f>
        <v>0</v>
      </c>
      <c r="BL353" s="17" t="s">
        <v>105</v>
      </c>
      <c r="BM353" s="150" t="s">
        <v>1104</v>
      </c>
    </row>
    <row r="354" spans="2:65" s="1" customFormat="1" ht="63">
      <c r="B354" s="32"/>
      <c r="D354" s="153" t="s">
        <v>750</v>
      </c>
      <c r="F354" s="196" t="s">
        <v>2954</v>
      </c>
      <c r="I354" s="197"/>
      <c r="L354" s="32"/>
      <c r="M354" s="198"/>
      <c r="T354" s="56"/>
      <c r="AT354" s="17" t="s">
        <v>750</v>
      </c>
      <c r="AU354" s="17" t="s">
        <v>82</v>
      </c>
    </row>
    <row r="355" spans="2:65" s="1" customFormat="1" ht="24.15" customHeight="1">
      <c r="B355" s="137"/>
      <c r="C355" s="138" t="s">
        <v>740</v>
      </c>
      <c r="D355" s="138" t="s">
        <v>160</v>
      </c>
      <c r="E355" s="139" t="s">
        <v>2955</v>
      </c>
      <c r="F355" s="140" t="s">
        <v>2956</v>
      </c>
      <c r="G355" s="141" t="s">
        <v>492</v>
      </c>
      <c r="H355" s="142">
        <v>3</v>
      </c>
      <c r="I355" s="143"/>
      <c r="J355" s="144">
        <f>ROUND(I355*H355,2)</f>
        <v>0</v>
      </c>
      <c r="K355" s="145"/>
      <c r="L355" s="32"/>
      <c r="M355" s="146" t="s">
        <v>1</v>
      </c>
      <c r="N355" s="147" t="s">
        <v>40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105</v>
      </c>
      <c r="AT355" s="150" t="s">
        <v>160</v>
      </c>
      <c r="AU355" s="150" t="s">
        <v>82</v>
      </c>
      <c r="AY355" s="17" t="s">
        <v>158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82</v>
      </c>
      <c r="BK355" s="151">
        <f>ROUND(I355*H355,2)</f>
        <v>0</v>
      </c>
      <c r="BL355" s="17" t="s">
        <v>105</v>
      </c>
      <c r="BM355" s="150" t="s">
        <v>1113</v>
      </c>
    </row>
    <row r="356" spans="2:65" s="1" customFormat="1" ht="63">
      <c r="B356" s="32"/>
      <c r="D356" s="153" t="s">
        <v>750</v>
      </c>
      <c r="F356" s="196" t="s">
        <v>2954</v>
      </c>
      <c r="I356" s="197"/>
      <c r="L356" s="32"/>
      <c r="M356" s="198"/>
      <c r="T356" s="56"/>
      <c r="AT356" s="17" t="s">
        <v>750</v>
      </c>
      <c r="AU356" s="17" t="s">
        <v>82</v>
      </c>
    </row>
    <row r="357" spans="2:65" s="11" customFormat="1" ht="25.9" customHeight="1">
      <c r="B357" s="125"/>
      <c r="D357" s="126" t="s">
        <v>74</v>
      </c>
      <c r="E357" s="127" t="s">
        <v>1911</v>
      </c>
      <c r="F357" s="127" t="s">
        <v>2957</v>
      </c>
      <c r="I357" s="128"/>
      <c r="J357" s="129">
        <f>BK357</f>
        <v>0</v>
      </c>
      <c r="L357" s="125"/>
      <c r="M357" s="130"/>
      <c r="P357" s="131">
        <f>SUM(P358:P390)</f>
        <v>0</v>
      </c>
      <c r="R357" s="131">
        <f>SUM(R358:R390)</f>
        <v>0</v>
      </c>
      <c r="T357" s="132">
        <f>SUM(T358:T390)</f>
        <v>0</v>
      </c>
      <c r="AR357" s="126" t="s">
        <v>82</v>
      </c>
      <c r="AT357" s="133" t="s">
        <v>74</v>
      </c>
      <c r="AU357" s="133" t="s">
        <v>75</v>
      </c>
      <c r="AY357" s="126" t="s">
        <v>158</v>
      </c>
      <c r="BK357" s="134">
        <f>SUM(BK358:BK390)</f>
        <v>0</v>
      </c>
    </row>
    <row r="358" spans="2:65" s="1" customFormat="1" ht="24.15" customHeight="1">
      <c r="B358" s="137"/>
      <c r="C358" s="138" t="s">
        <v>746</v>
      </c>
      <c r="D358" s="138" t="s">
        <v>160</v>
      </c>
      <c r="E358" s="139" t="s">
        <v>2958</v>
      </c>
      <c r="F358" s="140" t="s">
        <v>2959</v>
      </c>
      <c r="G358" s="141" t="s">
        <v>170</v>
      </c>
      <c r="H358" s="142">
        <v>46.975000000000001</v>
      </c>
      <c r="I358" s="143"/>
      <c r="J358" s="144">
        <f>ROUND(I358*H358,2)</f>
        <v>0</v>
      </c>
      <c r="K358" s="145"/>
      <c r="L358" s="32"/>
      <c r="M358" s="146" t="s">
        <v>1</v>
      </c>
      <c r="N358" s="147" t="s">
        <v>40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105</v>
      </c>
      <c r="AT358" s="150" t="s">
        <v>160</v>
      </c>
      <c r="AU358" s="150" t="s">
        <v>82</v>
      </c>
      <c r="AY358" s="17" t="s">
        <v>158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82</v>
      </c>
      <c r="BK358" s="151">
        <f>ROUND(I358*H358,2)</f>
        <v>0</v>
      </c>
      <c r="BL358" s="17" t="s">
        <v>105</v>
      </c>
      <c r="BM358" s="150" t="s">
        <v>1129</v>
      </c>
    </row>
    <row r="359" spans="2:65" s="1" customFormat="1" ht="18">
      <c r="B359" s="32"/>
      <c r="D359" s="153" t="s">
        <v>750</v>
      </c>
      <c r="F359" s="196" t="s">
        <v>2960</v>
      </c>
      <c r="I359" s="197"/>
      <c r="L359" s="32"/>
      <c r="M359" s="198"/>
      <c r="T359" s="56"/>
      <c r="AT359" s="17" t="s">
        <v>750</v>
      </c>
      <c r="AU359" s="17" t="s">
        <v>82</v>
      </c>
    </row>
    <row r="360" spans="2:65" s="12" customFormat="1" ht="10">
      <c r="B360" s="152"/>
      <c r="D360" s="153" t="s">
        <v>165</v>
      </c>
      <c r="E360" s="154" t="s">
        <v>1</v>
      </c>
      <c r="F360" s="155" t="s">
        <v>2961</v>
      </c>
      <c r="H360" s="154" t="s">
        <v>1</v>
      </c>
      <c r="I360" s="156"/>
      <c r="L360" s="152"/>
      <c r="M360" s="157"/>
      <c r="T360" s="158"/>
      <c r="AT360" s="154" t="s">
        <v>165</v>
      </c>
      <c r="AU360" s="154" t="s">
        <v>82</v>
      </c>
      <c r="AV360" s="12" t="s">
        <v>82</v>
      </c>
      <c r="AW360" s="12" t="s">
        <v>31</v>
      </c>
      <c r="AX360" s="12" t="s">
        <v>75</v>
      </c>
      <c r="AY360" s="154" t="s">
        <v>158</v>
      </c>
    </row>
    <row r="361" spans="2:65" s="12" customFormat="1" ht="10">
      <c r="B361" s="152"/>
      <c r="D361" s="153" t="s">
        <v>165</v>
      </c>
      <c r="E361" s="154" t="s">
        <v>1</v>
      </c>
      <c r="F361" s="155" t="s">
        <v>2962</v>
      </c>
      <c r="H361" s="154" t="s">
        <v>1</v>
      </c>
      <c r="I361" s="156"/>
      <c r="L361" s="152"/>
      <c r="M361" s="157"/>
      <c r="T361" s="158"/>
      <c r="AT361" s="154" t="s">
        <v>165</v>
      </c>
      <c r="AU361" s="154" t="s">
        <v>82</v>
      </c>
      <c r="AV361" s="12" t="s">
        <v>82</v>
      </c>
      <c r="AW361" s="12" t="s">
        <v>31</v>
      </c>
      <c r="AX361" s="12" t="s">
        <v>75</v>
      </c>
      <c r="AY361" s="154" t="s">
        <v>158</v>
      </c>
    </row>
    <row r="362" spans="2:65" s="13" customFormat="1" ht="20">
      <c r="B362" s="159"/>
      <c r="D362" s="153" t="s">
        <v>165</v>
      </c>
      <c r="E362" s="160" t="s">
        <v>1</v>
      </c>
      <c r="F362" s="161" t="s">
        <v>2963</v>
      </c>
      <c r="H362" s="162">
        <v>46.975000000000001</v>
      </c>
      <c r="I362" s="163"/>
      <c r="L362" s="159"/>
      <c r="M362" s="164"/>
      <c r="T362" s="165"/>
      <c r="AT362" s="160" t="s">
        <v>165</v>
      </c>
      <c r="AU362" s="160" t="s">
        <v>82</v>
      </c>
      <c r="AV362" s="13" t="s">
        <v>84</v>
      </c>
      <c r="AW362" s="13" t="s">
        <v>31</v>
      </c>
      <c r="AX362" s="13" t="s">
        <v>82</v>
      </c>
      <c r="AY362" s="160" t="s">
        <v>158</v>
      </c>
    </row>
    <row r="363" spans="2:65" s="1" customFormat="1" ht="24.15" customHeight="1">
      <c r="B363" s="137"/>
      <c r="C363" s="138" t="s">
        <v>754</v>
      </c>
      <c r="D363" s="138" t="s">
        <v>160</v>
      </c>
      <c r="E363" s="139" t="s">
        <v>2964</v>
      </c>
      <c r="F363" s="140" t="s">
        <v>2965</v>
      </c>
      <c r="G363" s="141" t="s">
        <v>492</v>
      </c>
      <c r="H363" s="142">
        <v>4</v>
      </c>
      <c r="I363" s="143"/>
      <c r="J363" s="144">
        <f>ROUND(I363*H363,2)</f>
        <v>0</v>
      </c>
      <c r="K363" s="145"/>
      <c r="L363" s="32"/>
      <c r="M363" s="146" t="s">
        <v>1</v>
      </c>
      <c r="N363" s="147" t="s">
        <v>40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105</v>
      </c>
      <c r="AT363" s="150" t="s">
        <v>160</v>
      </c>
      <c r="AU363" s="150" t="s">
        <v>82</v>
      </c>
      <c r="AY363" s="17" t="s">
        <v>158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82</v>
      </c>
      <c r="BK363" s="151">
        <f>ROUND(I363*H363,2)</f>
        <v>0</v>
      </c>
      <c r="BL363" s="17" t="s">
        <v>105</v>
      </c>
      <c r="BM363" s="150" t="s">
        <v>1155</v>
      </c>
    </row>
    <row r="364" spans="2:65" s="1" customFormat="1" ht="24.15" customHeight="1">
      <c r="B364" s="137"/>
      <c r="C364" s="138" t="s">
        <v>759</v>
      </c>
      <c r="D364" s="138" t="s">
        <v>160</v>
      </c>
      <c r="E364" s="139" t="s">
        <v>2966</v>
      </c>
      <c r="F364" s="140" t="s">
        <v>2967</v>
      </c>
      <c r="G364" s="141" t="s">
        <v>492</v>
      </c>
      <c r="H364" s="142">
        <v>4</v>
      </c>
      <c r="I364" s="143"/>
      <c r="J364" s="144">
        <f>ROUND(I364*H364,2)</f>
        <v>0</v>
      </c>
      <c r="K364" s="145"/>
      <c r="L364" s="32"/>
      <c r="M364" s="146" t="s">
        <v>1</v>
      </c>
      <c r="N364" s="147" t="s">
        <v>40</v>
      </c>
      <c r="P364" s="148">
        <f>O364*H364</f>
        <v>0</v>
      </c>
      <c r="Q364" s="148">
        <v>0</v>
      </c>
      <c r="R364" s="148">
        <f>Q364*H364</f>
        <v>0</v>
      </c>
      <c r="S364" s="148">
        <v>0</v>
      </c>
      <c r="T364" s="149">
        <f>S364*H364</f>
        <v>0</v>
      </c>
      <c r="AR364" s="150" t="s">
        <v>105</v>
      </c>
      <c r="AT364" s="150" t="s">
        <v>160</v>
      </c>
      <c r="AU364" s="150" t="s">
        <v>82</v>
      </c>
      <c r="AY364" s="17" t="s">
        <v>158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82</v>
      </c>
      <c r="BK364" s="151">
        <f>ROUND(I364*H364,2)</f>
        <v>0</v>
      </c>
      <c r="BL364" s="17" t="s">
        <v>105</v>
      </c>
      <c r="BM364" s="150" t="s">
        <v>1167</v>
      </c>
    </row>
    <row r="365" spans="2:65" s="13" customFormat="1" ht="10">
      <c r="B365" s="159"/>
      <c r="D365" s="153" t="s">
        <v>165</v>
      </c>
      <c r="E365" s="160" t="s">
        <v>1</v>
      </c>
      <c r="F365" s="161" t="s">
        <v>2968</v>
      </c>
      <c r="H365" s="162">
        <v>4</v>
      </c>
      <c r="I365" s="163"/>
      <c r="L365" s="159"/>
      <c r="M365" s="164"/>
      <c r="T365" s="165"/>
      <c r="AT365" s="160" t="s">
        <v>165</v>
      </c>
      <c r="AU365" s="160" t="s">
        <v>82</v>
      </c>
      <c r="AV365" s="13" t="s">
        <v>84</v>
      </c>
      <c r="AW365" s="13" t="s">
        <v>31</v>
      </c>
      <c r="AX365" s="13" t="s">
        <v>82</v>
      </c>
      <c r="AY365" s="160" t="s">
        <v>158</v>
      </c>
    </row>
    <row r="366" spans="2:65" s="1" customFormat="1" ht="37.75" customHeight="1">
      <c r="B366" s="137"/>
      <c r="C366" s="138" t="s">
        <v>765</v>
      </c>
      <c r="D366" s="138" t="s">
        <v>160</v>
      </c>
      <c r="E366" s="139" t="s">
        <v>2969</v>
      </c>
      <c r="F366" s="140" t="s">
        <v>2970</v>
      </c>
      <c r="G366" s="141" t="s">
        <v>163</v>
      </c>
      <c r="H366" s="142">
        <v>1</v>
      </c>
      <c r="I366" s="143"/>
      <c r="J366" s="144">
        <f>ROUND(I366*H366,2)</f>
        <v>0</v>
      </c>
      <c r="K366" s="145"/>
      <c r="L366" s="32"/>
      <c r="M366" s="146" t="s">
        <v>1</v>
      </c>
      <c r="N366" s="147" t="s">
        <v>40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105</v>
      </c>
      <c r="AT366" s="150" t="s">
        <v>160</v>
      </c>
      <c r="AU366" s="150" t="s">
        <v>82</v>
      </c>
      <c r="AY366" s="17" t="s">
        <v>158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82</v>
      </c>
      <c r="BK366" s="151">
        <f>ROUND(I366*H366,2)</f>
        <v>0</v>
      </c>
      <c r="BL366" s="17" t="s">
        <v>105</v>
      </c>
      <c r="BM366" s="150" t="s">
        <v>1175</v>
      </c>
    </row>
    <row r="367" spans="2:65" s="1" customFormat="1" ht="18">
      <c r="B367" s="32"/>
      <c r="D367" s="153" t="s">
        <v>750</v>
      </c>
      <c r="F367" s="196" t="s">
        <v>2971</v>
      </c>
      <c r="I367" s="197"/>
      <c r="L367" s="32"/>
      <c r="M367" s="198"/>
      <c r="T367" s="56"/>
      <c r="AT367" s="17" t="s">
        <v>750</v>
      </c>
      <c r="AU367" s="17" t="s">
        <v>82</v>
      </c>
    </row>
    <row r="368" spans="2:65" s="13" customFormat="1" ht="10">
      <c r="B368" s="159"/>
      <c r="D368" s="153" t="s">
        <v>165</v>
      </c>
      <c r="E368" s="160" t="s">
        <v>1</v>
      </c>
      <c r="F368" s="161" t="s">
        <v>2972</v>
      </c>
      <c r="H368" s="162">
        <v>1</v>
      </c>
      <c r="I368" s="163"/>
      <c r="L368" s="159"/>
      <c r="M368" s="164"/>
      <c r="T368" s="165"/>
      <c r="AT368" s="160" t="s">
        <v>165</v>
      </c>
      <c r="AU368" s="160" t="s">
        <v>82</v>
      </c>
      <c r="AV368" s="13" t="s">
        <v>84</v>
      </c>
      <c r="AW368" s="13" t="s">
        <v>31</v>
      </c>
      <c r="AX368" s="13" t="s">
        <v>82</v>
      </c>
      <c r="AY368" s="160" t="s">
        <v>158</v>
      </c>
    </row>
    <row r="369" spans="2:65" s="1" customFormat="1" ht="24.15" customHeight="1">
      <c r="B369" s="137"/>
      <c r="C369" s="138" t="s">
        <v>770</v>
      </c>
      <c r="D369" s="138" t="s">
        <v>160</v>
      </c>
      <c r="E369" s="139" t="s">
        <v>2973</v>
      </c>
      <c r="F369" s="140" t="s">
        <v>2974</v>
      </c>
      <c r="G369" s="141" t="s">
        <v>163</v>
      </c>
      <c r="H369" s="142">
        <v>1</v>
      </c>
      <c r="I369" s="143"/>
      <c r="J369" s="144">
        <f>ROUND(I369*H369,2)</f>
        <v>0</v>
      </c>
      <c r="K369" s="145"/>
      <c r="L369" s="32"/>
      <c r="M369" s="146" t="s">
        <v>1</v>
      </c>
      <c r="N369" s="147" t="s">
        <v>40</v>
      </c>
      <c r="P369" s="148">
        <f>O369*H369</f>
        <v>0</v>
      </c>
      <c r="Q369" s="148">
        <v>0</v>
      </c>
      <c r="R369" s="148">
        <f>Q369*H369</f>
        <v>0</v>
      </c>
      <c r="S369" s="148">
        <v>0</v>
      </c>
      <c r="T369" s="149">
        <f>S369*H369</f>
        <v>0</v>
      </c>
      <c r="AR369" s="150" t="s">
        <v>105</v>
      </c>
      <c r="AT369" s="150" t="s">
        <v>160</v>
      </c>
      <c r="AU369" s="150" t="s">
        <v>82</v>
      </c>
      <c r="AY369" s="17" t="s">
        <v>158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82</v>
      </c>
      <c r="BK369" s="151">
        <f>ROUND(I369*H369,2)</f>
        <v>0</v>
      </c>
      <c r="BL369" s="17" t="s">
        <v>105</v>
      </c>
      <c r="BM369" s="150" t="s">
        <v>1184</v>
      </c>
    </row>
    <row r="370" spans="2:65" s="1" customFormat="1" ht="18">
      <c r="B370" s="32"/>
      <c r="D370" s="153" t="s">
        <v>750</v>
      </c>
      <c r="F370" s="196" t="s">
        <v>2975</v>
      </c>
      <c r="I370" s="197"/>
      <c r="L370" s="32"/>
      <c r="M370" s="198"/>
      <c r="T370" s="56"/>
      <c r="AT370" s="17" t="s">
        <v>750</v>
      </c>
      <c r="AU370" s="17" t="s">
        <v>82</v>
      </c>
    </row>
    <row r="371" spans="2:65" s="1" customFormat="1" ht="55.5" customHeight="1">
      <c r="B371" s="137"/>
      <c r="C371" s="138" t="s">
        <v>776</v>
      </c>
      <c r="D371" s="138" t="s">
        <v>160</v>
      </c>
      <c r="E371" s="139" t="s">
        <v>2976</v>
      </c>
      <c r="F371" s="140" t="s">
        <v>2977</v>
      </c>
      <c r="G371" s="141" t="s">
        <v>906</v>
      </c>
      <c r="H371" s="142">
        <v>755</v>
      </c>
      <c r="I371" s="143"/>
      <c r="J371" s="144">
        <f>ROUND(I371*H371,2)</f>
        <v>0</v>
      </c>
      <c r="K371" s="145"/>
      <c r="L371" s="32"/>
      <c r="M371" s="146" t="s">
        <v>1</v>
      </c>
      <c r="N371" s="147" t="s">
        <v>40</v>
      </c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AR371" s="150" t="s">
        <v>105</v>
      </c>
      <c r="AT371" s="150" t="s">
        <v>160</v>
      </c>
      <c r="AU371" s="150" t="s">
        <v>82</v>
      </c>
      <c r="AY371" s="17" t="s">
        <v>158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82</v>
      </c>
      <c r="BK371" s="151">
        <f>ROUND(I371*H371,2)</f>
        <v>0</v>
      </c>
      <c r="BL371" s="17" t="s">
        <v>105</v>
      </c>
      <c r="BM371" s="150" t="s">
        <v>1192</v>
      </c>
    </row>
    <row r="372" spans="2:65" s="1" customFormat="1" ht="18">
      <c r="B372" s="32"/>
      <c r="D372" s="153" t="s">
        <v>750</v>
      </c>
      <c r="F372" s="196" t="s">
        <v>2978</v>
      </c>
      <c r="I372" s="197"/>
      <c r="L372" s="32"/>
      <c r="M372" s="198"/>
      <c r="T372" s="56"/>
      <c r="AT372" s="17" t="s">
        <v>750</v>
      </c>
      <c r="AU372" s="17" t="s">
        <v>82</v>
      </c>
    </row>
    <row r="373" spans="2:65" s="1" customFormat="1" ht="55.5" customHeight="1">
      <c r="B373" s="137"/>
      <c r="C373" s="138" t="s">
        <v>782</v>
      </c>
      <c r="D373" s="138" t="s">
        <v>160</v>
      </c>
      <c r="E373" s="139" t="s">
        <v>2979</v>
      </c>
      <c r="F373" s="140" t="s">
        <v>2980</v>
      </c>
      <c r="G373" s="141" t="s">
        <v>906</v>
      </c>
      <c r="H373" s="142">
        <v>80</v>
      </c>
      <c r="I373" s="143"/>
      <c r="J373" s="144">
        <f>ROUND(I373*H373,2)</f>
        <v>0</v>
      </c>
      <c r="K373" s="145"/>
      <c r="L373" s="32"/>
      <c r="M373" s="146" t="s">
        <v>1</v>
      </c>
      <c r="N373" s="147" t="s">
        <v>40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105</v>
      </c>
      <c r="AT373" s="150" t="s">
        <v>160</v>
      </c>
      <c r="AU373" s="150" t="s">
        <v>82</v>
      </c>
      <c r="AY373" s="17" t="s">
        <v>158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82</v>
      </c>
      <c r="BK373" s="151">
        <f>ROUND(I373*H373,2)</f>
        <v>0</v>
      </c>
      <c r="BL373" s="17" t="s">
        <v>105</v>
      </c>
      <c r="BM373" s="150" t="s">
        <v>1206</v>
      </c>
    </row>
    <row r="374" spans="2:65" s="1" customFormat="1" ht="18">
      <c r="B374" s="32"/>
      <c r="D374" s="153" t="s">
        <v>750</v>
      </c>
      <c r="F374" s="196" t="s">
        <v>2978</v>
      </c>
      <c r="I374" s="197"/>
      <c r="L374" s="32"/>
      <c r="M374" s="198"/>
      <c r="T374" s="56"/>
      <c r="AT374" s="17" t="s">
        <v>750</v>
      </c>
      <c r="AU374" s="17" t="s">
        <v>82</v>
      </c>
    </row>
    <row r="375" spans="2:65" s="1" customFormat="1" ht="55.5" customHeight="1">
      <c r="B375" s="137"/>
      <c r="C375" s="138" t="s">
        <v>786</v>
      </c>
      <c r="D375" s="138" t="s">
        <v>160</v>
      </c>
      <c r="E375" s="139" t="s">
        <v>2981</v>
      </c>
      <c r="F375" s="140" t="s">
        <v>2982</v>
      </c>
      <c r="G375" s="141" t="s">
        <v>906</v>
      </c>
      <c r="H375" s="142">
        <v>98.5</v>
      </c>
      <c r="I375" s="143"/>
      <c r="J375" s="144">
        <f>ROUND(I375*H375,2)</f>
        <v>0</v>
      </c>
      <c r="K375" s="145"/>
      <c r="L375" s="32"/>
      <c r="M375" s="146" t="s">
        <v>1</v>
      </c>
      <c r="N375" s="147" t="s">
        <v>40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105</v>
      </c>
      <c r="AT375" s="150" t="s">
        <v>160</v>
      </c>
      <c r="AU375" s="150" t="s">
        <v>82</v>
      </c>
      <c r="AY375" s="17" t="s">
        <v>158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82</v>
      </c>
      <c r="BK375" s="151">
        <f>ROUND(I375*H375,2)</f>
        <v>0</v>
      </c>
      <c r="BL375" s="17" t="s">
        <v>105</v>
      </c>
      <c r="BM375" s="150" t="s">
        <v>1220</v>
      </c>
    </row>
    <row r="376" spans="2:65" s="1" customFormat="1" ht="18">
      <c r="B376" s="32"/>
      <c r="D376" s="153" t="s">
        <v>750</v>
      </c>
      <c r="F376" s="196" t="s">
        <v>2978</v>
      </c>
      <c r="I376" s="197"/>
      <c r="L376" s="32"/>
      <c r="M376" s="198"/>
      <c r="T376" s="56"/>
      <c r="AT376" s="17" t="s">
        <v>750</v>
      </c>
      <c r="AU376" s="17" t="s">
        <v>82</v>
      </c>
    </row>
    <row r="377" spans="2:65" s="1" customFormat="1" ht="62.75" customHeight="1">
      <c r="B377" s="137"/>
      <c r="C377" s="138" t="s">
        <v>791</v>
      </c>
      <c r="D377" s="138" t="s">
        <v>160</v>
      </c>
      <c r="E377" s="139" t="s">
        <v>2983</v>
      </c>
      <c r="F377" s="140" t="s">
        <v>2984</v>
      </c>
      <c r="G377" s="141" t="s">
        <v>906</v>
      </c>
      <c r="H377" s="142">
        <v>6</v>
      </c>
      <c r="I377" s="143"/>
      <c r="J377" s="144">
        <f>ROUND(I377*H377,2)</f>
        <v>0</v>
      </c>
      <c r="K377" s="145"/>
      <c r="L377" s="32"/>
      <c r="M377" s="146" t="s">
        <v>1</v>
      </c>
      <c r="N377" s="147" t="s">
        <v>40</v>
      </c>
      <c r="P377" s="148">
        <f>O377*H377</f>
        <v>0</v>
      </c>
      <c r="Q377" s="148">
        <v>0</v>
      </c>
      <c r="R377" s="148">
        <f>Q377*H377</f>
        <v>0</v>
      </c>
      <c r="S377" s="148">
        <v>0</v>
      </c>
      <c r="T377" s="149">
        <f>S377*H377</f>
        <v>0</v>
      </c>
      <c r="AR377" s="150" t="s">
        <v>105</v>
      </c>
      <c r="AT377" s="150" t="s">
        <v>160</v>
      </c>
      <c r="AU377" s="150" t="s">
        <v>82</v>
      </c>
      <c r="AY377" s="17" t="s">
        <v>158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7" t="s">
        <v>82</v>
      </c>
      <c r="BK377" s="151">
        <f>ROUND(I377*H377,2)</f>
        <v>0</v>
      </c>
      <c r="BL377" s="17" t="s">
        <v>105</v>
      </c>
      <c r="BM377" s="150" t="s">
        <v>1232</v>
      </c>
    </row>
    <row r="378" spans="2:65" s="1" customFormat="1" ht="18">
      <c r="B378" s="32"/>
      <c r="D378" s="153" t="s">
        <v>750</v>
      </c>
      <c r="F378" s="196" t="s">
        <v>2978</v>
      </c>
      <c r="I378" s="197"/>
      <c r="L378" s="32"/>
      <c r="M378" s="198"/>
      <c r="T378" s="56"/>
      <c r="AT378" s="17" t="s">
        <v>750</v>
      </c>
      <c r="AU378" s="17" t="s">
        <v>82</v>
      </c>
    </row>
    <row r="379" spans="2:65" s="13" customFormat="1" ht="10">
      <c r="B379" s="159"/>
      <c r="D379" s="153" t="s">
        <v>165</v>
      </c>
      <c r="E379" s="160" t="s">
        <v>1</v>
      </c>
      <c r="F379" s="161" t="s">
        <v>2985</v>
      </c>
      <c r="H379" s="162">
        <v>3</v>
      </c>
      <c r="I379" s="163"/>
      <c r="L379" s="159"/>
      <c r="M379" s="164"/>
      <c r="T379" s="165"/>
      <c r="AT379" s="160" t="s">
        <v>165</v>
      </c>
      <c r="AU379" s="160" t="s">
        <v>82</v>
      </c>
      <c r="AV379" s="13" t="s">
        <v>84</v>
      </c>
      <c r="AW379" s="13" t="s">
        <v>31</v>
      </c>
      <c r="AX379" s="13" t="s">
        <v>75</v>
      </c>
      <c r="AY379" s="160" t="s">
        <v>158</v>
      </c>
    </row>
    <row r="380" spans="2:65" s="13" customFormat="1" ht="10">
      <c r="B380" s="159"/>
      <c r="D380" s="153" t="s">
        <v>165</v>
      </c>
      <c r="E380" s="160" t="s">
        <v>1</v>
      </c>
      <c r="F380" s="161" t="s">
        <v>2986</v>
      </c>
      <c r="H380" s="162">
        <v>3</v>
      </c>
      <c r="I380" s="163"/>
      <c r="L380" s="159"/>
      <c r="M380" s="164"/>
      <c r="T380" s="165"/>
      <c r="AT380" s="160" t="s">
        <v>165</v>
      </c>
      <c r="AU380" s="160" t="s">
        <v>82</v>
      </c>
      <c r="AV380" s="13" t="s">
        <v>84</v>
      </c>
      <c r="AW380" s="13" t="s">
        <v>31</v>
      </c>
      <c r="AX380" s="13" t="s">
        <v>75</v>
      </c>
      <c r="AY380" s="160" t="s">
        <v>158</v>
      </c>
    </row>
    <row r="381" spans="2:65" s="14" customFormat="1" ht="10">
      <c r="B381" s="166"/>
      <c r="D381" s="153" t="s">
        <v>165</v>
      </c>
      <c r="E381" s="167" t="s">
        <v>1</v>
      </c>
      <c r="F381" s="168" t="s">
        <v>195</v>
      </c>
      <c r="H381" s="169">
        <v>6</v>
      </c>
      <c r="I381" s="170"/>
      <c r="L381" s="166"/>
      <c r="M381" s="171"/>
      <c r="T381" s="172"/>
      <c r="AT381" s="167" t="s">
        <v>165</v>
      </c>
      <c r="AU381" s="167" t="s">
        <v>82</v>
      </c>
      <c r="AV381" s="14" t="s">
        <v>105</v>
      </c>
      <c r="AW381" s="14" t="s">
        <v>31</v>
      </c>
      <c r="AX381" s="14" t="s">
        <v>82</v>
      </c>
      <c r="AY381" s="167" t="s">
        <v>158</v>
      </c>
    </row>
    <row r="382" spans="2:65" s="1" customFormat="1" ht="37.75" customHeight="1">
      <c r="B382" s="137"/>
      <c r="C382" s="138" t="s">
        <v>796</v>
      </c>
      <c r="D382" s="138" t="s">
        <v>160</v>
      </c>
      <c r="E382" s="139" t="s">
        <v>2987</v>
      </c>
      <c r="F382" s="140" t="s">
        <v>2988</v>
      </c>
      <c r="G382" s="141" t="s">
        <v>492</v>
      </c>
      <c r="H382" s="142">
        <v>2</v>
      </c>
      <c r="I382" s="143"/>
      <c r="J382" s="144">
        <f>ROUND(I382*H382,2)</f>
        <v>0</v>
      </c>
      <c r="K382" s="145"/>
      <c r="L382" s="32"/>
      <c r="M382" s="146" t="s">
        <v>1</v>
      </c>
      <c r="N382" s="147" t="s">
        <v>40</v>
      </c>
      <c r="P382" s="148">
        <f>O382*H382</f>
        <v>0</v>
      </c>
      <c r="Q382" s="148">
        <v>0</v>
      </c>
      <c r="R382" s="148">
        <f>Q382*H382</f>
        <v>0</v>
      </c>
      <c r="S382" s="148">
        <v>0</v>
      </c>
      <c r="T382" s="149">
        <f>S382*H382</f>
        <v>0</v>
      </c>
      <c r="AR382" s="150" t="s">
        <v>105</v>
      </c>
      <c r="AT382" s="150" t="s">
        <v>160</v>
      </c>
      <c r="AU382" s="150" t="s">
        <v>82</v>
      </c>
      <c r="AY382" s="17" t="s">
        <v>158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7" t="s">
        <v>82</v>
      </c>
      <c r="BK382" s="151">
        <f>ROUND(I382*H382,2)</f>
        <v>0</v>
      </c>
      <c r="BL382" s="17" t="s">
        <v>105</v>
      </c>
      <c r="BM382" s="150" t="s">
        <v>1243</v>
      </c>
    </row>
    <row r="383" spans="2:65" s="13" customFormat="1" ht="10">
      <c r="B383" s="159"/>
      <c r="D383" s="153" t="s">
        <v>165</v>
      </c>
      <c r="E383" s="160" t="s">
        <v>1</v>
      </c>
      <c r="F383" s="161" t="s">
        <v>2989</v>
      </c>
      <c r="H383" s="162">
        <v>1</v>
      </c>
      <c r="I383" s="163"/>
      <c r="L383" s="159"/>
      <c r="M383" s="164"/>
      <c r="T383" s="165"/>
      <c r="AT383" s="160" t="s">
        <v>165</v>
      </c>
      <c r="AU383" s="160" t="s">
        <v>82</v>
      </c>
      <c r="AV383" s="13" t="s">
        <v>84</v>
      </c>
      <c r="AW383" s="13" t="s">
        <v>31</v>
      </c>
      <c r="AX383" s="13" t="s">
        <v>75</v>
      </c>
      <c r="AY383" s="160" t="s">
        <v>158</v>
      </c>
    </row>
    <row r="384" spans="2:65" s="13" customFormat="1" ht="10">
      <c r="B384" s="159"/>
      <c r="D384" s="153" t="s">
        <v>165</v>
      </c>
      <c r="E384" s="160" t="s">
        <v>1</v>
      </c>
      <c r="F384" s="161" t="s">
        <v>2990</v>
      </c>
      <c r="H384" s="162">
        <v>1</v>
      </c>
      <c r="I384" s="163"/>
      <c r="L384" s="159"/>
      <c r="M384" s="164"/>
      <c r="T384" s="165"/>
      <c r="AT384" s="160" t="s">
        <v>165</v>
      </c>
      <c r="AU384" s="160" t="s">
        <v>82</v>
      </c>
      <c r="AV384" s="13" t="s">
        <v>84</v>
      </c>
      <c r="AW384" s="13" t="s">
        <v>31</v>
      </c>
      <c r="AX384" s="13" t="s">
        <v>75</v>
      </c>
      <c r="AY384" s="160" t="s">
        <v>158</v>
      </c>
    </row>
    <row r="385" spans="2:65" s="14" customFormat="1" ht="10">
      <c r="B385" s="166"/>
      <c r="D385" s="153" t="s">
        <v>165</v>
      </c>
      <c r="E385" s="167" t="s">
        <v>1</v>
      </c>
      <c r="F385" s="168" t="s">
        <v>195</v>
      </c>
      <c r="H385" s="169">
        <v>2</v>
      </c>
      <c r="I385" s="170"/>
      <c r="L385" s="166"/>
      <c r="M385" s="171"/>
      <c r="T385" s="172"/>
      <c r="AT385" s="167" t="s">
        <v>165</v>
      </c>
      <c r="AU385" s="167" t="s">
        <v>82</v>
      </c>
      <c r="AV385" s="14" t="s">
        <v>105</v>
      </c>
      <c r="AW385" s="14" t="s">
        <v>31</v>
      </c>
      <c r="AX385" s="14" t="s">
        <v>82</v>
      </c>
      <c r="AY385" s="167" t="s">
        <v>158</v>
      </c>
    </row>
    <row r="386" spans="2:65" s="1" customFormat="1" ht="49" customHeight="1">
      <c r="B386" s="137"/>
      <c r="C386" s="138" t="s">
        <v>800</v>
      </c>
      <c r="D386" s="138" t="s">
        <v>160</v>
      </c>
      <c r="E386" s="139" t="s">
        <v>2991</v>
      </c>
      <c r="F386" s="140" t="s">
        <v>2992</v>
      </c>
      <c r="G386" s="141" t="s">
        <v>492</v>
      </c>
      <c r="H386" s="142">
        <v>1</v>
      </c>
      <c r="I386" s="143"/>
      <c r="J386" s="144">
        <f>ROUND(I386*H386,2)</f>
        <v>0</v>
      </c>
      <c r="K386" s="145"/>
      <c r="L386" s="32"/>
      <c r="M386" s="146" t="s">
        <v>1</v>
      </c>
      <c r="N386" s="147" t="s">
        <v>40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105</v>
      </c>
      <c r="AT386" s="150" t="s">
        <v>160</v>
      </c>
      <c r="AU386" s="150" t="s">
        <v>82</v>
      </c>
      <c r="AY386" s="17" t="s">
        <v>158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82</v>
      </c>
      <c r="BK386" s="151">
        <f>ROUND(I386*H386,2)</f>
        <v>0</v>
      </c>
      <c r="BL386" s="17" t="s">
        <v>105</v>
      </c>
      <c r="BM386" s="150" t="s">
        <v>1251</v>
      </c>
    </row>
    <row r="387" spans="2:65" s="1" customFormat="1" ht="49" customHeight="1">
      <c r="B387" s="137"/>
      <c r="C387" s="138" t="s">
        <v>806</v>
      </c>
      <c r="D387" s="138" t="s">
        <v>160</v>
      </c>
      <c r="E387" s="139" t="s">
        <v>2993</v>
      </c>
      <c r="F387" s="140" t="s">
        <v>2994</v>
      </c>
      <c r="G387" s="141" t="s">
        <v>492</v>
      </c>
      <c r="H387" s="142">
        <v>1</v>
      </c>
      <c r="I387" s="143"/>
      <c r="J387" s="144">
        <f>ROUND(I387*H387,2)</f>
        <v>0</v>
      </c>
      <c r="K387" s="145"/>
      <c r="L387" s="32"/>
      <c r="M387" s="146" t="s">
        <v>1</v>
      </c>
      <c r="N387" s="147" t="s">
        <v>40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105</v>
      </c>
      <c r="AT387" s="150" t="s">
        <v>160</v>
      </c>
      <c r="AU387" s="150" t="s">
        <v>82</v>
      </c>
      <c r="AY387" s="17" t="s">
        <v>158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82</v>
      </c>
      <c r="BK387" s="151">
        <f>ROUND(I387*H387,2)</f>
        <v>0</v>
      </c>
      <c r="BL387" s="17" t="s">
        <v>105</v>
      </c>
      <c r="BM387" s="150" t="s">
        <v>1262</v>
      </c>
    </row>
    <row r="388" spans="2:65" s="13" customFormat="1" ht="10">
      <c r="B388" s="159"/>
      <c r="D388" s="153" t="s">
        <v>165</v>
      </c>
      <c r="E388" s="160" t="s">
        <v>1</v>
      </c>
      <c r="F388" s="161" t="s">
        <v>2995</v>
      </c>
      <c r="H388" s="162">
        <v>1</v>
      </c>
      <c r="I388" s="163"/>
      <c r="L388" s="159"/>
      <c r="M388" s="164"/>
      <c r="T388" s="165"/>
      <c r="AT388" s="160" t="s">
        <v>165</v>
      </c>
      <c r="AU388" s="160" t="s">
        <v>82</v>
      </c>
      <c r="AV388" s="13" t="s">
        <v>84</v>
      </c>
      <c r="AW388" s="13" t="s">
        <v>31</v>
      </c>
      <c r="AX388" s="13" t="s">
        <v>82</v>
      </c>
      <c r="AY388" s="160" t="s">
        <v>158</v>
      </c>
    </row>
    <row r="389" spans="2:65" s="1" customFormat="1" ht="24.15" customHeight="1">
      <c r="B389" s="137"/>
      <c r="C389" s="138" t="s">
        <v>810</v>
      </c>
      <c r="D389" s="138" t="s">
        <v>160</v>
      </c>
      <c r="E389" s="139" t="s">
        <v>2996</v>
      </c>
      <c r="F389" s="140" t="s">
        <v>2997</v>
      </c>
      <c r="G389" s="141" t="s">
        <v>492</v>
      </c>
      <c r="H389" s="142">
        <v>4</v>
      </c>
      <c r="I389" s="143"/>
      <c r="J389" s="144">
        <f>ROUND(I389*H389,2)</f>
        <v>0</v>
      </c>
      <c r="K389" s="145"/>
      <c r="L389" s="32"/>
      <c r="M389" s="146" t="s">
        <v>1</v>
      </c>
      <c r="N389" s="147" t="s">
        <v>40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105</v>
      </c>
      <c r="AT389" s="150" t="s">
        <v>160</v>
      </c>
      <c r="AU389" s="150" t="s">
        <v>82</v>
      </c>
      <c r="AY389" s="17" t="s">
        <v>158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82</v>
      </c>
      <c r="BK389" s="151">
        <f>ROUND(I389*H389,2)</f>
        <v>0</v>
      </c>
      <c r="BL389" s="17" t="s">
        <v>105</v>
      </c>
      <c r="BM389" s="150" t="s">
        <v>1273</v>
      </c>
    </row>
    <row r="390" spans="2:65" s="1" customFormat="1" ht="24.15" customHeight="1">
      <c r="B390" s="137"/>
      <c r="C390" s="138" t="s">
        <v>817</v>
      </c>
      <c r="D390" s="138" t="s">
        <v>160</v>
      </c>
      <c r="E390" s="139" t="s">
        <v>2998</v>
      </c>
      <c r="F390" s="140" t="s">
        <v>2999</v>
      </c>
      <c r="G390" s="141" t="s">
        <v>492</v>
      </c>
      <c r="H390" s="142">
        <v>4</v>
      </c>
      <c r="I390" s="143"/>
      <c r="J390" s="144">
        <f>ROUND(I390*H390,2)</f>
        <v>0</v>
      </c>
      <c r="K390" s="145"/>
      <c r="L390" s="32"/>
      <c r="M390" s="146" t="s">
        <v>1</v>
      </c>
      <c r="N390" s="147" t="s">
        <v>40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105</v>
      </c>
      <c r="AT390" s="150" t="s">
        <v>160</v>
      </c>
      <c r="AU390" s="150" t="s">
        <v>82</v>
      </c>
      <c r="AY390" s="17" t="s">
        <v>158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82</v>
      </c>
      <c r="BK390" s="151">
        <f>ROUND(I390*H390,2)</f>
        <v>0</v>
      </c>
      <c r="BL390" s="17" t="s">
        <v>105</v>
      </c>
      <c r="BM390" s="150" t="s">
        <v>1283</v>
      </c>
    </row>
    <row r="391" spans="2:65" s="11" customFormat="1" ht="25.9" customHeight="1">
      <c r="B391" s="125"/>
      <c r="D391" s="126" t="s">
        <v>74</v>
      </c>
      <c r="E391" s="127" t="s">
        <v>1949</v>
      </c>
      <c r="F391" s="127" t="s">
        <v>3000</v>
      </c>
      <c r="I391" s="128"/>
      <c r="J391" s="129">
        <f>BK391</f>
        <v>0</v>
      </c>
      <c r="L391" s="125"/>
      <c r="M391" s="130"/>
      <c r="P391" s="131">
        <f>SUM(P392:P395)</f>
        <v>0</v>
      </c>
      <c r="R391" s="131">
        <f>SUM(R392:R395)</f>
        <v>0</v>
      </c>
      <c r="T391" s="132">
        <f>SUM(T392:T395)</f>
        <v>0</v>
      </c>
      <c r="AR391" s="126" t="s">
        <v>82</v>
      </c>
      <c r="AT391" s="133" t="s">
        <v>74</v>
      </c>
      <c r="AU391" s="133" t="s">
        <v>75</v>
      </c>
      <c r="AY391" s="126" t="s">
        <v>158</v>
      </c>
      <c r="BK391" s="134">
        <f>SUM(BK392:BK395)</f>
        <v>0</v>
      </c>
    </row>
    <row r="392" spans="2:65" s="1" customFormat="1" ht="16.5" customHeight="1">
      <c r="B392" s="137"/>
      <c r="C392" s="138" t="s">
        <v>823</v>
      </c>
      <c r="D392" s="138" t="s">
        <v>160</v>
      </c>
      <c r="E392" s="139" t="s">
        <v>3001</v>
      </c>
      <c r="F392" s="140" t="s">
        <v>3002</v>
      </c>
      <c r="G392" s="141" t="s">
        <v>170</v>
      </c>
      <c r="H392" s="142">
        <v>18.8</v>
      </c>
      <c r="I392" s="143"/>
      <c r="J392" s="144">
        <f>ROUND(I392*H392,2)</f>
        <v>0</v>
      </c>
      <c r="K392" s="145"/>
      <c r="L392" s="32"/>
      <c r="M392" s="146" t="s">
        <v>1</v>
      </c>
      <c r="N392" s="147" t="s">
        <v>40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105</v>
      </c>
      <c r="AT392" s="150" t="s">
        <v>160</v>
      </c>
      <c r="AU392" s="150" t="s">
        <v>82</v>
      </c>
      <c r="AY392" s="17" t="s">
        <v>158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82</v>
      </c>
      <c r="BK392" s="151">
        <f>ROUND(I392*H392,2)</f>
        <v>0</v>
      </c>
      <c r="BL392" s="17" t="s">
        <v>105</v>
      </c>
      <c r="BM392" s="150" t="s">
        <v>1293</v>
      </c>
    </row>
    <row r="393" spans="2:65" s="1" customFormat="1" ht="36">
      <c r="B393" s="32"/>
      <c r="D393" s="153" t="s">
        <v>750</v>
      </c>
      <c r="F393" s="196" t="s">
        <v>3003</v>
      </c>
      <c r="I393" s="197"/>
      <c r="L393" s="32"/>
      <c r="M393" s="198"/>
      <c r="T393" s="56"/>
      <c r="AT393" s="17" t="s">
        <v>750</v>
      </c>
      <c r="AU393" s="17" t="s">
        <v>82</v>
      </c>
    </row>
    <row r="394" spans="2:65" s="12" customFormat="1" ht="10">
      <c r="B394" s="152"/>
      <c r="D394" s="153" t="s">
        <v>165</v>
      </c>
      <c r="E394" s="154" t="s">
        <v>1</v>
      </c>
      <c r="F394" s="155" t="s">
        <v>3004</v>
      </c>
      <c r="H394" s="154" t="s">
        <v>1</v>
      </c>
      <c r="I394" s="156"/>
      <c r="L394" s="152"/>
      <c r="M394" s="157"/>
      <c r="T394" s="158"/>
      <c r="AT394" s="154" t="s">
        <v>165</v>
      </c>
      <c r="AU394" s="154" t="s">
        <v>82</v>
      </c>
      <c r="AV394" s="12" t="s">
        <v>82</v>
      </c>
      <c r="AW394" s="12" t="s">
        <v>31</v>
      </c>
      <c r="AX394" s="12" t="s">
        <v>75</v>
      </c>
      <c r="AY394" s="154" t="s">
        <v>158</v>
      </c>
    </row>
    <row r="395" spans="2:65" s="13" customFormat="1" ht="10">
      <c r="B395" s="159"/>
      <c r="D395" s="153" t="s">
        <v>165</v>
      </c>
      <c r="E395" s="160" t="s">
        <v>1</v>
      </c>
      <c r="F395" s="161" t="s">
        <v>3005</v>
      </c>
      <c r="H395" s="162">
        <v>18.8</v>
      </c>
      <c r="I395" s="163"/>
      <c r="L395" s="159"/>
      <c r="M395" s="164"/>
      <c r="T395" s="165"/>
      <c r="AT395" s="160" t="s">
        <v>165</v>
      </c>
      <c r="AU395" s="160" t="s">
        <v>82</v>
      </c>
      <c r="AV395" s="13" t="s">
        <v>84</v>
      </c>
      <c r="AW395" s="13" t="s">
        <v>31</v>
      </c>
      <c r="AX395" s="13" t="s">
        <v>82</v>
      </c>
      <c r="AY395" s="160" t="s">
        <v>158</v>
      </c>
    </row>
    <row r="396" spans="2:65" s="11" customFormat="1" ht="25.9" customHeight="1">
      <c r="B396" s="125"/>
      <c r="D396" s="126" t="s">
        <v>74</v>
      </c>
      <c r="E396" s="127" t="s">
        <v>1981</v>
      </c>
      <c r="F396" s="127" t="s">
        <v>3006</v>
      </c>
      <c r="I396" s="128"/>
      <c r="J396" s="129">
        <f>BK396</f>
        <v>0</v>
      </c>
      <c r="L396" s="125"/>
      <c r="M396" s="130"/>
      <c r="P396" s="131">
        <f>SUM(P397:P398)</f>
        <v>0</v>
      </c>
      <c r="R396" s="131">
        <f>SUM(R397:R398)</f>
        <v>0</v>
      </c>
      <c r="T396" s="132">
        <f>SUM(T397:T398)</f>
        <v>0</v>
      </c>
      <c r="AR396" s="126" t="s">
        <v>82</v>
      </c>
      <c r="AT396" s="133" t="s">
        <v>74</v>
      </c>
      <c r="AU396" s="133" t="s">
        <v>75</v>
      </c>
      <c r="AY396" s="126" t="s">
        <v>158</v>
      </c>
      <c r="BK396" s="134">
        <f>SUM(BK397:BK398)</f>
        <v>0</v>
      </c>
    </row>
    <row r="397" spans="2:65" s="1" customFormat="1" ht="24.15" customHeight="1">
      <c r="B397" s="137"/>
      <c r="C397" s="138" t="s">
        <v>838</v>
      </c>
      <c r="D397" s="138" t="s">
        <v>160</v>
      </c>
      <c r="E397" s="139" t="s">
        <v>3007</v>
      </c>
      <c r="F397" s="140" t="s">
        <v>3008</v>
      </c>
      <c r="G397" s="141" t="s">
        <v>226</v>
      </c>
      <c r="H397" s="142">
        <v>4772.2809999999999</v>
      </c>
      <c r="I397" s="143"/>
      <c r="J397" s="144">
        <f>ROUND(I397*H397,2)</f>
        <v>0</v>
      </c>
      <c r="K397" s="145"/>
      <c r="L397" s="32"/>
      <c r="M397" s="146" t="s">
        <v>1</v>
      </c>
      <c r="N397" s="147" t="s">
        <v>40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105</v>
      </c>
      <c r="AT397" s="150" t="s">
        <v>160</v>
      </c>
      <c r="AU397" s="150" t="s">
        <v>82</v>
      </c>
      <c r="AY397" s="17" t="s">
        <v>158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82</v>
      </c>
      <c r="BK397" s="151">
        <f>ROUND(I397*H397,2)</f>
        <v>0</v>
      </c>
      <c r="BL397" s="17" t="s">
        <v>105</v>
      </c>
      <c r="BM397" s="150" t="s">
        <v>1303</v>
      </c>
    </row>
    <row r="398" spans="2:65" s="1" customFormat="1" ht="18">
      <c r="B398" s="32"/>
      <c r="D398" s="153" t="s">
        <v>750</v>
      </c>
      <c r="F398" s="196" t="s">
        <v>3009</v>
      </c>
      <c r="I398" s="197"/>
      <c r="L398" s="32"/>
      <c r="M398" s="198"/>
      <c r="T398" s="56"/>
      <c r="AT398" s="17" t="s">
        <v>750</v>
      </c>
      <c r="AU398" s="17" t="s">
        <v>82</v>
      </c>
    </row>
    <row r="399" spans="2:65" s="11" customFormat="1" ht="25.9" customHeight="1">
      <c r="B399" s="125"/>
      <c r="D399" s="126" t="s">
        <v>74</v>
      </c>
      <c r="E399" s="127" t="s">
        <v>3010</v>
      </c>
      <c r="F399" s="127" t="s">
        <v>3011</v>
      </c>
      <c r="I399" s="128"/>
      <c r="J399" s="129">
        <f>BK399</f>
        <v>0</v>
      </c>
      <c r="L399" s="125"/>
      <c r="M399" s="130"/>
      <c r="P399" s="131">
        <f>SUM(P400:P403)</f>
        <v>0</v>
      </c>
      <c r="R399" s="131">
        <f>SUM(R400:R403)</f>
        <v>0</v>
      </c>
      <c r="T399" s="132">
        <f>SUM(T400:T403)</f>
        <v>0</v>
      </c>
      <c r="AR399" s="126" t="s">
        <v>82</v>
      </c>
      <c r="AT399" s="133" t="s">
        <v>74</v>
      </c>
      <c r="AU399" s="133" t="s">
        <v>75</v>
      </c>
      <c r="AY399" s="126" t="s">
        <v>158</v>
      </c>
      <c r="BK399" s="134">
        <f>SUM(BK400:BK403)</f>
        <v>0</v>
      </c>
    </row>
    <row r="400" spans="2:65" s="1" customFormat="1" ht="16.5" customHeight="1">
      <c r="B400" s="137"/>
      <c r="C400" s="138" t="s">
        <v>844</v>
      </c>
      <c r="D400" s="138" t="s">
        <v>160</v>
      </c>
      <c r="E400" s="139" t="s">
        <v>3012</v>
      </c>
      <c r="F400" s="140" t="s">
        <v>3013</v>
      </c>
      <c r="G400" s="141" t="s">
        <v>1444</v>
      </c>
      <c r="H400" s="142">
        <v>3</v>
      </c>
      <c r="I400" s="143"/>
      <c r="J400" s="144">
        <f>ROUND(I400*H400,2)</f>
        <v>0</v>
      </c>
      <c r="K400" s="145"/>
      <c r="L400" s="32"/>
      <c r="M400" s="146" t="s">
        <v>1</v>
      </c>
      <c r="N400" s="147" t="s">
        <v>40</v>
      </c>
      <c r="P400" s="148">
        <f>O400*H400</f>
        <v>0</v>
      </c>
      <c r="Q400" s="148">
        <v>0</v>
      </c>
      <c r="R400" s="148">
        <f>Q400*H400</f>
        <v>0</v>
      </c>
      <c r="S400" s="148">
        <v>0</v>
      </c>
      <c r="T400" s="149">
        <f>S400*H400</f>
        <v>0</v>
      </c>
      <c r="AR400" s="150" t="s">
        <v>105</v>
      </c>
      <c r="AT400" s="150" t="s">
        <v>160</v>
      </c>
      <c r="AU400" s="150" t="s">
        <v>82</v>
      </c>
      <c r="AY400" s="17" t="s">
        <v>158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82</v>
      </c>
      <c r="BK400" s="151">
        <f>ROUND(I400*H400,2)</f>
        <v>0</v>
      </c>
      <c r="BL400" s="17" t="s">
        <v>105</v>
      </c>
      <c r="BM400" s="150" t="s">
        <v>1314</v>
      </c>
    </row>
    <row r="401" spans="2:65" s="1" customFormat="1" ht="16.5" customHeight="1">
      <c r="B401" s="137"/>
      <c r="C401" s="138" t="s">
        <v>849</v>
      </c>
      <c r="D401" s="138" t="s">
        <v>160</v>
      </c>
      <c r="E401" s="139" t="s">
        <v>3014</v>
      </c>
      <c r="F401" s="140" t="s">
        <v>3015</v>
      </c>
      <c r="G401" s="141" t="s">
        <v>1444</v>
      </c>
      <c r="H401" s="142">
        <v>1</v>
      </c>
      <c r="I401" s="143"/>
      <c r="J401" s="144">
        <f>ROUND(I401*H401,2)</f>
        <v>0</v>
      </c>
      <c r="K401" s="145"/>
      <c r="L401" s="32"/>
      <c r="M401" s="146" t="s">
        <v>1</v>
      </c>
      <c r="N401" s="147" t="s">
        <v>40</v>
      </c>
      <c r="P401" s="148">
        <f>O401*H401</f>
        <v>0</v>
      </c>
      <c r="Q401" s="148">
        <v>0</v>
      </c>
      <c r="R401" s="148">
        <f>Q401*H401</f>
        <v>0</v>
      </c>
      <c r="S401" s="148">
        <v>0</v>
      </c>
      <c r="T401" s="149">
        <f>S401*H401</f>
        <v>0</v>
      </c>
      <c r="AR401" s="150" t="s">
        <v>105</v>
      </c>
      <c r="AT401" s="150" t="s">
        <v>160</v>
      </c>
      <c r="AU401" s="150" t="s">
        <v>82</v>
      </c>
      <c r="AY401" s="17" t="s">
        <v>158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82</v>
      </c>
      <c r="BK401" s="151">
        <f>ROUND(I401*H401,2)</f>
        <v>0</v>
      </c>
      <c r="BL401" s="17" t="s">
        <v>105</v>
      </c>
      <c r="BM401" s="150" t="s">
        <v>1323</v>
      </c>
    </row>
    <row r="402" spans="2:65" s="1" customFormat="1" ht="16.5" customHeight="1">
      <c r="B402" s="137"/>
      <c r="C402" s="138" t="s">
        <v>855</v>
      </c>
      <c r="D402" s="138" t="s">
        <v>160</v>
      </c>
      <c r="E402" s="139" t="s">
        <v>3016</v>
      </c>
      <c r="F402" s="140" t="s">
        <v>3017</v>
      </c>
      <c r="G402" s="141" t="s">
        <v>1444</v>
      </c>
      <c r="H402" s="142">
        <v>3</v>
      </c>
      <c r="I402" s="143"/>
      <c r="J402" s="144">
        <f>ROUND(I402*H402,2)</f>
        <v>0</v>
      </c>
      <c r="K402" s="145"/>
      <c r="L402" s="32"/>
      <c r="M402" s="146" t="s">
        <v>1</v>
      </c>
      <c r="N402" s="147" t="s">
        <v>40</v>
      </c>
      <c r="P402" s="148">
        <f>O402*H402</f>
        <v>0</v>
      </c>
      <c r="Q402" s="148">
        <v>0</v>
      </c>
      <c r="R402" s="148">
        <f>Q402*H402</f>
        <v>0</v>
      </c>
      <c r="S402" s="148">
        <v>0</v>
      </c>
      <c r="T402" s="149">
        <f>S402*H402</f>
        <v>0</v>
      </c>
      <c r="AR402" s="150" t="s">
        <v>105</v>
      </c>
      <c r="AT402" s="150" t="s">
        <v>160</v>
      </c>
      <c r="AU402" s="150" t="s">
        <v>82</v>
      </c>
      <c r="AY402" s="17" t="s">
        <v>158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82</v>
      </c>
      <c r="BK402" s="151">
        <f>ROUND(I402*H402,2)</f>
        <v>0</v>
      </c>
      <c r="BL402" s="17" t="s">
        <v>105</v>
      </c>
      <c r="BM402" s="150" t="s">
        <v>1333</v>
      </c>
    </row>
    <row r="403" spans="2:65" s="1" customFormat="1" ht="16.5" customHeight="1">
      <c r="B403" s="137"/>
      <c r="C403" s="138" t="s">
        <v>862</v>
      </c>
      <c r="D403" s="138" t="s">
        <v>160</v>
      </c>
      <c r="E403" s="139" t="s">
        <v>3018</v>
      </c>
      <c r="F403" s="140" t="s">
        <v>3019</v>
      </c>
      <c r="G403" s="141" t="s">
        <v>1444</v>
      </c>
      <c r="H403" s="142">
        <v>1</v>
      </c>
      <c r="I403" s="143"/>
      <c r="J403" s="144">
        <f>ROUND(I403*H403,2)</f>
        <v>0</v>
      </c>
      <c r="K403" s="145"/>
      <c r="L403" s="32"/>
      <c r="M403" s="146" t="s">
        <v>1</v>
      </c>
      <c r="N403" s="147" t="s">
        <v>40</v>
      </c>
      <c r="P403" s="148">
        <f>O403*H403</f>
        <v>0</v>
      </c>
      <c r="Q403" s="148">
        <v>0</v>
      </c>
      <c r="R403" s="148">
        <f>Q403*H403</f>
        <v>0</v>
      </c>
      <c r="S403" s="148">
        <v>0</v>
      </c>
      <c r="T403" s="149">
        <f>S403*H403</f>
        <v>0</v>
      </c>
      <c r="AR403" s="150" t="s">
        <v>105</v>
      </c>
      <c r="AT403" s="150" t="s">
        <v>160</v>
      </c>
      <c r="AU403" s="150" t="s">
        <v>82</v>
      </c>
      <c r="AY403" s="17" t="s">
        <v>158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7" t="s">
        <v>82</v>
      </c>
      <c r="BK403" s="151">
        <f>ROUND(I403*H403,2)</f>
        <v>0</v>
      </c>
      <c r="BL403" s="17" t="s">
        <v>105</v>
      </c>
      <c r="BM403" s="150" t="s">
        <v>1341</v>
      </c>
    </row>
    <row r="404" spans="2:65" s="11" customFormat="1" ht="25.9" customHeight="1">
      <c r="B404" s="125"/>
      <c r="D404" s="126" t="s">
        <v>74</v>
      </c>
      <c r="E404" s="127" t="s">
        <v>3020</v>
      </c>
      <c r="F404" s="127" t="s">
        <v>3021</v>
      </c>
      <c r="I404" s="128"/>
      <c r="J404" s="129">
        <f>BK404</f>
        <v>0</v>
      </c>
      <c r="L404" s="125"/>
      <c r="M404" s="130"/>
      <c r="P404" s="131">
        <f>SUM(P405:P410)</f>
        <v>0</v>
      </c>
      <c r="R404" s="131">
        <f>SUM(R405:R410)</f>
        <v>0</v>
      </c>
      <c r="T404" s="132">
        <f>SUM(T405:T410)</f>
        <v>0</v>
      </c>
      <c r="AR404" s="126" t="s">
        <v>82</v>
      </c>
      <c r="AT404" s="133" t="s">
        <v>74</v>
      </c>
      <c r="AU404" s="133" t="s">
        <v>75</v>
      </c>
      <c r="AY404" s="126" t="s">
        <v>158</v>
      </c>
      <c r="BK404" s="134">
        <f>SUM(BK405:BK410)</f>
        <v>0</v>
      </c>
    </row>
    <row r="405" spans="2:65" s="1" customFormat="1" ht="16.5" customHeight="1">
      <c r="B405" s="137"/>
      <c r="C405" s="138" t="s">
        <v>868</v>
      </c>
      <c r="D405" s="138" t="s">
        <v>160</v>
      </c>
      <c r="E405" s="139" t="s">
        <v>3022</v>
      </c>
      <c r="F405" s="140" t="s">
        <v>3023</v>
      </c>
      <c r="G405" s="141" t="s">
        <v>226</v>
      </c>
      <c r="H405" s="142">
        <v>800.8</v>
      </c>
      <c r="I405" s="143"/>
      <c r="J405" s="144">
        <f t="shared" ref="J405:J410" si="0">ROUND(I405*H405,2)</f>
        <v>0</v>
      </c>
      <c r="K405" s="145"/>
      <c r="L405" s="32"/>
      <c r="M405" s="146" t="s">
        <v>1</v>
      </c>
      <c r="N405" s="147" t="s">
        <v>40</v>
      </c>
      <c r="P405" s="148">
        <f t="shared" ref="P405:P410" si="1">O405*H405</f>
        <v>0</v>
      </c>
      <c r="Q405" s="148">
        <v>0</v>
      </c>
      <c r="R405" s="148">
        <f t="shared" ref="R405:R410" si="2">Q405*H405</f>
        <v>0</v>
      </c>
      <c r="S405" s="148">
        <v>0</v>
      </c>
      <c r="T405" s="149">
        <f t="shared" ref="T405:T410" si="3">S405*H405</f>
        <v>0</v>
      </c>
      <c r="AR405" s="150" t="s">
        <v>105</v>
      </c>
      <c r="AT405" s="150" t="s">
        <v>160</v>
      </c>
      <c r="AU405" s="150" t="s">
        <v>82</v>
      </c>
      <c r="AY405" s="17" t="s">
        <v>158</v>
      </c>
      <c r="BE405" s="151">
        <f t="shared" ref="BE405:BE410" si="4">IF(N405="základní",J405,0)</f>
        <v>0</v>
      </c>
      <c r="BF405" s="151">
        <f t="shared" ref="BF405:BF410" si="5">IF(N405="snížená",J405,0)</f>
        <v>0</v>
      </c>
      <c r="BG405" s="151">
        <f t="shared" ref="BG405:BG410" si="6">IF(N405="zákl. přenesená",J405,0)</f>
        <v>0</v>
      </c>
      <c r="BH405" s="151">
        <f t="shared" ref="BH405:BH410" si="7">IF(N405="sníž. přenesená",J405,0)</f>
        <v>0</v>
      </c>
      <c r="BI405" s="151">
        <f t="shared" ref="BI405:BI410" si="8">IF(N405="nulová",J405,0)</f>
        <v>0</v>
      </c>
      <c r="BJ405" s="17" t="s">
        <v>82</v>
      </c>
      <c r="BK405" s="151">
        <f t="shared" ref="BK405:BK410" si="9">ROUND(I405*H405,2)</f>
        <v>0</v>
      </c>
      <c r="BL405" s="17" t="s">
        <v>105</v>
      </c>
      <c r="BM405" s="150" t="s">
        <v>1349</v>
      </c>
    </row>
    <row r="406" spans="2:65" s="1" customFormat="1" ht="21.75" customHeight="1">
      <c r="B406" s="137"/>
      <c r="C406" s="138" t="s">
        <v>872</v>
      </c>
      <c r="D406" s="138" t="s">
        <v>160</v>
      </c>
      <c r="E406" s="139" t="s">
        <v>3024</v>
      </c>
      <c r="F406" s="140" t="s">
        <v>3025</v>
      </c>
      <c r="G406" s="141" t="s">
        <v>226</v>
      </c>
      <c r="H406" s="142">
        <v>452.815</v>
      </c>
      <c r="I406" s="143"/>
      <c r="J406" s="144">
        <f t="shared" si="0"/>
        <v>0</v>
      </c>
      <c r="K406" s="145"/>
      <c r="L406" s="32"/>
      <c r="M406" s="146" t="s">
        <v>1</v>
      </c>
      <c r="N406" s="147" t="s">
        <v>40</v>
      </c>
      <c r="P406" s="148">
        <f t="shared" si="1"/>
        <v>0</v>
      </c>
      <c r="Q406" s="148">
        <v>0</v>
      </c>
      <c r="R406" s="148">
        <f t="shared" si="2"/>
        <v>0</v>
      </c>
      <c r="S406" s="148">
        <v>0</v>
      </c>
      <c r="T406" s="149">
        <f t="shared" si="3"/>
        <v>0</v>
      </c>
      <c r="AR406" s="150" t="s">
        <v>105</v>
      </c>
      <c r="AT406" s="150" t="s">
        <v>160</v>
      </c>
      <c r="AU406" s="150" t="s">
        <v>82</v>
      </c>
      <c r="AY406" s="17" t="s">
        <v>158</v>
      </c>
      <c r="BE406" s="151">
        <f t="shared" si="4"/>
        <v>0</v>
      </c>
      <c r="BF406" s="151">
        <f t="shared" si="5"/>
        <v>0</v>
      </c>
      <c r="BG406" s="151">
        <f t="shared" si="6"/>
        <v>0</v>
      </c>
      <c r="BH406" s="151">
        <f t="shared" si="7"/>
        <v>0</v>
      </c>
      <c r="BI406" s="151">
        <f t="shared" si="8"/>
        <v>0</v>
      </c>
      <c r="BJ406" s="17" t="s">
        <v>82</v>
      </c>
      <c r="BK406" s="151">
        <f t="shared" si="9"/>
        <v>0</v>
      </c>
      <c r="BL406" s="17" t="s">
        <v>105</v>
      </c>
      <c r="BM406" s="150" t="s">
        <v>1357</v>
      </c>
    </row>
    <row r="407" spans="2:65" s="1" customFormat="1" ht="21.75" customHeight="1">
      <c r="B407" s="137"/>
      <c r="C407" s="138" t="s">
        <v>876</v>
      </c>
      <c r="D407" s="138" t="s">
        <v>160</v>
      </c>
      <c r="E407" s="139" t="s">
        <v>3024</v>
      </c>
      <c r="F407" s="140" t="s">
        <v>3025</v>
      </c>
      <c r="G407" s="141" t="s">
        <v>226</v>
      </c>
      <c r="H407" s="142">
        <v>1601.6</v>
      </c>
      <c r="I407" s="143"/>
      <c r="J407" s="144">
        <f t="shared" si="0"/>
        <v>0</v>
      </c>
      <c r="K407" s="145"/>
      <c r="L407" s="32"/>
      <c r="M407" s="146" t="s">
        <v>1</v>
      </c>
      <c r="N407" s="147" t="s">
        <v>40</v>
      </c>
      <c r="P407" s="148">
        <f t="shared" si="1"/>
        <v>0</v>
      </c>
      <c r="Q407" s="148">
        <v>0</v>
      </c>
      <c r="R407" s="148">
        <f t="shared" si="2"/>
        <v>0</v>
      </c>
      <c r="S407" s="148">
        <v>0</v>
      </c>
      <c r="T407" s="149">
        <f t="shared" si="3"/>
        <v>0</v>
      </c>
      <c r="AR407" s="150" t="s">
        <v>105</v>
      </c>
      <c r="AT407" s="150" t="s">
        <v>160</v>
      </c>
      <c r="AU407" s="150" t="s">
        <v>82</v>
      </c>
      <c r="AY407" s="17" t="s">
        <v>158</v>
      </c>
      <c r="BE407" s="151">
        <f t="shared" si="4"/>
        <v>0</v>
      </c>
      <c r="BF407" s="151">
        <f t="shared" si="5"/>
        <v>0</v>
      </c>
      <c r="BG407" s="151">
        <f t="shared" si="6"/>
        <v>0</v>
      </c>
      <c r="BH407" s="151">
        <f t="shared" si="7"/>
        <v>0</v>
      </c>
      <c r="BI407" s="151">
        <f t="shared" si="8"/>
        <v>0</v>
      </c>
      <c r="BJ407" s="17" t="s">
        <v>82</v>
      </c>
      <c r="BK407" s="151">
        <f t="shared" si="9"/>
        <v>0</v>
      </c>
      <c r="BL407" s="17" t="s">
        <v>105</v>
      </c>
      <c r="BM407" s="150" t="s">
        <v>1367</v>
      </c>
    </row>
    <row r="408" spans="2:65" s="1" customFormat="1" ht="24.15" customHeight="1">
      <c r="B408" s="137"/>
      <c r="C408" s="138" t="s">
        <v>880</v>
      </c>
      <c r="D408" s="138" t="s">
        <v>160</v>
      </c>
      <c r="E408" s="139" t="s">
        <v>3026</v>
      </c>
      <c r="F408" s="140" t="s">
        <v>3027</v>
      </c>
      <c r="G408" s="141" t="s">
        <v>226</v>
      </c>
      <c r="H408" s="142">
        <v>13131.634</v>
      </c>
      <c r="I408" s="143"/>
      <c r="J408" s="144">
        <f t="shared" si="0"/>
        <v>0</v>
      </c>
      <c r="K408" s="145"/>
      <c r="L408" s="32"/>
      <c r="M408" s="146" t="s">
        <v>1</v>
      </c>
      <c r="N408" s="147" t="s">
        <v>40</v>
      </c>
      <c r="P408" s="148">
        <f t="shared" si="1"/>
        <v>0</v>
      </c>
      <c r="Q408" s="148">
        <v>0</v>
      </c>
      <c r="R408" s="148">
        <f t="shared" si="2"/>
        <v>0</v>
      </c>
      <c r="S408" s="148">
        <v>0</v>
      </c>
      <c r="T408" s="149">
        <f t="shared" si="3"/>
        <v>0</v>
      </c>
      <c r="AR408" s="150" t="s">
        <v>105</v>
      </c>
      <c r="AT408" s="150" t="s">
        <v>160</v>
      </c>
      <c r="AU408" s="150" t="s">
        <v>82</v>
      </c>
      <c r="AY408" s="17" t="s">
        <v>158</v>
      </c>
      <c r="BE408" s="151">
        <f t="shared" si="4"/>
        <v>0</v>
      </c>
      <c r="BF408" s="151">
        <f t="shared" si="5"/>
        <v>0</v>
      </c>
      <c r="BG408" s="151">
        <f t="shared" si="6"/>
        <v>0</v>
      </c>
      <c r="BH408" s="151">
        <f t="shared" si="7"/>
        <v>0</v>
      </c>
      <c r="BI408" s="151">
        <f t="shared" si="8"/>
        <v>0</v>
      </c>
      <c r="BJ408" s="17" t="s">
        <v>82</v>
      </c>
      <c r="BK408" s="151">
        <f t="shared" si="9"/>
        <v>0</v>
      </c>
      <c r="BL408" s="17" t="s">
        <v>105</v>
      </c>
      <c r="BM408" s="150" t="s">
        <v>1376</v>
      </c>
    </row>
    <row r="409" spans="2:65" s="1" customFormat="1" ht="16.5" customHeight="1">
      <c r="B409" s="137"/>
      <c r="C409" s="138" t="s">
        <v>887</v>
      </c>
      <c r="D409" s="138" t="s">
        <v>160</v>
      </c>
      <c r="E409" s="139" t="s">
        <v>3028</v>
      </c>
      <c r="F409" s="140" t="s">
        <v>3029</v>
      </c>
      <c r="G409" s="141" t="s">
        <v>226</v>
      </c>
      <c r="H409" s="142">
        <v>281.875</v>
      </c>
      <c r="I409" s="143"/>
      <c r="J409" s="144">
        <f t="shared" si="0"/>
        <v>0</v>
      </c>
      <c r="K409" s="145"/>
      <c r="L409" s="32"/>
      <c r="M409" s="146" t="s">
        <v>1</v>
      </c>
      <c r="N409" s="147" t="s">
        <v>40</v>
      </c>
      <c r="P409" s="148">
        <f t="shared" si="1"/>
        <v>0</v>
      </c>
      <c r="Q409" s="148">
        <v>0</v>
      </c>
      <c r="R409" s="148">
        <f t="shared" si="2"/>
        <v>0</v>
      </c>
      <c r="S409" s="148">
        <v>0</v>
      </c>
      <c r="T409" s="149">
        <f t="shared" si="3"/>
        <v>0</v>
      </c>
      <c r="AR409" s="150" t="s">
        <v>105</v>
      </c>
      <c r="AT409" s="150" t="s">
        <v>160</v>
      </c>
      <c r="AU409" s="150" t="s">
        <v>82</v>
      </c>
      <c r="AY409" s="17" t="s">
        <v>158</v>
      </c>
      <c r="BE409" s="151">
        <f t="shared" si="4"/>
        <v>0</v>
      </c>
      <c r="BF409" s="151">
        <f t="shared" si="5"/>
        <v>0</v>
      </c>
      <c r="BG409" s="151">
        <f t="shared" si="6"/>
        <v>0</v>
      </c>
      <c r="BH409" s="151">
        <f t="shared" si="7"/>
        <v>0</v>
      </c>
      <c r="BI409" s="151">
        <f t="shared" si="8"/>
        <v>0</v>
      </c>
      <c r="BJ409" s="17" t="s">
        <v>82</v>
      </c>
      <c r="BK409" s="151">
        <f t="shared" si="9"/>
        <v>0</v>
      </c>
      <c r="BL409" s="17" t="s">
        <v>105</v>
      </c>
      <c r="BM409" s="150" t="s">
        <v>1392</v>
      </c>
    </row>
    <row r="410" spans="2:65" s="1" customFormat="1" ht="16.5" customHeight="1">
      <c r="B410" s="137"/>
      <c r="C410" s="138" t="s">
        <v>891</v>
      </c>
      <c r="D410" s="138" t="s">
        <v>160</v>
      </c>
      <c r="E410" s="139" t="s">
        <v>3030</v>
      </c>
      <c r="F410" s="140" t="s">
        <v>3031</v>
      </c>
      <c r="G410" s="141" t="s">
        <v>226</v>
      </c>
      <c r="H410" s="142">
        <v>170.94</v>
      </c>
      <c r="I410" s="143"/>
      <c r="J410" s="144">
        <f t="shared" si="0"/>
        <v>0</v>
      </c>
      <c r="K410" s="145"/>
      <c r="L410" s="32"/>
      <c r="M410" s="173" t="s">
        <v>1</v>
      </c>
      <c r="N410" s="174" t="s">
        <v>40</v>
      </c>
      <c r="O410" s="175"/>
      <c r="P410" s="176">
        <f t="shared" si="1"/>
        <v>0</v>
      </c>
      <c r="Q410" s="176">
        <v>0</v>
      </c>
      <c r="R410" s="176">
        <f t="shared" si="2"/>
        <v>0</v>
      </c>
      <c r="S410" s="176">
        <v>0</v>
      </c>
      <c r="T410" s="177">
        <f t="shared" si="3"/>
        <v>0</v>
      </c>
      <c r="AR410" s="150" t="s">
        <v>105</v>
      </c>
      <c r="AT410" s="150" t="s">
        <v>160</v>
      </c>
      <c r="AU410" s="150" t="s">
        <v>82</v>
      </c>
      <c r="AY410" s="17" t="s">
        <v>158</v>
      </c>
      <c r="BE410" s="151">
        <f t="shared" si="4"/>
        <v>0</v>
      </c>
      <c r="BF410" s="151">
        <f t="shared" si="5"/>
        <v>0</v>
      </c>
      <c r="BG410" s="151">
        <f t="shared" si="6"/>
        <v>0</v>
      </c>
      <c r="BH410" s="151">
        <f t="shared" si="7"/>
        <v>0</v>
      </c>
      <c r="BI410" s="151">
        <f t="shared" si="8"/>
        <v>0</v>
      </c>
      <c r="BJ410" s="17" t="s">
        <v>82</v>
      </c>
      <c r="BK410" s="151">
        <f t="shared" si="9"/>
        <v>0</v>
      </c>
      <c r="BL410" s="17" t="s">
        <v>105</v>
      </c>
      <c r="BM410" s="150" t="s">
        <v>1404</v>
      </c>
    </row>
    <row r="411" spans="2:65" s="1" customFormat="1" ht="7" customHeight="1">
      <c r="B411" s="44"/>
      <c r="C411" s="45"/>
      <c r="D411" s="45"/>
      <c r="E411" s="45"/>
      <c r="F411" s="45"/>
      <c r="G411" s="45"/>
      <c r="H411" s="45"/>
      <c r="I411" s="45"/>
      <c r="J411" s="45"/>
      <c r="K411" s="45"/>
      <c r="L411" s="32"/>
    </row>
  </sheetData>
  <autoFilter ref="C125:K410" xr:uid="{00000000-0009-0000-0000-000006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7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104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3032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ROUND(J121,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ROUND((SUM(BE121:BE170)),  2)</f>
        <v>0</v>
      </c>
      <c r="I33" s="96">
        <v>0.21</v>
      </c>
      <c r="J33" s="86">
        <f>ROUND(((SUM(BE121:BE170))*I33),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ROUND((SUM(BF121:BF170)),  2)</f>
        <v>0</v>
      </c>
      <c r="I34" s="96">
        <v>0.15</v>
      </c>
      <c r="J34" s="86">
        <f>ROUND(((SUM(BF121:BF170))*I34),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ROUND((SUM(BG121:BG170)),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ROUND((SUM(BH121:BH170)),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ROUND((SUM(BI121:BI170)),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3 - SO 03 Venkovní kanalizace a vodovod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J121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2700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8" customFormat="1" ht="25" customHeight="1">
      <c r="B98" s="108"/>
      <c r="D98" s="109" t="s">
        <v>3033</v>
      </c>
      <c r="E98" s="110"/>
      <c r="F98" s="110"/>
      <c r="G98" s="110"/>
      <c r="H98" s="110"/>
      <c r="I98" s="110"/>
      <c r="J98" s="111">
        <f>J137</f>
        <v>0</v>
      </c>
      <c r="L98" s="108"/>
    </row>
    <row r="99" spans="2:12" s="8" customFormat="1" ht="25" customHeight="1">
      <c r="B99" s="108"/>
      <c r="D99" s="109" t="s">
        <v>3034</v>
      </c>
      <c r="E99" s="110"/>
      <c r="F99" s="110"/>
      <c r="G99" s="110"/>
      <c r="H99" s="110"/>
      <c r="I99" s="110"/>
      <c r="J99" s="111">
        <f>J139</f>
        <v>0</v>
      </c>
      <c r="L99" s="108"/>
    </row>
    <row r="100" spans="2:12" s="8" customFormat="1" ht="25" customHeight="1">
      <c r="B100" s="108"/>
      <c r="D100" s="109" t="s">
        <v>3035</v>
      </c>
      <c r="E100" s="110"/>
      <c r="F100" s="110"/>
      <c r="G100" s="110"/>
      <c r="H100" s="110"/>
      <c r="I100" s="110"/>
      <c r="J100" s="111">
        <f>J150</f>
        <v>0</v>
      </c>
      <c r="L100" s="108"/>
    </row>
    <row r="101" spans="2:12" s="8" customFormat="1" ht="25" customHeight="1">
      <c r="B101" s="108"/>
      <c r="D101" s="109" t="s">
        <v>3036</v>
      </c>
      <c r="E101" s="110"/>
      <c r="F101" s="110"/>
      <c r="G101" s="110"/>
      <c r="H101" s="110"/>
      <c r="I101" s="110"/>
      <c r="J101" s="111">
        <f>J166</f>
        <v>0</v>
      </c>
      <c r="L101" s="108"/>
    </row>
    <row r="102" spans="2:12" s="1" customFormat="1" ht="21.75" customHeight="1">
      <c r="B102" s="32"/>
      <c r="L102" s="32"/>
    </row>
    <row r="103" spans="2:12" s="1" customFormat="1" ht="7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7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5" customHeight="1">
      <c r="B108" s="32"/>
      <c r="C108" s="21" t="s">
        <v>143</v>
      </c>
      <c r="L108" s="32"/>
    </row>
    <row r="109" spans="2:12" s="1" customFormat="1" ht="7" customHeight="1">
      <c r="B109" s="32"/>
      <c r="L109" s="32"/>
    </row>
    <row r="110" spans="2:12" s="1" customFormat="1" ht="12" customHeight="1">
      <c r="B110" s="32"/>
      <c r="C110" s="27" t="s">
        <v>15</v>
      </c>
      <c r="L110" s="32"/>
    </row>
    <row r="111" spans="2:12" s="1" customFormat="1" ht="16.5" customHeight="1">
      <c r="B111" s="32"/>
      <c r="E111" s="251" t="str">
        <f>E7</f>
        <v>SŠ chovu koní a jezdectví Kladruby nad Labem - výstavba jízdárny</v>
      </c>
      <c r="F111" s="252"/>
      <c r="G111" s="252"/>
      <c r="H111" s="252"/>
      <c r="L111" s="32"/>
    </row>
    <row r="112" spans="2:12" s="1" customFormat="1" ht="12" customHeight="1">
      <c r="B112" s="32"/>
      <c r="C112" s="27" t="s">
        <v>127</v>
      </c>
      <c r="L112" s="32"/>
    </row>
    <row r="113" spans="2:65" s="1" customFormat="1" ht="16.5" customHeight="1">
      <c r="B113" s="32"/>
      <c r="E113" s="213" t="str">
        <f>E9</f>
        <v>3 - SO 03 Venkovní kanalizace a vodovod</v>
      </c>
      <c r="F113" s="253"/>
      <c r="G113" s="253"/>
      <c r="H113" s="253"/>
      <c r="L113" s="32"/>
    </row>
    <row r="114" spans="2:65" s="1" customFormat="1" ht="7" customHeight="1">
      <c r="B114" s="32"/>
      <c r="L114" s="32"/>
    </row>
    <row r="115" spans="2:65" s="1" customFormat="1" ht="12" customHeight="1">
      <c r="B115" s="32"/>
      <c r="C115" s="27" t="s">
        <v>19</v>
      </c>
      <c r="F115" s="25" t="str">
        <f>F12</f>
        <v>Kladruby nad Labem</v>
      </c>
      <c r="I115" s="27" t="s">
        <v>21</v>
      </c>
      <c r="J115" s="52" t="str">
        <f>IF(J12="","",J12)</f>
        <v>8. 1. 2023</v>
      </c>
      <c r="L115" s="32"/>
    </row>
    <row r="116" spans="2:65" s="1" customFormat="1" ht="7" customHeight="1">
      <c r="B116" s="32"/>
      <c r="L116" s="32"/>
    </row>
    <row r="117" spans="2:65" s="1" customFormat="1" ht="15.15" customHeight="1">
      <c r="B117" s="32"/>
      <c r="C117" s="27" t="s">
        <v>23</v>
      </c>
      <c r="F117" s="25" t="str">
        <f>E15</f>
        <v>Pardubický kraj</v>
      </c>
      <c r="I117" s="27" t="s">
        <v>29</v>
      </c>
      <c r="J117" s="30" t="str">
        <f>E21</f>
        <v>AG atelier s.r.o.</v>
      </c>
      <c r="L117" s="32"/>
    </row>
    <row r="118" spans="2:65" s="1" customFormat="1" ht="15.15" customHeight="1">
      <c r="B118" s="32"/>
      <c r="C118" s="27" t="s">
        <v>27</v>
      </c>
      <c r="F118" s="25" t="str">
        <f>IF(E18="","",E18)</f>
        <v>Vyplň údaj</v>
      </c>
      <c r="I118" s="27" t="s">
        <v>32</v>
      </c>
      <c r="J118" s="30" t="str">
        <f>E24</f>
        <v xml:space="preserve"> </v>
      </c>
      <c r="L118" s="32"/>
    </row>
    <row r="119" spans="2:65" s="1" customFormat="1" ht="10.25" customHeight="1">
      <c r="B119" s="32"/>
      <c r="L119" s="32"/>
    </row>
    <row r="120" spans="2:65" s="10" customFormat="1" ht="29.25" customHeight="1">
      <c r="B120" s="116"/>
      <c r="C120" s="117" t="s">
        <v>144</v>
      </c>
      <c r="D120" s="118" t="s">
        <v>60</v>
      </c>
      <c r="E120" s="118" t="s">
        <v>56</v>
      </c>
      <c r="F120" s="118" t="s">
        <v>57</v>
      </c>
      <c r="G120" s="118" t="s">
        <v>145</v>
      </c>
      <c r="H120" s="118" t="s">
        <v>146</v>
      </c>
      <c r="I120" s="118" t="s">
        <v>147</v>
      </c>
      <c r="J120" s="119" t="s">
        <v>131</v>
      </c>
      <c r="K120" s="120" t="s">
        <v>148</v>
      </c>
      <c r="L120" s="116"/>
      <c r="M120" s="59" t="s">
        <v>1</v>
      </c>
      <c r="N120" s="60" t="s">
        <v>39</v>
      </c>
      <c r="O120" s="60" t="s">
        <v>149</v>
      </c>
      <c r="P120" s="60" t="s">
        <v>150</v>
      </c>
      <c r="Q120" s="60" t="s">
        <v>151</v>
      </c>
      <c r="R120" s="60" t="s">
        <v>152</v>
      </c>
      <c r="S120" s="60" t="s">
        <v>153</v>
      </c>
      <c r="T120" s="61" t="s">
        <v>154</v>
      </c>
    </row>
    <row r="121" spans="2:65" s="1" customFormat="1" ht="22.75" customHeight="1">
      <c r="B121" s="32"/>
      <c r="C121" s="64" t="s">
        <v>155</v>
      </c>
      <c r="J121" s="121">
        <f>BK121</f>
        <v>0</v>
      </c>
      <c r="L121" s="32"/>
      <c r="M121" s="62"/>
      <c r="N121" s="53"/>
      <c r="O121" s="53"/>
      <c r="P121" s="122">
        <f>P122+P137+P139+P150+P166</f>
        <v>0</v>
      </c>
      <c r="Q121" s="53"/>
      <c r="R121" s="122">
        <f>R122+R137+R139+R150+R166</f>
        <v>0</v>
      </c>
      <c r="S121" s="53"/>
      <c r="T121" s="123">
        <f>T122+T137+T139+T150+T166</f>
        <v>0</v>
      </c>
      <c r="AT121" s="17" t="s">
        <v>74</v>
      </c>
      <c r="AU121" s="17" t="s">
        <v>133</v>
      </c>
      <c r="BK121" s="124">
        <f>BK122+BK137+BK139+BK150+BK166</f>
        <v>0</v>
      </c>
    </row>
    <row r="122" spans="2:65" s="11" customFormat="1" ht="25.9" customHeight="1">
      <c r="B122" s="125"/>
      <c r="D122" s="126" t="s">
        <v>74</v>
      </c>
      <c r="E122" s="127" t="s">
        <v>1754</v>
      </c>
      <c r="F122" s="127" t="s">
        <v>159</v>
      </c>
      <c r="I122" s="128"/>
      <c r="J122" s="129">
        <f>BK122</f>
        <v>0</v>
      </c>
      <c r="L122" s="125"/>
      <c r="M122" s="130"/>
      <c r="P122" s="131">
        <f>SUM(P123:P136)</f>
        <v>0</v>
      </c>
      <c r="R122" s="131">
        <f>SUM(R123:R136)</f>
        <v>0</v>
      </c>
      <c r="T122" s="132">
        <f>SUM(T123:T136)</f>
        <v>0</v>
      </c>
      <c r="AR122" s="126" t="s">
        <v>82</v>
      </c>
      <c r="AT122" s="133" t="s">
        <v>74</v>
      </c>
      <c r="AU122" s="133" t="s">
        <v>75</v>
      </c>
      <c r="AY122" s="126" t="s">
        <v>158</v>
      </c>
      <c r="BK122" s="134">
        <f>SUM(BK123:BK136)</f>
        <v>0</v>
      </c>
    </row>
    <row r="123" spans="2:65" s="1" customFormat="1" ht="21.75" customHeight="1">
      <c r="B123" s="137"/>
      <c r="C123" s="138" t="s">
        <v>82</v>
      </c>
      <c r="D123" s="138" t="s">
        <v>160</v>
      </c>
      <c r="E123" s="139" t="s">
        <v>1989</v>
      </c>
      <c r="F123" s="140" t="s">
        <v>1990</v>
      </c>
      <c r="G123" s="141" t="s">
        <v>170</v>
      </c>
      <c r="H123" s="142">
        <v>234</v>
      </c>
      <c r="I123" s="143"/>
      <c r="J123" s="144">
        <f t="shared" ref="J123:J136" si="0">ROUND(I123*H123,2)</f>
        <v>0</v>
      </c>
      <c r="K123" s="145"/>
      <c r="L123" s="32"/>
      <c r="M123" s="146" t="s">
        <v>1</v>
      </c>
      <c r="N123" s="147" t="s">
        <v>40</v>
      </c>
      <c r="P123" s="148">
        <f t="shared" ref="P123:P136" si="1">O123*H123</f>
        <v>0</v>
      </c>
      <c r="Q123" s="148">
        <v>0</v>
      </c>
      <c r="R123" s="148">
        <f t="shared" ref="R123:R136" si="2">Q123*H123</f>
        <v>0</v>
      </c>
      <c r="S123" s="148">
        <v>0</v>
      </c>
      <c r="T123" s="149">
        <f t="shared" ref="T123:T136" si="3">S123*H123</f>
        <v>0</v>
      </c>
      <c r="AR123" s="150" t="s">
        <v>105</v>
      </c>
      <c r="AT123" s="150" t="s">
        <v>160</v>
      </c>
      <c r="AU123" s="150" t="s">
        <v>82</v>
      </c>
      <c r="AY123" s="17" t="s">
        <v>158</v>
      </c>
      <c r="BE123" s="151">
        <f t="shared" ref="BE123:BE136" si="4">IF(N123="základní",J123,0)</f>
        <v>0</v>
      </c>
      <c r="BF123" s="151">
        <f t="shared" ref="BF123:BF136" si="5">IF(N123="snížená",J123,0)</f>
        <v>0</v>
      </c>
      <c r="BG123" s="151">
        <f t="shared" ref="BG123:BG136" si="6">IF(N123="zákl. přenesená",J123,0)</f>
        <v>0</v>
      </c>
      <c r="BH123" s="151">
        <f t="shared" ref="BH123:BH136" si="7">IF(N123="sníž. přenesená",J123,0)</f>
        <v>0</v>
      </c>
      <c r="BI123" s="151">
        <f t="shared" ref="BI123:BI136" si="8">IF(N123="nulová",J123,0)</f>
        <v>0</v>
      </c>
      <c r="BJ123" s="17" t="s">
        <v>82</v>
      </c>
      <c r="BK123" s="151">
        <f t="shared" ref="BK123:BK136" si="9">ROUND(I123*H123,2)</f>
        <v>0</v>
      </c>
      <c r="BL123" s="17" t="s">
        <v>105</v>
      </c>
      <c r="BM123" s="150" t="s">
        <v>84</v>
      </c>
    </row>
    <row r="124" spans="2:65" s="1" customFormat="1" ht="21.75" customHeight="1">
      <c r="B124" s="137"/>
      <c r="C124" s="138" t="s">
        <v>84</v>
      </c>
      <c r="D124" s="138" t="s">
        <v>160</v>
      </c>
      <c r="E124" s="139" t="s">
        <v>3037</v>
      </c>
      <c r="F124" s="140" t="s">
        <v>3038</v>
      </c>
      <c r="G124" s="141" t="s">
        <v>170</v>
      </c>
      <c r="H124" s="142">
        <v>24</v>
      </c>
      <c r="I124" s="143"/>
      <c r="J124" s="144">
        <f t="shared" si="0"/>
        <v>0</v>
      </c>
      <c r="K124" s="145"/>
      <c r="L124" s="32"/>
      <c r="M124" s="146" t="s">
        <v>1</v>
      </c>
      <c r="N124" s="147" t="s">
        <v>40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7" t="s">
        <v>82</v>
      </c>
      <c r="BK124" s="151">
        <f t="shared" si="9"/>
        <v>0</v>
      </c>
      <c r="BL124" s="17" t="s">
        <v>105</v>
      </c>
      <c r="BM124" s="150" t="s">
        <v>105</v>
      </c>
    </row>
    <row r="125" spans="2:65" s="1" customFormat="1" ht="24.15" customHeight="1">
      <c r="B125" s="137"/>
      <c r="C125" s="138" t="s">
        <v>102</v>
      </c>
      <c r="D125" s="138" t="s">
        <v>160</v>
      </c>
      <c r="E125" s="139" t="s">
        <v>3039</v>
      </c>
      <c r="F125" s="140" t="s">
        <v>3040</v>
      </c>
      <c r="G125" s="141" t="s">
        <v>163</v>
      </c>
      <c r="H125" s="142">
        <v>400</v>
      </c>
      <c r="I125" s="143"/>
      <c r="J125" s="144">
        <f t="shared" si="0"/>
        <v>0</v>
      </c>
      <c r="K125" s="145"/>
      <c r="L125" s="32"/>
      <c r="M125" s="146" t="s">
        <v>1</v>
      </c>
      <c r="N125" s="147" t="s">
        <v>40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50" t="s">
        <v>105</v>
      </c>
      <c r="AT125" s="150" t="s">
        <v>160</v>
      </c>
      <c r="AU125" s="150" t="s">
        <v>82</v>
      </c>
      <c r="AY125" s="17" t="s">
        <v>158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7" t="s">
        <v>82</v>
      </c>
      <c r="BK125" s="151">
        <f t="shared" si="9"/>
        <v>0</v>
      </c>
      <c r="BL125" s="17" t="s">
        <v>105</v>
      </c>
      <c r="BM125" s="150" t="s">
        <v>111</v>
      </c>
    </row>
    <row r="126" spans="2:65" s="1" customFormat="1" ht="24.15" customHeight="1">
      <c r="B126" s="137"/>
      <c r="C126" s="138" t="s">
        <v>105</v>
      </c>
      <c r="D126" s="138" t="s">
        <v>160</v>
      </c>
      <c r="E126" s="139" t="s">
        <v>3041</v>
      </c>
      <c r="F126" s="140" t="s">
        <v>3042</v>
      </c>
      <c r="G126" s="141" t="s">
        <v>163</v>
      </c>
      <c r="H126" s="142">
        <v>400</v>
      </c>
      <c r="I126" s="143"/>
      <c r="J126" s="144">
        <f t="shared" si="0"/>
        <v>0</v>
      </c>
      <c r="K126" s="145"/>
      <c r="L126" s="32"/>
      <c r="M126" s="146" t="s">
        <v>1</v>
      </c>
      <c r="N126" s="147" t="s">
        <v>40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7" t="s">
        <v>82</v>
      </c>
      <c r="BK126" s="151">
        <f t="shared" si="9"/>
        <v>0</v>
      </c>
      <c r="BL126" s="17" t="s">
        <v>105</v>
      </c>
      <c r="BM126" s="150" t="s">
        <v>123</v>
      </c>
    </row>
    <row r="127" spans="2:65" s="1" customFormat="1" ht="24.15" customHeight="1">
      <c r="B127" s="137"/>
      <c r="C127" s="138" t="s">
        <v>108</v>
      </c>
      <c r="D127" s="138" t="s">
        <v>160</v>
      </c>
      <c r="E127" s="139" t="s">
        <v>1995</v>
      </c>
      <c r="F127" s="140" t="s">
        <v>1996</v>
      </c>
      <c r="G127" s="141" t="s">
        <v>170</v>
      </c>
      <c r="H127" s="142">
        <v>258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82</v>
      </c>
      <c r="BK127" s="151">
        <f t="shared" si="9"/>
        <v>0</v>
      </c>
      <c r="BL127" s="17" t="s">
        <v>105</v>
      </c>
      <c r="BM127" s="150" t="s">
        <v>215</v>
      </c>
    </row>
    <row r="128" spans="2:65" s="1" customFormat="1" ht="24.15" customHeight="1">
      <c r="B128" s="137"/>
      <c r="C128" s="138" t="s">
        <v>111</v>
      </c>
      <c r="D128" s="138" t="s">
        <v>160</v>
      </c>
      <c r="E128" s="139" t="s">
        <v>3043</v>
      </c>
      <c r="F128" s="140" t="s">
        <v>3044</v>
      </c>
      <c r="G128" s="141" t="s">
        <v>170</v>
      </c>
      <c r="H128" s="142">
        <v>86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228</v>
      </c>
    </row>
    <row r="129" spans="2:65" s="1" customFormat="1" ht="16.5" customHeight="1">
      <c r="B129" s="137"/>
      <c r="C129" s="138" t="s">
        <v>120</v>
      </c>
      <c r="D129" s="138" t="s">
        <v>160</v>
      </c>
      <c r="E129" s="139" t="s">
        <v>3045</v>
      </c>
      <c r="F129" s="140" t="s">
        <v>3046</v>
      </c>
      <c r="G129" s="141" t="s">
        <v>170</v>
      </c>
      <c r="H129" s="142">
        <v>86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237</v>
      </c>
    </row>
    <row r="130" spans="2:65" s="1" customFormat="1" ht="16.5" customHeight="1">
      <c r="B130" s="137"/>
      <c r="C130" s="138" t="s">
        <v>123</v>
      </c>
      <c r="D130" s="138" t="s">
        <v>160</v>
      </c>
      <c r="E130" s="139" t="s">
        <v>3047</v>
      </c>
      <c r="F130" s="140" t="s">
        <v>3048</v>
      </c>
      <c r="G130" s="141" t="s">
        <v>170</v>
      </c>
      <c r="H130" s="142">
        <v>86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248</v>
      </c>
    </row>
    <row r="131" spans="2:65" s="1" customFormat="1" ht="24.15" customHeight="1">
      <c r="B131" s="137"/>
      <c r="C131" s="138" t="s">
        <v>179</v>
      </c>
      <c r="D131" s="138" t="s">
        <v>160</v>
      </c>
      <c r="E131" s="139" t="s">
        <v>1998</v>
      </c>
      <c r="F131" s="140" t="s">
        <v>176</v>
      </c>
      <c r="G131" s="141" t="s">
        <v>170</v>
      </c>
      <c r="H131" s="142">
        <v>172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259</v>
      </c>
    </row>
    <row r="132" spans="2:65" s="1" customFormat="1" ht="24.15" customHeight="1">
      <c r="B132" s="137"/>
      <c r="C132" s="138" t="s">
        <v>215</v>
      </c>
      <c r="D132" s="138" t="s">
        <v>160</v>
      </c>
      <c r="E132" s="139" t="s">
        <v>3049</v>
      </c>
      <c r="F132" s="140" t="s">
        <v>3050</v>
      </c>
      <c r="G132" s="141" t="s">
        <v>170</v>
      </c>
      <c r="H132" s="142">
        <v>86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1">
        <f t="shared" si="9"/>
        <v>0</v>
      </c>
      <c r="BL132" s="17" t="s">
        <v>105</v>
      </c>
      <c r="BM132" s="150" t="s">
        <v>269</v>
      </c>
    </row>
    <row r="133" spans="2:65" s="1" customFormat="1" ht="16.5" customHeight="1">
      <c r="B133" s="137"/>
      <c r="C133" s="138" t="s">
        <v>223</v>
      </c>
      <c r="D133" s="138" t="s">
        <v>160</v>
      </c>
      <c r="E133" s="139" t="s">
        <v>3051</v>
      </c>
      <c r="F133" s="140" t="s">
        <v>3052</v>
      </c>
      <c r="G133" s="141" t="s">
        <v>226</v>
      </c>
      <c r="H133" s="142">
        <v>155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1">
        <f t="shared" si="9"/>
        <v>0</v>
      </c>
      <c r="BL133" s="17" t="s">
        <v>105</v>
      </c>
      <c r="BM133" s="150" t="s">
        <v>284</v>
      </c>
    </row>
    <row r="134" spans="2:65" s="1" customFormat="1" ht="24.15" customHeight="1">
      <c r="B134" s="137"/>
      <c r="C134" s="138" t="s">
        <v>228</v>
      </c>
      <c r="D134" s="138" t="s">
        <v>160</v>
      </c>
      <c r="E134" s="139" t="s">
        <v>3053</v>
      </c>
      <c r="F134" s="140" t="s">
        <v>3054</v>
      </c>
      <c r="G134" s="141" t="s">
        <v>163</v>
      </c>
      <c r="H134" s="142">
        <v>130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105</v>
      </c>
      <c r="BM134" s="150" t="s">
        <v>295</v>
      </c>
    </row>
    <row r="135" spans="2:65" s="1" customFormat="1" ht="33" customHeight="1">
      <c r="B135" s="137"/>
      <c r="C135" s="138" t="s">
        <v>233</v>
      </c>
      <c r="D135" s="138" t="s">
        <v>160</v>
      </c>
      <c r="E135" s="139" t="s">
        <v>2006</v>
      </c>
      <c r="F135" s="140" t="s">
        <v>3055</v>
      </c>
      <c r="G135" s="141" t="s">
        <v>170</v>
      </c>
      <c r="H135" s="142">
        <v>4.5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105</v>
      </c>
      <c r="BM135" s="150" t="s">
        <v>489</v>
      </c>
    </row>
    <row r="136" spans="2:65" s="1" customFormat="1" ht="24.15" customHeight="1">
      <c r="B136" s="137"/>
      <c r="C136" s="138" t="s">
        <v>237</v>
      </c>
      <c r="D136" s="138" t="s">
        <v>160</v>
      </c>
      <c r="E136" s="139" t="s">
        <v>2009</v>
      </c>
      <c r="F136" s="140" t="s">
        <v>2010</v>
      </c>
      <c r="G136" s="141" t="s">
        <v>226</v>
      </c>
      <c r="H136" s="142">
        <v>1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105</v>
      </c>
      <c r="BM136" s="150" t="s">
        <v>501</v>
      </c>
    </row>
    <row r="137" spans="2:65" s="11" customFormat="1" ht="25.9" customHeight="1">
      <c r="B137" s="125"/>
      <c r="D137" s="126" t="s">
        <v>74</v>
      </c>
      <c r="E137" s="127" t="s">
        <v>1822</v>
      </c>
      <c r="F137" s="127" t="s">
        <v>2012</v>
      </c>
      <c r="I137" s="128"/>
      <c r="J137" s="129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82</v>
      </c>
      <c r="AT137" s="133" t="s">
        <v>74</v>
      </c>
      <c r="AU137" s="133" t="s">
        <v>75</v>
      </c>
      <c r="AY137" s="126" t="s">
        <v>158</v>
      </c>
      <c r="BK137" s="134">
        <f>BK138</f>
        <v>0</v>
      </c>
    </row>
    <row r="138" spans="2:65" s="1" customFormat="1" ht="24.15" customHeight="1">
      <c r="B138" s="137"/>
      <c r="C138" s="138" t="s">
        <v>8</v>
      </c>
      <c r="D138" s="138" t="s">
        <v>160</v>
      </c>
      <c r="E138" s="139" t="s">
        <v>3056</v>
      </c>
      <c r="F138" s="140" t="s">
        <v>3057</v>
      </c>
      <c r="G138" s="141" t="s">
        <v>906</v>
      </c>
      <c r="H138" s="142">
        <v>40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515</v>
      </c>
    </row>
    <row r="139" spans="2:65" s="11" customFormat="1" ht="25.9" customHeight="1">
      <c r="B139" s="125"/>
      <c r="D139" s="126" t="s">
        <v>74</v>
      </c>
      <c r="E139" s="127" t="s">
        <v>1860</v>
      </c>
      <c r="F139" s="127" t="s">
        <v>1082</v>
      </c>
      <c r="I139" s="128"/>
      <c r="J139" s="129">
        <f>BK139</f>
        <v>0</v>
      </c>
      <c r="L139" s="125"/>
      <c r="M139" s="130"/>
      <c r="P139" s="131">
        <f>SUM(P140:P149)</f>
        <v>0</v>
      </c>
      <c r="R139" s="131">
        <f>SUM(R140:R149)</f>
        <v>0</v>
      </c>
      <c r="T139" s="132">
        <f>SUM(T140:T149)</f>
        <v>0</v>
      </c>
      <c r="AR139" s="126" t="s">
        <v>82</v>
      </c>
      <c r="AT139" s="133" t="s">
        <v>74</v>
      </c>
      <c r="AU139" s="133" t="s">
        <v>75</v>
      </c>
      <c r="AY139" s="126" t="s">
        <v>158</v>
      </c>
      <c r="BK139" s="134">
        <f>SUM(BK140:BK149)</f>
        <v>0</v>
      </c>
    </row>
    <row r="140" spans="2:65" s="1" customFormat="1" ht="37.75" customHeight="1">
      <c r="B140" s="137"/>
      <c r="C140" s="138" t="s">
        <v>248</v>
      </c>
      <c r="D140" s="138" t="s">
        <v>160</v>
      </c>
      <c r="E140" s="139" t="s">
        <v>3058</v>
      </c>
      <c r="F140" s="140" t="s">
        <v>3059</v>
      </c>
      <c r="G140" s="141" t="s">
        <v>492</v>
      </c>
      <c r="H140" s="142">
        <v>1</v>
      </c>
      <c r="I140" s="143"/>
      <c r="J140" s="144">
        <f t="shared" ref="J140:J149" si="10">ROUND(I140*H140,2)</f>
        <v>0</v>
      </c>
      <c r="K140" s="145"/>
      <c r="L140" s="32"/>
      <c r="M140" s="146" t="s">
        <v>1</v>
      </c>
      <c r="N140" s="147" t="s">
        <v>40</v>
      </c>
      <c r="P140" s="148">
        <f t="shared" ref="P140:P149" si="11">O140*H140</f>
        <v>0</v>
      </c>
      <c r="Q140" s="148">
        <v>0</v>
      </c>
      <c r="R140" s="148">
        <f t="shared" ref="R140:R149" si="12">Q140*H140</f>
        <v>0</v>
      </c>
      <c r="S140" s="148">
        <v>0</v>
      </c>
      <c r="T140" s="149">
        <f t="shared" ref="T140:T149" si="13"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ref="BE140:BE149" si="14">IF(N140="základní",J140,0)</f>
        <v>0</v>
      </c>
      <c r="BF140" s="151">
        <f t="shared" ref="BF140:BF149" si="15">IF(N140="snížená",J140,0)</f>
        <v>0</v>
      </c>
      <c r="BG140" s="151">
        <f t="shared" ref="BG140:BG149" si="16">IF(N140="zákl. přenesená",J140,0)</f>
        <v>0</v>
      </c>
      <c r="BH140" s="151">
        <f t="shared" ref="BH140:BH149" si="17">IF(N140="sníž. přenesená",J140,0)</f>
        <v>0</v>
      </c>
      <c r="BI140" s="151">
        <f t="shared" ref="BI140:BI149" si="18">IF(N140="nulová",J140,0)</f>
        <v>0</v>
      </c>
      <c r="BJ140" s="17" t="s">
        <v>82</v>
      </c>
      <c r="BK140" s="151">
        <f t="shared" ref="BK140:BK149" si="19">ROUND(I140*H140,2)</f>
        <v>0</v>
      </c>
      <c r="BL140" s="17" t="s">
        <v>105</v>
      </c>
      <c r="BM140" s="150" t="s">
        <v>530</v>
      </c>
    </row>
    <row r="141" spans="2:65" s="1" customFormat="1" ht="37.75" customHeight="1">
      <c r="B141" s="137"/>
      <c r="C141" s="138" t="s">
        <v>253</v>
      </c>
      <c r="D141" s="138" t="s">
        <v>160</v>
      </c>
      <c r="E141" s="139" t="s">
        <v>3060</v>
      </c>
      <c r="F141" s="140" t="s">
        <v>3061</v>
      </c>
      <c r="G141" s="141" t="s">
        <v>492</v>
      </c>
      <c r="H141" s="142">
        <v>1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40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82</v>
      </c>
      <c r="BK141" s="151">
        <f t="shared" si="19"/>
        <v>0</v>
      </c>
      <c r="BL141" s="17" t="s">
        <v>105</v>
      </c>
      <c r="BM141" s="150" t="s">
        <v>540</v>
      </c>
    </row>
    <row r="142" spans="2:65" s="1" customFormat="1" ht="37.75" customHeight="1">
      <c r="B142" s="137"/>
      <c r="C142" s="138" t="s">
        <v>259</v>
      </c>
      <c r="D142" s="138" t="s">
        <v>160</v>
      </c>
      <c r="E142" s="139" t="s">
        <v>3062</v>
      </c>
      <c r="F142" s="140" t="s">
        <v>3063</v>
      </c>
      <c r="G142" s="141" t="s">
        <v>492</v>
      </c>
      <c r="H142" s="142">
        <v>2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40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82</v>
      </c>
      <c r="BK142" s="151">
        <f t="shared" si="19"/>
        <v>0</v>
      </c>
      <c r="BL142" s="17" t="s">
        <v>105</v>
      </c>
      <c r="BM142" s="150" t="s">
        <v>554</v>
      </c>
    </row>
    <row r="143" spans="2:65" s="1" customFormat="1" ht="24.15" customHeight="1">
      <c r="B143" s="137"/>
      <c r="C143" s="138" t="s">
        <v>264</v>
      </c>
      <c r="D143" s="138" t="s">
        <v>160</v>
      </c>
      <c r="E143" s="139" t="s">
        <v>3064</v>
      </c>
      <c r="F143" s="140" t="s">
        <v>3065</v>
      </c>
      <c r="G143" s="141" t="s">
        <v>492</v>
      </c>
      <c r="H143" s="142">
        <v>3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82</v>
      </c>
      <c r="BK143" s="151">
        <f t="shared" si="19"/>
        <v>0</v>
      </c>
      <c r="BL143" s="17" t="s">
        <v>105</v>
      </c>
      <c r="BM143" s="150" t="s">
        <v>573</v>
      </c>
    </row>
    <row r="144" spans="2:65" s="1" customFormat="1" ht="16.5" customHeight="1">
      <c r="B144" s="137"/>
      <c r="C144" s="138" t="s">
        <v>269</v>
      </c>
      <c r="D144" s="138" t="s">
        <v>160</v>
      </c>
      <c r="E144" s="139" t="s">
        <v>3066</v>
      </c>
      <c r="F144" s="140" t="s">
        <v>3067</v>
      </c>
      <c r="G144" s="141" t="s">
        <v>906</v>
      </c>
      <c r="H144" s="142">
        <v>70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1">
        <f t="shared" si="19"/>
        <v>0</v>
      </c>
      <c r="BL144" s="17" t="s">
        <v>105</v>
      </c>
      <c r="BM144" s="150" t="s">
        <v>588</v>
      </c>
    </row>
    <row r="145" spans="2:65" s="1" customFormat="1" ht="16.5" customHeight="1">
      <c r="B145" s="137"/>
      <c r="C145" s="138" t="s">
        <v>7</v>
      </c>
      <c r="D145" s="138" t="s">
        <v>160</v>
      </c>
      <c r="E145" s="139" t="s">
        <v>3068</v>
      </c>
      <c r="F145" s="140" t="s">
        <v>3069</v>
      </c>
      <c r="G145" s="141" t="s">
        <v>492</v>
      </c>
      <c r="H145" s="142">
        <v>1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1">
        <f t="shared" si="19"/>
        <v>0</v>
      </c>
      <c r="BL145" s="17" t="s">
        <v>105</v>
      </c>
      <c r="BM145" s="150" t="s">
        <v>597</v>
      </c>
    </row>
    <row r="146" spans="2:65" s="1" customFormat="1" ht="16.5" customHeight="1">
      <c r="B146" s="137"/>
      <c r="C146" s="138" t="s">
        <v>284</v>
      </c>
      <c r="D146" s="138" t="s">
        <v>160</v>
      </c>
      <c r="E146" s="139" t="s">
        <v>2083</v>
      </c>
      <c r="F146" s="140" t="s">
        <v>3070</v>
      </c>
      <c r="G146" s="141" t="s">
        <v>906</v>
      </c>
      <c r="H146" s="142">
        <v>80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105</v>
      </c>
      <c r="BM146" s="150" t="s">
        <v>610</v>
      </c>
    </row>
    <row r="147" spans="2:65" s="1" customFormat="1" ht="24.15" customHeight="1">
      <c r="B147" s="137"/>
      <c r="C147" s="138" t="s">
        <v>289</v>
      </c>
      <c r="D147" s="138" t="s">
        <v>160</v>
      </c>
      <c r="E147" s="139" t="s">
        <v>3071</v>
      </c>
      <c r="F147" s="140" t="s">
        <v>3072</v>
      </c>
      <c r="G147" s="141" t="s">
        <v>226</v>
      </c>
      <c r="H147" s="142">
        <v>8.5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105</v>
      </c>
      <c r="BM147" s="150" t="s">
        <v>618</v>
      </c>
    </row>
    <row r="148" spans="2:65" s="1" customFormat="1" ht="16.5" customHeight="1">
      <c r="B148" s="137"/>
      <c r="C148" s="138" t="s">
        <v>295</v>
      </c>
      <c r="D148" s="138" t="s">
        <v>160</v>
      </c>
      <c r="E148" s="139" t="s">
        <v>2086</v>
      </c>
      <c r="F148" s="140" t="s">
        <v>2087</v>
      </c>
      <c r="G148" s="141" t="s">
        <v>906</v>
      </c>
      <c r="H148" s="142">
        <v>50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105</v>
      </c>
      <c r="BM148" s="150" t="s">
        <v>626</v>
      </c>
    </row>
    <row r="149" spans="2:65" s="1" customFormat="1" ht="24.15" customHeight="1">
      <c r="B149" s="137"/>
      <c r="C149" s="138" t="s">
        <v>485</v>
      </c>
      <c r="D149" s="138" t="s">
        <v>160</v>
      </c>
      <c r="E149" s="139" t="s">
        <v>3073</v>
      </c>
      <c r="F149" s="140" t="s">
        <v>3074</v>
      </c>
      <c r="G149" s="141" t="s">
        <v>3075</v>
      </c>
      <c r="H149" s="202"/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105</v>
      </c>
      <c r="BM149" s="150" t="s">
        <v>642</v>
      </c>
    </row>
    <row r="150" spans="2:65" s="11" customFormat="1" ht="25.9" customHeight="1">
      <c r="B150" s="125"/>
      <c r="D150" s="126" t="s">
        <v>74</v>
      </c>
      <c r="E150" s="127" t="s">
        <v>1876</v>
      </c>
      <c r="F150" s="127" t="s">
        <v>3076</v>
      </c>
      <c r="I150" s="128"/>
      <c r="J150" s="129">
        <f>BK150</f>
        <v>0</v>
      </c>
      <c r="L150" s="125"/>
      <c r="M150" s="130"/>
      <c r="P150" s="131">
        <f>SUM(P151:P165)</f>
        <v>0</v>
      </c>
      <c r="R150" s="131">
        <f>SUM(R151:R165)</f>
        <v>0</v>
      </c>
      <c r="T150" s="132">
        <f>SUM(T151:T165)</f>
        <v>0</v>
      </c>
      <c r="AR150" s="126" t="s">
        <v>82</v>
      </c>
      <c r="AT150" s="133" t="s">
        <v>74</v>
      </c>
      <c r="AU150" s="133" t="s">
        <v>75</v>
      </c>
      <c r="AY150" s="126" t="s">
        <v>158</v>
      </c>
      <c r="BK150" s="134">
        <f>SUM(BK151:BK165)</f>
        <v>0</v>
      </c>
    </row>
    <row r="151" spans="2:65" s="1" customFormat="1" ht="24.15" customHeight="1">
      <c r="B151" s="137"/>
      <c r="C151" s="138" t="s">
        <v>489</v>
      </c>
      <c r="D151" s="138" t="s">
        <v>160</v>
      </c>
      <c r="E151" s="139" t="s">
        <v>3077</v>
      </c>
      <c r="F151" s="140" t="s">
        <v>3078</v>
      </c>
      <c r="G151" s="141" t="s">
        <v>906</v>
      </c>
      <c r="H151" s="142">
        <v>80</v>
      </c>
      <c r="I151" s="143"/>
      <c r="J151" s="144">
        <f t="shared" ref="J151:J165" si="20">ROUND(I151*H151,2)</f>
        <v>0</v>
      </c>
      <c r="K151" s="145"/>
      <c r="L151" s="32"/>
      <c r="M151" s="146" t="s">
        <v>1</v>
      </c>
      <c r="N151" s="147" t="s">
        <v>40</v>
      </c>
      <c r="P151" s="148">
        <f t="shared" ref="P151:P165" si="21">O151*H151</f>
        <v>0</v>
      </c>
      <c r="Q151" s="148">
        <v>0</v>
      </c>
      <c r="R151" s="148">
        <f t="shared" ref="R151:R165" si="22">Q151*H151</f>
        <v>0</v>
      </c>
      <c r="S151" s="148">
        <v>0</v>
      </c>
      <c r="T151" s="149">
        <f t="shared" ref="T151:T165" si="23"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ref="BE151:BE165" si="24">IF(N151="základní",J151,0)</f>
        <v>0</v>
      </c>
      <c r="BF151" s="151">
        <f t="shared" ref="BF151:BF165" si="25">IF(N151="snížená",J151,0)</f>
        <v>0</v>
      </c>
      <c r="BG151" s="151">
        <f t="shared" ref="BG151:BG165" si="26">IF(N151="zákl. přenesená",J151,0)</f>
        <v>0</v>
      </c>
      <c r="BH151" s="151">
        <f t="shared" ref="BH151:BH165" si="27">IF(N151="sníž. přenesená",J151,0)</f>
        <v>0</v>
      </c>
      <c r="BI151" s="151">
        <f t="shared" ref="BI151:BI165" si="28">IF(N151="nulová",J151,0)</f>
        <v>0</v>
      </c>
      <c r="BJ151" s="17" t="s">
        <v>82</v>
      </c>
      <c r="BK151" s="151">
        <f t="shared" ref="BK151:BK165" si="29">ROUND(I151*H151,2)</f>
        <v>0</v>
      </c>
      <c r="BL151" s="17" t="s">
        <v>105</v>
      </c>
      <c r="BM151" s="150" t="s">
        <v>655</v>
      </c>
    </row>
    <row r="152" spans="2:65" s="1" customFormat="1" ht="24.15" customHeight="1">
      <c r="B152" s="137"/>
      <c r="C152" s="138" t="s">
        <v>495</v>
      </c>
      <c r="D152" s="138" t="s">
        <v>160</v>
      </c>
      <c r="E152" s="139" t="s">
        <v>3079</v>
      </c>
      <c r="F152" s="140" t="s">
        <v>3080</v>
      </c>
      <c r="G152" s="141" t="s">
        <v>2134</v>
      </c>
      <c r="H152" s="142">
        <v>1</v>
      </c>
      <c r="I152" s="143"/>
      <c r="J152" s="144">
        <f t="shared" si="20"/>
        <v>0</v>
      </c>
      <c r="K152" s="145"/>
      <c r="L152" s="32"/>
      <c r="M152" s="146" t="s">
        <v>1</v>
      </c>
      <c r="N152" s="147" t="s">
        <v>40</v>
      </c>
      <c r="P152" s="148">
        <f t="shared" si="21"/>
        <v>0</v>
      </c>
      <c r="Q152" s="148">
        <v>0</v>
      </c>
      <c r="R152" s="148">
        <f t="shared" si="22"/>
        <v>0</v>
      </c>
      <c r="S152" s="148">
        <v>0</v>
      </c>
      <c r="T152" s="149">
        <f t="shared" si="2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24"/>
        <v>0</v>
      </c>
      <c r="BF152" s="151">
        <f t="shared" si="25"/>
        <v>0</v>
      </c>
      <c r="BG152" s="151">
        <f t="shared" si="26"/>
        <v>0</v>
      </c>
      <c r="BH152" s="151">
        <f t="shared" si="27"/>
        <v>0</v>
      </c>
      <c r="BI152" s="151">
        <f t="shared" si="28"/>
        <v>0</v>
      </c>
      <c r="BJ152" s="17" t="s">
        <v>82</v>
      </c>
      <c r="BK152" s="151">
        <f t="shared" si="29"/>
        <v>0</v>
      </c>
      <c r="BL152" s="17" t="s">
        <v>105</v>
      </c>
      <c r="BM152" s="150" t="s">
        <v>664</v>
      </c>
    </row>
    <row r="153" spans="2:65" s="1" customFormat="1" ht="24.15" customHeight="1">
      <c r="B153" s="137"/>
      <c r="C153" s="138" t="s">
        <v>501</v>
      </c>
      <c r="D153" s="138" t="s">
        <v>160</v>
      </c>
      <c r="E153" s="139" t="s">
        <v>3081</v>
      </c>
      <c r="F153" s="140" t="s">
        <v>3082</v>
      </c>
      <c r="G153" s="141" t="s">
        <v>906</v>
      </c>
      <c r="H153" s="142">
        <v>108</v>
      </c>
      <c r="I153" s="143"/>
      <c r="J153" s="144">
        <f t="shared" si="20"/>
        <v>0</v>
      </c>
      <c r="K153" s="145"/>
      <c r="L153" s="32"/>
      <c r="M153" s="146" t="s">
        <v>1</v>
      </c>
      <c r="N153" s="147" t="s">
        <v>40</v>
      </c>
      <c r="P153" s="148">
        <f t="shared" si="21"/>
        <v>0</v>
      </c>
      <c r="Q153" s="148">
        <v>0</v>
      </c>
      <c r="R153" s="148">
        <f t="shared" si="22"/>
        <v>0</v>
      </c>
      <c r="S153" s="148">
        <v>0</v>
      </c>
      <c r="T153" s="149">
        <f t="shared" si="23"/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 t="shared" si="24"/>
        <v>0</v>
      </c>
      <c r="BF153" s="151">
        <f t="shared" si="25"/>
        <v>0</v>
      </c>
      <c r="BG153" s="151">
        <f t="shared" si="26"/>
        <v>0</v>
      </c>
      <c r="BH153" s="151">
        <f t="shared" si="27"/>
        <v>0</v>
      </c>
      <c r="BI153" s="151">
        <f t="shared" si="28"/>
        <v>0</v>
      </c>
      <c r="BJ153" s="17" t="s">
        <v>82</v>
      </c>
      <c r="BK153" s="151">
        <f t="shared" si="29"/>
        <v>0</v>
      </c>
      <c r="BL153" s="17" t="s">
        <v>105</v>
      </c>
      <c r="BM153" s="150" t="s">
        <v>675</v>
      </c>
    </row>
    <row r="154" spans="2:65" s="1" customFormat="1" ht="21.75" customHeight="1">
      <c r="B154" s="137"/>
      <c r="C154" s="138" t="s">
        <v>508</v>
      </c>
      <c r="D154" s="138" t="s">
        <v>160</v>
      </c>
      <c r="E154" s="139" t="s">
        <v>2136</v>
      </c>
      <c r="F154" s="140" t="s">
        <v>2137</v>
      </c>
      <c r="G154" s="141" t="s">
        <v>906</v>
      </c>
      <c r="H154" s="142">
        <v>108</v>
      </c>
      <c r="I154" s="143"/>
      <c r="J154" s="144">
        <f t="shared" si="20"/>
        <v>0</v>
      </c>
      <c r="K154" s="145"/>
      <c r="L154" s="32"/>
      <c r="M154" s="146" t="s">
        <v>1</v>
      </c>
      <c r="N154" s="147" t="s">
        <v>40</v>
      </c>
      <c r="P154" s="148">
        <f t="shared" si="21"/>
        <v>0</v>
      </c>
      <c r="Q154" s="148">
        <v>0</v>
      </c>
      <c r="R154" s="148">
        <f t="shared" si="22"/>
        <v>0</v>
      </c>
      <c r="S154" s="148">
        <v>0</v>
      </c>
      <c r="T154" s="149">
        <f t="shared" si="23"/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7" t="s">
        <v>82</v>
      </c>
      <c r="BK154" s="151">
        <f t="shared" si="29"/>
        <v>0</v>
      </c>
      <c r="BL154" s="17" t="s">
        <v>105</v>
      </c>
      <c r="BM154" s="150" t="s">
        <v>683</v>
      </c>
    </row>
    <row r="155" spans="2:65" s="1" customFormat="1" ht="16.5" customHeight="1">
      <c r="B155" s="137"/>
      <c r="C155" s="138" t="s">
        <v>515</v>
      </c>
      <c r="D155" s="138" t="s">
        <v>160</v>
      </c>
      <c r="E155" s="139" t="s">
        <v>2140</v>
      </c>
      <c r="F155" s="140" t="s">
        <v>2141</v>
      </c>
      <c r="G155" s="141" t="s">
        <v>906</v>
      </c>
      <c r="H155" s="142">
        <v>108</v>
      </c>
      <c r="I155" s="143"/>
      <c r="J155" s="144">
        <f t="shared" si="20"/>
        <v>0</v>
      </c>
      <c r="K155" s="145"/>
      <c r="L155" s="32"/>
      <c r="M155" s="146" t="s">
        <v>1</v>
      </c>
      <c r="N155" s="147" t="s">
        <v>40</v>
      </c>
      <c r="P155" s="148">
        <f t="shared" si="21"/>
        <v>0</v>
      </c>
      <c r="Q155" s="148">
        <v>0</v>
      </c>
      <c r="R155" s="148">
        <f t="shared" si="22"/>
        <v>0</v>
      </c>
      <c r="S155" s="148">
        <v>0</v>
      </c>
      <c r="T155" s="149">
        <f t="shared" si="2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7" t="s">
        <v>82</v>
      </c>
      <c r="BK155" s="151">
        <f t="shared" si="29"/>
        <v>0</v>
      </c>
      <c r="BL155" s="17" t="s">
        <v>105</v>
      </c>
      <c r="BM155" s="150" t="s">
        <v>692</v>
      </c>
    </row>
    <row r="156" spans="2:65" s="1" customFormat="1" ht="16.5" customHeight="1">
      <c r="B156" s="137"/>
      <c r="C156" s="138" t="s">
        <v>519</v>
      </c>
      <c r="D156" s="138" t="s">
        <v>160</v>
      </c>
      <c r="E156" s="139" t="s">
        <v>3083</v>
      </c>
      <c r="F156" s="140" t="s">
        <v>3084</v>
      </c>
      <c r="G156" s="141" t="s">
        <v>1444</v>
      </c>
      <c r="H156" s="142">
        <v>12</v>
      </c>
      <c r="I156" s="143"/>
      <c r="J156" s="144">
        <f t="shared" si="20"/>
        <v>0</v>
      </c>
      <c r="K156" s="145"/>
      <c r="L156" s="32"/>
      <c r="M156" s="146" t="s">
        <v>1</v>
      </c>
      <c r="N156" s="147" t="s">
        <v>40</v>
      </c>
      <c r="P156" s="148">
        <f t="shared" si="21"/>
        <v>0</v>
      </c>
      <c r="Q156" s="148">
        <v>0</v>
      </c>
      <c r="R156" s="148">
        <f t="shared" si="22"/>
        <v>0</v>
      </c>
      <c r="S156" s="148">
        <v>0</v>
      </c>
      <c r="T156" s="149">
        <f t="shared" si="2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82</v>
      </c>
      <c r="BK156" s="151">
        <f t="shared" si="29"/>
        <v>0</v>
      </c>
      <c r="BL156" s="17" t="s">
        <v>105</v>
      </c>
      <c r="BM156" s="150" t="s">
        <v>720</v>
      </c>
    </row>
    <row r="157" spans="2:65" s="1" customFormat="1" ht="16.5" customHeight="1">
      <c r="B157" s="137"/>
      <c r="C157" s="138" t="s">
        <v>530</v>
      </c>
      <c r="D157" s="138" t="s">
        <v>160</v>
      </c>
      <c r="E157" s="139" t="s">
        <v>3085</v>
      </c>
      <c r="F157" s="140" t="s">
        <v>3086</v>
      </c>
      <c r="G157" s="141" t="s">
        <v>906</v>
      </c>
      <c r="H157" s="142">
        <v>108</v>
      </c>
      <c r="I157" s="143"/>
      <c r="J157" s="144">
        <f t="shared" si="20"/>
        <v>0</v>
      </c>
      <c r="K157" s="145"/>
      <c r="L157" s="32"/>
      <c r="M157" s="146" t="s">
        <v>1</v>
      </c>
      <c r="N157" s="147" t="s">
        <v>40</v>
      </c>
      <c r="P157" s="148">
        <f t="shared" si="21"/>
        <v>0</v>
      </c>
      <c r="Q157" s="148">
        <v>0</v>
      </c>
      <c r="R157" s="148">
        <f t="shared" si="22"/>
        <v>0</v>
      </c>
      <c r="S157" s="148">
        <v>0</v>
      </c>
      <c r="T157" s="149">
        <f t="shared" si="2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82</v>
      </c>
      <c r="BK157" s="151">
        <f t="shared" si="29"/>
        <v>0</v>
      </c>
      <c r="BL157" s="17" t="s">
        <v>105</v>
      </c>
      <c r="BM157" s="150" t="s">
        <v>736</v>
      </c>
    </row>
    <row r="158" spans="2:65" s="1" customFormat="1" ht="16.5" customHeight="1">
      <c r="B158" s="137"/>
      <c r="C158" s="138" t="s">
        <v>534</v>
      </c>
      <c r="D158" s="138" t="s">
        <v>160</v>
      </c>
      <c r="E158" s="139" t="s">
        <v>3087</v>
      </c>
      <c r="F158" s="140" t="s">
        <v>3088</v>
      </c>
      <c r="G158" s="141" t="s">
        <v>492</v>
      </c>
      <c r="H158" s="142">
        <v>2</v>
      </c>
      <c r="I158" s="143"/>
      <c r="J158" s="144">
        <f t="shared" si="20"/>
        <v>0</v>
      </c>
      <c r="K158" s="145"/>
      <c r="L158" s="32"/>
      <c r="M158" s="146" t="s">
        <v>1</v>
      </c>
      <c r="N158" s="147" t="s">
        <v>40</v>
      </c>
      <c r="P158" s="148">
        <f t="shared" si="21"/>
        <v>0</v>
      </c>
      <c r="Q158" s="148">
        <v>0</v>
      </c>
      <c r="R158" s="148">
        <f t="shared" si="22"/>
        <v>0</v>
      </c>
      <c r="S158" s="148">
        <v>0</v>
      </c>
      <c r="T158" s="149">
        <f t="shared" si="2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82</v>
      </c>
      <c r="BK158" s="151">
        <f t="shared" si="29"/>
        <v>0</v>
      </c>
      <c r="BL158" s="17" t="s">
        <v>105</v>
      </c>
      <c r="BM158" s="150" t="s">
        <v>746</v>
      </c>
    </row>
    <row r="159" spans="2:65" s="1" customFormat="1" ht="24.15" customHeight="1">
      <c r="B159" s="137"/>
      <c r="C159" s="138" t="s">
        <v>540</v>
      </c>
      <c r="D159" s="138" t="s">
        <v>160</v>
      </c>
      <c r="E159" s="139" t="s">
        <v>2143</v>
      </c>
      <c r="F159" s="140" t="s">
        <v>3089</v>
      </c>
      <c r="G159" s="141" t="s">
        <v>492</v>
      </c>
      <c r="H159" s="142">
        <v>2</v>
      </c>
      <c r="I159" s="143"/>
      <c r="J159" s="144">
        <f t="shared" si="20"/>
        <v>0</v>
      </c>
      <c r="K159" s="145"/>
      <c r="L159" s="32"/>
      <c r="M159" s="146" t="s">
        <v>1</v>
      </c>
      <c r="N159" s="147" t="s">
        <v>40</v>
      </c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82</v>
      </c>
      <c r="BK159" s="151">
        <f t="shared" si="29"/>
        <v>0</v>
      </c>
      <c r="BL159" s="17" t="s">
        <v>105</v>
      </c>
      <c r="BM159" s="150" t="s">
        <v>759</v>
      </c>
    </row>
    <row r="160" spans="2:65" s="1" customFormat="1" ht="24.15" customHeight="1">
      <c r="B160" s="137"/>
      <c r="C160" s="138" t="s">
        <v>547</v>
      </c>
      <c r="D160" s="138" t="s">
        <v>160</v>
      </c>
      <c r="E160" s="139" t="s">
        <v>3090</v>
      </c>
      <c r="F160" s="140" t="s">
        <v>3091</v>
      </c>
      <c r="G160" s="141" t="s">
        <v>492</v>
      </c>
      <c r="H160" s="142">
        <v>1</v>
      </c>
      <c r="I160" s="143"/>
      <c r="J160" s="144">
        <f t="shared" si="20"/>
        <v>0</v>
      </c>
      <c r="K160" s="145"/>
      <c r="L160" s="32"/>
      <c r="M160" s="146" t="s">
        <v>1</v>
      </c>
      <c r="N160" s="147" t="s">
        <v>40</v>
      </c>
      <c r="P160" s="148">
        <f t="shared" si="21"/>
        <v>0</v>
      </c>
      <c r="Q160" s="148">
        <v>0</v>
      </c>
      <c r="R160" s="148">
        <f t="shared" si="22"/>
        <v>0</v>
      </c>
      <c r="S160" s="148">
        <v>0</v>
      </c>
      <c r="T160" s="149">
        <f t="shared" si="2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82</v>
      </c>
      <c r="BK160" s="151">
        <f t="shared" si="29"/>
        <v>0</v>
      </c>
      <c r="BL160" s="17" t="s">
        <v>105</v>
      </c>
      <c r="BM160" s="150" t="s">
        <v>770</v>
      </c>
    </row>
    <row r="161" spans="2:65" s="1" customFormat="1" ht="33" customHeight="1">
      <c r="B161" s="137"/>
      <c r="C161" s="138" t="s">
        <v>554</v>
      </c>
      <c r="D161" s="138" t="s">
        <v>160</v>
      </c>
      <c r="E161" s="139" t="s">
        <v>3092</v>
      </c>
      <c r="F161" s="140" t="s">
        <v>3093</v>
      </c>
      <c r="G161" s="141" t="s">
        <v>492</v>
      </c>
      <c r="H161" s="142">
        <v>3</v>
      </c>
      <c r="I161" s="143"/>
      <c r="J161" s="144">
        <f t="shared" si="20"/>
        <v>0</v>
      </c>
      <c r="K161" s="145"/>
      <c r="L161" s="32"/>
      <c r="M161" s="146" t="s">
        <v>1</v>
      </c>
      <c r="N161" s="147" t="s">
        <v>40</v>
      </c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82</v>
      </c>
      <c r="BK161" s="151">
        <f t="shared" si="29"/>
        <v>0</v>
      </c>
      <c r="BL161" s="17" t="s">
        <v>105</v>
      </c>
      <c r="BM161" s="150" t="s">
        <v>782</v>
      </c>
    </row>
    <row r="162" spans="2:65" s="1" customFormat="1" ht="16.5" customHeight="1">
      <c r="B162" s="137"/>
      <c r="C162" s="138" t="s">
        <v>565</v>
      </c>
      <c r="D162" s="138" t="s">
        <v>160</v>
      </c>
      <c r="E162" s="139" t="s">
        <v>3094</v>
      </c>
      <c r="F162" s="140" t="s">
        <v>3095</v>
      </c>
      <c r="G162" s="141" t="s">
        <v>906</v>
      </c>
      <c r="H162" s="142">
        <v>122</v>
      </c>
      <c r="I162" s="143"/>
      <c r="J162" s="144">
        <f t="shared" si="20"/>
        <v>0</v>
      </c>
      <c r="K162" s="145"/>
      <c r="L162" s="32"/>
      <c r="M162" s="146" t="s">
        <v>1</v>
      </c>
      <c r="N162" s="147" t="s">
        <v>40</v>
      </c>
      <c r="P162" s="148">
        <f t="shared" si="21"/>
        <v>0</v>
      </c>
      <c r="Q162" s="148">
        <v>0</v>
      </c>
      <c r="R162" s="148">
        <f t="shared" si="22"/>
        <v>0</v>
      </c>
      <c r="S162" s="148">
        <v>0</v>
      </c>
      <c r="T162" s="149">
        <f t="shared" si="23"/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7" t="s">
        <v>82</v>
      </c>
      <c r="BK162" s="151">
        <f t="shared" si="29"/>
        <v>0</v>
      </c>
      <c r="BL162" s="17" t="s">
        <v>105</v>
      </c>
      <c r="BM162" s="150" t="s">
        <v>791</v>
      </c>
    </row>
    <row r="163" spans="2:65" s="1" customFormat="1" ht="16.5" customHeight="1">
      <c r="B163" s="137"/>
      <c r="C163" s="138" t="s">
        <v>573</v>
      </c>
      <c r="D163" s="138" t="s">
        <v>160</v>
      </c>
      <c r="E163" s="139" t="s">
        <v>3096</v>
      </c>
      <c r="F163" s="140" t="s">
        <v>3097</v>
      </c>
      <c r="G163" s="141" t="s">
        <v>492</v>
      </c>
      <c r="H163" s="142">
        <v>2</v>
      </c>
      <c r="I163" s="143"/>
      <c r="J163" s="144">
        <f t="shared" si="20"/>
        <v>0</v>
      </c>
      <c r="K163" s="145"/>
      <c r="L163" s="32"/>
      <c r="M163" s="146" t="s">
        <v>1</v>
      </c>
      <c r="N163" s="147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82</v>
      </c>
      <c r="BK163" s="151">
        <f t="shared" si="29"/>
        <v>0</v>
      </c>
      <c r="BL163" s="17" t="s">
        <v>105</v>
      </c>
      <c r="BM163" s="150" t="s">
        <v>800</v>
      </c>
    </row>
    <row r="164" spans="2:65" s="1" customFormat="1" ht="37.75" customHeight="1">
      <c r="B164" s="137"/>
      <c r="C164" s="138" t="s">
        <v>582</v>
      </c>
      <c r="D164" s="138" t="s">
        <v>160</v>
      </c>
      <c r="E164" s="139" t="s">
        <v>3098</v>
      </c>
      <c r="F164" s="140" t="s">
        <v>3099</v>
      </c>
      <c r="G164" s="141" t="s">
        <v>492</v>
      </c>
      <c r="H164" s="142">
        <v>1</v>
      </c>
      <c r="I164" s="143"/>
      <c r="J164" s="144">
        <f t="shared" si="20"/>
        <v>0</v>
      </c>
      <c r="K164" s="145"/>
      <c r="L164" s="32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82</v>
      </c>
      <c r="BK164" s="151">
        <f t="shared" si="29"/>
        <v>0</v>
      </c>
      <c r="BL164" s="17" t="s">
        <v>105</v>
      </c>
      <c r="BM164" s="150" t="s">
        <v>810</v>
      </c>
    </row>
    <row r="165" spans="2:65" s="1" customFormat="1" ht="21.75" customHeight="1">
      <c r="B165" s="137"/>
      <c r="C165" s="138" t="s">
        <v>588</v>
      </c>
      <c r="D165" s="138" t="s">
        <v>160</v>
      </c>
      <c r="E165" s="139" t="s">
        <v>3100</v>
      </c>
      <c r="F165" s="140" t="s">
        <v>3101</v>
      </c>
      <c r="G165" s="141" t="s">
        <v>3075</v>
      </c>
      <c r="H165" s="202"/>
      <c r="I165" s="143"/>
      <c r="J165" s="144">
        <f t="shared" si="20"/>
        <v>0</v>
      </c>
      <c r="K165" s="145"/>
      <c r="L165" s="32"/>
      <c r="M165" s="146" t="s">
        <v>1</v>
      </c>
      <c r="N165" s="147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82</v>
      </c>
      <c r="BK165" s="151">
        <f t="shared" si="29"/>
        <v>0</v>
      </c>
      <c r="BL165" s="17" t="s">
        <v>105</v>
      </c>
      <c r="BM165" s="150" t="s">
        <v>823</v>
      </c>
    </row>
    <row r="166" spans="2:65" s="11" customFormat="1" ht="25.9" customHeight="1">
      <c r="B166" s="125"/>
      <c r="D166" s="126" t="s">
        <v>74</v>
      </c>
      <c r="E166" s="127" t="s">
        <v>1892</v>
      </c>
      <c r="F166" s="127" t="s">
        <v>2218</v>
      </c>
      <c r="I166" s="128"/>
      <c r="J166" s="129">
        <f>BK166</f>
        <v>0</v>
      </c>
      <c r="L166" s="125"/>
      <c r="M166" s="130"/>
      <c r="P166" s="131">
        <f>SUM(P167:P170)</f>
        <v>0</v>
      </c>
      <c r="R166" s="131">
        <f>SUM(R167:R170)</f>
        <v>0</v>
      </c>
      <c r="T166" s="132">
        <f>SUM(T167:T170)</f>
        <v>0</v>
      </c>
      <c r="AR166" s="126" t="s">
        <v>82</v>
      </c>
      <c r="AT166" s="133" t="s">
        <v>74</v>
      </c>
      <c r="AU166" s="133" t="s">
        <v>75</v>
      </c>
      <c r="AY166" s="126" t="s">
        <v>158</v>
      </c>
      <c r="BK166" s="134">
        <f>SUM(BK167:BK170)</f>
        <v>0</v>
      </c>
    </row>
    <row r="167" spans="2:65" s="1" customFormat="1" ht="16.5" customHeight="1">
      <c r="B167" s="137"/>
      <c r="C167" s="138" t="s">
        <v>593</v>
      </c>
      <c r="D167" s="138" t="s">
        <v>160</v>
      </c>
      <c r="E167" s="139" t="s">
        <v>2219</v>
      </c>
      <c r="F167" s="140" t="s">
        <v>2220</v>
      </c>
      <c r="G167" s="141" t="s">
        <v>1820</v>
      </c>
      <c r="H167" s="142">
        <v>64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82</v>
      </c>
      <c r="BK167" s="151">
        <f>ROUND(I167*H167,2)</f>
        <v>0</v>
      </c>
      <c r="BL167" s="17" t="s">
        <v>105</v>
      </c>
      <c r="BM167" s="150" t="s">
        <v>844</v>
      </c>
    </row>
    <row r="168" spans="2:65" s="1" customFormat="1" ht="16.5" customHeight="1">
      <c r="B168" s="137"/>
      <c r="C168" s="138" t="s">
        <v>597</v>
      </c>
      <c r="D168" s="138" t="s">
        <v>160</v>
      </c>
      <c r="E168" s="139" t="s">
        <v>2222</v>
      </c>
      <c r="F168" s="140" t="s">
        <v>3102</v>
      </c>
      <c r="G168" s="141" t="s">
        <v>1820</v>
      </c>
      <c r="H168" s="142">
        <v>80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855</v>
      </c>
    </row>
    <row r="169" spans="2:65" s="1" customFormat="1" ht="16.5" customHeight="1">
      <c r="B169" s="137"/>
      <c r="C169" s="138" t="s">
        <v>605</v>
      </c>
      <c r="D169" s="138" t="s">
        <v>160</v>
      </c>
      <c r="E169" s="139" t="s">
        <v>3103</v>
      </c>
      <c r="F169" s="140" t="s">
        <v>3104</v>
      </c>
      <c r="G169" s="141" t="s">
        <v>1820</v>
      </c>
      <c r="H169" s="142">
        <v>40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868</v>
      </c>
    </row>
    <row r="170" spans="2:65" s="1" customFormat="1" ht="16.5" customHeight="1">
      <c r="B170" s="137"/>
      <c r="C170" s="138" t="s">
        <v>610</v>
      </c>
      <c r="D170" s="138" t="s">
        <v>160</v>
      </c>
      <c r="E170" s="139" t="s">
        <v>2225</v>
      </c>
      <c r="F170" s="140" t="s">
        <v>3105</v>
      </c>
      <c r="G170" s="141" t="s">
        <v>3106</v>
      </c>
      <c r="H170" s="142">
        <v>1</v>
      </c>
      <c r="I170" s="143"/>
      <c r="J170" s="144">
        <f>ROUND(I170*H170,2)</f>
        <v>0</v>
      </c>
      <c r="K170" s="145"/>
      <c r="L170" s="32"/>
      <c r="M170" s="173" t="s">
        <v>1</v>
      </c>
      <c r="N170" s="174" t="s">
        <v>40</v>
      </c>
      <c r="O170" s="175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876</v>
      </c>
    </row>
    <row r="171" spans="2:65" s="1" customFormat="1" ht="7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autoFilter ref="C120:K170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4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107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3107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ROUND((SUM(BE120:BE163)),  2)</f>
        <v>0</v>
      </c>
      <c r="I33" s="96">
        <v>0.21</v>
      </c>
      <c r="J33" s="86">
        <f>ROUND(((SUM(BE120:BE163))*I33),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ROUND((SUM(BF120:BF163)),  2)</f>
        <v>0</v>
      </c>
      <c r="I34" s="96">
        <v>0.15</v>
      </c>
      <c r="J34" s="86">
        <f>ROUND(((SUM(BF120:BF163))*I34),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ROUND((SUM(BG120:BG163)),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ROUND((SUM(BH120:BH163)),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ROUND((SUM(BI120:BI163)),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4 - SO 04 Požární nádrž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J120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2700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8" customFormat="1" ht="25" customHeight="1">
      <c r="B98" s="108"/>
      <c r="D98" s="109" t="s">
        <v>2701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8" customFormat="1" ht="25" customHeight="1">
      <c r="B99" s="108"/>
      <c r="D99" s="109" t="s">
        <v>3108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8" customFormat="1" ht="25" customHeight="1">
      <c r="B100" s="108"/>
      <c r="D100" s="109" t="s">
        <v>3109</v>
      </c>
      <c r="E100" s="110"/>
      <c r="F100" s="110"/>
      <c r="G100" s="110"/>
      <c r="H100" s="110"/>
      <c r="I100" s="110"/>
      <c r="J100" s="111">
        <f>J151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143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51" t="str">
        <f>E7</f>
        <v>SŠ chovu koní a jezdectví Kladruby nad Labem - výstavba jízdárny</v>
      </c>
      <c r="F110" s="252"/>
      <c r="G110" s="252"/>
      <c r="H110" s="252"/>
      <c r="L110" s="32"/>
    </row>
    <row r="111" spans="2:12" s="1" customFormat="1" ht="12" customHeight="1">
      <c r="B111" s="32"/>
      <c r="C111" s="27" t="s">
        <v>127</v>
      </c>
      <c r="L111" s="32"/>
    </row>
    <row r="112" spans="2:12" s="1" customFormat="1" ht="16.5" customHeight="1">
      <c r="B112" s="32"/>
      <c r="E112" s="213" t="str">
        <f>E9</f>
        <v>4 - SO 04 Požární nádrž</v>
      </c>
      <c r="F112" s="253"/>
      <c r="G112" s="253"/>
      <c r="H112" s="253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Kladruby nad Labem</v>
      </c>
      <c r="I114" s="27" t="s">
        <v>21</v>
      </c>
      <c r="J114" s="52" t="str">
        <f>IF(J12="","",J12)</f>
        <v>8. 1. 2023</v>
      </c>
      <c r="L114" s="32"/>
    </row>
    <row r="115" spans="2:65" s="1" customFormat="1" ht="7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E15</f>
        <v>Pardubický kraj</v>
      </c>
      <c r="I116" s="27" t="s">
        <v>29</v>
      </c>
      <c r="J116" s="30" t="str">
        <f>E21</f>
        <v>AG atelier s.r.o.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6"/>
      <c r="C119" s="117" t="s">
        <v>144</v>
      </c>
      <c r="D119" s="118" t="s">
        <v>60</v>
      </c>
      <c r="E119" s="118" t="s">
        <v>56</v>
      </c>
      <c r="F119" s="118" t="s">
        <v>57</v>
      </c>
      <c r="G119" s="118" t="s">
        <v>145</v>
      </c>
      <c r="H119" s="118" t="s">
        <v>146</v>
      </c>
      <c r="I119" s="118" t="s">
        <v>147</v>
      </c>
      <c r="J119" s="119" t="s">
        <v>131</v>
      </c>
      <c r="K119" s="120" t="s">
        <v>148</v>
      </c>
      <c r="L119" s="116"/>
      <c r="M119" s="59" t="s">
        <v>1</v>
      </c>
      <c r="N119" s="60" t="s">
        <v>39</v>
      </c>
      <c r="O119" s="60" t="s">
        <v>149</v>
      </c>
      <c r="P119" s="60" t="s">
        <v>150</v>
      </c>
      <c r="Q119" s="60" t="s">
        <v>151</v>
      </c>
      <c r="R119" s="60" t="s">
        <v>152</v>
      </c>
      <c r="S119" s="60" t="s">
        <v>153</v>
      </c>
      <c r="T119" s="61" t="s">
        <v>154</v>
      </c>
    </row>
    <row r="120" spans="2:65" s="1" customFormat="1" ht="22.75" customHeight="1">
      <c r="B120" s="32"/>
      <c r="C120" s="64" t="s">
        <v>155</v>
      </c>
      <c r="J120" s="121">
        <f>BK120</f>
        <v>0</v>
      </c>
      <c r="L120" s="32"/>
      <c r="M120" s="62"/>
      <c r="N120" s="53"/>
      <c r="O120" s="53"/>
      <c r="P120" s="122">
        <f>P121+P143+P148+P151</f>
        <v>0</v>
      </c>
      <c r="Q120" s="53"/>
      <c r="R120" s="122">
        <f>R121+R143+R148+R151</f>
        <v>0</v>
      </c>
      <c r="S120" s="53"/>
      <c r="T120" s="123">
        <f>T121+T143+T148+T151</f>
        <v>0</v>
      </c>
      <c r="AT120" s="17" t="s">
        <v>74</v>
      </c>
      <c r="AU120" s="17" t="s">
        <v>133</v>
      </c>
      <c r="BK120" s="124">
        <f>BK121+BK143+BK148+BK151</f>
        <v>0</v>
      </c>
    </row>
    <row r="121" spans="2:65" s="11" customFormat="1" ht="25.9" customHeight="1">
      <c r="B121" s="125"/>
      <c r="D121" s="126" t="s">
        <v>74</v>
      </c>
      <c r="E121" s="127" t="s">
        <v>1754</v>
      </c>
      <c r="F121" s="127" t="s">
        <v>159</v>
      </c>
      <c r="I121" s="128"/>
      <c r="J121" s="129">
        <f>BK121</f>
        <v>0</v>
      </c>
      <c r="L121" s="125"/>
      <c r="M121" s="130"/>
      <c r="P121" s="131">
        <f>SUM(P122:P142)</f>
        <v>0</v>
      </c>
      <c r="R121" s="131">
        <f>SUM(R122:R142)</f>
        <v>0</v>
      </c>
      <c r="T121" s="132">
        <f>SUM(T122:T142)</f>
        <v>0</v>
      </c>
      <c r="AR121" s="126" t="s">
        <v>82</v>
      </c>
      <c r="AT121" s="133" t="s">
        <v>74</v>
      </c>
      <c r="AU121" s="133" t="s">
        <v>75</v>
      </c>
      <c r="AY121" s="126" t="s">
        <v>158</v>
      </c>
      <c r="BK121" s="134">
        <f>SUM(BK122:BK142)</f>
        <v>0</v>
      </c>
    </row>
    <row r="122" spans="2:65" s="1" customFormat="1" ht="24.15" customHeight="1">
      <c r="B122" s="137"/>
      <c r="C122" s="138" t="s">
        <v>82</v>
      </c>
      <c r="D122" s="138" t="s">
        <v>160</v>
      </c>
      <c r="E122" s="139" t="s">
        <v>2745</v>
      </c>
      <c r="F122" s="140" t="s">
        <v>2746</v>
      </c>
      <c r="G122" s="141" t="s">
        <v>170</v>
      </c>
      <c r="H122" s="142">
        <v>39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84</v>
      </c>
    </row>
    <row r="123" spans="2:65" s="1" customFormat="1" ht="27">
      <c r="B123" s="32"/>
      <c r="D123" s="153" t="s">
        <v>750</v>
      </c>
      <c r="F123" s="196" t="s">
        <v>2747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24.15" customHeight="1">
      <c r="B124" s="137"/>
      <c r="C124" s="138" t="s">
        <v>84</v>
      </c>
      <c r="D124" s="138" t="s">
        <v>160</v>
      </c>
      <c r="E124" s="139" t="s">
        <v>3110</v>
      </c>
      <c r="F124" s="140" t="s">
        <v>3111</v>
      </c>
      <c r="G124" s="141" t="s">
        <v>170</v>
      </c>
      <c r="H124" s="142">
        <v>276.25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105</v>
      </c>
    </row>
    <row r="125" spans="2:65" s="1" customFormat="1" ht="54">
      <c r="B125" s="32"/>
      <c r="D125" s="153" t="s">
        <v>750</v>
      </c>
      <c r="F125" s="196" t="s">
        <v>3112</v>
      </c>
      <c r="I125" s="197"/>
      <c r="L125" s="32"/>
      <c r="M125" s="198"/>
      <c r="T125" s="56"/>
      <c r="AT125" s="17" t="s">
        <v>750</v>
      </c>
      <c r="AU125" s="17" t="s">
        <v>82</v>
      </c>
    </row>
    <row r="126" spans="2:65" s="1" customFormat="1" ht="24.15" customHeight="1">
      <c r="B126" s="137"/>
      <c r="C126" s="138" t="s">
        <v>102</v>
      </c>
      <c r="D126" s="138" t="s">
        <v>160</v>
      </c>
      <c r="E126" s="139" t="s">
        <v>3113</v>
      </c>
      <c r="F126" s="140" t="s">
        <v>3114</v>
      </c>
      <c r="G126" s="141" t="s">
        <v>170</v>
      </c>
      <c r="H126" s="142">
        <v>138.125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82</v>
      </c>
      <c r="BK126" s="151">
        <f>ROUND(I126*H126,2)</f>
        <v>0</v>
      </c>
      <c r="BL126" s="17" t="s">
        <v>105</v>
      </c>
      <c r="BM126" s="150" t="s">
        <v>111</v>
      </c>
    </row>
    <row r="127" spans="2:65" s="1" customFormat="1" ht="54">
      <c r="B127" s="32"/>
      <c r="D127" s="153" t="s">
        <v>750</v>
      </c>
      <c r="F127" s="196" t="s">
        <v>3112</v>
      </c>
      <c r="I127" s="197"/>
      <c r="L127" s="32"/>
      <c r="M127" s="198"/>
      <c r="T127" s="56"/>
      <c r="AT127" s="17" t="s">
        <v>750</v>
      </c>
      <c r="AU127" s="17" t="s">
        <v>82</v>
      </c>
    </row>
    <row r="128" spans="2:65" s="1" customFormat="1" ht="16.5" customHeight="1">
      <c r="B128" s="137"/>
      <c r="C128" s="138" t="s">
        <v>105</v>
      </c>
      <c r="D128" s="138" t="s">
        <v>160</v>
      </c>
      <c r="E128" s="139" t="s">
        <v>3115</v>
      </c>
      <c r="F128" s="140" t="s">
        <v>3116</v>
      </c>
      <c r="G128" s="141" t="s">
        <v>170</v>
      </c>
      <c r="H128" s="142">
        <v>6.5430000000000001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123</v>
      </c>
    </row>
    <row r="129" spans="2:65" s="1" customFormat="1" ht="27">
      <c r="B129" s="32"/>
      <c r="D129" s="153" t="s">
        <v>750</v>
      </c>
      <c r="F129" s="196" t="s">
        <v>3117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" customFormat="1" ht="24.15" customHeight="1">
      <c r="B130" s="137"/>
      <c r="C130" s="138" t="s">
        <v>108</v>
      </c>
      <c r="D130" s="138" t="s">
        <v>160</v>
      </c>
      <c r="E130" s="139" t="s">
        <v>3118</v>
      </c>
      <c r="F130" s="140" t="s">
        <v>3119</v>
      </c>
      <c r="G130" s="141" t="s">
        <v>170</v>
      </c>
      <c r="H130" s="142">
        <v>50.743000000000002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82</v>
      </c>
      <c r="BK130" s="151">
        <f>ROUND(I130*H130,2)</f>
        <v>0</v>
      </c>
      <c r="BL130" s="17" t="s">
        <v>105</v>
      </c>
      <c r="BM130" s="150" t="s">
        <v>215</v>
      </c>
    </row>
    <row r="131" spans="2:65" s="1" customFormat="1" ht="27">
      <c r="B131" s="32"/>
      <c r="D131" s="153" t="s">
        <v>750</v>
      </c>
      <c r="F131" s="196" t="s">
        <v>3120</v>
      </c>
      <c r="I131" s="197"/>
      <c r="L131" s="32"/>
      <c r="M131" s="198"/>
      <c r="T131" s="56"/>
      <c r="AT131" s="17" t="s">
        <v>750</v>
      </c>
      <c r="AU131" s="17" t="s">
        <v>82</v>
      </c>
    </row>
    <row r="132" spans="2:65" s="1" customFormat="1" ht="24.15" customHeight="1">
      <c r="B132" s="137"/>
      <c r="C132" s="138" t="s">
        <v>111</v>
      </c>
      <c r="D132" s="138" t="s">
        <v>160</v>
      </c>
      <c r="E132" s="139" t="s">
        <v>2768</v>
      </c>
      <c r="F132" s="140" t="s">
        <v>2769</v>
      </c>
      <c r="G132" s="141" t="s">
        <v>170</v>
      </c>
      <c r="H132" s="142">
        <v>504.47199999999998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228</v>
      </c>
    </row>
    <row r="133" spans="2:65" s="1" customFormat="1" ht="27">
      <c r="B133" s="32"/>
      <c r="D133" s="153" t="s">
        <v>750</v>
      </c>
      <c r="F133" s="196" t="s">
        <v>2770</v>
      </c>
      <c r="I133" s="197"/>
      <c r="L133" s="32"/>
      <c r="M133" s="198"/>
      <c r="T133" s="56"/>
      <c r="AT133" s="17" t="s">
        <v>750</v>
      </c>
      <c r="AU133" s="17" t="s">
        <v>82</v>
      </c>
    </row>
    <row r="134" spans="2:65" s="1" customFormat="1" ht="24.15" customHeight="1">
      <c r="B134" s="137"/>
      <c r="C134" s="138" t="s">
        <v>120</v>
      </c>
      <c r="D134" s="138" t="s">
        <v>160</v>
      </c>
      <c r="E134" s="139" t="s">
        <v>2772</v>
      </c>
      <c r="F134" s="140" t="s">
        <v>2773</v>
      </c>
      <c r="G134" s="141" t="s">
        <v>170</v>
      </c>
      <c r="H134" s="142">
        <v>61.113999999999997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237</v>
      </c>
    </row>
    <row r="135" spans="2:65" s="1" customFormat="1" ht="27">
      <c r="B135" s="32"/>
      <c r="D135" s="153" t="s">
        <v>750</v>
      </c>
      <c r="F135" s="196" t="s">
        <v>2770</v>
      </c>
      <c r="I135" s="197"/>
      <c r="L135" s="32"/>
      <c r="M135" s="198"/>
      <c r="T135" s="56"/>
      <c r="AT135" s="17" t="s">
        <v>750</v>
      </c>
      <c r="AU135" s="17" t="s">
        <v>82</v>
      </c>
    </row>
    <row r="136" spans="2:65" s="1" customFormat="1" ht="37.75" customHeight="1">
      <c r="B136" s="137"/>
      <c r="C136" s="138" t="s">
        <v>123</v>
      </c>
      <c r="D136" s="138" t="s">
        <v>160</v>
      </c>
      <c r="E136" s="139" t="s">
        <v>2776</v>
      </c>
      <c r="F136" s="140" t="s">
        <v>2777</v>
      </c>
      <c r="G136" s="141" t="s">
        <v>170</v>
      </c>
      <c r="H136" s="142">
        <v>977.82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248</v>
      </c>
    </row>
    <row r="137" spans="2:65" s="1" customFormat="1" ht="27">
      <c r="B137" s="32"/>
      <c r="D137" s="153" t="s">
        <v>750</v>
      </c>
      <c r="F137" s="196" t="s">
        <v>2770</v>
      </c>
      <c r="I137" s="197"/>
      <c r="L137" s="32"/>
      <c r="M137" s="198"/>
      <c r="T137" s="56"/>
      <c r="AT137" s="17" t="s">
        <v>750</v>
      </c>
      <c r="AU137" s="17" t="s">
        <v>82</v>
      </c>
    </row>
    <row r="138" spans="2:65" s="1" customFormat="1" ht="33" customHeight="1">
      <c r="B138" s="137"/>
      <c r="C138" s="138" t="s">
        <v>179</v>
      </c>
      <c r="D138" s="138" t="s">
        <v>160</v>
      </c>
      <c r="E138" s="139" t="s">
        <v>2779</v>
      </c>
      <c r="F138" s="140" t="s">
        <v>2780</v>
      </c>
      <c r="G138" s="141" t="s">
        <v>170</v>
      </c>
      <c r="H138" s="142">
        <v>282.79300000000001</v>
      </c>
      <c r="I138" s="143"/>
      <c r="J138" s="144">
        <f>ROUND(I138*H138,2)</f>
        <v>0</v>
      </c>
      <c r="K138" s="145"/>
      <c r="L138" s="32"/>
      <c r="M138" s="146" t="s">
        <v>1</v>
      </c>
      <c r="N138" s="147" t="s">
        <v>40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82</v>
      </c>
      <c r="BK138" s="151">
        <f>ROUND(I138*H138,2)</f>
        <v>0</v>
      </c>
      <c r="BL138" s="17" t="s">
        <v>105</v>
      </c>
      <c r="BM138" s="150" t="s">
        <v>259</v>
      </c>
    </row>
    <row r="139" spans="2:65" s="1" customFormat="1" ht="33" customHeight="1">
      <c r="B139" s="137"/>
      <c r="C139" s="138" t="s">
        <v>215</v>
      </c>
      <c r="D139" s="138" t="s">
        <v>160</v>
      </c>
      <c r="E139" s="139" t="s">
        <v>2786</v>
      </c>
      <c r="F139" s="140" t="s">
        <v>2787</v>
      </c>
      <c r="G139" s="141" t="s">
        <v>170</v>
      </c>
      <c r="H139" s="142">
        <v>282.79300000000001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269</v>
      </c>
    </row>
    <row r="140" spans="2:65" s="1" customFormat="1" ht="24.15" customHeight="1">
      <c r="B140" s="137"/>
      <c r="C140" s="138" t="s">
        <v>223</v>
      </c>
      <c r="D140" s="138" t="s">
        <v>160</v>
      </c>
      <c r="E140" s="139" t="s">
        <v>2789</v>
      </c>
      <c r="F140" s="140" t="s">
        <v>2790</v>
      </c>
      <c r="G140" s="141" t="s">
        <v>170</v>
      </c>
      <c r="H140" s="142">
        <v>221.679</v>
      </c>
      <c r="I140" s="143"/>
      <c r="J140" s="144">
        <f>ROUND(I140*H140,2)</f>
        <v>0</v>
      </c>
      <c r="K140" s="145"/>
      <c r="L140" s="32"/>
      <c r="M140" s="146" t="s">
        <v>1</v>
      </c>
      <c r="N140" s="147" t="s">
        <v>40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82</v>
      </c>
      <c r="BK140" s="151">
        <f>ROUND(I140*H140,2)</f>
        <v>0</v>
      </c>
      <c r="BL140" s="17" t="s">
        <v>105</v>
      </c>
      <c r="BM140" s="150" t="s">
        <v>284</v>
      </c>
    </row>
    <row r="141" spans="2:65" s="1" customFormat="1" ht="18">
      <c r="B141" s="32"/>
      <c r="D141" s="153" t="s">
        <v>750</v>
      </c>
      <c r="F141" s="196" t="s">
        <v>2791</v>
      </c>
      <c r="I141" s="197"/>
      <c r="L141" s="32"/>
      <c r="M141" s="198"/>
      <c r="T141" s="56"/>
      <c r="AT141" s="17" t="s">
        <v>750</v>
      </c>
      <c r="AU141" s="17" t="s">
        <v>82</v>
      </c>
    </row>
    <row r="142" spans="2:65" s="1" customFormat="1" ht="16.5" customHeight="1">
      <c r="B142" s="137"/>
      <c r="C142" s="138" t="s">
        <v>228</v>
      </c>
      <c r="D142" s="138" t="s">
        <v>160</v>
      </c>
      <c r="E142" s="139" t="s">
        <v>3121</v>
      </c>
      <c r="F142" s="140" t="s">
        <v>3122</v>
      </c>
      <c r="G142" s="141" t="s">
        <v>170</v>
      </c>
      <c r="H142" s="142">
        <v>61.113999999999997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82</v>
      </c>
      <c r="BK142" s="151">
        <f>ROUND(I142*H142,2)</f>
        <v>0</v>
      </c>
      <c r="BL142" s="17" t="s">
        <v>105</v>
      </c>
      <c r="BM142" s="150" t="s">
        <v>295</v>
      </c>
    </row>
    <row r="143" spans="2:65" s="11" customFormat="1" ht="25.9" customHeight="1">
      <c r="B143" s="125"/>
      <c r="D143" s="126" t="s">
        <v>74</v>
      </c>
      <c r="E143" s="127" t="s">
        <v>1822</v>
      </c>
      <c r="F143" s="127" t="s">
        <v>2836</v>
      </c>
      <c r="I143" s="128"/>
      <c r="J143" s="129">
        <f>BK143</f>
        <v>0</v>
      </c>
      <c r="L143" s="125"/>
      <c r="M143" s="130"/>
      <c r="P143" s="131">
        <f>SUM(P144:P147)</f>
        <v>0</v>
      </c>
      <c r="R143" s="131">
        <f>SUM(R144:R147)</f>
        <v>0</v>
      </c>
      <c r="T143" s="132">
        <f>SUM(T144:T147)</f>
        <v>0</v>
      </c>
      <c r="AR143" s="126" t="s">
        <v>82</v>
      </c>
      <c r="AT143" s="133" t="s">
        <v>74</v>
      </c>
      <c r="AU143" s="133" t="s">
        <v>75</v>
      </c>
      <c r="AY143" s="126" t="s">
        <v>158</v>
      </c>
      <c r="BK143" s="134">
        <f>SUM(BK144:BK147)</f>
        <v>0</v>
      </c>
    </row>
    <row r="144" spans="2:65" s="1" customFormat="1" ht="16.5" customHeight="1">
      <c r="B144" s="137"/>
      <c r="C144" s="138" t="s">
        <v>233</v>
      </c>
      <c r="D144" s="138" t="s">
        <v>160</v>
      </c>
      <c r="E144" s="139" t="s">
        <v>3123</v>
      </c>
      <c r="F144" s="140" t="s">
        <v>3124</v>
      </c>
      <c r="G144" s="141" t="s">
        <v>170</v>
      </c>
      <c r="H144" s="142">
        <v>4.2930000000000001</v>
      </c>
      <c r="I144" s="143"/>
      <c r="J144" s="144">
        <f>ROUND(I144*H144,2)</f>
        <v>0</v>
      </c>
      <c r="K144" s="145"/>
      <c r="L144" s="32"/>
      <c r="M144" s="146" t="s">
        <v>1</v>
      </c>
      <c r="N144" s="147" t="s">
        <v>40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82</v>
      </c>
      <c r="BK144" s="151">
        <f>ROUND(I144*H144,2)</f>
        <v>0</v>
      </c>
      <c r="BL144" s="17" t="s">
        <v>105</v>
      </c>
      <c r="BM144" s="150" t="s">
        <v>489</v>
      </c>
    </row>
    <row r="145" spans="2:65" s="1" customFormat="1" ht="18">
      <c r="B145" s="32"/>
      <c r="D145" s="153" t="s">
        <v>750</v>
      </c>
      <c r="F145" s="196" t="s">
        <v>3125</v>
      </c>
      <c r="I145" s="197"/>
      <c r="L145" s="32"/>
      <c r="M145" s="198"/>
      <c r="T145" s="56"/>
      <c r="AT145" s="17" t="s">
        <v>750</v>
      </c>
      <c r="AU145" s="17" t="s">
        <v>82</v>
      </c>
    </row>
    <row r="146" spans="2:65" s="1" customFormat="1" ht="24.15" customHeight="1">
      <c r="B146" s="137"/>
      <c r="C146" s="138" t="s">
        <v>237</v>
      </c>
      <c r="D146" s="138" t="s">
        <v>160</v>
      </c>
      <c r="E146" s="139" t="s">
        <v>3126</v>
      </c>
      <c r="F146" s="140" t="s">
        <v>3127</v>
      </c>
      <c r="G146" s="141" t="s">
        <v>226</v>
      </c>
      <c r="H146" s="142">
        <v>0.52</v>
      </c>
      <c r="I146" s="143"/>
      <c r="J146" s="144">
        <f>ROUND(I146*H146,2)</f>
        <v>0</v>
      </c>
      <c r="K146" s="145"/>
      <c r="L146" s="32"/>
      <c r="M146" s="146" t="s">
        <v>1</v>
      </c>
      <c r="N146" s="147" t="s">
        <v>40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82</v>
      </c>
      <c r="BK146" s="151">
        <f>ROUND(I146*H146,2)</f>
        <v>0</v>
      </c>
      <c r="BL146" s="17" t="s">
        <v>105</v>
      </c>
      <c r="BM146" s="150" t="s">
        <v>501</v>
      </c>
    </row>
    <row r="147" spans="2:65" s="1" customFormat="1" ht="18">
      <c r="B147" s="32"/>
      <c r="D147" s="153" t="s">
        <v>750</v>
      </c>
      <c r="F147" s="196" t="s">
        <v>3128</v>
      </c>
      <c r="I147" s="197"/>
      <c r="L147" s="32"/>
      <c r="M147" s="198"/>
      <c r="T147" s="56"/>
      <c r="AT147" s="17" t="s">
        <v>750</v>
      </c>
      <c r="AU147" s="17" t="s">
        <v>82</v>
      </c>
    </row>
    <row r="148" spans="2:65" s="11" customFormat="1" ht="25.9" customHeight="1">
      <c r="B148" s="125"/>
      <c r="D148" s="126" t="s">
        <v>74</v>
      </c>
      <c r="E148" s="127" t="s">
        <v>1860</v>
      </c>
      <c r="F148" s="127" t="s">
        <v>3006</v>
      </c>
      <c r="I148" s="128"/>
      <c r="J148" s="129">
        <f>BK148</f>
        <v>0</v>
      </c>
      <c r="L148" s="125"/>
      <c r="M148" s="130"/>
      <c r="P148" s="131">
        <f>SUM(P149:P150)</f>
        <v>0</v>
      </c>
      <c r="R148" s="131">
        <f>SUM(R149:R150)</f>
        <v>0</v>
      </c>
      <c r="T148" s="132">
        <f>SUM(T149:T150)</f>
        <v>0</v>
      </c>
      <c r="AR148" s="126" t="s">
        <v>82</v>
      </c>
      <c r="AT148" s="133" t="s">
        <v>74</v>
      </c>
      <c r="AU148" s="133" t="s">
        <v>75</v>
      </c>
      <c r="AY148" s="126" t="s">
        <v>158</v>
      </c>
      <c r="BK148" s="134">
        <f>SUM(BK149:BK150)</f>
        <v>0</v>
      </c>
    </row>
    <row r="149" spans="2:65" s="1" customFormat="1" ht="24.15" customHeight="1">
      <c r="B149" s="137"/>
      <c r="C149" s="138" t="s">
        <v>8</v>
      </c>
      <c r="D149" s="138" t="s">
        <v>160</v>
      </c>
      <c r="E149" s="139" t="s">
        <v>3129</v>
      </c>
      <c r="F149" s="140" t="s">
        <v>3130</v>
      </c>
      <c r="G149" s="141" t="s">
        <v>226</v>
      </c>
      <c r="H149" s="142">
        <v>11.388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515</v>
      </c>
    </row>
    <row r="150" spans="2:65" s="1" customFormat="1" ht="45">
      <c r="B150" s="32"/>
      <c r="D150" s="153" t="s">
        <v>750</v>
      </c>
      <c r="F150" s="196" t="s">
        <v>3131</v>
      </c>
      <c r="I150" s="197"/>
      <c r="L150" s="32"/>
      <c r="M150" s="198"/>
      <c r="T150" s="56"/>
      <c r="AT150" s="17" t="s">
        <v>750</v>
      </c>
      <c r="AU150" s="17" t="s">
        <v>82</v>
      </c>
    </row>
    <row r="151" spans="2:65" s="11" customFormat="1" ht="25.9" customHeight="1">
      <c r="B151" s="125"/>
      <c r="D151" s="126" t="s">
        <v>74</v>
      </c>
      <c r="E151" s="127" t="s">
        <v>1876</v>
      </c>
      <c r="F151" s="127" t="s">
        <v>3132</v>
      </c>
      <c r="I151" s="128"/>
      <c r="J151" s="129">
        <f>BK151</f>
        <v>0</v>
      </c>
      <c r="L151" s="125"/>
      <c r="M151" s="130"/>
      <c r="P151" s="131">
        <f>SUM(P152:P163)</f>
        <v>0</v>
      </c>
      <c r="R151" s="131">
        <f>SUM(R152:R163)</f>
        <v>0</v>
      </c>
      <c r="T151" s="132">
        <f>SUM(T152:T163)</f>
        <v>0</v>
      </c>
      <c r="AR151" s="126" t="s">
        <v>82</v>
      </c>
      <c r="AT151" s="133" t="s">
        <v>74</v>
      </c>
      <c r="AU151" s="133" t="s">
        <v>75</v>
      </c>
      <c r="AY151" s="126" t="s">
        <v>158</v>
      </c>
      <c r="BK151" s="134">
        <f>SUM(BK152:BK163)</f>
        <v>0</v>
      </c>
    </row>
    <row r="152" spans="2:65" s="1" customFormat="1" ht="21.75" customHeight="1">
      <c r="B152" s="137"/>
      <c r="C152" s="138" t="s">
        <v>248</v>
      </c>
      <c r="D152" s="138" t="s">
        <v>160</v>
      </c>
      <c r="E152" s="139" t="s">
        <v>3133</v>
      </c>
      <c r="F152" s="140" t="s">
        <v>3134</v>
      </c>
      <c r="G152" s="141" t="s">
        <v>492</v>
      </c>
      <c r="H152" s="142">
        <v>1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530</v>
      </c>
    </row>
    <row r="153" spans="2:65" s="12" customFormat="1" ht="20">
      <c r="B153" s="152"/>
      <c r="D153" s="153" t="s">
        <v>165</v>
      </c>
      <c r="E153" s="154" t="s">
        <v>1</v>
      </c>
      <c r="F153" s="155" t="s">
        <v>3135</v>
      </c>
      <c r="H153" s="154" t="s">
        <v>1</v>
      </c>
      <c r="I153" s="156"/>
      <c r="L153" s="152"/>
      <c r="M153" s="157"/>
      <c r="T153" s="158"/>
      <c r="AT153" s="154" t="s">
        <v>165</v>
      </c>
      <c r="AU153" s="154" t="s">
        <v>82</v>
      </c>
      <c r="AV153" s="12" t="s">
        <v>82</v>
      </c>
      <c r="AW153" s="12" t="s">
        <v>31</v>
      </c>
      <c r="AX153" s="12" t="s">
        <v>75</v>
      </c>
      <c r="AY153" s="154" t="s">
        <v>158</v>
      </c>
    </row>
    <row r="154" spans="2:65" s="12" customFormat="1" ht="10">
      <c r="B154" s="152"/>
      <c r="D154" s="153" t="s">
        <v>165</v>
      </c>
      <c r="E154" s="154" t="s">
        <v>1</v>
      </c>
      <c r="F154" s="155" t="s">
        <v>3136</v>
      </c>
      <c r="H154" s="154" t="s">
        <v>1</v>
      </c>
      <c r="I154" s="156"/>
      <c r="L154" s="152"/>
      <c r="M154" s="157"/>
      <c r="T154" s="158"/>
      <c r="AT154" s="154" t="s">
        <v>165</v>
      </c>
      <c r="AU154" s="154" t="s">
        <v>82</v>
      </c>
      <c r="AV154" s="12" t="s">
        <v>82</v>
      </c>
      <c r="AW154" s="12" t="s">
        <v>31</v>
      </c>
      <c r="AX154" s="12" t="s">
        <v>75</v>
      </c>
      <c r="AY154" s="154" t="s">
        <v>158</v>
      </c>
    </row>
    <row r="155" spans="2:65" s="12" customFormat="1" ht="10">
      <c r="B155" s="152"/>
      <c r="D155" s="153" t="s">
        <v>165</v>
      </c>
      <c r="E155" s="154" t="s">
        <v>1</v>
      </c>
      <c r="F155" s="155" t="s">
        <v>3137</v>
      </c>
      <c r="H155" s="154" t="s">
        <v>1</v>
      </c>
      <c r="I155" s="156"/>
      <c r="L155" s="152"/>
      <c r="M155" s="157"/>
      <c r="T155" s="158"/>
      <c r="AT155" s="154" t="s">
        <v>165</v>
      </c>
      <c r="AU155" s="154" t="s">
        <v>82</v>
      </c>
      <c r="AV155" s="12" t="s">
        <v>82</v>
      </c>
      <c r="AW155" s="12" t="s">
        <v>31</v>
      </c>
      <c r="AX155" s="12" t="s">
        <v>75</v>
      </c>
      <c r="AY155" s="154" t="s">
        <v>158</v>
      </c>
    </row>
    <row r="156" spans="2:65" s="12" customFormat="1" ht="10">
      <c r="B156" s="152"/>
      <c r="D156" s="153" t="s">
        <v>165</v>
      </c>
      <c r="E156" s="154" t="s">
        <v>1</v>
      </c>
      <c r="F156" s="155" t="s">
        <v>3138</v>
      </c>
      <c r="H156" s="154" t="s">
        <v>1</v>
      </c>
      <c r="I156" s="156"/>
      <c r="L156" s="152"/>
      <c r="M156" s="157"/>
      <c r="T156" s="158"/>
      <c r="AT156" s="154" t="s">
        <v>165</v>
      </c>
      <c r="AU156" s="154" t="s">
        <v>82</v>
      </c>
      <c r="AV156" s="12" t="s">
        <v>82</v>
      </c>
      <c r="AW156" s="12" t="s">
        <v>31</v>
      </c>
      <c r="AX156" s="12" t="s">
        <v>75</v>
      </c>
      <c r="AY156" s="154" t="s">
        <v>158</v>
      </c>
    </row>
    <row r="157" spans="2:65" s="12" customFormat="1" ht="10">
      <c r="B157" s="152"/>
      <c r="D157" s="153" t="s">
        <v>165</v>
      </c>
      <c r="E157" s="154" t="s">
        <v>1</v>
      </c>
      <c r="F157" s="155" t="s">
        <v>3139</v>
      </c>
      <c r="H157" s="154" t="s">
        <v>1</v>
      </c>
      <c r="I157" s="156"/>
      <c r="L157" s="152"/>
      <c r="M157" s="157"/>
      <c r="T157" s="158"/>
      <c r="AT157" s="154" t="s">
        <v>165</v>
      </c>
      <c r="AU157" s="154" t="s">
        <v>82</v>
      </c>
      <c r="AV157" s="12" t="s">
        <v>82</v>
      </c>
      <c r="AW157" s="12" t="s">
        <v>31</v>
      </c>
      <c r="AX157" s="12" t="s">
        <v>75</v>
      </c>
      <c r="AY157" s="154" t="s">
        <v>158</v>
      </c>
    </row>
    <row r="158" spans="2:65" s="12" customFormat="1" ht="30">
      <c r="B158" s="152"/>
      <c r="D158" s="153" t="s">
        <v>165</v>
      </c>
      <c r="E158" s="154" t="s">
        <v>1</v>
      </c>
      <c r="F158" s="155" t="s">
        <v>3140</v>
      </c>
      <c r="H158" s="154" t="s">
        <v>1</v>
      </c>
      <c r="I158" s="156"/>
      <c r="L158" s="152"/>
      <c r="M158" s="157"/>
      <c r="T158" s="158"/>
      <c r="AT158" s="154" t="s">
        <v>165</v>
      </c>
      <c r="AU158" s="154" t="s">
        <v>82</v>
      </c>
      <c r="AV158" s="12" t="s">
        <v>82</v>
      </c>
      <c r="AW158" s="12" t="s">
        <v>31</v>
      </c>
      <c r="AX158" s="12" t="s">
        <v>75</v>
      </c>
      <c r="AY158" s="154" t="s">
        <v>158</v>
      </c>
    </row>
    <row r="159" spans="2:65" s="12" customFormat="1" ht="10">
      <c r="B159" s="152"/>
      <c r="D159" s="153" t="s">
        <v>165</v>
      </c>
      <c r="E159" s="154" t="s">
        <v>1</v>
      </c>
      <c r="F159" s="155" t="s">
        <v>3141</v>
      </c>
      <c r="H159" s="154" t="s">
        <v>1</v>
      </c>
      <c r="I159" s="156"/>
      <c r="L159" s="152"/>
      <c r="M159" s="157"/>
      <c r="T159" s="158"/>
      <c r="AT159" s="154" t="s">
        <v>165</v>
      </c>
      <c r="AU159" s="154" t="s">
        <v>82</v>
      </c>
      <c r="AV159" s="12" t="s">
        <v>82</v>
      </c>
      <c r="AW159" s="12" t="s">
        <v>31</v>
      </c>
      <c r="AX159" s="12" t="s">
        <v>75</v>
      </c>
      <c r="AY159" s="154" t="s">
        <v>158</v>
      </c>
    </row>
    <row r="160" spans="2:65" s="12" customFormat="1" ht="10">
      <c r="B160" s="152"/>
      <c r="D160" s="153" t="s">
        <v>165</v>
      </c>
      <c r="E160" s="154" t="s">
        <v>1</v>
      </c>
      <c r="F160" s="155" t="s">
        <v>3142</v>
      </c>
      <c r="H160" s="154" t="s">
        <v>1</v>
      </c>
      <c r="I160" s="156"/>
      <c r="L160" s="152"/>
      <c r="M160" s="157"/>
      <c r="T160" s="158"/>
      <c r="AT160" s="154" t="s">
        <v>165</v>
      </c>
      <c r="AU160" s="154" t="s">
        <v>82</v>
      </c>
      <c r="AV160" s="12" t="s">
        <v>82</v>
      </c>
      <c r="AW160" s="12" t="s">
        <v>31</v>
      </c>
      <c r="AX160" s="12" t="s">
        <v>75</v>
      </c>
      <c r="AY160" s="154" t="s">
        <v>158</v>
      </c>
    </row>
    <row r="161" spans="2:51" s="12" customFormat="1" ht="10">
      <c r="B161" s="152"/>
      <c r="D161" s="153" t="s">
        <v>165</v>
      </c>
      <c r="E161" s="154" t="s">
        <v>1</v>
      </c>
      <c r="F161" s="155" t="s">
        <v>3143</v>
      </c>
      <c r="H161" s="154" t="s">
        <v>1</v>
      </c>
      <c r="I161" s="156"/>
      <c r="L161" s="152"/>
      <c r="M161" s="157"/>
      <c r="T161" s="158"/>
      <c r="AT161" s="154" t="s">
        <v>165</v>
      </c>
      <c r="AU161" s="154" t="s">
        <v>82</v>
      </c>
      <c r="AV161" s="12" t="s">
        <v>82</v>
      </c>
      <c r="AW161" s="12" t="s">
        <v>31</v>
      </c>
      <c r="AX161" s="12" t="s">
        <v>75</v>
      </c>
      <c r="AY161" s="154" t="s">
        <v>158</v>
      </c>
    </row>
    <row r="162" spans="2:51" s="13" customFormat="1" ht="10">
      <c r="B162" s="159"/>
      <c r="D162" s="153" t="s">
        <v>165</v>
      </c>
      <c r="E162" s="160" t="s">
        <v>1</v>
      </c>
      <c r="F162" s="161" t="s">
        <v>82</v>
      </c>
      <c r="H162" s="162">
        <v>1</v>
      </c>
      <c r="I162" s="163"/>
      <c r="L162" s="159"/>
      <c r="M162" s="164"/>
      <c r="T162" s="165"/>
      <c r="AT162" s="160" t="s">
        <v>165</v>
      </c>
      <c r="AU162" s="160" t="s">
        <v>82</v>
      </c>
      <c r="AV162" s="13" t="s">
        <v>84</v>
      </c>
      <c r="AW162" s="13" t="s">
        <v>31</v>
      </c>
      <c r="AX162" s="13" t="s">
        <v>75</v>
      </c>
      <c r="AY162" s="160" t="s">
        <v>158</v>
      </c>
    </row>
    <row r="163" spans="2:51" s="14" customFormat="1" ht="10">
      <c r="B163" s="166"/>
      <c r="D163" s="153" t="s">
        <v>165</v>
      </c>
      <c r="E163" s="167" t="s">
        <v>1</v>
      </c>
      <c r="F163" s="168" t="s">
        <v>195</v>
      </c>
      <c r="H163" s="169">
        <v>1</v>
      </c>
      <c r="I163" s="170"/>
      <c r="L163" s="166"/>
      <c r="M163" s="203"/>
      <c r="N163" s="204"/>
      <c r="O163" s="204"/>
      <c r="P163" s="204"/>
      <c r="Q163" s="204"/>
      <c r="R163" s="204"/>
      <c r="S163" s="204"/>
      <c r="T163" s="205"/>
      <c r="AT163" s="167" t="s">
        <v>165</v>
      </c>
      <c r="AU163" s="167" t="s">
        <v>82</v>
      </c>
      <c r="AV163" s="14" t="s">
        <v>105</v>
      </c>
      <c r="AW163" s="14" t="s">
        <v>31</v>
      </c>
      <c r="AX163" s="14" t="s">
        <v>82</v>
      </c>
      <c r="AY163" s="167" t="s">
        <v>158</v>
      </c>
    </row>
    <row r="164" spans="2:51" s="1" customFormat="1" ht="7" customHeight="1">
      <c r="B164" s="44"/>
      <c r="C164" s="45"/>
      <c r="D164" s="45"/>
      <c r="E164" s="45"/>
      <c r="F164" s="45"/>
      <c r="G164" s="45"/>
      <c r="H164" s="45"/>
      <c r="I164" s="45"/>
      <c r="J164" s="45"/>
      <c r="K164" s="45"/>
      <c r="L164" s="32"/>
    </row>
  </sheetData>
  <autoFilter ref="C119:K163" xr:uid="{00000000-0009-0000-0000-00000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7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110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3144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ROUND(J125,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ROUND((SUM(BE125:BE275)),  2)</f>
        <v>0</v>
      </c>
      <c r="I33" s="96">
        <v>0.21</v>
      </c>
      <c r="J33" s="86">
        <f>ROUND(((SUM(BE125:BE275))*I33),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ROUND((SUM(BF125:BF275)),  2)</f>
        <v>0</v>
      </c>
      <c r="I34" s="96">
        <v>0.15</v>
      </c>
      <c r="J34" s="86">
        <f>ROUND(((SUM(BF125:BF275))*I34),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ROUND((SUM(BG125:BG275)),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ROUND((SUM(BH125:BH275)),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ROUND((SUM(BI125:BI275)),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5 - SO05 Dešťová kanalizace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J125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134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135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303</v>
      </c>
      <c r="E99" s="114"/>
      <c r="F99" s="114"/>
      <c r="G99" s="114"/>
      <c r="H99" s="114"/>
      <c r="I99" s="114"/>
      <c r="J99" s="115">
        <f>J185</f>
        <v>0</v>
      </c>
      <c r="L99" s="112"/>
    </row>
    <row r="100" spans="2:12" s="9" customFormat="1" ht="19.899999999999999" customHeight="1">
      <c r="B100" s="112"/>
      <c r="D100" s="113" t="s">
        <v>304</v>
      </c>
      <c r="E100" s="114"/>
      <c r="F100" s="114"/>
      <c r="G100" s="114"/>
      <c r="H100" s="114"/>
      <c r="I100" s="114"/>
      <c r="J100" s="115">
        <f>J188</f>
        <v>0</v>
      </c>
      <c r="L100" s="112"/>
    </row>
    <row r="101" spans="2:12" s="9" customFormat="1" ht="19.899999999999999" customHeight="1">
      <c r="B101" s="112"/>
      <c r="D101" s="113" t="s">
        <v>1748</v>
      </c>
      <c r="E101" s="114"/>
      <c r="F101" s="114"/>
      <c r="G101" s="114"/>
      <c r="H101" s="114"/>
      <c r="I101" s="114"/>
      <c r="J101" s="115">
        <f>J203</f>
        <v>0</v>
      </c>
      <c r="L101" s="112"/>
    </row>
    <row r="102" spans="2:12" s="9" customFormat="1" ht="19.899999999999999" customHeight="1">
      <c r="B102" s="112"/>
      <c r="D102" s="113" t="s">
        <v>3145</v>
      </c>
      <c r="E102" s="114"/>
      <c r="F102" s="114"/>
      <c r="G102" s="114"/>
      <c r="H102" s="114"/>
      <c r="I102" s="114"/>
      <c r="J102" s="115">
        <f>J260</f>
        <v>0</v>
      </c>
      <c r="L102" s="112"/>
    </row>
    <row r="103" spans="2:12" s="9" customFormat="1" ht="19.899999999999999" customHeight="1">
      <c r="B103" s="112"/>
      <c r="D103" s="113" t="s">
        <v>307</v>
      </c>
      <c r="E103" s="114"/>
      <c r="F103" s="114"/>
      <c r="G103" s="114"/>
      <c r="H103" s="114"/>
      <c r="I103" s="114"/>
      <c r="J103" s="115">
        <f>J270</f>
        <v>0</v>
      </c>
      <c r="L103" s="112"/>
    </row>
    <row r="104" spans="2:12" s="8" customFormat="1" ht="25" customHeight="1">
      <c r="B104" s="108"/>
      <c r="D104" s="109" t="s">
        <v>323</v>
      </c>
      <c r="E104" s="110"/>
      <c r="F104" s="110"/>
      <c r="G104" s="110"/>
      <c r="H104" s="110"/>
      <c r="I104" s="110"/>
      <c r="J104" s="111">
        <f>J272</f>
        <v>0</v>
      </c>
      <c r="L104" s="108"/>
    </row>
    <row r="105" spans="2:12" s="9" customFormat="1" ht="19.899999999999999" customHeight="1">
      <c r="B105" s="112"/>
      <c r="D105" s="113" t="s">
        <v>3146</v>
      </c>
      <c r="E105" s="114"/>
      <c r="F105" s="114"/>
      <c r="G105" s="114"/>
      <c r="H105" s="114"/>
      <c r="I105" s="114"/>
      <c r="J105" s="115">
        <f>J273</f>
        <v>0</v>
      </c>
      <c r="L105" s="112"/>
    </row>
    <row r="106" spans="2:12" s="1" customFormat="1" ht="21.75" customHeight="1">
      <c r="B106" s="32"/>
      <c r="L106" s="32"/>
    </row>
    <row r="107" spans="2:12" s="1" customFormat="1" ht="7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7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5" customHeight="1">
      <c r="B112" s="32"/>
      <c r="C112" s="21" t="s">
        <v>143</v>
      </c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15</v>
      </c>
      <c r="L114" s="32"/>
    </row>
    <row r="115" spans="2:65" s="1" customFormat="1" ht="16.5" customHeight="1">
      <c r="B115" s="32"/>
      <c r="E115" s="251" t="str">
        <f>E7</f>
        <v>SŠ chovu koní a jezdectví Kladruby nad Labem - výstavba jízdárny</v>
      </c>
      <c r="F115" s="252"/>
      <c r="G115" s="252"/>
      <c r="H115" s="252"/>
      <c r="L115" s="32"/>
    </row>
    <row r="116" spans="2:65" s="1" customFormat="1" ht="12" customHeight="1">
      <c r="B116" s="32"/>
      <c r="C116" s="27" t="s">
        <v>127</v>
      </c>
      <c r="L116" s="32"/>
    </row>
    <row r="117" spans="2:65" s="1" customFormat="1" ht="16.5" customHeight="1">
      <c r="B117" s="32"/>
      <c r="E117" s="213" t="str">
        <f>E9</f>
        <v>5 - SO05 Dešťová kanalizace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F12</f>
        <v>Kladruby nad Labem</v>
      </c>
      <c r="I119" s="27" t="s">
        <v>21</v>
      </c>
      <c r="J119" s="52" t="str">
        <f>IF(J12="","",J12)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E15</f>
        <v>Pardubický kraj</v>
      </c>
      <c r="I121" s="27" t="s">
        <v>29</v>
      </c>
      <c r="J121" s="30" t="str">
        <f>E21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IF(E18="","",E18)</f>
        <v>Vyplň údaj</v>
      </c>
      <c r="I122" s="27" t="s">
        <v>32</v>
      </c>
      <c r="J122" s="30" t="str">
        <f>E24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P126+P272</f>
        <v>0</v>
      </c>
      <c r="Q125" s="53"/>
      <c r="R125" s="122">
        <f>R126+R272</f>
        <v>1436.7178563100001</v>
      </c>
      <c r="S125" s="53"/>
      <c r="T125" s="123">
        <f>T126+T272</f>
        <v>0</v>
      </c>
      <c r="AT125" s="17" t="s">
        <v>74</v>
      </c>
      <c r="AU125" s="17" t="s">
        <v>133</v>
      </c>
      <c r="BK125" s="124">
        <f>BK126+BK272</f>
        <v>0</v>
      </c>
    </row>
    <row r="126" spans="2:65" s="11" customFormat="1" ht="25.9" customHeight="1">
      <c r="B126" s="125"/>
      <c r="D126" s="126" t="s">
        <v>74</v>
      </c>
      <c r="E126" s="127" t="s">
        <v>156</v>
      </c>
      <c r="F126" s="127" t="s">
        <v>157</v>
      </c>
      <c r="I126" s="128"/>
      <c r="J126" s="129">
        <f>BK126</f>
        <v>0</v>
      </c>
      <c r="L126" s="125"/>
      <c r="M126" s="130"/>
      <c r="P126" s="131">
        <f>P127+P185+P188+P203+P260+P270</f>
        <v>0</v>
      </c>
      <c r="R126" s="131">
        <f>R127+R185+R188+R203+R260+R270</f>
        <v>1436.7178563100001</v>
      </c>
      <c r="T126" s="132">
        <f>T127+T185+T188+T203+T260+T270</f>
        <v>0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BK127+BK185+BK188+BK203+BK260+BK270</f>
        <v>0</v>
      </c>
    </row>
    <row r="127" spans="2:65" s="11" customFormat="1" ht="22.75" customHeight="1">
      <c r="B127" s="125"/>
      <c r="D127" s="126" t="s">
        <v>74</v>
      </c>
      <c r="E127" s="135" t="s">
        <v>82</v>
      </c>
      <c r="F127" s="135" t="s">
        <v>159</v>
      </c>
      <c r="I127" s="128"/>
      <c r="J127" s="136">
        <f>BK127</f>
        <v>0</v>
      </c>
      <c r="L127" s="125"/>
      <c r="M127" s="130"/>
      <c r="P127" s="131">
        <f>SUM(P128:P184)</f>
        <v>0</v>
      </c>
      <c r="R127" s="131">
        <f>SUM(R128:R184)</f>
        <v>1365.5959903320002</v>
      </c>
      <c r="T127" s="132">
        <f>SUM(T128:T184)</f>
        <v>0</v>
      </c>
      <c r="AR127" s="126" t="s">
        <v>82</v>
      </c>
      <c r="AT127" s="133" t="s">
        <v>74</v>
      </c>
      <c r="AU127" s="133" t="s">
        <v>82</v>
      </c>
      <c r="AY127" s="126" t="s">
        <v>158</v>
      </c>
      <c r="BK127" s="134">
        <f>SUM(BK128:BK184)</f>
        <v>0</v>
      </c>
    </row>
    <row r="128" spans="2:65" s="1" customFormat="1" ht="16.5" customHeight="1">
      <c r="B128" s="137"/>
      <c r="C128" s="138" t="s">
        <v>82</v>
      </c>
      <c r="D128" s="138" t="s">
        <v>160</v>
      </c>
      <c r="E128" s="139" t="s">
        <v>3147</v>
      </c>
      <c r="F128" s="140" t="s">
        <v>3148</v>
      </c>
      <c r="G128" s="141" t="s">
        <v>906</v>
      </c>
      <c r="H128" s="142">
        <v>50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7.8688824000000008E-3</v>
      </c>
      <c r="R128" s="148">
        <f>Q128*H128</f>
        <v>0.39344412000000006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84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3149</v>
      </c>
    </row>
    <row r="129" spans="2:65" s="1" customFormat="1" ht="24.15" customHeight="1">
      <c r="B129" s="137"/>
      <c r="C129" s="138" t="s">
        <v>84</v>
      </c>
      <c r="D129" s="138" t="s">
        <v>160</v>
      </c>
      <c r="E129" s="139" t="s">
        <v>3150</v>
      </c>
      <c r="F129" s="140" t="s">
        <v>3151</v>
      </c>
      <c r="G129" s="141" t="s">
        <v>1820</v>
      </c>
      <c r="H129" s="142">
        <v>1440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40</v>
      </c>
      <c r="P129" s="148">
        <f>O129*H129</f>
        <v>0</v>
      </c>
      <c r="Q129" s="148">
        <v>3.2634E-5</v>
      </c>
      <c r="R129" s="148">
        <f>Q129*H129</f>
        <v>4.699296E-2</v>
      </c>
      <c r="S129" s="148">
        <v>0</v>
      </c>
      <c r="T129" s="149">
        <f>S129*H129</f>
        <v>0</v>
      </c>
      <c r="AR129" s="150" t="s">
        <v>105</v>
      </c>
      <c r="AT129" s="150" t="s">
        <v>160</v>
      </c>
      <c r="AU129" s="150" t="s">
        <v>84</v>
      </c>
      <c r="AY129" s="17" t="s">
        <v>158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82</v>
      </c>
      <c r="BK129" s="151">
        <f>ROUND(I129*H129,2)</f>
        <v>0</v>
      </c>
      <c r="BL129" s="17" t="s">
        <v>105</v>
      </c>
      <c r="BM129" s="150" t="s">
        <v>3152</v>
      </c>
    </row>
    <row r="130" spans="2:65" s="13" customFormat="1" ht="10">
      <c r="B130" s="159"/>
      <c r="D130" s="153" t="s">
        <v>165</v>
      </c>
      <c r="E130" s="160" t="s">
        <v>1</v>
      </c>
      <c r="F130" s="161" t="s">
        <v>3153</v>
      </c>
      <c r="H130" s="162">
        <v>1440</v>
      </c>
      <c r="I130" s="163"/>
      <c r="L130" s="159"/>
      <c r="M130" s="164"/>
      <c r="T130" s="165"/>
      <c r="AT130" s="160" t="s">
        <v>165</v>
      </c>
      <c r="AU130" s="160" t="s">
        <v>84</v>
      </c>
      <c r="AV130" s="13" t="s">
        <v>84</v>
      </c>
      <c r="AW130" s="13" t="s">
        <v>31</v>
      </c>
      <c r="AX130" s="13" t="s">
        <v>82</v>
      </c>
      <c r="AY130" s="160" t="s">
        <v>158</v>
      </c>
    </row>
    <row r="131" spans="2:65" s="1" customFormat="1" ht="24.15" customHeight="1">
      <c r="B131" s="137"/>
      <c r="C131" s="138" t="s">
        <v>102</v>
      </c>
      <c r="D131" s="138" t="s">
        <v>160</v>
      </c>
      <c r="E131" s="139" t="s">
        <v>3154</v>
      </c>
      <c r="F131" s="140" t="s">
        <v>3155</v>
      </c>
      <c r="G131" s="141" t="s">
        <v>3156</v>
      </c>
      <c r="H131" s="142">
        <v>150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84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3157</v>
      </c>
    </row>
    <row r="132" spans="2:65" s="1" customFormat="1" ht="24.15" customHeight="1">
      <c r="B132" s="137"/>
      <c r="C132" s="138" t="s">
        <v>105</v>
      </c>
      <c r="D132" s="138" t="s">
        <v>160</v>
      </c>
      <c r="E132" s="139" t="s">
        <v>3158</v>
      </c>
      <c r="F132" s="140" t="s">
        <v>3159</v>
      </c>
      <c r="G132" s="141" t="s">
        <v>906</v>
      </c>
      <c r="H132" s="142">
        <v>9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1.06826E-2</v>
      </c>
      <c r="R132" s="148">
        <f>Q132*H132</f>
        <v>9.6143400000000004E-2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84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3160</v>
      </c>
    </row>
    <row r="133" spans="2:65" s="13" customFormat="1" ht="10">
      <c r="B133" s="159"/>
      <c r="D133" s="153" t="s">
        <v>165</v>
      </c>
      <c r="E133" s="160" t="s">
        <v>1</v>
      </c>
      <c r="F133" s="161" t="s">
        <v>3161</v>
      </c>
      <c r="H133" s="162">
        <v>9</v>
      </c>
      <c r="I133" s="163"/>
      <c r="L133" s="159"/>
      <c r="M133" s="164"/>
      <c r="T133" s="165"/>
      <c r="AT133" s="160" t="s">
        <v>165</v>
      </c>
      <c r="AU133" s="160" t="s">
        <v>84</v>
      </c>
      <c r="AV133" s="13" t="s">
        <v>84</v>
      </c>
      <c r="AW133" s="13" t="s">
        <v>31</v>
      </c>
      <c r="AX133" s="13" t="s">
        <v>82</v>
      </c>
      <c r="AY133" s="160" t="s">
        <v>158</v>
      </c>
    </row>
    <row r="134" spans="2:65" s="1" customFormat="1" ht="24.15" customHeight="1">
      <c r="B134" s="137"/>
      <c r="C134" s="138" t="s">
        <v>108</v>
      </c>
      <c r="D134" s="138" t="s">
        <v>160</v>
      </c>
      <c r="E134" s="139" t="s">
        <v>3162</v>
      </c>
      <c r="F134" s="140" t="s">
        <v>3163</v>
      </c>
      <c r="G134" s="141" t="s">
        <v>906</v>
      </c>
      <c r="H134" s="142">
        <v>29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3.6904300000000001E-2</v>
      </c>
      <c r="R134" s="148">
        <f>Q134*H134</f>
        <v>1.0702247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84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3164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3165</v>
      </c>
      <c r="H135" s="162">
        <v>29</v>
      </c>
      <c r="I135" s="163"/>
      <c r="L135" s="159"/>
      <c r="M135" s="164"/>
      <c r="T135" s="165"/>
      <c r="AT135" s="160" t="s">
        <v>165</v>
      </c>
      <c r="AU135" s="160" t="s">
        <v>84</v>
      </c>
      <c r="AV135" s="13" t="s">
        <v>84</v>
      </c>
      <c r="AW135" s="13" t="s">
        <v>31</v>
      </c>
      <c r="AX135" s="13" t="s">
        <v>82</v>
      </c>
      <c r="AY135" s="160" t="s">
        <v>158</v>
      </c>
    </row>
    <row r="136" spans="2:65" s="1" customFormat="1" ht="33" customHeight="1">
      <c r="B136" s="137"/>
      <c r="C136" s="138" t="s">
        <v>111</v>
      </c>
      <c r="D136" s="138" t="s">
        <v>160</v>
      </c>
      <c r="E136" s="139" t="s">
        <v>3166</v>
      </c>
      <c r="F136" s="140" t="s">
        <v>3167</v>
      </c>
      <c r="G136" s="141" t="s">
        <v>170</v>
      </c>
      <c r="H136" s="142">
        <v>1047.232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84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3168</v>
      </c>
    </row>
    <row r="137" spans="2:65" s="13" customFormat="1" ht="10">
      <c r="B137" s="159"/>
      <c r="D137" s="153" t="s">
        <v>165</v>
      </c>
      <c r="E137" s="160" t="s">
        <v>1</v>
      </c>
      <c r="F137" s="161" t="s">
        <v>3169</v>
      </c>
      <c r="H137" s="162">
        <v>353.92500000000001</v>
      </c>
      <c r="I137" s="163"/>
      <c r="L137" s="159"/>
      <c r="M137" s="164"/>
      <c r="T137" s="165"/>
      <c r="AT137" s="160" t="s">
        <v>165</v>
      </c>
      <c r="AU137" s="160" t="s">
        <v>84</v>
      </c>
      <c r="AV137" s="13" t="s">
        <v>84</v>
      </c>
      <c r="AW137" s="13" t="s">
        <v>31</v>
      </c>
      <c r="AX137" s="13" t="s">
        <v>75</v>
      </c>
      <c r="AY137" s="160" t="s">
        <v>158</v>
      </c>
    </row>
    <row r="138" spans="2:65" s="13" customFormat="1" ht="10">
      <c r="B138" s="159"/>
      <c r="D138" s="153" t="s">
        <v>165</v>
      </c>
      <c r="E138" s="160" t="s">
        <v>1</v>
      </c>
      <c r="F138" s="161" t="s">
        <v>3170</v>
      </c>
      <c r="H138" s="162">
        <v>361.64699999999999</v>
      </c>
      <c r="I138" s="163"/>
      <c r="L138" s="159"/>
      <c r="M138" s="164"/>
      <c r="T138" s="165"/>
      <c r="AT138" s="160" t="s">
        <v>165</v>
      </c>
      <c r="AU138" s="160" t="s">
        <v>84</v>
      </c>
      <c r="AV138" s="13" t="s">
        <v>84</v>
      </c>
      <c r="AW138" s="13" t="s">
        <v>31</v>
      </c>
      <c r="AX138" s="13" t="s">
        <v>75</v>
      </c>
      <c r="AY138" s="160" t="s">
        <v>158</v>
      </c>
    </row>
    <row r="139" spans="2:65" s="13" customFormat="1" ht="10">
      <c r="B139" s="159"/>
      <c r="D139" s="153" t="s">
        <v>165</v>
      </c>
      <c r="E139" s="160" t="s">
        <v>1</v>
      </c>
      <c r="F139" s="161" t="s">
        <v>3171</v>
      </c>
      <c r="H139" s="162">
        <v>331.66</v>
      </c>
      <c r="I139" s="163"/>
      <c r="L139" s="159"/>
      <c r="M139" s="164"/>
      <c r="T139" s="165"/>
      <c r="AT139" s="160" t="s">
        <v>165</v>
      </c>
      <c r="AU139" s="160" t="s">
        <v>84</v>
      </c>
      <c r="AV139" s="13" t="s">
        <v>84</v>
      </c>
      <c r="AW139" s="13" t="s">
        <v>31</v>
      </c>
      <c r="AX139" s="13" t="s">
        <v>75</v>
      </c>
      <c r="AY139" s="160" t="s">
        <v>158</v>
      </c>
    </row>
    <row r="140" spans="2:65" s="14" customFormat="1" ht="10">
      <c r="B140" s="166"/>
      <c r="D140" s="153" t="s">
        <v>165</v>
      </c>
      <c r="E140" s="167" t="s">
        <v>1</v>
      </c>
      <c r="F140" s="168" t="s">
        <v>195</v>
      </c>
      <c r="H140" s="169">
        <v>1047.232</v>
      </c>
      <c r="I140" s="170"/>
      <c r="L140" s="166"/>
      <c r="M140" s="171"/>
      <c r="T140" s="172"/>
      <c r="AT140" s="167" t="s">
        <v>165</v>
      </c>
      <c r="AU140" s="167" t="s">
        <v>84</v>
      </c>
      <c r="AV140" s="14" t="s">
        <v>105</v>
      </c>
      <c r="AW140" s="14" t="s">
        <v>31</v>
      </c>
      <c r="AX140" s="14" t="s">
        <v>82</v>
      </c>
      <c r="AY140" s="167" t="s">
        <v>158</v>
      </c>
    </row>
    <row r="141" spans="2:65" s="1" customFormat="1" ht="33" customHeight="1">
      <c r="B141" s="137"/>
      <c r="C141" s="138" t="s">
        <v>120</v>
      </c>
      <c r="D141" s="138" t="s">
        <v>160</v>
      </c>
      <c r="E141" s="139" t="s">
        <v>3172</v>
      </c>
      <c r="F141" s="140" t="s">
        <v>3173</v>
      </c>
      <c r="G141" s="141" t="s">
        <v>170</v>
      </c>
      <c r="H141" s="142">
        <v>533.4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84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3174</v>
      </c>
    </row>
    <row r="142" spans="2:65" s="12" customFormat="1" ht="10">
      <c r="B142" s="152"/>
      <c r="D142" s="153" t="s">
        <v>165</v>
      </c>
      <c r="E142" s="154" t="s">
        <v>1</v>
      </c>
      <c r="F142" s="155" t="s">
        <v>3175</v>
      </c>
      <c r="H142" s="154" t="s">
        <v>1</v>
      </c>
      <c r="I142" s="156"/>
      <c r="L142" s="152"/>
      <c r="M142" s="157"/>
      <c r="T142" s="158"/>
      <c r="AT142" s="154" t="s">
        <v>165</v>
      </c>
      <c r="AU142" s="154" t="s">
        <v>84</v>
      </c>
      <c r="AV142" s="12" t="s">
        <v>82</v>
      </c>
      <c r="AW142" s="12" t="s">
        <v>31</v>
      </c>
      <c r="AX142" s="12" t="s">
        <v>75</v>
      </c>
      <c r="AY142" s="154" t="s">
        <v>158</v>
      </c>
    </row>
    <row r="143" spans="2:65" s="13" customFormat="1" ht="10">
      <c r="B143" s="159"/>
      <c r="D143" s="153" t="s">
        <v>165</v>
      </c>
      <c r="E143" s="160" t="s">
        <v>1</v>
      </c>
      <c r="F143" s="161" t="s">
        <v>3176</v>
      </c>
      <c r="H143" s="162">
        <v>162.24</v>
      </c>
      <c r="I143" s="163"/>
      <c r="L143" s="159"/>
      <c r="M143" s="164"/>
      <c r="T143" s="165"/>
      <c r="AT143" s="160" t="s">
        <v>165</v>
      </c>
      <c r="AU143" s="160" t="s">
        <v>84</v>
      </c>
      <c r="AV143" s="13" t="s">
        <v>84</v>
      </c>
      <c r="AW143" s="13" t="s">
        <v>31</v>
      </c>
      <c r="AX143" s="13" t="s">
        <v>75</v>
      </c>
      <c r="AY143" s="160" t="s">
        <v>158</v>
      </c>
    </row>
    <row r="144" spans="2:65" s="13" customFormat="1" ht="10">
      <c r="B144" s="159"/>
      <c r="D144" s="153" t="s">
        <v>165</v>
      </c>
      <c r="E144" s="160" t="s">
        <v>1</v>
      </c>
      <c r="F144" s="161" t="s">
        <v>3177</v>
      </c>
      <c r="H144" s="162">
        <v>39.6</v>
      </c>
      <c r="I144" s="163"/>
      <c r="L144" s="159"/>
      <c r="M144" s="164"/>
      <c r="T144" s="165"/>
      <c r="AT144" s="160" t="s">
        <v>165</v>
      </c>
      <c r="AU144" s="160" t="s">
        <v>84</v>
      </c>
      <c r="AV144" s="13" t="s">
        <v>84</v>
      </c>
      <c r="AW144" s="13" t="s">
        <v>31</v>
      </c>
      <c r="AX144" s="13" t="s">
        <v>75</v>
      </c>
      <c r="AY144" s="160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3178</v>
      </c>
      <c r="H145" s="162">
        <v>9.6</v>
      </c>
      <c r="I145" s="163"/>
      <c r="L145" s="159"/>
      <c r="M145" s="164"/>
      <c r="T145" s="165"/>
      <c r="AT145" s="160" t="s">
        <v>165</v>
      </c>
      <c r="AU145" s="160" t="s">
        <v>84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3" customFormat="1" ht="10">
      <c r="B146" s="159"/>
      <c r="D146" s="153" t="s">
        <v>165</v>
      </c>
      <c r="E146" s="160" t="s">
        <v>1</v>
      </c>
      <c r="F146" s="161" t="s">
        <v>3179</v>
      </c>
      <c r="H146" s="162">
        <v>75</v>
      </c>
      <c r="I146" s="163"/>
      <c r="L146" s="159"/>
      <c r="M146" s="164"/>
      <c r="T146" s="165"/>
      <c r="AT146" s="160" t="s">
        <v>165</v>
      </c>
      <c r="AU146" s="160" t="s">
        <v>84</v>
      </c>
      <c r="AV146" s="13" t="s">
        <v>84</v>
      </c>
      <c r="AW146" s="13" t="s">
        <v>31</v>
      </c>
      <c r="AX146" s="13" t="s">
        <v>75</v>
      </c>
      <c r="AY146" s="160" t="s">
        <v>158</v>
      </c>
    </row>
    <row r="147" spans="2:65" s="13" customFormat="1" ht="10">
      <c r="B147" s="159"/>
      <c r="D147" s="153" t="s">
        <v>165</v>
      </c>
      <c r="E147" s="160" t="s">
        <v>1</v>
      </c>
      <c r="F147" s="161" t="s">
        <v>3180</v>
      </c>
      <c r="H147" s="162">
        <v>103.68</v>
      </c>
      <c r="I147" s="163"/>
      <c r="L147" s="159"/>
      <c r="M147" s="164"/>
      <c r="T147" s="165"/>
      <c r="AT147" s="160" t="s">
        <v>165</v>
      </c>
      <c r="AU147" s="160" t="s">
        <v>84</v>
      </c>
      <c r="AV147" s="13" t="s">
        <v>84</v>
      </c>
      <c r="AW147" s="13" t="s">
        <v>31</v>
      </c>
      <c r="AX147" s="13" t="s">
        <v>75</v>
      </c>
      <c r="AY147" s="160" t="s">
        <v>158</v>
      </c>
    </row>
    <row r="148" spans="2:65" s="13" customFormat="1" ht="10">
      <c r="B148" s="159"/>
      <c r="D148" s="153" t="s">
        <v>165</v>
      </c>
      <c r="E148" s="160" t="s">
        <v>1</v>
      </c>
      <c r="F148" s="161" t="s">
        <v>3181</v>
      </c>
      <c r="H148" s="162">
        <v>28.08</v>
      </c>
      <c r="I148" s="163"/>
      <c r="L148" s="159"/>
      <c r="M148" s="164"/>
      <c r="T148" s="165"/>
      <c r="AT148" s="160" t="s">
        <v>165</v>
      </c>
      <c r="AU148" s="160" t="s">
        <v>84</v>
      </c>
      <c r="AV148" s="13" t="s">
        <v>84</v>
      </c>
      <c r="AW148" s="13" t="s">
        <v>31</v>
      </c>
      <c r="AX148" s="13" t="s">
        <v>75</v>
      </c>
      <c r="AY148" s="160" t="s">
        <v>158</v>
      </c>
    </row>
    <row r="149" spans="2:65" s="13" customFormat="1" ht="10">
      <c r="B149" s="159"/>
      <c r="D149" s="153" t="s">
        <v>165</v>
      </c>
      <c r="E149" s="160" t="s">
        <v>1</v>
      </c>
      <c r="F149" s="161" t="s">
        <v>3182</v>
      </c>
      <c r="H149" s="162">
        <v>28.8</v>
      </c>
      <c r="I149" s="163"/>
      <c r="L149" s="159"/>
      <c r="M149" s="164"/>
      <c r="T149" s="165"/>
      <c r="AT149" s="160" t="s">
        <v>165</v>
      </c>
      <c r="AU149" s="160" t="s">
        <v>84</v>
      </c>
      <c r="AV149" s="13" t="s">
        <v>84</v>
      </c>
      <c r="AW149" s="13" t="s">
        <v>31</v>
      </c>
      <c r="AX149" s="13" t="s">
        <v>75</v>
      </c>
      <c r="AY149" s="160" t="s">
        <v>158</v>
      </c>
    </row>
    <row r="150" spans="2:65" s="13" customFormat="1" ht="10">
      <c r="B150" s="159"/>
      <c r="D150" s="153" t="s">
        <v>165</v>
      </c>
      <c r="E150" s="160" t="s">
        <v>1</v>
      </c>
      <c r="F150" s="161" t="s">
        <v>3183</v>
      </c>
      <c r="H150" s="162">
        <v>86.4</v>
      </c>
      <c r="I150" s="163"/>
      <c r="L150" s="159"/>
      <c r="M150" s="164"/>
      <c r="T150" s="165"/>
      <c r="AT150" s="160" t="s">
        <v>165</v>
      </c>
      <c r="AU150" s="160" t="s">
        <v>84</v>
      </c>
      <c r="AV150" s="13" t="s">
        <v>84</v>
      </c>
      <c r="AW150" s="13" t="s">
        <v>31</v>
      </c>
      <c r="AX150" s="13" t="s">
        <v>75</v>
      </c>
      <c r="AY150" s="160" t="s">
        <v>158</v>
      </c>
    </row>
    <row r="151" spans="2:65" s="14" customFormat="1" ht="10">
      <c r="B151" s="166"/>
      <c r="D151" s="153" t="s">
        <v>165</v>
      </c>
      <c r="E151" s="167" t="s">
        <v>1</v>
      </c>
      <c r="F151" s="168" t="s">
        <v>195</v>
      </c>
      <c r="H151" s="169">
        <v>533.4</v>
      </c>
      <c r="I151" s="170"/>
      <c r="L151" s="166"/>
      <c r="M151" s="171"/>
      <c r="T151" s="172"/>
      <c r="AT151" s="167" t="s">
        <v>165</v>
      </c>
      <c r="AU151" s="167" t="s">
        <v>84</v>
      </c>
      <c r="AV151" s="14" t="s">
        <v>105</v>
      </c>
      <c r="AW151" s="14" t="s">
        <v>31</v>
      </c>
      <c r="AX151" s="14" t="s">
        <v>82</v>
      </c>
      <c r="AY151" s="167" t="s">
        <v>158</v>
      </c>
    </row>
    <row r="152" spans="2:65" s="1" customFormat="1" ht="24.15" customHeight="1">
      <c r="B152" s="137"/>
      <c r="C152" s="138" t="s">
        <v>123</v>
      </c>
      <c r="D152" s="138" t="s">
        <v>160</v>
      </c>
      <c r="E152" s="139" t="s">
        <v>3184</v>
      </c>
      <c r="F152" s="140" t="s">
        <v>3185</v>
      </c>
      <c r="G152" s="141" t="s">
        <v>170</v>
      </c>
      <c r="H152" s="142">
        <v>68.400000000000006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84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3186</v>
      </c>
    </row>
    <row r="153" spans="2:65" s="13" customFormat="1" ht="10">
      <c r="B153" s="159"/>
      <c r="D153" s="153" t="s">
        <v>165</v>
      </c>
      <c r="E153" s="160" t="s">
        <v>1</v>
      </c>
      <c r="F153" s="161" t="s">
        <v>3187</v>
      </c>
      <c r="H153" s="162">
        <v>68.400000000000006</v>
      </c>
      <c r="I153" s="163"/>
      <c r="L153" s="159"/>
      <c r="M153" s="164"/>
      <c r="T153" s="165"/>
      <c r="AT153" s="160" t="s">
        <v>165</v>
      </c>
      <c r="AU153" s="160" t="s">
        <v>84</v>
      </c>
      <c r="AV153" s="13" t="s">
        <v>84</v>
      </c>
      <c r="AW153" s="13" t="s">
        <v>31</v>
      </c>
      <c r="AX153" s="13" t="s">
        <v>82</v>
      </c>
      <c r="AY153" s="160" t="s">
        <v>158</v>
      </c>
    </row>
    <row r="154" spans="2:65" s="1" customFormat="1" ht="21.75" customHeight="1">
      <c r="B154" s="137"/>
      <c r="C154" s="138" t="s">
        <v>179</v>
      </c>
      <c r="D154" s="138" t="s">
        <v>160</v>
      </c>
      <c r="E154" s="139" t="s">
        <v>3188</v>
      </c>
      <c r="F154" s="140" t="s">
        <v>3189</v>
      </c>
      <c r="G154" s="141" t="s">
        <v>163</v>
      </c>
      <c r="H154" s="142">
        <v>683.2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5.8135999999999995E-4</v>
      </c>
      <c r="R154" s="148">
        <f>Q154*H154</f>
        <v>0.39718515199999999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84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3190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3191</v>
      </c>
      <c r="H155" s="162">
        <v>270.39999999999998</v>
      </c>
      <c r="I155" s="163"/>
      <c r="L155" s="159"/>
      <c r="M155" s="164"/>
      <c r="T155" s="165"/>
      <c r="AT155" s="160" t="s">
        <v>165</v>
      </c>
      <c r="AU155" s="160" t="s">
        <v>84</v>
      </c>
      <c r="AV155" s="13" t="s">
        <v>84</v>
      </c>
      <c r="AW155" s="13" t="s">
        <v>31</v>
      </c>
      <c r="AX155" s="13" t="s">
        <v>75</v>
      </c>
      <c r="AY155" s="160" t="s">
        <v>158</v>
      </c>
    </row>
    <row r="156" spans="2:65" s="13" customFormat="1" ht="10">
      <c r="B156" s="159"/>
      <c r="D156" s="153" t="s">
        <v>165</v>
      </c>
      <c r="E156" s="160" t="s">
        <v>1</v>
      </c>
      <c r="F156" s="161" t="s">
        <v>3192</v>
      </c>
      <c r="H156" s="162">
        <v>172.8</v>
      </c>
      <c r="I156" s="163"/>
      <c r="L156" s="159"/>
      <c r="M156" s="164"/>
      <c r="T156" s="165"/>
      <c r="AT156" s="160" t="s">
        <v>165</v>
      </c>
      <c r="AU156" s="160" t="s">
        <v>84</v>
      </c>
      <c r="AV156" s="13" t="s">
        <v>84</v>
      </c>
      <c r="AW156" s="13" t="s">
        <v>31</v>
      </c>
      <c r="AX156" s="13" t="s">
        <v>75</v>
      </c>
      <c r="AY156" s="160" t="s">
        <v>158</v>
      </c>
    </row>
    <row r="157" spans="2:65" s="13" customFormat="1" ht="10">
      <c r="B157" s="159"/>
      <c r="D157" s="153" t="s">
        <v>165</v>
      </c>
      <c r="E157" s="160" t="s">
        <v>1</v>
      </c>
      <c r="F157" s="161" t="s">
        <v>3193</v>
      </c>
      <c r="H157" s="162">
        <v>96</v>
      </c>
      <c r="I157" s="163"/>
      <c r="L157" s="159"/>
      <c r="M157" s="164"/>
      <c r="T157" s="165"/>
      <c r="AT157" s="160" t="s">
        <v>165</v>
      </c>
      <c r="AU157" s="160" t="s">
        <v>84</v>
      </c>
      <c r="AV157" s="13" t="s">
        <v>84</v>
      </c>
      <c r="AW157" s="13" t="s">
        <v>31</v>
      </c>
      <c r="AX157" s="13" t="s">
        <v>75</v>
      </c>
      <c r="AY157" s="160" t="s">
        <v>158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3194</v>
      </c>
      <c r="H158" s="162">
        <v>144</v>
      </c>
      <c r="I158" s="163"/>
      <c r="L158" s="159"/>
      <c r="M158" s="164"/>
      <c r="T158" s="165"/>
      <c r="AT158" s="160" t="s">
        <v>165</v>
      </c>
      <c r="AU158" s="160" t="s">
        <v>84</v>
      </c>
      <c r="AV158" s="13" t="s">
        <v>84</v>
      </c>
      <c r="AW158" s="13" t="s">
        <v>31</v>
      </c>
      <c r="AX158" s="13" t="s">
        <v>75</v>
      </c>
      <c r="AY158" s="160" t="s">
        <v>158</v>
      </c>
    </row>
    <row r="159" spans="2:65" s="14" customFormat="1" ht="10">
      <c r="B159" s="166"/>
      <c r="D159" s="153" t="s">
        <v>165</v>
      </c>
      <c r="E159" s="167" t="s">
        <v>1</v>
      </c>
      <c r="F159" s="168" t="s">
        <v>195</v>
      </c>
      <c r="H159" s="169">
        <v>683.2</v>
      </c>
      <c r="I159" s="170"/>
      <c r="L159" s="166"/>
      <c r="M159" s="171"/>
      <c r="T159" s="172"/>
      <c r="AT159" s="167" t="s">
        <v>165</v>
      </c>
      <c r="AU159" s="167" t="s">
        <v>84</v>
      </c>
      <c r="AV159" s="14" t="s">
        <v>105</v>
      </c>
      <c r="AW159" s="14" t="s">
        <v>31</v>
      </c>
      <c r="AX159" s="14" t="s">
        <v>82</v>
      </c>
      <c r="AY159" s="167" t="s">
        <v>158</v>
      </c>
    </row>
    <row r="160" spans="2:65" s="1" customFormat="1" ht="21.75" customHeight="1">
      <c r="B160" s="137"/>
      <c r="C160" s="138" t="s">
        <v>215</v>
      </c>
      <c r="D160" s="138" t="s">
        <v>160</v>
      </c>
      <c r="E160" s="139" t="s">
        <v>3195</v>
      </c>
      <c r="F160" s="140" t="s">
        <v>3196</v>
      </c>
      <c r="G160" s="141" t="s">
        <v>163</v>
      </c>
      <c r="H160" s="142">
        <v>683.2</v>
      </c>
      <c r="I160" s="143"/>
      <c r="J160" s="144">
        <f>ROUND(I160*H160,2)</f>
        <v>0</v>
      </c>
      <c r="K160" s="145"/>
      <c r="L160" s="32"/>
      <c r="M160" s="146" t="s">
        <v>1</v>
      </c>
      <c r="N160" s="147" t="s">
        <v>40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105</v>
      </c>
      <c r="AT160" s="150" t="s">
        <v>160</v>
      </c>
      <c r="AU160" s="150" t="s">
        <v>84</v>
      </c>
      <c r="AY160" s="17" t="s">
        <v>158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82</v>
      </c>
      <c r="BK160" s="151">
        <f>ROUND(I160*H160,2)</f>
        <v>0</v>
      </c>
      <c r="BL160" s="17" t="s">
        <v>105</v>
      </c>
      <c r="BM160" s="150" t="s">
        <v>3197</v>
      </c>
    </row>
    <row r="161" spans="2:65" s="1" customFormat="1" ht="33" customHeight="1">
      <c r="B161" s="137"/>
      <c r="C161" s="138" t="s">
        <v>223</v>
      </c>
      <c r="D161" s="138" t="s">
        <v>160</v>
      </c>
      <c r="E161" s="139" t="s">
        <v>3198</v>
      </c>
      <c r="F161" s="140" t="s">
        <v>3199</v>
      </c>
      <c r="G161" s="141" t="s">
        <v>170</v>
      </c>
      <c r="H161" s="142">
        <v>574.34100000000001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105</v>
      </c>
      <c r="AT161" s="150" t="s">
        <v>160</v>
      </c>
      <c r="AU161" s="150" t="s">
        <v>84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3200</v>
      </c>
    </row>
    <row r="162" spans="2:65" s="13" customFormat="1" ht="10">
      <c r="B162" s="159"/>
      <c r="D162" s="153" t="s">
        <v>165</v>
      </c>
      <c r="E162" s="160" t="s">
        <v>1</v>
      </c>
      <c r="F162" s="161" t="s">
        <v>3201</v>
      </c>
      <c r="H162" s="162">
        <v>574.34100000000001</v>
      </c>
      <c r="I162" s="163"/>
      <c r="L162" s="159"/>
      <c r="M162" s="164"/>
      <c r="T162" s="165"/>
      <c r="AT162" s="160" t="s">
        <v>165</v>
      </c>
      <c r="AU162" s="160" t="s">
        <v>84</v>
      </c>
      <c r="AV162" s="13" t="s">
        <v>84</v>
      </c>
      <c r="AW162" s="13" t="s">
        <v>31</v>
      </c>
      <c r="AX162" s="13" t="s">
        <v>82</v>
      </c>
      <c r="AY162" s="160" t="s">
        <v>158</v>
      </c>
    </row>
    <row r="163" spans="2:65" s="1" customFormat="1" ht="33" customHeight="1">
      <c r="B163" s="137"/>
      <c r="C163" s="138" t="s">
        <v>228</v>
      </c>
      <c r="D163" s="138" t="s">
        <v>160</v>
      </c>
      <c r="E163" s="139" t="s">
        <v>3202</v>
      </c>
      <c r="F163" s="140" t="s">
        <v>3203</v>
      </c>
      <c r="G163" s="141" t="s">
        <v>170</v>
      </c>
      <c r="H163" s="142">
        <v>1006.2910000000001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84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3204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3205</v>
      </c>
      <c r="H164" s="162">
        <v>1006.2910000000001</v>
      </c>
      <c r="I164" s="163"/>
      <c r="L164" s="159"/>
      <c r="M164" s="164"/>
      <c r="T164" s="165"/>
      <c r="AT164" s="160" t="s">
        <v>165</v>
      </c>
      <c r="AU164" s="160" t="s">
        <v>84</v>
      </c>
      <c r="AV164" s="13" t="s">
        <v>84</v>
      </c>
      <c r="AW164" s="13" t="s">
        <v>31</v>
      </c>
      <c r="AX164" s="13" t="s">
        <v>82</v>
      </c>
      <c r="AY164" s="160" t="s">
        <v>158</v>
      </c>
    </row>
    <row r="165" spans="2:65" s="1" customFormat="1" ht="24.15" customHeight="1">
      <c r="B165" s="137"/>
      <c r="C165" s="138" t="s">
        <v>233</v>
      </c>
      <c r="D165" s="138" t="s">
        <v>160</v>
      </c>
      <c r="E165" s="139" t="s">
        <v>3206</v>
      </c>
      <c r="F165" s="140" t="s">
        <v>3207</v>
      </c>
      <c r="G165" s="141" t="s">
        <v>170</v>
      </c>
      <c r="H165" s="142">
        <v>574.34100000000001</v>
      </c>
      <c r="I165" s="143"/>
      <c r="J165" s="144">
        <f>ROUND(I165*H165,2)</f>
        <v>0</v>
      </c>
      <c r="K165" s="145"/>
      <c r="L165" s="32"/>
      <c r="M165" s="146" t="s">
        <v>1</v>
      </c>
      <c r="N165" s="147" t="s">
        <v>40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105</v>
      </c>
      <c r="AT165" s="150" t="s">
        <v>160</v>
      </c>
      <c r="AU165" s="150" t="s">
        <v>84</v>
      </c>
      <c r="AY165" s="17" t="s">
        <v>158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82</v>
      </c>
      <c r="BK165" s="151">
        <f>ROUND(I165*H165,2)</f>
        <v>0</v>
      </c>
      <c r="BL165" s="17" t="s">
        <v>105</v>
      </c>
      <c r="BM165" s="150" t="s">
        <v>3208</v>
      </c>
    </row>
    <row r="166" spans="2:65" s="1" customFormat="1" ht="24.15" customHeight="1">
      <c r="B166" s="137"/>
      <c r="C166" s="138" t="s">
        <v>237</v>
      </c>
      <c r="D166" s="138" t="s">
        <v>160</v>
      </c>
      <c r="E166" s="139" t="s">
        <v>379</v>
      </c>
      <c r="F166" s="140" t="s">
        <v>380</v>
      </c>
      <c r="G166" s="141" t="s">
        <v>226</v>
      </c>
      <c r="H166" s="142">
        <v>1811.3240000000001</v>
      </c>
      <c r="I166" s="143"/>
      <c r="J166" s="144">
        <f>ROUND(I166*H166,2)</f>
        <v>0</v>
      </c>
      <c r="K166" s="145"/>
      <c r="L166" s="32"/>
      <c r="M166" s="146" t="s">
        <v>1</v>
      </c>
      <c r="N166" s="147" t="s">
        <v>40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105</v>
      </c>
      <c r="AT166" s="150" t="s">
        <v>160</v>
      </c>
      <c r="AU166" s="150" t="s">
        <v>84</v>
      </c>
      <c r="AY166" s="17" t="s">
        <v>158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82</v>
      </c>
      <c r="BK166" s="151">
        <f>ROUND(I166*H166,2)</f>
        <v>0</v>
      </c>
      <c r="BL166" s="17" t="s">
        <v>105</v>
      </c>
      <c r="BM166" s="150" t="s">
        <v>3209</v>
      </c>
    </row>
    <row r="167" spans="2:65" s="13" customFormat="1" ht="10">
      <c r="B167" s="159"/>
      <c r="D167" s="153" t="s">
        <v>165</v>
      </c>
      <c r="E167" s="160" t="s">
        <v>1</v>
      </c>
      <c r="F167" s="161" t="s">
        <v>3210</v>
      </c>
      <c r="H167" s="162">
        <v>1811.3240000000001</v>
      </c>
      <c r="I167" s="163"/>
      <c r="L167" s="159"/>
      <c r="M167" s="164"/>
      <c r="T167" s="165"/>
      <c r="AT167" s="160" t="s">
        <v>165</v>
      </c>
      <c r="AU167" s="160" t="s">
        <v>84</v>
      </c>
      <c r="AV167" s="13" t="s">
        <v>84</v>
      </c>
      <c r="AW167" s="13" t="s">
        <v>31</v>
      </c>
      <c r="AX167" s="13" t="s">
        <v>82</v>
      </c>
      <c r="AY167" s="160" t="s">
        <v>158</v>
      </c>
    </row>
    <row r="168" spans="2:65" s="1" customFormat="1" ht="16.5" customHeight="1">
      <c r="B168" s="137"/>
      <c r="C168" s="138" t="s">
        <v>8</v>
      </c>
      <c r="D168" s="138" t="s">
        <v>160</v>
      </c>
      <c r="E168" s="139" t="s">
        <v>383</v>
      </c>
      <c r="F168" s="140" t="s">
        <v>384</v>
      </c>
      <c r="G168" s="141" t="s">
        <v>170</v>
      </c>
      <c r="H168" s="142">
        <v>1580.6320000000001</v>
      </c>
      <c r="I168" s="143"/>
      <c r="J168" s="144">
        <f>ROUND(I168*H168,2)</f>
        <v>0</v>
      </c>
      <c r="K168" s="145"/>
      <c r="L168" s="32"/>
      <c r="M168" s="146" t="s">
        <v>1</v>
      </c>
      <c r="N168" s="147" t="s">
        <v>40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105</v>
      </c>
      <c r="AT168" s="150" t="s">
        <v>160</v>
      </c>
      <c r="AU168" s="150" t="s">
        <v>84</v>
      </c>
      <c r="AY168" s="17" t="s">
        <v>158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82</v>
      </c>
      <c r="BK168" s="151">
        <f>ROUND(I168*H168,2)</f>
        <v>0</v>
      </c>
      <c r="BL168" s="17" t="s">
        <v>105</v>
      </c>
      <c r="BM168" s="150" t="s">
        <v>3211</v>
      </c>
    </row>
    <row r="169" spans="2:65" s="13" customFormat="1" ht="10">
      <c r="B169" s="159"/>
      <c r="D169" s="153" t="s">
        <v>165</v>
      </c>
      <c r="E169" s="160" t="s">
        <v>1</v>
      </c>
      <c r="F169" s="161" t="s">
        <v>3212</v>
      </c>
      <c r="H169" s="162">
        <v>1580.6320000000001</v>
      </c>
      <c r="I169" s="163"/>
      <c r="L169" s="159"/>
      <c r="M169" s="164"/>
      <c r="T169" s="165"/>
      <c r="AT169" s="160" t="s">
        <v>165</v>
      </c>
      <c r="AU169" s="160" t="s">
        <v>84</v>
      </c>
      <c r="AV169" s="13" t="s">
        <v>84</v>
      </c>
      <c r="AW169" s="13" t="s">
        <v>31</v>
      </c>
      <c r="AX169" s="13" t="s">
        <v>82</v>
      </c>
      <c r="AY169" s="160" t="s">
        <v>158</v>
      </c>
    </row>
    <row r="170" spans="2:65" s="1" customFormat="1" ht="24.15" customHeight="1">
      <c r="B170" s="137"/>
      <c r="C170" s="138" t="s">
        <v>248</v>
      </c>
      <c r="D170" s="138" t="s">
        <v>160</v>
      </c>
      <c r="E170" s="139" t="s">
        <v>1998</v>
      </c>
      <c r="F170" s="140" t="s">
        <v>176</v>
      </c>
      <c r="G170" s="141" t="s">
        <v>170</v>
      </c>
      <c r="H170" s="142">
        <v>1148.682</v>
      </c>
      <c r="I170" s="143"/>
      <c r="J170" s="144">
        <f>ROUND(I170*H170,2)</f>
        <v>0</v>
      </c>
      <c r="K170" s="145"/>
      <c r="L170" s="32"/>
      <c r="M170" s="146" t="s">
        <v>1</v>
      </c>
      <c r="N170" s="147" t="s">
        <v>40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105</v>
      </c>
      <c r="AT170" s="150" t="s">
        <v>160</v>
      </c>
      <c r="AU170" s="150" t="s">
        <v>84</v>
      </c>
      <c r="AY170" s="17" t="s">
        <v>158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82</v>
      </c>
      <c r="BK170" s="151">
        <f>ROUND(I170*H170,2)</f>
        <v>0</v>
      </c>
      <c r="BL170" s="17" t="s">
        <v>105</v>
      </c>
      <c r="BM170" s="150" t="s">
        <v>3213</v>
      </c>
    </row>
    <row r="171" spans="2:65" s="13" customFormat="1" ht="20">
      <c r="B171" s="159"/>
      <c r="D171" s="153" t="s">
        <v>165</v>
      </c>
      <c r="E171" s="160" t="s">
        <v>1</v>
      </c>
      <c r="F171" s="161" t="s">
        <v>3214</v>
      </c>
      <c r="H171" s="162">
        <v>1148.682</v>
      </c>
      <c r="I171" s="163"/>
      <c r="L171" s="159"/>
      <c r="M171" s="164"/>
      <c r="T171" s="165"/>
      <c r="AT171" s="160" t="s">
        <v>165</v>
      </c>
      <c r="AU171" s="160" t="s">
        <v>84</v>
      </c>
      <c r="AV171" s="13" t="s">
        <v>84</v>
      </c>
      <c r="AW171" s="13" t="s">
        <v>31</v>
      </c>
      <c r="AX171" s="13" t="s">
        <v>82</v>
      </c>
      <c r="AY171" s="160" t="s">
        <v>158</v>
      </c>
    </row>
    <row r="172" spans="2:65" s="1" customFormat="1" ht="16.5" customHeight="1">
      <c r="B172" s="137"/>
      <c r="C172" s="185" t="s">
        <v>253</v>
      </c>
      <c r="D172" s="185" t="s">
        <v>656</v>
      </c>
      <c r="E172" s="186" t="s">
        <v>3215</v>
      </c>
      <c r="F172" s="187" t="s">
        <v>3216</v>
      </c>
      <c r="G172" s="188" t="s">
        <v>226</v>
      </c>
      <c r="H172" s="189">
        <v>1033.8140000000001</v>
      </c>
      <c r="I172" s="190"/>
      <c r="J172" s="191">
        <f>ROUND(I172*H172,2)</f>
        <v>0</v>
      </c>
      <c r="K172" s="192"/>
      <c r="L172" s="193"/>
      <c r="M172" s="194" t="s">
        <v>1</v>
      </c>
      <c r="N172" s="195" t="s">
        <v>40</v>
      </c>
      <c r="P172" s="148">
        <f>O172*H172</f>
        <v>0</v>
      </c>
      <c r="Q172" s="148">
        <v>1</v>
      </c>
      <c r="R172" s="148">
        <f>Q172*H172</f>
        <v>1033.8140000000001</v>
      </c>
      <c r="S172" s="148">
        <v>0</v>
      </c>
      <c r="T172" s="149">
        <f>S172*H172</f>
        <v>0</v>
      </c>
      <c r="AR172" s="150" t="s">
        <v>123</v>
      </c>
      <c r="AT172" s="150" t="s">
        <v>656</v>
      </c>
      <c r="AU172" s="150" t="s">
        <v>84</v>
      </c>
      <c r="AY172" s="17" t="s">
        <v>158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82</v>
      </c>
      <c r="BK172" s="151">
        <f>ROUND(I172*H172,2)</f>
        <v>0</v>
      </c>
      <c r="BL172" s="17" t="s">
        <v>105</v>
      </c>
      <c r="BM172" s="150" t="s">
        <v>3217</v>
      </c>
    </row>
    <row r="173" spans="2:65" s="13" customFormat="1" ht="10">
      <c r="B173" s="159"/>
      <c r="D173" s="153" t="s">
        <v>165</v>
      </c>
      <c r="E173" s="160" t="s">
        <v>1</v>
      </c>
      <c r="F173" s="161" t="s">
        <v>3218</v>
      </c>
      <c r="H173" s="162">
        <v>1033.8140000000001</v>
      </c>
      <c r="I173" s="163"/>
      <c r="L173" s="159"/>
      <c r="M173" s="164"/>
      <c r="T173" s="165"/>
      <c r="AT173" s="160" t="s">
        <v>165</v>
      </c>
      <c r="AU173" s="160" t="s">
        <v>84</v>
      </c>
      <c r="AV173" s="13" t="s">
        <v>84</v>
      </c>
      <c r="AW173" s="13" t="s">
        <v>31</v>
      </c>
      <c r="AX173" s="13" t="s">
        <v>82</v>
      </c>
      <c r="AY173" s="160" t="s">
        <v>158</v>
      </c>
    </row>
    <row r="174" spans="2:65" s="1" customFormat="1" ht="24.15" customHeight="1">
      <c r="B174" s="137"/>
      <c r="C174" s="138" t="s">
        <v>259</v>
      </c>
      <c r="D174" s="138" t="s">
        <v>160</v>
      </c>
      <c r="E174" s="139" t="s">
        <v>3219</v>
      </c>
      <c r="F174" s="140" t="s">
        <v>3220</v>
      </c>
      <c r="G174" s="141" t="s">
        <v>170</v>
      </c>
      <c r="H174" s="142">
        <v>183.21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84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3221</v>
      </c>
    </row>
    <row r="175" spans="2:65" s="12" customFormat="1" ht="10">
      <c r="B175" s="152"/>
      <c r="D175" s="153" t="s">
        <v>165</v>
      </c>
      <c r="E175" s="154" t="s">
        <v>1</v>
      </c>
      <c r="F175" s="155" t="s">
        <v>3222</v>
      </c>
      <c r="H175" s="154" t="s">
        <v>1</v>
      </c>
      <c r="I175" s="156"/>
      <c r="L175" s="152"/>
      <c r="M175" s="157"/>
      <c r="T175" s="158"/>
      <c r="AT175" s="154" t="s">
        <v>165</v>
      </c>
      <c r="AU175" s="154" t="s">
        <v>84</v>
      </c>
      <c r="AV175" s="12" t="s">
        <v>82</v>
      </c>
      <c r="AW175" s="12" t="s">
        <v>31</v>
      </c>
      <c r="AX175" s="12" t="s">
        <v>75</v>
      </c>
      <c r="AY175" s="154" t="s">
        <v>158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3223</v>
      </c>
      <c r="H176" s="162">
        <v>33.75</v>
      </c>
      <c r="I176" s="163"/>
      <c r="L176" s="159"/>
      <c r="M176" s="164"/>
      <c r="T176" s="165"/>
      <c r="AT176" s="160" t="s">
        <v>165</v>
      </c>
      <c r="AU176" s="160" t="s">
        <v>84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3" customFormat="1" ht="10">
      <c r="B177" s="159"/>
      <c r="D177" s="153" t="s">
        <v>165</v>
      </c>
      <c r="E177" s="160" t="s">
        <v>1</v>
      </c>
      <c r="F177" s="161" t="s">
        <v>3224</v>
      </c>
      <c r="H177" s="162">
        <v>100.5</v>
      </c>
      <c r="I177" s="163"/>
      <c r="L177" s="159"/>
      <c r="M177" s="164"/>
      <c r="T177" s="165"/>
      <c r="AT177" s="160" t="s">
        <v>165</v>
      </c>
      <c r="AU177" s="160" t="s">
        <v>84</v>
      </c>
      <c r="AV177" s="13" t="s">
        <v>84</v>
      </c>
      <c r="AW177" s="13" t="s">
        <v>31</v>
      </c>
      <c r="AX177" s="13" t="s">
        <v>75</v>
      </c>
      <c r="AY177" s="160" t="s">
        <v>158</v>
      </c>
    </row>
    <row r="178" spans="2:65" s="13" customFormat="1" ht="10">
      <c r="B178" s="159"/>
      <c r="D178" s="153" t="s">
        <v>165</v>
      </c>
      <c r="E178" s="160" t="s">
        <v>1</v>
      </c>
      <c r="F178" s="161" t="s">
        <v>3225</v>
      </c>
      <c r="H178" s="162">
        <v>30.36</v>
      </c>
      <c r="I178" s="163"/>
      <c r="L178" s="159"/>
      <c r="M178" s="164"/>
      <c r="T178" s="165"/>
      <c r="AT178" s="160" t="s">
        <v>165</v>
      </c>
      <c r="AU178" s="160" t="s">
        <v>84</v>
      </c>
      <c r="AV178" s="13" t="s">
        <v>84</v>
      </c>
      <c r="AW178" s="13" t="s">
        <v>31</v>
      </c>
      <c r="AX178" s="13" t="s">
        <v>75</v>
      </c>
      <c r="AY178" s="160" t="s">
        <v>158</v>
      </c>
    </row>
    <row r="179" spans="2:65" s="13" customFormat="1" ht="10">
      <c r="B179" s="159"/>
      <c r="D179" s="153" t="s">
        <v>165</v>
      </c>
      <c r="E179" s="160" t="s">
        <v>1</v>
      </c>
      <c r="F179" s="161" t="s">
        <v>3226</v>
      </c>
      <c r="H179" s="162">
        <v>18.600000000000001</v>
      </c>
      <c r="I179" s="163"/>
      <c r="L179" s="159"/>
      <c r="M179" s="164"/>
      <c r="T179" s="165"/>
      <c r="AT179" s="160" t="s">
        <v>165</v>
      </c>
      <c r="AU179" s="160" t="s">
        <v>84</v>
      </c>
      <c r="AV179" s="13" t="s">
        <v>84</v>
      </c>
      <c r="AW179" s="13" t="s">
        <v>31</v>
      </c>
      <c r="AX179" s="13" t="s">
        <v>75</v>
      </c>
      <c r="AY179" s="160" t="s">
        <v>158</v>
      </c>
    </row>
    <row r="180" spans="2:65" s="14" customFormat="1" ht="10">
      <c r="B180" s="166"/>
      <c r="D180" s="153" t="s">
        <v>165</v>
      </c>
      <c r="E180" s="167" t="s">
        <v>1</v>
      </c>
      <c r="F180" s="168" t="s">
        <v>195</v>
      </c>
      <c r="H180" s="169">
        <v>183.21</v>
      </c>
      <c r="I180" s="170"/>
      <c r="L180" s="166"/>
      <c r="M180" s="171"/>
      <c r="T180" s="172"/>
      <c r="AT180" s="167" t="s">
        <v>165</v>
      </c>
      <c r="AU180" s="167" t="s">
        <v>84</v>
      </c>
      <c r="AV180" s="14" t="s">
        <v>105</v>
      </c>
      <c r="AW180" s="14" t="s">
        <v>31</v>
      </c>
      <c r="AX180" s="14" t="s">
        <v>82</v>
      </c>
      <c r="AY180" s="167" t="s">
        <v>158</v>
      </c>
    </row>
    <row r="181" spans="2:65" s="1" customFormat="1" ht="16.5" customHeight="1">
      <c r="B181" s="137"/>
      <c r="C181" s="185" t="s">
        <v>264</v>
      </c>
      <c r="D181" s="185" t="s">
        <v>656</v>
      </c>
      <c r="E181" s="186" t="s">
        <v>3227</v>
      </c>
      <c r="F181" s="187" t="s">
        <v>3228</v>
      </c>
      <c r="G181" s="188" t="s">
        <v>226</v>
      </c>
      <c r="H181" s="189">
        <v>296.298</v>
      </c>
      <c r="I181" s="190"/>
      <c r="J181" s="191">
        <f>ROUND(I181*H181,2)</f>
        <v>0</v>
      </c>
      <c r="K181" s="192"/>
      <c r="L181" s="193"/>
      <c r="M181" s="194" t="s">
        <v>1</v>
      </c>
      <c r="N181" s="195" t="s">
        <v>40</v>
      </c>
      <c r="P181" s="148">
        <f>O181*H181</f>
        <v>0</v>
      </c>
      <c r="Q181" s="148">
        <v>1</v>
      </c>
      <c r="R181" s="148">
        <f>Q181*H181</f>
        <v>296.298</v>
      </c>
      <c r="S181" s="148">
        <v>0</v>
      </c>
      <c r="T181" s="149">
        <f>S181*H181</f>
        <v>0</v>
      </c>
      <c r="AR181" s="150" t="s">
        <v>123</v>
      </c>
      <c r="AT181" s="150" t="s">
        <v>656</v>
      </c>
      <c r="AU181" s="150" t="s">
        <v>84</v>
      </c>
      <c r="AY181" s="17" t="s">
        <v>158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82</v>
      </c>
      <c r="BK181" s="151">
        <f>ROUND(I181*H181,2)</f>
        <v>0</v>
      </c>
      <c r="BL181" s="17" t="s">
        <v>105</v>
      </c>
      <c r="BM181" s="150" t="s">
        <v>3229</v>
      </c>
    </row>
    <row r="182" spans="2:65" s="13" customFormat="1" ht="10">
      <c r="B182" s="159"/>
      <c r="D182" s="153" t="s">
        <v>165</v>
      </c>
      <c r="E182" s="160" t="s">
        <v>1</v>
      </c>
      <c r="F182" s="161" t="s">
        <v>3230</v>
      </c>
      <c r="H182" s="162">
        <v>296.298</v>
      </c>
      <c r="I182" s="163"/>
      <c r="L182" s="159"/>
      <c r="M182" s="164"/>
      <c r="T182" s="165"/>
      <c r="AT182" s="160" t="s">
        <v>165</v>
      </c>
      <c r="AU182" s="160" t="s">
        <v>84</v>
      </c>
      <c r="AV182" s="13" t="s">
        <v>84</v>
      </c>
      <c r="AW182" s="13" t="s">
        <v>31</v>
      </c>
      <c r="AX182" s="13" t="s">
        <v>82</v>
      </c>
      <c r="AY182" s="160" t="s">
        <v>158</v>
      </c>
    </row>
    <row r="183" spans="2:65" s="1" customFormat="1" ht="16.5" customHeight="1">
      <c r="B183" s="137"/>
      <c r="C183" s="185" t="s">
        <v>269</v>
      </c>
      <c r="D183" s="185" t="s">
        <v>656</v>
      </c>
      <c r="E183" s="186" t="s">
        <v>3231</v>
      </c>
      <c r="F183" s="187" t="s">
        <v>3232</v>
      </c>
      <c r="G183" s="188" t="s">
        <v>226</v>
      </c>
      <c r="H183" s="189">
        <v>33.479999999999997</v>
      </c>
      <c r="I183" s="190"/>
      <c r="J183" s="191">
        <f>ROUND(I183*H183,2)</f>
        <v>0</v>
      </c>
      <c r="K183" s="192"/>
      <c r="L183" s="193"/>
      <c r="M183" s="194" t="s">
        <v>1</v>
      </c>
      <c r="N183" s="195" t="s">
        <v>40</v>
      </c>
      <c r="P183" s="148">
        <f>O183*H183</f>
        <v>0</v>
      </c>
      <c r="Q183" s="148">
        <v>1</v>
      </c>
      <c r="R183" s="148">
        <f>Q183*H183</f>
        <v>33.479999999999997</v>
      </c>
      <c r="S183" s="148">
        <v>0</v>
      </c>
      <c r="T183" s="149">
        <f>S183*H183</f>
        <v>0</v>
      </c>
      <c r="AR183" s="150" t="s">
        <v>123</v>
      </c>
      <c r="AT183" s="150" t="s">
        <v>656</v>
      </c>
      <c r="AU183" s="150" t="s">
        <v>84</v>
      </c>
      <c r="AY183" s="17" t="s">
        <v>158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82</v>
      </c>
      <c r="BK183" s="151">
        <f>ROUND(I183*H183,2)</f>
        <v>0</v>
      </c>
      <c r="BL183" s="17" t="s">
        <v>105</v>
      </c>
      <c r="BM183" s="150" t="s">
        <v>3233</v>
      </c>
    </row>
    <row r="184" spans="2:65" s="13" customFormat="1" ht="10">
      <c r="B184" s="159"/>
      <c r="D184" s="153" t="s">
        <v>165</v>
      </c>
      <c r="E184" s="160" t="s">
        <v>1</v>
      </c>
      <c r="F184" s="161" t="s">
        <v>3234</v>
      </c>
      <c r="H184" s="162">
        <v>33.479999999999997</v>
      </c>
      <c r="I184" s="163"/>
      <c r="L184" s="159"/>
      <c r="M184" s="164"/>
      <c r="T184" s="165"/>
      <c r="AT184" s="160" t="s">
        <v>165</v>
      </c>
      <c r="AU184" s="160" t="s">
        <v>84</v>
      </c>
      <c r="AV184" s="13" t="s">
        <v>84</v>
      </c>
      <c r="AW184" s="13" t="s">
        <v>31</v>
      </c>
      <c r="AX184" s="13" t="s">
        <v>82</v>
      </c>
      <c r="AY184" s="160" t="s">
        <v>158</v>
      </c>
    </row>
    <row r="185" spans="2:65" s="11" customFormat="1" ht="22.75" customHeight="1">
      <c r="B185" s="125"/>
      <c r="D185" s="126" t="s">
        <v>74</v>
      </c>
      <c r="E185" s="135" t="s">
        <v>102</v>
      </c>
      <c r="F185" s="135" t="s">
        <v>546</v>
      </c>
      <c r="I185" s="128"/>
      <c r="J185" s="136">
        <f>BK185</f>
        <v>0</v>
      </c>
      <c r="L185" s="125"/>
      <c r="M185" s="130"/>
      <c r="P185" s="131">
        <f>SUM(P186:P187)</f>
        <v>0</v>
      </c>
      <c r="R185" s="131">
        <f>SUM(R186:R187)</f>
        <v>0</v>
      </c>
      <c r="T185" s="132">
        <f>SUM(T186:T187)</f>
        <v>0</v>
      </c>
      <c r="AR185" s="126" t="s">
        <v>82</v>
      </c>
      <c r="AT185" s="133" t="s">
        <v>74</v>
      </c>
      <c r="AU185" s="133" t="s">
        <v>82</v>
      </c>
      <c r="AY185" s="126" t="s">
        <v>158</v>
      </c>
      <c r="BK185" s="134">
        <f>SUM(BK186:BK187)</f>
        <v>0</v>
      </c>
    </row>
    <row r="186" spans="2:65" s="1" customFormat="1" ht="21.75" customHeight="1">
      <c r="B186" s="137"/>
      <c r="C186" s="138" t="s">
        <v>7</v>
      </c>
      <c r="D186" s="138" t="s">
        <v>160</v>
      </c>
      <c r="E186" s="139" t="s">
        <v>3235</v>
      </c>
      <c r="F186" s="140" t="s">
        <v>3236</v>
      </c>
      <c r="G186" s="141" t="s">
        <v>906</v>
      </c>
      <c r="H186" s="142">
        <v>276</v>
      </c>
      <c r="I186" s="143"/>
      <c r="J186" s="144">
        <f>ROUND(I186*H186,2)</f>
        <v>0</v>
      </c>
      <c r="K186" s="145"/>
      <c r="L186" s="32"/>
      <c r="M186" s="146" t="s">
        <v>1</v>
      </c>
      <c r="N186" s="147" t="s">
        <v>40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105</v>
      </c>
      <c r="AT186" s="150" t="s">
        <v>160</v>
      </c>
      <c r="AU186" s="150" t="s">
        <v>84</v>
      </c>
      <c r="AY186" s="17" t="s">
        <v>158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82</v>
      </c>
      <c r="BK186" s="151">
        <f>ROUND(I186*H186,2)</f>
        <v>0</v>
      </c>
      <c r="BL186" s="17" t="s">
        <v>105</v>
      </c>
      <c r="BM186" s="150" t="s">
        <v>3237</v>
      </c>
    </row>
    <row r="187" spans="2:65" s="13" customFormat="1" ht="10">
      <c r="B187" s="159"/>
      <c r="D187" s="153" t="s">
        <v>165</v>
      </c>
      <c r="E187" s="160" t="s">
        <v>1</v>
      </c>
      <c r="F187" s="161" t="s">
        <v>3238</v>
      </c>
      <c r="H187" s="162">
        <v>276</v>
      </c>
      <c r="I187" s="163"/>
      <c r="L187" s="159"/>
      <c r="M187" s="164"/>
      <c r="T187" s="165"/>
      <c r="AT187" s="160" t="s">
        <v>165</v>
      </c>
      <c r="AU187" s="160" t="s">
        <v>84</v>
      </c>
      <c r="AV187" s="13" t="s">
        <v>84</v>
      </c>
      <c r="AW187" s="13" t="s">
        <v>31</v>
      </c>
      <c r="AX187" s="13" t="s">
        <v>82</v>
      </c>
      <c r="AY187" s="160" t="s">
        <v>158</v>
      </c>
    </row>
    <row r="188" spans="2:65" s="11" customFormat="1" ht="22.75" customHeight="1">
      <c r="B188" s="125"/>
      <c r="D188" s="126" t="s">
        <v>74</v>
      </c>
      <c r="E188" s="135" t="s">
        <v>105</v>
      </c>
      <c r="F188" s="135" t="s">
        <v>647</v>
      </c>
      <c r="I188" s="128"/>
      <c r="J188" s="136">
        <f>BK188</f>
        <v>0</v>
      </c>
      <c r="L188" s="125"/>
      <c r="M188" s="130"/>
      <c r="P188" s="131">
        <f>SUM(P189:P202)</f>
        <v>0</v>
      </c>
      <c r="R188" s="131">
        <f>SUM(R189:R202)</f>
        <v>0</v>
      </c>
      <c r="T188" s="132">
        <f>SUM(T189:T202)</f>
        <v>0</v>
      </c>
      <c r="AR188" s="126" t="s">
        <v>82</v>
      </c>
      <c r="AT188" s="133" t="s">
        <v>74</v>
      </c>
      <c r="AU188" s="133" t="s">
        <v>82</v>
      </c>
      <c r="AY188" s="126" t="s">
        <v>158</v>
      </c>
      <c r="BK188" s="134">
        <f>SUM(BK189:BK202)</f>
        <v>0</v>
      </c>
    </row>
    <row r="189" spans="2:65" s="1" customFormat="1" ht="16.5" customHeight="1">
      <c r="B189" s="137"/>
      <c r="C189" s="138" t="s">
        <v>284</v>
      </c>
      <c r="D189" s="138" t="s">
        <v>160</v>
      </c>
      <c r="E189" s="139" t="s">
        <v>3239</v>
      </c>
      <c r="F189" s="140" t="s">
        <v>3240</v>
      </c>
      <c r="G189" s="141" t="s">
        <v>170</v>
      </c>
      <c r="H189" s="142">
        <v>26.5</v>
      </c>
      <c r="I189" s="143"/>
      <c r="J189" s="144">
        <f>ROUND(I189*H189,2)</f>
        <v>0</v>
      </c>
      <c r="K189" s="145"/>
      <c r="L189" s="32"/>
      <c r="M189" s="146" t="s">
        <v>1</v>
      </c>
      <c r="N189" s="147" t="s">
        <v>40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105</v>
      </c>
      <c r="AT189" s="150" t="s">
        <v>160</v>
      </c>
      <c r="AU189" s="150" t="s">
        <v>84</v>
      </c>
      <c r="AY189" s="17" t="s">
        <v>158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82</v>
      </c>
      <c r="BK189" s="151">
        <f>ROUND(I189*H189,2)</f>
        <v>0</v>
      </c>
      <c r="BL189" s="17" t="s">
        <v>105</v>
      </c>
      <c r="BM189" s="150" t="s">
        <v>3241</v>
      </c>
    </row>
    <row r="190" spans="2:65" s="13" customFormat="1" ht="10">
      <c r="B190" s="159"/>
      <c r="D190" s="153" t="s">
        <v>165</v>
      </c>
      <c r="E190" s="160" t="s">
        <v>1</v>
      </c>
      <c r="F190" s="161" t="s">
        <v>3242</v>
      </c>
      <c r="H190" s="162">
        <v>4.875</v>
      </c>
      <c r="I190" s="163"/>
      <c r="L190" s="159"/>
      <c r="M190" s="164"/>
      <c r="T190" s="165"/>
      <c r="AT190" s="160" t="s">
        <v>165</v>
      </c>
      <c r="AU190" s="160" t="s">
        <v>84</v>
      </c>
      <c r="AV190" s="13" t="s">
        <v>84</v>
      </c>
      <c r="AW190" s="13" t="s">
        <v>31</v>
      </c>
      <c r="AX190" s="13" t="s">
        <v>75</v>
      </c>
      <c r="AY190" s="160" t="s">
        <v>158</v>
      </c>
    </row>
    <row r="191" spans="2:65" s="13" customFormat="1" ht="10">
      <c r="B191" s="159"/>
      <c r="D191" s="153" t="s">
        <v>165</v>
      </c>
      <c r="E191" s="160" t="s">
        <v>1</v>
      </c>
      <c r="F191" s="161" t="s">
        <v>3243</v>
      </c>
      <c r="H191" s="162">
        <v>10.5</v>
      </c>
      <c r="I191" s="163"/>
      <c r="L191" s="159"/>
      <c r="M191" s="164"/>
      <c r="T191" s="165"/>
      <c r="AT191" s="160" t="s">
        <v>165</v>
      </c>
      <c r="AU191" s="160" t="s">
        <v>84</v>
      </c>
      <c r="AV191" s="13" t="s">
        <v>84</v>
      </c>
      <c r="AW191" s="13" t="s">
        <v>31</v>
      </c>
      <c r="AX191" s="13" t="s">
        <v>75</v>
      </c>
      <c r="AY191" s="160" t="s">
        <v>158</v>
      </c>
    </row>
    <row r="192" spans="2:65" s="13" customFormat="1" ht="10">
      <c r="B192" s="159"/>
      <c r="D192" s="153" t="s">
        <v>165</v>
      </c>
      <c r="E192" s="160" t="s">
        <v>1</v>
      </c>
      <c r="F192" s="161" t="s">
        <v>3244</v>
      </c>
      <c r="H192" s="162">
        <v>10.5</v>
      </c>
      <c r="I192" s="163"/>
      <c r="L192" s="159"/>
      <c r="M192" s="164"/>
      <c r="T192" s="165"/>
      <c r="AT192" s="160" t="s">
        <v>165</v>
      </c>
      <c r="AU192" s="160" t="s">
        <v>84</v>
      </c>
      <c r="AV192" s="13" t="s">
        <v>84</v>
      </c>
      <c r="AW192" s="13" t="s">
        <v>31</v>
      </c>
      <c r="AX192" s="13" t="s">
        <v>75</v>
      </c>
      <c r="AY192" s="160" t="s">
        <v>158</v>
      </c>
    </row>
    <row r="193" spans="2:65" s="13" customFormat="1" ht="10">
      <c r="B193" s="159"/>
      <c r="D193" s="153" t="s">
        <v>165</v>
      </c>
      <c r="E193" s="160" t="s">
        <v>1</v>
      </c>
      <c r="F193" s="161" t="s">
        <v>3245</v>
      </c>
      <c r="H193" s="162">
        <v>0.625</v>
      </c>
      <c r="I193" s="163"/>
      <c r="L193" s="159"/>
      <c r="M193" s="164"/>
      <c r="T193" s="165"/>
      <c r="AT193" s="160" t="s">
        <v>165</v>
      </c>
      <c r="AU193" s="160" t="s">
        <v>84</v>
      </c>
      <c r="AV193" s="13" t="s">
        <v>84</v>
      </c>
      <c r="AW193" s="13" t="s">
        <v>31</v>
      </c>
      <c r="AX193" s="13" t="s">
        <v>75</v>
      </c>
      <c r="AY193" s="160" t="s">
        <v>158</v>
      </c>
    </row>
    <row r="194" spans="2:65" s="14" customFormat="1" ht="10">
      <c r="B194" s="166"/>
      <c r="D194" s="153" t="s">
        <v>165</v>
      </c>
      <c r="E194" s="167" t="s">
        <v>1</v>
      </c>
      <c r="F194" s="168" t="s">
        <v>195</v>
      </c>
      <c r="H194" s="169">
        <v>26.5</v>
      </c>
      <c r="I194" s="170"/>
      <c r="L194" s="166"/>
      <c r="M194" s="171"/>
      <c r="T194" s="172"/>
      <c r="AT194" s="167" t="s">
        <v>165</v>
      </c>
      <c r="AU194" s="167" t="s">
        <v>84</v>
      </c>
      <c r="AV194" s="14" t="s">
        <v>105</v>
      </c>
      <c r="AW194" s="14" t="s">
        <v>31</v>
      </c>
      <c r="AX194" s="14" t="s">
        <v>82</v>
      </c>
      <c r="AY194" s="167" t="s">
        <v>158</v>
      </c>
    </row>
    <row r="195" spans="2:65" s="1" customFormat="1" ht="16.5" customHeight="1">
      <c r="B195" s="137"/>
      <c r="C195" s="138" t="s">
        <v>289</v>
      </c>
      <c r="D195" s="138" t="s">
        <v>160</v>
      </c>
      <c r="E195" s="139" t="s">
        <v>3246</v>
      </c>
      <c r="F195" s="140" t="s">
        <v>3247</v>
      </c>
      <c r="G195" s="141" t="s">
        <v>170</v>
      </c>
      <c r="H195" s="142">
        <v>33.119999999999997</v>
      </c>
      <c r="I195" s="143"/>
      <c r="J195" s="144">
        <f>ROUND(I195*H195,2)</f>
        <v>0</v>
      </c>
      <c r="K195" s="145"/>
      <c r="L195" s="32"/>
      <c r="M195" s="146" t="s">
        <v>1</v>
      </c>
      <c r="N195" s="147" t="s">
        <v>40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105</v>
      </c>
      <c r="AT195" s="150" t="s">
        <v>160</v>
      </c>
      <c r="AU195" s="150" t="s">
        <v>84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105</v>
      </c>
      <c r="BM195" s="150" t="s">
        <v>3248</v>
      </c>
    </row>
    <row r="196" spans="2:65" s="13" customFormat="1" ht="10">
      <c r="B196" s="159"/>
      <c r="D196" s="153" t="s">
        <v>165</v>
      </c>
      <c r="E196" s="160" t="s">
        <v>1</v>
      </c>
      <c r="F196" s="161" t="s">
        <v>3249</v>
      </c>
      <c r="H196" s="162">
        <v>33.119999999999997</v>
      </c>
      <c r="I196" s="163"/>
      <c r="L196" s="159"/>
      <c r="M196" s="164"/>
      <c r="T196" s="165"/>
      <c r="AT196" s="160" t="s">
        <v>165</v>
      </c>
      <c r="AU196" s="160" t="s">
        <v>84</v>
      </c>
      <c r="AV196" s="13" t="s">
        <v>84</v>
      </c>
      <c r="AW196" s="13" t="s">
        <v>31</v>
      </c>
      <c r="AX196" s="13" t="s">
        <v>82</v>
      </c>
      <c r="AY196" s="160" t="s">
        <v>158</v>
      </c>
    </row>
    <row r="197" spans="2:65" s="1" customFormat="1" ht="24.15" customHeight="1">
      <c r="B197" s="137"/>
      <c r="C197" s="138" t="s">
        <v>295</v>
      </c>
      <c r="D197" s="138" t="s">
        <v>160</v>
      </c>
      <c r="E197" s="139" t="s">
        <v>3250</v>
      </c>
      <c r="F197" s="140" t="s">
        <v>3251</v>
      </c>
      <c r="G197" s="141" t="s">
        <v>170</v>
      </c>
      <c r="H197" s="142">
        <v>4.875</v>
      </c>
      <c r="I197" s="143"/>
      <c r="J197" s="144">
        <f>ROUND(I197*H197,2)</f>
        <v>0</v>
      </c>
      <c r="K197" s="145"/>
      <c r="L197" s="32"/>
      <c r="M197" s="146" t="s">
        <v>1</v>
      </c>
      <c r="N197" s="147" t="s">
        <v>40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105</v>
      </c>
      <c r="AT197" s="150" t="s">
        <v>160</v>
      </c>
      <c r="AU197" s="150" t="s">
        <v>84</v>
      </c>
      <c r="AY197" s="17" t="s">
        <v>158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82</v>
      </c>
      <c r="BK197" s="151">
        <f>ROUND(I197*H197,2)</f>
        <v>0</v>
      </c>
      <c r="BL197" s="17" t="s">
        <v>105</v>
      </c>
      <c r="BM197" s="150" t="s">
        <v>3252</v>
      </c>
    </row>
    <row r="198" spans="2:65" s="13" customFormat="1" ht="10">
      <c r="B198" s="159"/>
      <c r="D198" s="153" t="s">
        <v>165</v>
      </c>
      <c r="E198" s="160" t="s">
        <v>1</v>
      </c>
      <c r="F198" s="161" t="s">
        <v>3253</v>
      </c>
      <c r="H198" s="162">
        <v>4.875</v>
      </c>
      <c r="I198" s="163"/>
      <c r="L198" s="159"/>
      <c r="M198" s="164"/>
      <c r="T198" s="165"/>
      <c r="AT198" s="160" t="s">
        <v>165</v>
      </c>
      <c r="AU198" s="160" t="s">
        <v>84</v>
      </c>
      <c r="AV198" s="13" t="s">
        <v>84</v>
      </c>
      <c r="AW198" s="13" t="s">
        <v>31</v>
      </c>
      <c r="AX198" s="13" t="s">
        <v>82</v>
      </c>
      <c r="AY198" s="160" t="s">
        <v>158</v>
      </c>
    </row>
    <row r="199" spans="2:65" s="1" customFormat="1" ht="24.15" customHeight="1">
      <c r="B199" s="137"/>
      <c r="C199" s="138" t="s">
        <v>485</v>
      </c>
      <c r="D199" s="138" t="s">
        <v>160</v>
      </c>
      <c r="E199" s="139" t="s">
        <v>3254</v>
      </c>
      <c r="F199" s="140" t="s">
        <v>3255</v>
      </c>
      <c r="G199" s="141" t="s">
        <v>170</v>
      </c>
      <c r="H199" s="142">
        <v>5.8129999999999997</v>
      </c>
      <c r="I199" s="143"/>
      <c r="J199" s="144">
        <f>ROUND(I199*H199,2)</f>
        <v>0</v>
      </c>
      <c r="K199" s="145"/>
      <c r="L199" s="32"/>
      <c r="M199" s="146" t="s">
        <v>1</v>
      </c>
      <c r="N199" s="147" t="s">
        <v>40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105</v>
      </c>
      <c r="AT199" s="150" t="s">
        <v>160</v>
      </c>
      <c r="AU199" s="150" t="s">
        <v>84</v>
      </c>
      <c r="AY199" s="17" t="s">
        <v>158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82</v>
      </c>
      <c r="BK199" s="151">
        <f>ROUND(I199*H199,2)</f>
        <v>0</v>
      </c>
      <c r="BL199" s="17" t="s">
        <v>105</v>
      </c>
      <c r="BM199" s="150" t="s">
        <v>3256</v>
      </c>
    </row>
    <row r="200" spans="2:65" s="13" customFormat="1" ht="10">
      <c r="B200" s="159"/>
      <c r="D200" s="153" t="s">
        <v>165</v>
      </c>
      <c r="E200" s="160" t="s">
        <v>1</v>
      </c>
      <c r="F200" s="161" t="s">
        <v>3257</v>
      </c>
      <c r="H200" s="162">
        <v>4.875</v>
      </c>
      <c r="I200" s="163"/>
      <c r="L200" s="159"/>
      <c r="M200" s="164"/>
      <c r="T200" s="165"/>
      <c r="AT200" s="160" t="s">
        <v>165</v>
      </c>
      <c r="AU200" s="160" t="s">
        <v>84</v>
      </c>
      <c r="AV200" s="13" t="s">
        <v>84</v>
      </c>
      <c r="AW200" s="13" t="s">
        <v>31</v>
      </c>
      <c r="AX200" s="13" t="s">
        <v>75</v>
      </c>
      <c r="AY200" s="160" t="s">
        <v>158</v>
      </c>
    </row>
    <row r="201" spans="2:65" s="13" customFormat="1" ht="10">
      <c r="B201" s="159"/>
      <c r="D201" s="153" t="s">
        <v>165</v>
      </c>
      <c r="E201" s="160" t="s">
        <v>1</v>
      </c>
      <c r="F201" s="161" t="s">
        <v>3258</v>
      </c>
      <c r="H201" s="162">
        <v>0.93799999999999994</v>
      </c>
      <c r="I201" s="163"/>
      <c r="L201" s="159"/>
      <c r="M201" s="164"/>
      <c r="T201" s="165"/>
      <c r="AT201" s="160" t="s">
        <v>165</v>
      </c>
      <c r="AU201" s="160" t="s">
        <v>84</v>
      </c>
      <c r="AV201" s="13" t="s">
        <v>84</v>
      </c>
      <c r="AW201" s="13" t="s">
        <v>31</v>
      </c>
      <c r="AX201" s="13" t="s">
        <v>75</v>
      </c>
      <c r="AY201" s="160" t="s">
        <v>158</v>
      </c>
    </row>
    <row r="202" spans="2:65" s="14" customFormat="1" ht="10">
      <c r="B202" s="166"/>
      <c r="D202" s="153" t="s">
        <v>165</v>
      </c>
      <c r="E202" s="167" t="s">
        <v>1</v>
      </c>
      <c r="F202" s="168" t="s">
        <v>195</v>
      </c>
      <c r="H202" s="169">
        <v>5.8129999999999997</v>
      </c>
      <c r="I202" s="170"/>
      <c r="L202" s="166"/>
      <c r="M202" s="171"/>
      <c r="T202" s="172"/>
      <c r="AT202" s="167" t="s">
        <v>165</v>
      </c>
      <c r="AU202" s="167" t="s">
        <v>84</v>
      </c>
      <c r="AV202" s="14" t="s">
        <v>105</v>
      </c>
      <c r="AW202" s="14" t="s">
        <v>31</v>
      </c>
      <c r="AX202" s="14" t="s">
        <v>82</v>
      </c>
      <c r="AY202" s="167" t="s">
        <v>158</v>
      </c>
    </row>
    <row r="203" spans="2:65" s="11" customFormat="1" ht="22.75" customHeight="1">
      <c r="B203" s="125"/>
      <c r="D203" s="126" t="s">
        <v>74</v>
      </c>
      <c r="E203" s="135" t="s">
        <v>123</v>
      </c>
      <c r="F203" s="135" t="s">
        <v>2012</v>
      </c>
      <c r="I203" s="128"/>
      <c r="J203" s="136">
        <f>BK203</f>
        <v>0</v>
      </c>
      <c r="L203" s="125"/>
      <c r="M203" s="130"/>
      <c r="P203" s="131">
        <f>SUM(P204:P259)</f>
        <v>0</v>
      </c>
      <c r="R203" s="131">
        <f>SUM(R204:R259)</f>
        <v>71.121865978000002</v>
      </c>
      <c r="T203" s="132">
        <f>SUM(T204:T259)</f>
        <v>0</v>
      </c>
      <c r="AR203" s="126" t="s">
        <v>82</v>
      </c>
      <c r="AT203" s="133" t="s">
        <v>74</v>
      </c>
      <c r="AU203" s="133" t="s">
        <v>82</v>
      </c>
      <c r="AY203" s="126" t="s">
        <v>158</v>
      </c>
      <c r="BK203" s="134">
        <f>SUM(BK204:BK259)</f>
        <v>0</v>
      </c>
    </row>
    <row r="204" spans="2:65" s="1" customFormat="1" ht="24.15" customHeight="1">
      <c r="B204" s="137"/>
      <c r="C204" s="138" t="s">
        <v>489</v>
      </c>
      <c r="D204" s="138" t="s">
        <v>160</v>
      </c>
      <c r="E204" s="139" t="s">
        <v>3259</v>
      </c>
      <c r="F204" s="140" t="s">
        <v>3260</v>
      </c>
      <c r="G204" s="141" t="s">
        <v>906</v>
      </c>
      <c r="H204" s="142">
        <v>40</v>
      </c>
      <c r="I204" s="143"/>
      <c r="J204" s="144">
        <f>ROUND(I204*H204,2)</f>
        <v>0</v>
      </c>
      <c r="K204" s="145"/>
      <c r="L204" s="32"/>
      <c r="M204" s="146" t="s">
        <v>1</v>
      </c>
      <c r="N204" s="147" t="s">
        <v>40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105</v>
      </c>
      <c r="AT204" s="150" t="s">
        <v>160</v>
      </c>
      <c r="AU204" s="150" t="s">
        <v>84</v>
      </c>
      <c r="AY204" s="17" t="s">
        <v>158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82</v>
      </c>
      <c r="BK204" s="151">
        <f>ROUND(I204*H204,2)</f>
        <v>0</v>
      </c>
      <c r="BL204" s="17" t="s">
        <v>105</v>
      </c>
      <c r="BM204" s="150" t="s">
        <v>3261</v>
      </c>
    </row>
    <row r="205" spans="2:65" s="1" customFormat="1" ht="16.5" customHeight="1">
      <c r="B205" s="137"/>
      <c r="C205" s="185" t="s">
        <v>495</v>
      </c>
      <c r="D205" s="185" t="s">
        <v>656</v>
      </c>
      <c r="E205" s="186" t="s">
        <v>3262</v>
      </c>
      <c r="F205" s="187" t="s">
        <v>3263</v>
      </c>
      <c r="G205" s="188" t="s">
        <v>906</v>
      </c>
      <c r="H205" s="189">
        <v>40.6</v>
      </c>
      <c r="I205" s="190"/>
      <c r="J205" s="191">
        <f>ROUND(I205*H205,2)</f>
        <v>0</v>
      </c>
      <c r="K205" s="192"/>
      <c r="L205" s="193"/>
      <c r="M205" s="194" t="s">
        <v>1</v>
      </c>
      <c r="N205" s="195" t="s">
        <v>40</v>
      </c>
      <c r="P205" s="148">
        <f>O205*H205</f>
        <v>0</v>
      </c>
      <c r="Q205" s="148">
        <v>6.7000000000000002E-4</v>
      </c>
      <c r="R205" s="148">
        <f>Q205*H205</f>
        <v>2.7202E-2</v>
      </c>
      <c r="S205" s="148">
        <v>0</v>
      </c>
      <c r="T205" s="149">
        <f>S205*H205</f>
        <v>0</v>
      </c>
      <c r="AR205" s="150" t="s">
        <v>123</v>
      </c>
      <c r="AT205" s="150" t="s">
        <v>656</v>
      </c>
      <c r="AU205" s="150" t="s">
        <v>84</v>
      </c>
      <c r="AY205" s="17" t="s">
        <v>158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82</v>
      </c>
      <c r="BK205" s="151">
        <f>ROUND(I205*H205,2)</f>
        <v>0</v>
      </c>
      <c r="BL205" s="17" t="s">
        <v>105</v>
      </c>
      <c r="BM205" s="150" t="s">
        <v>3264</v>
      </c>
    </row>
    <row r="206" spans="2:65" s="13" customFormat="1" ht="10">
      <c r="B206" s="159"/>
      <c r="D206" s="153" t="s">
        <v>165</v>
      </c>
      <c r="E206" s="160" t="s">
        <v>1</v>
      </c>
      <c r="F206" s="161" t="s">
        <v>588</v>
      </c>
      <c r="H206" s="162">
        <v>40</v>
      </c>
      <c r="I206" s="163"/>
      <c r="L206" s="159"/>
      <c r="M206" s="164"/>
      <c r="T206" s="165"/>
      <c r="AT206" s="160" t="s">
        <v>165</v>
      </c>
      <c r="AU206" s="160" t="s">
        <v>84</v>
      </c>
      <c r="AV206" s="13" t="s">
        <v>84</v>
      </c>
      <c r="AW206" s="13" t="s">
        <v>31</v>
      </c>
      <c r="AX206" s="13" t="s">
        <v>82</v>
      </c>
      <c r="AY206" s="160" t="s">
        <v>158</v>
      </c>
    </row>
    <row r="207" spans="2:65" s="13" customFormat="1" ht="10">
      <c r="B207" s="159"/>
      <c r="D207" s="153" t="s">
        <v>165</v>
      </c>
      <c r="F207" s="161" t="s">
        <v>3265</v>
      </c>
      <c r="H207" s="162">
        <v>40.6</v>
      </c>
      <c r="I207" s="163"/>
      <c r="L207" s="159"/>
      <c r="M207" s="164"/>
      <c r="T207" s="165"/>
      <c r="AT207" s="160" t="s">
        <v>165</v>
      </c>
      <c r="AU207" s="160" t="s">
        <v>84</v>
      </c>
      <c r="AV207" s="13" t="s">
        <v>84</v>
      </c>
      <c r="AW207" s="13" t="s">
        <v>3</v>
      </c>
      <c r="AX207" s="13" t="s">
        <v>82</v>
      </c>
      <c r="AY207" s="160" t="s">
        <v>158</v>
      </c>
    </row>
    <row r="208" spans="2:65" s="1" customFormat="1" ht="33" customHeight="1">
      <c r="B208" s="137"/>
      <c r="C208" s="138" t="s">
        <v>501</v>
      </c>
      <c r="D208" s="138" t="s">
        <v>160</v>
      </c>
      <c r="E208" s="139" t="s">
        <v>3266</v>
      </c>
      <c r="F208" s="140" t="s">
        <v>3267</v>
      </c>
      <c r="G208" s="141" t="s">
        <v>906</v>
      </c>
      <c r="H208" s="142">
        <v>39</v>
      </c>
      <c r="I208" s="143"/>
      <c r="J208" s="144">
        <f>ROUND(I208*H208,2)</f>
        <v>0</v>
      </c>
      <c r="K208" s="145"/>
      <c r="L208" s="32"/>
      <c r="M208" s="146" t="s">
        <v>1</v>
      </c>
      <c r="N208" s="147" t="s">
        <v>40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105</v>
      </c>
      <c r="AT208" s="150" t="s">
        <v>160</v>
      </c>
      <c r="AU208" s="150" t="s">
        <v>84</v>
      </c>
      <c r="AY208" s="17" t="s">
        <v>158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82</v>
      </c>
      <c r="BK208" s="151">
        <f>ROUND(I208*H208,2)</f>
        <v>0</v>
      </c>
      <c r="BL208" s="17" t="s">
        <v>105</v>
      </c>
      <c r="BM208" s="150" t="s">
        <v>3268</v>
      </c>
    </row>
    <row r="209" spans="2:65" s="1" customFormat="1" ht="21.75" customHeight="1">
      <c r="B209" s="137"/>
      <c r="C209" s="185" t="s">
        <v>508</v>
      </c>
      <c r="D209" s="185" t="s">
        <v>656</v>
      </c>
      <c r="E209" s="186" t="s">
        <v>3269</v>
      </c>
      <c r="F209" s="187" t="s">
        <v>3270</v>
      </c>
      <c r="G209" s="188" t="s">
        <v>906</v>
      </c>
      <c r="H209" s="189">
        <v>39.585000000000001</v>
      </c>
      <c r="I209" s="190"/>
      <c r="J209" s="191">
        <f>ROUND(I209*H209,2)</f>
        <v>0</v>
      </c>
      <c r="K209" s="192"/>
      <c r="L209" s="193"/>
      <c r="M209" s="194" t="s">
        <v>1</v>
      </c>
      <c r="N209" s="195" t="s">
        <v>40</v>
      </c>
      <c r="P209" s="148">
        <f>O209*H209</f>
        <v>0</v>
      </c>
      <c r="Q209" s="148">
        <v>1.5E-3</v>
      </c>
      <c r="R209" s="148">
        <f>Q209*H209</f>
        <v>5.93775E-2</v>
      </c>
      <c r="S209" s="148">
        <v>0</v>
      </c>
      <c r="T209" s="149">
        <f>S209*H209</f>
        <v>0</v>
      </c>
      <c r="AR209" s="150" t="s">
        <v>123</v>
      </c>
      <c r="AT209" s="150" t="s">
        <v>656</v>
      </c>
      <c r="AU209" s="150" t="s">
        <v>84</v>
      </c>
      <c r="AY209" s="17" t="s">
        <v>158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82</v>
      </c>
      <c r="BK209" s="151">
        <f>ROUND(I209*H209,2)</f>
        <v>0</v>
      </c>
      <c r="BL209" s="17" t="s">
        <v>105</v>
      </c>
      <c r="BM209" s="150" t="s">
        <v>3271</v>
      </c>
    </row>
    <row r="210" spans="2:65" s="13" customFormat="1" ht="10">
      <c r="B210" s="159"/>
      <c r="D210" s="153" t="s">
        <v>165</v>
      </c>
      <c r="E210" s="160" t="s">
        <v>1</v>
      </c>
      <c r="F210" s="161" t="s">
        <v>582</v>
      </c>
      <c r="H210" s="162">
        <v>39</v>
      </c>
      <c r="I210" s="163"/>
      <c r="L210" s="159"/>
      <c r="M210" s="164"/>
      <c r="T210" s="165"/>
      <c r="AT210" s="160" t="s">
        <v>165</v>
      </c>
      <c r="AU210" s="160" t="s">
        <v>84</v>
      </c>
      <c r="AV210" s="13" t="s">
        <v>84</v>
      </c>
      <c r="AW210" s="13" t="s">
        <v>31</v>
      </c>
      <c r="AX210" s="13" t="s">
        <v>82</v>
      </c>
      <c r="AY210" s="160" t="s">
        <v>158</v>
      </c>
    </row>
    <row r="211" spans="2:65" s="13" customFormat="1" ht="10">
      <c r="B211" s="159"/>
      <c r="D211" s="153" t="s">
        <v>165</v>
      </c>
      <c r="F211" s="161" t="s">
        <v>3272</v>
      </c>
      <c r="H211" s="162">
        <v>39.585000000000001</v>
      </c>
      <c r="I211" s="163"/>
      <c r="L211" s="159"/>
      <c r="M211" s="164"/>
      <c r="T211" s="165"/>
      <c r="AT211" s="160" t="s">
        <v>165</v>
      </c>
      <c r="AU211" s="160" t="s">
        <v>84</v>
      </c>
      <c r="AV211" s="13" t="s">
        <v>84</v>
      </c>
      <c r="AW211" s="13" t="s">
        <v>3</v>
      </c>
      <c r="AX211" s="13" t="s">
        <v>82</v>
      </c>
      <c r="AY211" s="160" t="s">
        <v>158</v>
      </c>
    </row>
    <row r="212" spans="2:65" s="1" customFormat="1" ht="33" customHeight="1">
      <c r="B212" s="137"/>
      <c r="C212" s="138" t="s">
        <v>515</v>
      </c>
      <c r="D212" s="138" t="s">
        <v>160</v>
      </c>
      <c r="E212" s="139" t="s">
        <v>3273</v>
      </c>
      <c r="F212" s="140" t="s">
        <v>3274</v>
      </c>
      <c r="G212" s="141" t="s">
        <v>906</v>
      </c>
      <c r="H212" s="142">
        <v>62.5</v>
      </c>
      <c r="I212" s="143"/>
      <c r="J212" s="144">
        <f>ROUND(I212*H212,2)</f>
        <v>0</v>
      </c>
      <c r="K212" s="145"/>
      <c r="L212" s="32"/>
      <c r="M212" s="146" t="s">
        <v>1</v>
      </c>
      <c r="N212" s="147" t="s">
        <v>40</v>
      </c>
      <c r="P212" s="148">
        <f>O212*H212</f>
        <v>0</v>
      </c>
      <c r="Q212" s="148">
        <v>1.1E-5</v>
      </c>
      <c r="R212" s="148">
        <f>Q212*H212</f>
        <v>6.8749999999999996E-4</v>
      </c>
      <c r="S212" s="148">
        <v>0</v>
      </c>
      <c r="T212" s="149">
        <f>S212*H212</f>
        <v>0</v>
      </c>
      <c r="AR212" s="150" t="s">
        <v>105</v>
      </c>
      <c r="AT212" s="150" t="s">
        <v>160</v>
      </c>
      <c r="AU212" s="150" t="s">
        <v>84</v>
      </c>
      <c r="AY212" s="17" t="s">
        <v>158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82</v>
      </c>
      <c r="BK212" s="151">
        <f>ROUND(I212*H212,2)</f>
        <v>0</v>
      </c>
      <c r="BL212" s="17" t="s">
        <v>105</v>
      </c>
      <c r="BM212" s="150" t="s">
        <v>3275</v>
      </c>
    </row>
    <row r="213" spans="2:65" s="1" customFormat="1" ht="16.5" customHeight="1">
      <c r="B213" s="137"/>
      <c r="C213" s="185" t="s">
        <v>519</v>
      </c>
      <c r="D213" s="185" t="s">
        <v>656</v>
      </c>
      <c r="E213" s="186" t="s">
        <v>3276</v>
      </c>
      <c r="F213" s="187" t="s">
        <v>3277</v>
      </c>
      <c r="G213" s="188" t="s">
        <v>906</v>
      </c>
      <c r="H213" s="189">
        <v>38.625</v>
      </c>
      <c r="I213" s="190"/>
      <c r="J213" s="191">
        <f>ROUND(I213*H213,2)</f>
        <v>0</v>
      </c>
      <c r="K213" s="192"/>
      <c r="L213" s="193"/>
      <c r="M213" s="194" t="s">
        <v>1</v>
      </c>
      <c r="N213" s="195" t="s">
        <v>40</v>
      </c>
      <c r="P213" s="148">
        <f>O213*H213</f>
        <v>0</v>
      </c>
      <c r="Q213" s="148">
        <v>2.6700000000000001E-3</v>
      </c>
      <c r="R213" s="148">
        <f>Q213*H213</f>
        <v>0.10312875000000001</v>
      </c>
      <c r="S213" s="148">
        <v>0</v>
      </c>
      <c r="T213" s="149">
        <f>S213*H213</f>
        <v>0</v>
      </c>
      <c r="AR213" s="150" t="s">
        <v>123</v>
      </c>
      <c r="AT213" s="150" t="s">
        <v>656</v>
      </c>
      <c r="AU213" s="150" t="s">
        <v>84</v>
      </c>
      <c r="AY213" s="17" t="s">
        <v>158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82</v>
      </c>
      <c r="BK213" s="151">
        <f>ROUND(I213*H213,2)</f>
        <v>0</v>
      </c>
      <c r="BL213" s="17" t="s">
        <v>105</v>
      </c>
      <c r="BM213" s="150" t="s">
        <v>3278</v>
      </c>
    </row>
    <row r="214" spans="2:65" s="13" customFormat="1" ht="10">
      <c r="B214" s="159"/>
      <c r="D214" s="153" t="s">
        <v>165</v>
      </c>
      <c r="E214" s="160" t="s">
        <v>1</v>
      </c>
      <c r="F214" s="161" t="s">
        <v>3279</v>
      </c>
      <c r="H214" s="162">
        <v>38.625</v>
      </c>
      <c r="I214" s="163"/>
      <c r="L214" s="159"/>
      <c r="M214" s="164"/>
      <c r="T214" s="165"/>
      <c r="AT214" s="160" t="s">
        <v>165</v>
      </c>
      <c r="AU214" s="160" t="s">
        <v>84</v>
      </c>
      <c r="AV214" s="13" t="s">
        <v>84</v>
      </c>
      <c r="AW214" s="13" t="s">
        <v>31</v>
      </c>
      <c r="AX214" s="13" t="s">
        <v>82</v>
      </c>
      <c r="AY214" s="160" t="s">
        <v>158</v>
      </c>
    </row>
    <row r="215" spans="2:65" s="1" customFormat="1" ht="21.75" customHeight="1">
      <c r="B215" s="137"/>
      <c r="C215" s="185" t="s">
        <v>530</v>
      </c>
      <c r="D215" s="185" t="s">
        <v>656</v>
      </c>
      <c r="E215" s="186" t="s">
        <v>3280</v>
      </c>
      <c r="F215" s="187" t="s">
        <v>3281</v>
      </c>
      <c r="G215" s="188" t="s">
        <v>492</v>
      </c>
      <c r="H215" s="189">
        <v>9</v>
      </c>
      <c r="I215" s="190"/>
      <c r="J215" s="191">
        <f>ROUND(I215*H215,2)</f>
        <v>0</v>
      </c>
      <c r="K215" s="192"/>
      <c r="L215" s="193"/>
      <c r="M215" s="194" t="s">
        <v>1</v>
      </c>
      <c r="N215" s="195" t="s">
        <v>40</v>
      </c>
      <c r="P215" s="148">
        <f>O215*H215</f>
        <v>0</v>
      </c>
      <c r="Q215" s="148">
        <v>6.8999999999999999E-3</v>
      </c>
      <c r="R215" s="148">
        <f>Q215*H215</f>
        <v>6.2100000000000002E-2</v>
      </c>
      <c r="S215" s="148">
        <v>0</v>
      </c>
      <c r="T215" s="149">
        <f>S215*H215</f>
        <v>0</v>
      </c>
      <c r="AR215" s="150" t="s">
        <v>123</v>
      </c>
      <c r="AT215" s="150" t="s">
        <v>656</v>
      </c>
      <c r="AU215" s="150" t="s">
        <v>84</v>
      </c>
      <c r="AY215" s="17" t="s">
        <v>158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82</v>
      </c>
      <c r="BK215" s="151">
        <f>ROUND(I215*H215,2)</f>
        <v>0</v>
      </c>
      <c r="BL215" s="17" t="s">
        <v>105</v>
      </c>
      <c r="BM215" s="150" t="s">
        <v>3282</v>
      </c>
    </row>
    <row r="216" spans="2:65" s="1" customFormat="1" ht="33" customHeight="1">
      <c r="B216" s="137"/>
      <c r="C216" s="138" t="s">
        <v>534</v>
      </c>
      <c r="D216" s="138" t="s">
        <v>160</v>
      </c>
      <c r="E216" s="139" t="s">
        <v>3283</v>
      </c>
      <c r="F216" s="140" t="s">
        <v>3284</v>
      </c>
      <c r="G216" s="141" t="s">
        <v>906</v>
      </c>
      <c r="H216" s="142">
        <v>167.5</v>
      </c>
      <c r="I216" s="143"/>
      <c r="J216" s="144">
        <f>ROUND(I216*H216,2)</f>
        <v>0</v>
      </c>
      <c r="K216" s="145"/>
      <c r="L216" s="32"/>
      <c r="M216" s="146" t="s">
        <v>1</v>
      </c>
      <c r="N216" s="147" t="s">
        <v>40</v>
      </c>
      <c r="P216" s="148">
        <f>O216*H216</f>
        <v>0</v>
      </c>
      <c r="Q216" s="148">
        <v>1.2999999999999999E-5</v>
      </c>
      <c r="R216" s="148">
        <f>Q216*H216</f>
        <v>2.1774999999999997E-3</v>
      </c>
      <c r="S216" s="148">
        <v>0</v>
      </c>
      <c r="T216" s="149">
        <f>S216*H216</f>
        <v>0</v>
      </c>
      <c r="AR216" s="150" t="s">
        <v>105</v>
      </c>
      <c r="AT216" s="150" t="s">
        <v>160</v>
      </c>
      <c r="AU216" s="150" t="s">
        <v>84</v>
      </c>
      <c r="AY216" s="17" t="s">
        <v>158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82</v>
      </c>
      <c r="BK216" s="151">
        <f>ROUND(I216*H216,2)</f>
        <v>0</v>
      </c>
      <c r="BL216" s="17" t="s">
        <v>105</v>
      </c>
      <c r="BM216" s="150" t="s">
        <v>3285</v>
      </c>
    </row>
    <row r="217" spans="2:65" s="13" customFormat="1" ht="10">
      <c r="B217" s="159"/>
      <c r="D217" s="153" t="s">
        <v>165</v>
      </c>
      <c r="E217" s="160" t="s">
        <v>1</v>
      </c>
      <c r="F217" s="161" t="s">
        <v>3286</v>
      </c>
      <c r="H217" s="162">
        <v>167.5</v>
      </c>
      <c r="I217" s="163"/>
      <c r="L217" s="159"/>
      <c r="M217" s="164"/>
      <c r="T217" s="165"/>
      <c r="AT217" s="160" t="s">
        <v>165</v>
      </c>
      <c r="AU217" s="160" t="s">
        <v>84</v>
      </c>
      <c r="AV217" s="13" t="s">
        <v>84</v>
      </c>
      <c r="AW217" s="13" t="s">
        <v>31</v>
      </c>
      <c r="AX217" s="13" t="s">
        <v>82</v>
      </c>
      <c r="AY217" s="160" t="s">
        <v>158</v>
      </c>
    </row>
    <row r="218" spans="2:65" s="1" customFormat="1" ht="16.5" customHeight="1">
      <c r="B218" s="137"/>
      <c r="C218" s="185" t="s">
        <v>540</v>
      </c>
      <c r="D218" s="185" t="s">
        <v>656</v>
      </c>
      <c r="E218" s="186" t="s">
        <v>3287</v>
      </c>
      <c r="F218" s="187" t="s">
        <v>3288</v>
      </c>
      <c r="G218" s="188" t="s">
        <v>906</v>
      </c>
      <c r="H218" s="189">
        <v>164.285</v>
      </c>
      <c r="I218" s="190"/>
      <c r="J218" s="191">
        <f>ROUND(I218*H218,2)</f>
        <v>0</v>
      </c>
      <c r="K218" s="192"/>
      <c r="L218" s="193"/>
      <c r="M218" s="194" t="s">
        <v>1</v>
      </c>
      <c r="N218" s="195" t="s">
        <v>40</v>
      </c>
      <c r="P218" s="148">
        <f>O218*H218</f>
        <v>0</v>
      </c>
      <c r="Q218" s="148">
        <v>4.45E-3</v>
      </c>
      <c r="R218" s="148">
        <f>Q218*H218</f>
        <v>0.73106824999999998</v>
      </c>
      <c r="S218" s="148">
        <v>0</v>
      </c>
      <c r="T218" s="149">
        <f>S218*H218</f>
        <v>0</v>
      </c>
      <c r="AR218" s="150" t="s">
        <v>123</v>
      </c>
      <c r="AT218" s="150" t="s">
        <v>656</v>
      </c>
      <c r="AU218" s="150" t="s">
        <v>84</v>
      </c>
      <c r="AY218" s="17" t="s">
        <v>158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82</v>
      </c>
      <c r="BK218" s="151">
        <f>ROUND(I218*H218,2)</f>
        <v>0</v>
      </c>
      <c r="BL218" s="17" t="s">
        <v>105</v>
      </c>
      <c r="BM218" s="150" t="s">
        <v>3289</v>
      </c>
    </row>
    <row r="219" spans="2:65" s="13" customFormat="1" ht="10">
      <c r="B219" s="159"/>
      <c r="D219" s="153" t="s">
        <v>165</v>
      </c>
      <c r="E219" s="160" t="s">
        <v>1</v>
      </c>
      <c r="F219" s="161" t="s">
        <v>3290</v>
      </c>
      <c r="H219" s="162">
        <v>159.5</v>
      </c>
      <c r="I219" s="163"/>
      <c r="L219" s="159"/>
      <c r="M219" s="164"/>
      <c r="T219" s="165"/>
      <c r="AT219" s="160" t="s">
        <v>165</v>
      </c>
      <c r="AU219" s="160" t="s">
        <v>84</v>
      </c>
      <c r="AV219" s="13" t="s">
        <v>84</v>
      </c>
      <c r="AW219" s="13" t="s">
        <v>31</v>
      </c>
      <c r="AX219" s="13" t="s">
        <v>82</v>
      </c>
      <c r="AY219" s="160" t="s">
        <v>158</v>
      </c>
    </row>
    <row r="220" spans="2:65" s="13" customFormat="1" ht="10">
      <c r="B220" s="159"/>
      <c r="D220" s="153" t="s">
        <v>165</v>
      </c>
      <c r="F220" s="161" t="s">
        <v>3291</v>
      </c>
      <c r="H220" s="162">
        <v>164.285</v>
      </c>
      <c r="I220" s="163"/>
      <c r="L220" s="159"/>
      <c r="M220" s="164"/>
      <c r="T220" s="165"/>
      <c r="AT220" s="160" t="s">
        <v>165</v>
      </c>
      <c r="AU220" s="160" t="s">
        <v>84</v>
      </c>
      <c r="AV220" s="13" t="s">
        <v>84</v>
      </c>
      <c r="AW220" s="13" t="s">
        <v>3</v>
      </c>
      <c r="AX220" s="13" t="s">
        <v>82</v>
      </c>
      <c r="AY220" s="160" t="s">
        <v>158</v>
      </c>
    </row>
    <row r="221" spans="2:65" s="1" customFormat="1" ht="16.5" customHeight="1">
      <c r="B221" s="137"/>
      <c r="C221" s="185" t="s">
        <v>547</v>
      </c>
      <c r="D221" s="185" t="s">
        <v>656</v>
      </c>
      <c r="E221" s="186" t="s">
        <v>3292</v>
      </c>
      <c r="F221" s="187" t="s">
        <v>3293</v>
      </c>
      <c r="G221" s="188" t="s">
        <v>492</v>
      </c>
      <c r="H221" s="189">
        <v>3</v>
      </c>
      <c r="I221" s="190"/>
      <c r="J221" s="191">
        <f>ROUND(I221*H221,2)</f>
        <v>0</v>
      </c>
      <c r="K221" s="192"/>
      <c r="L221" s="193"/>
      <c r="M221" s="194" t="s">
        <v>1</v>
      </c>
      <c r="N221" s="195" t="s">
        <v>40</v>
      </c>
      <c r="P221" s="148">
        <f>O221*H221</f>
        <v>0</v>
      </c>
      <c r="Q221" s="148">
        <v>1.8599999999999998E-2</v>
      </c>
      <c r="R221" s="148">
        <f>Q221*H221</f>
        <v>5.5799999999999995E-2</v>
      </c>
      <c r="S221" s="148">
        <v>0</v>
      </c>
      <c r="T221" s="149">
        <f>S221*H221</f>
        <v>0</v>
      </c>
      <c r="AR221" s="150" t="s">
        <v>123</v>
      </c>
      <c r="AT221" s="150" t="s">
        <v>656</v>
      </c>
      <c r="AU221" s="150" t="s">
        <v>84</v>
      </c>
      <c r="AY221" s="17" t="s">
        <v>158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82</v>
      </c>
      <c r="BK221" s="151">
        <f>ROUND(I221*H221,2)</f>
        <v>0</v>
      </c>
      <c r="BL221" s="17" t="s">
        <v>105</v>
      </c>
      <c r="BM221" s="150" t="s">
        <v>3294</v>
      </c>
    </row>
    <row r="222" spans="2:65" s="1" customFormat="1" ht="33" customHeight="1">
      <c r="B222" s="137"/>
      <c r="C222" s="138" t="s">
        <v>554</v>
      </c>
      <c r="D222" s="138" t="s">
        <v>160</v>
      </c>
      <c r="E222" s="139" t="s">
        <v>3295</v>
      </c>
      <c r="F222" s="140" t="s">
        <v>3296</v>
      </c>
      <c r="G222" s="141" t="s">
        <v>906</v>
      </c>
      <c r="H222" s="142">
        <v>46</v>
      </c>
      <c r="I222" s="143"/>
      <c r="J222" s="144">
        <f>ROUND(I222*H222,2)</f>
        <v>0</v>
      </c>
      <c r="K222" s="145"/>
      <c r="L222" s="32"/>
      <c r="M222" s="146" t="s">
        <v>1</v>
      </c>
      <c r="N222" s="147" t="s">
        <v>40</v>
      </c>
      <c r="P222" s="148">
        <f>O222*H222</f>
        <v>0</v>
      </c>
      <c r="Q222" s="148">
        <v>1.5999999999999999E-5</v>
      </c>
      <c r="R222" s="148">
        <f>Q222*H222</f>
        <v>7.36E-4</v>
      </c>
      <c r="S222" s="148">
        <v>0</v>
      </c>
      <c r="T222" s="149">
        <f>S222*H222</f>
        <v>0</v>
      </c>
      <c r="AR222" s="150" t="s">
        <v>105</v>
      </c>
      <c r="AT222" s="150" t="s">
        <v>160</v>
      </c>
      <c r="AU222" s="150" t="s">
        <v>84</v>
      </c>
      <c r="AY222" s="17" t="s">
        <v>158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82</v>
      </c>
      <c r="BK222" s="151">
        <f>ROUND(I222*H222,2)</f>
        <v>0</v>
      </c>
      <c r="BL222" s="17" t="s">
        <v>105</v>
      </c>
      <c r="BM222" s="150" t="s">
        <v>3297</v>
      </c>
    </row>
    <row r="223" spans="2:65" s="1" customFormat="1" ht="16.5" customHeight="1">
      <c r="B223" s="137"/>
      <c r="C223" s="185" t="s">
        <v>565</v>
      </c>
      <c r="D223" s="185" t="s">
        <v>656</v>
      </c>
      <c r="E223" s="186" t="s">
        <v>3298</v>
      </c>
      <c r="F223" s="187" t="s">
        <v>3299</v>
      </c>
      <c r="G223" s="188" t="s">
        <v>906</v>
      </c>
      <c r="H223" s="189">
        <v>47.38</v>
      </c>
      <c r="I223" s="190"/>
      <c r="J223" s="191">
        <f>ROUND(I223*H223,2)</f>
        <v>0</v>
      </c>
      <c r="K223" s="192"/>
      <c r="L223" s="193"/>
      <c r="M223" s="194" t="s">
        <v>1</v>
      </c>
      <c r="N223" s="195" t="s">
        <v>40</v>
      </c>
      <c r="P223" s="148">
        <f>O223*H223</f>
        <v>0</v>
      </c>
      <c r="Q223" s="148">
        <v>7.2399999999999999E-3</v>
      </c>
      <c r="R223" s="148">
        <f>Q223*H223</f>
        <v>0.34303120000000004</v>
      </c>
      <c r="S223" s="148">
        <v>0</v>
      </c>
      <c r="T223" s="149">
        <f>S223*H223</f>
        <v>0</v>
      </c>
      <c r="AR223" s="150" t="s">
        <v>123</v>
      </c>
      <c r="AT223" s="150" t="s">
        <v>656</v>
      </c>
      <c r="AU223" s="150" t="s">
        <v>84</v>
      </c>
      <c r="AY223" s="17" t="s">
        <v>158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82</v>
      </c>
      <c r="BK223" s="151">
        <f>ROUND(I223*H223,2)</f>
        <v>0</v>
      </c>
      <c r="BL223" s="17" t="s">
        <v>105</v>
      </c>
      <c r="BM223" s="150" t="s">
        <v>3300</v>
      </c>
    </row>
    <row r="224" spans="2:65" s="13" customFormat="1" ht="10">
      <c r="B224" s="159"/>
      <c r="D224" s="153" t="s">
        <v>165</v>
      </c>
      <c r="E224" s="160" t="s">
        <v>1</v>
      </c>
      <c r="F224" s="161" t="s">
        <v>618</v>
      </c>
      <c r="H224" s="162">
        <v>46</v>
      </c>
      <c r="I224" s="163"/>
      <c r="L224" s="159"/>
      <c r="M224" s="164"/>
      <c r="T224" s="165"/>
      <c r="AT224" s="160" t="s">
        <v>165</v>
      </c>
      <c r="AU224" s="160" t="s">
        <v>84</v>
      </c>
      <c r="AV224" s="13" t="s">
        <v>84</v>
      </c>
      <c r="AW224" s="13" t="s">
        <v>31</v>
      </c>
      <c r="AX224" s="13" t="s">
        <v>82</v>
      </c>
      <c r="AY224" s="160" t="s">
        <v>158</v>
      </c>
    </row>
    <row r="225" spans="2:65" s="13" customFormat="1" ht="10">
      <c r="B225" s="159"/>
      <c r="D225" s="153" t="s">
        <v>165</v>
      </c>
      <c r="F225" s="161" t="s">
        <v>3301</v>
      </c>
      <c r="H225" s="162">
        <v>47.38</v>
      </c>
      <c r="I225" s="163"/>
      <c r="L225" s="159"/>
      <c r="M225" s="164"/>
      <c r="T225" s="165"/>
      <c r="AT225" s="160" t="s">
        <v>165</v>
      </c>
      <c r="AU225" s="160" t="s">
        <v>84</v>
      </c>
      <c r="AV225" s="13" t="s">
        <v>84</v>
      </c>
      <c r="AW225" s="13" t="s">
        <v>3</v>
      </c>
      <c r="AX225" s="13" t="s">
        <v>82</v>
      </c>
      <c r="AY225" s="160" t="s">
        <v>158</v>
      </c>
    </row>
    <row r="226" spans="2:65" s="1" customFormat="1" ht="24.15" customHeight="1">
      <c r="B226" s="137"/>
      <c r="C226" s="138" t="s">
        <v>573</v>
      </c>
      <c r="D226" s="138" t="s">
        <v>160</v>
      </c>
      <c r="E226" s="139" t="s">
        <v>3302</v>
      </c>
      <c r="F226" s="140" t="s">
        <v>3303</v>
      </c>
      <c r="G226" s="141" t="s">
        <v>492</v>
      </c>
      <c r="H226" s="142">
        <v>4</v>
      </c>
      <c r="I226" s="143"/>
      <c r="J226" s="144">
        <f t="shared" ref="J226:J239" si="0">ROUND(I226*H226,2)</f>
        <v>0</v>
      </c>
      <c r="K226" s="145"/>
      <c r="L226" s="32"/>
      <c r="M226" s="146" t="s">
        <v>1</v>
      </c>
      <c r="N226" s="147" t="s">
        <v>40</v>
      </c>
      <c r="P226" s="148">
        <f t="shared" ref="P226:P239" si="1">O226*H226</f>
        <v>0</v>
      </c>
      <c r="Q226" s="148">
        <v>0</v>
      </c>
      <c r="R226" s="148">
        <f t="shared" ref="R226:R239" si="2">Q226*H226</f>
        <v>0</v>
      </c>
      <c r="S226" s="148">
        <v>0</v>
      </c>
      <c r="T226" s="149">
        <f t="shared" ref="T226:T239" si="3">S226*H226</f>
        <v>0</v>
      </c>
      <c r="AR226" s="150" t="s">
        <v>105</v>
      </c>
      <c r="AT226" s="150" t="s">
        <v>160</v>
      </c>
      <c r="AU226" s="150" t="s">
        <v>84</v>
      </c>
      <c r="AY226" s="17" t="s">
        <v>158</v>
      </c>
      <c r="BE226" s="151">
        <f t="shared" ref="BE226:BE239" si="4">IF(N226="základní",J226,0)</f>
        <v>0</v>
      </c>
      <c r="BF226" s="151">
        <f t="shared" ref="BF226:BF239" si="5">IF(N226="snížená",J226,0)</f>
        <v>0</v>
      </c>
      <c r="BG226" s="151">
        <f t="shared" ref="BG226:BG239" si="6">IF(N226="zákl. přenesená",J226,0)</f>
        <v>0</v>
      </c>
      <c r="BH226" s="151">
        <f t="shared" ref="BH226:BH239" si="7">IF(N226="sníž. přenesená",J226,0)</f>
        <v>0</v>
      </c>
      <c r="BI226" s="151">
        <f t="shared" ref="BI226:BI239" si="8">IF(N226="nulová",J226,0)</f>
        <v>0</v>
      </c>
      <c r="BJ226" s="17" t="s">
        <v>82</v>
      </c>
      <c r="BK226" s="151">
        <f t="shared" ref="BK226:BK239" si="9">ROUND(I226*H226,2)</f>
        <v>0</v>
      </c>
      <c r="BL226" s="17" t="s">
        <v>105</v>
      </c>
      <c r="BM226" s="150" t="s">
        <v>3304</v>
      </c>
    </row>
    <row r="227" spans="2:65" s="1" customFormat="1" ht="16.5" customHeight="1">
      <c r="B227" s="137"/>
      <c r="C227" s="185" t="s">
        <v>582</v>
      </c>
      <c r="D227" s="185" t="s">
        <v>656</v>
      </c>
      <c r="E227" s="186" t="s">
        <v>3305</v>
      </c>
      <c r="F227" s="187" t="s">
        <v>3306</v>
      </c>
      <c r="G227" s="188" t="s">
        <v>492</v>
      </c>
      <c r="H227" s="189">
        <v>4</v>
      </c>
      <c r="I227" s="190"/>
      <c r="J227" s="191">
        <f t="shared" si="0"/>
        <v>0</v>
      </c>
      <c r="K227" s="192"/>
      <c r="L227" s="193"/>
      <c r="M227" s="194" t="s">
        <v>1</v>
      </c>
      <c r="N227" s="195" t="s">
        <v>40</v>
      </c>
      <c r="P227" s="148">
        <f t="shared" si="1"/>
        <v>0</v>
      </c>
      <c r="Q227" s="148">
        <v>1.3999999999999999E-4</v>
      </c>
      <c r="R227" s="148">
        <f t="shared" si="2"/>
        <v>5.5999999999999995E-4</v>
      </c>
      <c r="S227" s="148">
        <v>0</v>
      </c>
      <c r="T227" s="149">
        <f t="shared" si="3"/>
        <v>0</v>
      </c>
      <c r="AR227" s="150" t="s">
        <v>123</v>
      </c>
      <c r="AT227" s="150" t="s">
        <v>656</v>
      </c>
      <c r="AU227" s="150" t="s">
        <v>84</v>
      </c>
      <c r="AY227" s="17" t="s">
        <v>158</v>
      </c>
      <c r="BE227" s="151">
        <f t="shared" si="4"/>
        <v>0</v>
      </c>
      <c r="BF227" s="151">
        <f t="shared" si="5"/>
        <v>0</v>
      </c>
      <c r="BG227" s="151">
        <f t="shared" si="6"/>
        <v>0</v>
      </c>
      <c r="BH227" s="151">
        <f t="shared" si="7"/>
        <v>0</v>
      </c>
      <c r="BI227" s="151">
        <f t="shared" si="8"/>
        <v>0</v>
      </c>
      <c r="BJ227" s="17" t="s">
        <v>82</v>
      </c>
      <c r="BK227" s="151">
        <f t="shared" si="9"/>
        <v>0</v>
      </c>
      <c r="BL227" s="17" t="s">
        <v>105</v>
      </c>
      <c r="BM227" s="150" t="s">
        <v>3307</v>
      </c>
    </row>
    <row r="228" spans="2:65" s="1" customFormat="1" ht="24.15" customHeight="1">
      <c r="B228" s="137"/>
      <c r="C228" s="138" t="s">
        <v>588</v>
      </c>
      <c r="D228" s="138" t="s">
        <v>160</v>
      </c>
      <c r="E228" s="139" t="s">
        <v>3308</v>
      </c>
      <c r="F228" s="140" t="s">
        <v>3309</v>
      </c>
      <c r="G228" s="141" t="s">
        <v>492</v>
      </c>
      <c r="H228" s="142">
        <v>4</v>
      </c>
      <c r="I228" s="143"/>
      <c r="J228" s="144">
        <f t="shared" si="0"/>
        <v>0</v>
      </c>
      <c r="K228" s="145"/>
      <c r="L228" s="32"/>
      <c r="M228" s="146" t="s">
        <v>1</v>
      </c>
      <c r="N228" s="147" t="s">
        <v>40</v>
      </c>
      <c r="P228" s="148">
        <f t="shared" si="1"/>
        <v>0</v>
      </c>
      <c r="Q228" s="148">
        <v>0</v>
      </c>
      <c r="R228" s="148">
        <f t="shared" si="2"/>
        <v>0</v>
      </c>
      <c r="S228" s="148">
        <v>0</v>
      </c>
      <c r="T228" s="149">
        <f t="shared" si="3"/>
        <v>0</v>
      </c>
      <c r="AR228" s="150" t="s">
        <v>105</v>
      </c>
      <c r="AT228" s="150" t="s">
        <v>160</v>
      </c>
      <c r="AU228" s="150" t="s">
        <v>84</v>
      </c>
      <c r="AY228" s="17" t="s">
        <v>158</v>
      </c>
      <c r="BE228" s="151">
        <f t="shared" si="4"/>
        <v>0</v>
      </c>
      <c r="BF228" s="151">
        <f t="shared" si="5"/>
        <v>0</v>
      </c>
      <c r="BG228" s="151">
        <f t="shared" si="6"/>
        <v>0</v>
      </c>
      <c r="BH228" s="151">
        <f t="shared" si="7"/>
        <v>0</v>
      </c>
      <c r="BI228" s="151">
        <f t="shared" si="8"/>
        <v>0</v>
      </c>
      <c r="BJ228" s="17" t="s">
        <v>82</v>
      </c>
      <c r="BK228" s="151">
        <f t="shared" si="9"/>
        <v>0</v>
      </c>
      <c r="BL228" s="17" t="s">
        <v>105</v>
      </c>
      <c r="BM228" s="150" t="s">
        <v>3310</v>
      </c>
    </row>
    <row r="229" spans="2:65" s="1" customFormat="1" ht="16.5" customHeight="1">
      <c r="B229" s="137"/>
      <c r="C229" s="185" t="s">
        <v>593</v>
      </c>
      <c r="D229" s="185" t="s">
        <v>656</v>
      </c>
      <c r="E229" s="186" t="s">
        <v>3311</v>
      </c>
      <c r="F229" s="187" t="s">
        <v>3312</v>
      </c>
      <c r="G229" s="188" t="s">
        <v>492</v>
      </c>
      <c r="H229" s="189">
        <v>4</v>
      </c>
      <c r="I229" s="190"/>
      <c r="J229" s="191">
        <f t="shared" si="0"/>
        <v>0</v>
      </c>
      <c r="K229" s="192"/>
      <c r="L229" s="193"/>
      <c r="M229" s="194" t="s">
        <v>1</v>
      </c>
      <c r="N229" s="195" t="s">
        <v>40</v>
      </c>
      <c r="P229" s="148">
        <f t="shared" si="1"/>
        <v>0</v>
      </c>
      <c r="Q229" s="148">
        <v>2.7999999999999998E-4</v>
      </c>
      <c r="R229" s="148">
        <f t="shared" si="2"/>
        <v>1.1199999999999999E-3</v>
      </c>
      <c r="S229" s="148">
        <v>0</v>
      </c>
      <c r="T229" s="149">
        <f t="shared" si="3"/>
        <v>0</v>
      </c>
      <c r="AR229" s="150" t="s">
        <v>123</v>
      </c>
      <c r="AT229" s="150" t="s">
        <v>656</v>
      </c>
      <c r="AU229" s="150" t="s">
        <v>84</v>
      </c>
      <c r="AY229" s="17" t="s">
        <v>158</v>
      </c>
      <c r="BE229" s="151">
        <f t="shared" si="4"/>
        <v>0</v>
      </c>
      <c r="BF229" s="151">
        <f t="shared" si="5"/>
        <v>0</v>
      </c>
      <c r="BG229" s="151">
        <f t="shared" si="6"/>
        <v>0</v>
      </c>
      <c r="BH229" s="151">
        <f t="shared" si="7"/>
        <v>0</v>
      </c>
      <c r="BI229" s="151">
        <f t="shared" si="8"/>
        <v>0</v>
      </c>
      <c r="BJ229" s="17" t="s">
        <v>82</v>
      </c>
      <c r="BK229" s="151">
        <f t="shared" si="9"/>
        <v>0</v>
      </c>
      <c r="BL229" s="17" t="s">
        <v>105</v>
      </c>
      <c r="BM229" s="150" t="s">
        <v>3313</v>
      </c>
    </row>
    <row r="230" spans="2:65" s="1" customFormat="1" ht="33" customHeight="1">
      <c r="B230" s="137"/>
      <c r="C230" s="138" t="s">
        <v>597</v>
      </c>
      <c r="D230" s="138" t="s">
        <v>160</v>
      </c>
      <c r="E230" s="139" t="s">
        <v>3314</v>
      </c>
      <c r="F230" s="140" t="s">
        <v>3315</v>
      </c>
      <c r="G230" s="141" t="s">
        <v>492</v>
      </c>
      <c r="H230" s="142">
        <v>11</v>
      </c>
      <c r="I230" s="143"/>
      <c r="J230" s="144">
        <f t="shared" si="0"/>
        <v>0</v>
      </c>
      <c r="K230" s="145"/>
      <c r="L230" s="32"/>
      <c r="M230" s="146" t="s">
        <v>1</v>
      </c>
      <c r="N230" s="147" t="s">
        <v>40</v>
      </c>
      <c r="P230" s="148">
        <f t="shared" si="1"/>
        <v>0</v>
      </c>
      <c r="Q230" s="148">
        <v>3.7500000000000001E-6</v>
      </c>
      <c r="R230" s="148">
        <f t="shared" si="2"/>
        <v>4.125E-5</v>
      </c>
      <c r="S230" s="148">
        <v>0</v>
      </c>
      <c r="T230" s="149">
        <f t="shared" si="3"/>
        <v>0</v>
      </c>
      <c r="AR230" s="150" t="s">
        <v>105</v>
      </c>
      <c r="AT230" s="150" t="s">
        <v>160</v>
      </c>
      <c r="AU230" s="150" t="s">
        <v>84</v>
      </c>
      <c r="AY230" s="17" t="s">
        <v>158</v>
      </c>
      <c r="BE230" s="151">
        <f t="shared" si="4"/>
        <v>0</v>
      </c>
      <c r="BF230" s="151">
        <f t="shared" si="5"/>
        <v>0</v>
      </c>
      <c r="BG230" s="151">
        <f t="shared" si="6"/>
        <v>0</v>
      </c>
      <c r="BH230" s="151">
        <f t="shared" si="7"/>
        <v>0</v>
      </c>
      <c r="BI230" s="151">
        <f t="shared" si="8"/>
        <v>0</v>
      </c>
      <c r="BJ230" s="17" t="s">
        <v>82</v>
      </c>
      <c r="BK230" s="151">
        <f t="shared" si="9"/>
        <v>0</v>
      </c>
      <c r="BL230" s="17" t="s">
        <v>105</v>
      </c>
      <c r="BM230" s="150" t="s">
        <v>3316</v>
      </c>
    </row>
    <row r="231" spans="2:65" s="1" customFormat="1" ht="16.5" customHeight="1">
      <c r="B231" s="137"/>
      <c r="C231" s="185" t="s">
        <v>605</v>
      </c>
      <c r="D231" s="185" t="s">
        <v>656</v>
      </c>
      <c r="E231" s="186" t="s">
        <v>3317</v>
      </c>
      <c r="F231" s="187" t="s">
        <v>3318</v>
      </c>
      <c r="G231" s="188" t="s">
        <v>492</v>
      </c>
      <c r="H231" s="189">
        <v>9</v>
      </c>
      <c r="I231" s="190"/>
      <c r="J231" s="191">
        <f t="shared" si="0"/>
        <v>0</v>
      </c>
      <c r="K231" s="192"/>
      <c r="L231" s="193"/>
      <c r="M231" s="194" t="s">
        <v>1</v>
      </c>
      <c r="N231" s="195" t="s">
        <v>40</v>
      </c>
      <c r="P231" s="148">
        <f t="shared" si="1"/>
        <v>0</v>
      </c>
      <c r="Q231" s="148">
        <v>6.4999999999999997E-4</v>
      </c>
      <c r="R231" s="148">
        <f t="shared" si="2"/>
        <v>5.8499999999999993E-3</v>
      </c>
      <c r="S231" s="148">
        <v>0</v>
      </c>
      <c r="T231" s="149">
        <f t="shared" si="3"/>
        <v>0</v>
      </c>
      <c r="AR231" s="150" t="s">
        <v>123</v>
      </c>
      <c r="AT231" s="150" t="s">
        <v>656</v>
      </c>
      <c r="AU231" s="150" t="s">
        <v>84</v>
      </c>
      <c r="AY231" s="17" t="s">
        <v>158</v>
      </c>
      <c r="BE231" s="151">
        <f t="shared" si="4"/>
        <v>0</v>
      </c>
      <c r="BF231" s="151">
        <f t="shared" si="5"/>
        <v>0</v>
      </c>
      <c r="BG231" s="151">
        <f t="shared" si="6"/>
        <v>0</v>
      </c>
      <c r="BH231" s="151">
        <f t="shared" si="7"/>
        <v>0</v>
      </c>
      <c r="BI231" s="151">
        <f t="shared" si="8"/>
        <v>0</v>
      </c>
      <c r="BJ231" s="17" t="s">
        <v>82</v>
      </c>
      <c r="BK231" s="151">
        <f t="shared" si="9"/>
        <v>0</v>
      </c>
      <c r="BL231" s="17" t="s">
        <v>105</v>
      </c>
      <c r="BM231" s="150" t="s">
        <v>3319</v>
      </c>
    </row>
    <row r="232" spans="2:65" s="1" customFormat="1" ht="16.5" customHeight="1">
      <c r="B232" s="137"/>
      <c r="C232" s="185" t="s">
        <v>610</v>
      </c>
      <c r="D232" s="185" t="s">
        <v>656</v>
      </c>
      <c r="E232" s="186" t="s">
        <v>3320</v>
      </c>
      <c r="F232" s="187" t="s">
        <v>3321</v>
      </c>
      <c r="G232" s="188" t="s">
        <v>492</v>
      </c>
      <c r="H232" s="189">
        <v>1</v>
      </c>
      <c r="I232" s="190"/>
      <c r="J232" s="191">
        <f t="shared" si="0"/>
        <v>0</v>
      </c>
      <c r="K232" s="192"/>
      <c r="L232" s="193"/>
      <c r="M232" s="194" t="s">
        <v>1</v>
      </c>
      <c r="N232" s="195" t="s">
        <v>40</v>
      </c>
      <c r="P232" s="148">
        <f t="shared" si="1"/>
        <v>0</v>
      </c>
      <c r="Q232" s="148">
        <v>1.48E-3</v>
      </c>
      <c r="R232" s="148">
        <f t="shared" si="2"/>
        <v>1.48E-3</v>
      </c>
      <c r="S232" s="148">
        <v>0</v>
      </c>
      <c r="T232" s="149">
        <f t="shared" si="3"/>
        <v>0</v>
      </c>
      <c r="AR232" s="150" t="s">
        <v>123</v>
      </c>
      <c r="AT232" s="150" t="s">
        <v>656</v>
      </c>
      <c r="AU232" s="150" t="s">
        <v>84</v>
      </c>
      <c r="AY232" s="17" t="s">
        <v>158</v>
      </c>
      <c r="BE232" s="151">
        <f t="shared" si="4"/>
        <v>0</v>
      </c>
      <c r="BF232" s="151">
        <f t="shared" si="5"/>
        <v>0</v>
      </c>
      <c r="BG232" s="151">
        <f t="shared" si="6"/>
        <v>0</v>
      </c>
      <c r="BH232" s="151">
        <f t="shared" si="7"/>
        <v>0</v>
      </c>
      <c r="BI232" s="151">
        <f t="shared" si="8"/>
        <v>0</v>
      </c>
      <c r="BJ232" s="17" t="s">
        <v>82</v>
      </c>
      <c r="BK232" s="151">
        <f t="shared" si="9"/>
        <v>0</v>
      </c>
      <c r="BL232" s="17" t="s">
        <v>105</v>
      </c>
      <c r="BM232" s="150" t="s">
        <v>3322</v>
      </c>
    </row>
    <row r="233" spans="2:65" s="1" customFormat="1" ht="24.15" customHeight="1">
      <c r="B233" s="137"/>
      <c r="C233" s="185" t="s">
        <v>614</v>
      </c>
      <c r="D233" s="185" t="s">
        <v>656</v>
      </c>
      <c r="E233" s="186" t="s">
        <v>3323</v>
      </c>
      <c r="F233" s="187" t="s">
        <v>3324</v>
      </c>
      <c r="G233" s="188" t="s">
        <v>492</v>
      </c>
      <c r="H233" s="189">
        <v>10</v>
      </c>
      <c r="I233" s="190"/>
      <c r="J233" s="191">
        <f t="shared" si="0"/>
        <v>0</v>
      </c>
      <c r="K233" s="192"/>
      <c r="L233" s="193"/>
      <c r="M233" s="194" t="s">
        <v>1</v>
      </c>
      <c r="N233" s="195" t="s">
        <v>40</v>
      </c>
      <c r="P233" s="148">
        <f t="shared" si="1"/>
        <v>0</v>
      </c>
      <c r="Q233" s="148">
        <v>1.5E-3</v>
      </c>
      <c r="R233" s="148">
        <f t="shared" si="2"/>
        <v>1.4999999999999999E-2</v>
      </c>
      <c r="S233" s="148">
        <v>0</v>
      </c>
      <c r="T233" s="149">
        <f t="shared" si="3"/>
        <v>0</v>
      </c>
      <c r="AR233" s="150" t="s">
        <v>123</v>
      </c>
      <c r="AT233" s="150" t="s">
        <v>656</v>
      </c>
      <c r="AU233" s="150" t="s">
        <v>84</v>
      </c>
      <c r="AY233" s="17" t="s">
        <v>158</v>
      </c>
      <c r="BE233" s="151">
        <f t="shared" si="4"/>
        <v>0</v>
      </c>
      <c r="BF233" s="151">
        <f t="shared" si="5"/>
        <v>0</v>
      </c>
      <c r="BG233" s="151">
        <f t="shared" si="6"/>
        <v>0</v>
      </c>
      <c r="BH233" s="151">
        <f t="shared" si="7"/>
        <v>0</v>
      </c>
      <c r="BI233" s="151">
        <f t="shared" si="8"/>
        <v>0</v>
      </c>
      <c r="BJ233" s="17" t="s">
        <v>82</v>
      </c>
      <c r="BK233" s="151">
        <f t="shared" si="9"/>
        <v>0</v>
      </c>
      <c r="BL233" s="17" t="s">
        <v>105</v>
      </c>
      <c r="BM233" s="150" t="s">
        <v>3325</v>
      </c>
    </row>
    <row r="234" spans="2:65" s="1" customFormat="1" ht="33" customHeight="1">
      <c r="B234" s="137"/>
      <c r="C234" s="138" t="s">
        <v>618</v>
      </c>
      <c r="D234" s="138" t="s">
        <v>160</v>
      </c>
      <c r="E234" s="139" t="s">
        <v>3326</v>
      </c>
      <c r="F234" s="140" t="s">
        <v>3327</v>
      </c>
      <c r="G234" s="141" t="s">
        <v>492</v>
      </c>
      <c r="H234" s="142">
        <v>7</v>
      </c>
      <c r="I234" s="143"/>
      <c r="J234" s="144">
        <f t="shared" si="0"/>
        <v>0</v>
      </c>
      <c r="K234" s="145"/>
      <c r="L234" s="32"/>
      <c r="M234" s="146" t="s">
        <v>1</v>
      </c>
      <c r="N234" s="147" t="s">
        <v>40</v>
      </c>
      <c r="P234" s="148">
        <f t="shared" si="1"/>
        <v>0</v>
      </c>
      <c r="Q234" s="148">
        <v>1.15E-5</v>
      </c>
      <c r="R234" s="148">
        <f t="shared" si="2"/>
        <v>8.0500000000000005E-5</v>
      </c>
      <c r="S234" s="148">
        <v>0</v>
      </c>
      <c r="T234" s="149">
        <f t="shared" si="3"/>
        <v>0</v>
      </c>
      <c r="AR234" s="150" t="s">
        <v>105</v>
      </c>
      <c r="AT234" s="150" t="s">
        <v>160</v>
      </c>
      <c r="AU234" s="150" t="s">
        <v>84</v>
      </c>
      <c r="AY234" s="17" t="s">
        <v>158</v>
      </c>
      <c r="BE234" s="151">
        <f t="shared" si="4"/>
        <v>0</v>
      </c>
      <c r="BF234" s="151">
        <f t="shared" si="5"/>
        <v>0</v>
      </c>
      <c r="BG234" s="151">
        <f t="shared" si="6"/>
        <v>0</v>
      </c>
      <c r="BH234" s="151">
        <f t="shared" si="7"/>
        <v>0</v>
      </c>
      <c r="BI234" s="151">
        <f t="shared" si="8"/>
        <v>0</v>
      </c>
      <c r="BJ234" s="17" t="s">
        <v>82</v>
      </c>
      <c r="BK234" s="151">
        <f t="shared" si="9"/>
        <v>0</v>
      </c>
      <c r="BL234" s="17" t="s">
        <v>105</v>
      </c>
      <c r="BM234" s="150" t="s">
        <v>3328</v>
      </c>
    </row>
    <row r="235" spans="2:65" s="1" customFormat="1" ht="24.15" customHeight="1">
      <c r="B235" s="137"/>
      <c r="C235" s="185" t="s">
        <v>622</v>
      </c>
      <c r="D235" s="185" t="s">
        <v>656</v>
      </c>
      <c r="E235" s="186" t="s">
        <v>3329</v>
      </c>
      <c r="F235" s="187" t="s">
        <v>3330</v>
      </c>
      <c r="G235" s="188" t="s">
        <v>492</v>
      </c>
      <c r="H235" s="189">
        <v>7</v>
      </c>
      <c r="I235" s="190"/>
      <c r="J235" s="191">
        <f t="shared" si="0"/>
        <v>0</v>
      </c>
      <c r="K235" s="192"/>
      <c r="L235" s="193"/>
      <c r="M235" s="194" t="s">
        <v>1</v>
      </c>
      <c r="N235" s="195" t="s">
        <v>40</v>
      </c>
      <c r="P235" s="148">
        <f t="shared" si="1"/>
        <v>0</v>
      </c>
      <c r="Q235" s="148">
        <v>2.63E-3</v>
      </c>
      <c r="R235" s="148">
        <f t="shared" si="2"/>
        <v>1.8409999999999999E-2</v>
      </c>
      <c r="S235" s="148">
        <v>0</v>
      </c>
      <c r="T235" s="149">
        <f t="shared" si="3"/>
        <v>0</v>
      </c>
      <c r="AR235" s="150" t="s">
        <v>123</v>
      </c>
      <c r="AT235" s="150" t="s">
        <v>656</v>
      </c>
      <c r="AU235" s="150" t="s">
        <v>84</v>
      </c>
      <c r="AY235" s="17" t="s">
        <v>158</v>
      </c>
      <c r="BE235" s="151">
        <f t="shared" si="4"/>
        <v>0</v>
      </c>
      <c r="BF235" s="151">
        <f t="shared" si="5"/>
        <v>0</v>
      </c>
      <c r="BG235" s="151">
        <f t="shared" si="6"/>
        <v>0</v>
      </c>
      <c r="BH235" s="151">
        <f t="shared" si="7"/>
        <v>0</v>
      </c>
      <c r="BI235" s="151">
        <f t="shared" si="8"/>
        <v>0</v>
      </c>
      <c r="BJ235" s="17" t="s">
        <v>82</v>
      </c>
      <c r="BK235" s="151">
        <f t="shared" si="9"/>
        <v>0</v>
      </c>
      <c r="BL235" s="17" t="s">
        <v>105</v>
      </c>
      <c r="BM235" s="150" t="s">
        <v>3331</v>
      </c>
    </row>
    <row r="236" spans="2:65" s="1" customFormat="1" ht="33" customHeight="1">
      <c r="B236" s="137"/>
      <c r="C236" s="138" t="s">
        <v>626</v>
      </c>
      <c r="D236" s="138" t="s">
        <v>160</v>
      </c>
      <c r="E236" s="139" t="s">
        <v>3332</v>
      </c>
      <c r="F236" s="140" t="s">
        <v>3333</v>
      </c>
      <c r="G236" s="141" t="s">
        <v>492</v>
      </c>
      <c r="H236" s="142">
        <v>1</v>
      </c>
      <c r="I236" s="143"/>
      <c r="J236" s="144">
        <f t="shared" si="0"/>
        <v>0</v>
      </c>
      <c r="K236" s="145"/>
      <c r="L236" s="32"/>
      <c r="M236" s="146" t="s">
        <v>1</v>
      </c>
      <c r="N236" s="147" t="s">
        <v>40</v>
      </c>
      <c r="P236" s="148">
        <f t="shared" si="1"/>
        <v>0</v>
      </c>
      <c r="Q236" s="148">
        <v>7.5000000000000002E-6</v>
      </c>
      <c r="R236" s="148">
        <f t="shared" si="2"/>
        <v>7.5000000000000002E-6</v>
      </c>
      <c r="S236" s="148">
        <v>0</v>
      </c>
      <c r="T236" s="149">
        <f t="shared" si="3"/>
        <v>0</v>
      </c>
      <c r="AR236" s="150" t="s">
        <v>105</v>
      </c>
      <c r="AT236" s="150" t="s">
        <v>160</v>
      </c>
      <c r="AU236" s="150" t="s">
        <v>84</v>
      </c>
      <c r="AY236" s="17" t="s">
        <v>158</v>
      </c>
      <c r="BE236" s="151">
        <f t="shared" si="4"/>
        <v>0</v>
      </c>
      <c r="BF236" s="151">
        <f t="shared" si="5"/>
        <v>0</v>
      </c>
      <c r="BG236" s="151">
        <f t="shared" si="6"/>
        <v>0</v>
      </c>
      <c r="BH236" s="151">
        <f t="shared" si="7"/>
        <v>0</v>
      </c>
      <c r="BI236" s="151">
        <f t="shared" si="8"/>
        <v>0</v>
      </c>
      <c r="BJ236" s="17" t="s">
        <v>82</v>
      </c>
      <c r="BK236" s="151">
        <f t="shared" si="9"/>
        <v>0</v>
      </c>
      <c r="BL236" s="17" t="s">
        <v>105</v>
      </c>
      <c r="BM236" s="150" t="s">
        <v>3334</v>
      </c>
    </row>
    <row r="237" spans="2:65" s="1" customFormat="1" ht="16.5" customHeight="1">
      <c r="B237" s="137"/>
      <c r="C237" s="185" t="s">
        <v>636</v>
      </c>
      <c r="D237" s="185" t="s">
        <v>656</v>
      </c>
      <c r="E237" s="186" t="s">
        <v>3335</v>
      </c>
      <c r="F237" s="187" t="s">
        <v>3336</v>
      </c>
      <c r="G237" s="188" t="s">
        <v>492</v>
      </c>
      <c r="H237" s="189">
        <v>1</v>
      </c>
      <c r="I237" s="190"/>
      <c r="J237" s="191">
        <f t="shared" si="0"/>
        <v>0</v>
      </c>
      <c r="K237" s="192"/>
      <c r="L237" s="193"/>
      <c r="M237" s="194" t="s">
        <v>1</v>
      </c>
      <c r="N237" s="195" t="s">
        <v>40</v>
      </c>
      <c r="P237" s="148">
        <f t="shared" si="1"/>
        <v>0</v>
      </c>
      <c r="Q237" s="148">
        <v>2.8E-3</v>
      </c>
      <c r="R237" s="148">
        <f t="shared" si="2"/>
        <v>2.8E-3</v>
      </c>
      <c r="S237" s="148">
        <v>0</v>
      </c>
      <c r="T237" s="149">
        <f t="shared" si="3"/>
        <v>0</v>
      </c>
      <c r="AR237" s="150" t="s">
        <v>123</v>
      </c>
      <c r="AT237" s="150" t="s">
        <v>656</v>
      </c>
      <c r="AU237" s="150" t="s">
        <v>84</v>
      </c>
      <c r="AY237" s="17" t="s">
        <v>158</v>
      </c>
      <c r="BE237" s="151">
        <f t="shared" si="4"/>
        <v>0</v>
      </c>
      <c r="BF237" s="151">
        <f t="shared" si="5"/>
        <v>0</v>
      </c>
      <c r="BG237" s="151">
        <f t="shared" si="6"/>
        <v>0</v>
      </c>
      <c r="BH237" s="151">
        <f t="shared" si="7"/>
        <v>0</v>
      </c>
      <c r="BI237" s="151">
        <f t="shared" si="8"/>
        <v>0</v>
      </c>
      <c r="BJ237" s="17" t="s">
        <v>82</v>
      </c>
      <c r="BK237" s="151">
        <f t="shared" si="9"/>
        <v>0</v>
      </c>
      <c r="BL237" s="17" t="s">
        <v>105</v>
      </c>
      <c r="BM237" s="150" t="s">
        <v>3337</v>
      </c>
    </row>
    <row r="238" spans="2:65" s="1" customFormat="1" ht="24.15" customHeight="1">
      <c r="B238" s="137"/>
      <c r="C238" s="138" t="s">
        <v>642</v>
      </c>
      <c r="D238" s="138" t="s">
        <v>160</v>
      </c>
      <c r="E238" s="139" t="s">
        <v>3338</v>
      </c>
      <c r="F238" s="140" t="s">
        <v>3339</v>
      </c>
      <c r="G238" s="141" t="s">
        <v>906</v>
      </c>
      <c r="H238" s="142">
        <v>40</v>
      </c>
      <c r="I238" s="143"/>
      <c r="J238" s="144">
        <f t="shared" si="0"/>
        <v>0</v>
      </c>
      <c r="K238" s="145"/>
      <c r="L238" s="32"/>
      <c r="M238" s="146" t="s">
        <v>1</v>
      </c>
      <c r="N238" s="147" t="s">
        <v>40</v>
      </c>
      <c r="P238" s="148">
        <f t="shared" si="1"/>
        <v>0</v>
      </c>
      <c r="Q238" s="148">
        <v>1.6999999999999999E-7</v>
      </c>
      <c r="R238" s="148">
        <f t="shared" si="2"/>
        <v>6.7999999999999993E-6</v>
      </c>
      <c r="S238" s="148">
        <v>0</v>
      </c>
      <c r="T238" s="149">
        <f t="shared" si="3"/>
        <v>0</v>
      </c>
      <c r="AR238" s="150" t="s">
        <v>105</v>
      </c>
      <c r="AT238" s="150" t="s">
        <v>160</v>
      </c>
      <c r="AU238" s="150" t="s">
        <v>84</v>
      </c>
      <c r="AY238" s="17" t="s">
        <v>158</v>
      </c>
      <c r="BE238" s="151">
        <f t="shared" si="4"/>
        <v>0</v>
      </c>
      <c r="BF238" s="151">
        <f t="shared" si="5"/>
        <v>0</v>
      </c>
      <c r="BG238" s="151">
        <f t="shared" si="6"/>
        <v>0</v>
      </c>
      <c r="BH238" s="151">
        <f t="shared" si="7"/>
        <v>0</v>
      </c>
      <c r="BI238" s="151">
        <f t="shared" si="8"/>
        <v>0</v>
      </c>
      <c r="BJ238" s="17" t="s">
        <v>82</v>
      </c>
      <c r="BK238" s="151">
        <f t="shared" si="9"/>
        <v>0</v>
      </c>
      <c r="BL238" s="17" t="s">
        <v>105</v>
      </c>
      <c r="BM238" s="150" t="s">
        <v>3340</v>
      </c>
    </row>
    <row r="239" spans="2:65" s="1" customFormat="1" ht="16.5" customHeight="1">
      <c r="B239" s="137"/>
      <c r="C239" s="138" t="s">
        <v>648</v>
      </c>
      <c r="D239" s="138" t="s">
        <v>160</v>
      </c>
      <c r="E239" s="139" t="s">
        <v>3341</v>
      </c>
      <c r="F239" s="140" t="s">
        <v>3342</v>
      </c>
      <c r="G239" s="141" t="s">
        <v>906</v>
      </c>
      <c r="H239" s="142">
        <v>79</v>
      </c>
      <c r="I239" s="143"/>
      <c r="J239" s="144">
        <f t="shared" si="0"/>
        <v>0</v>
      </c>
      <c r="K239" s="145"/>
      <c r="L239" s="32"/>
      <c r="M239" s="146" t="s">
        <v>1</v>
      </c>
      <c r="N239" s="147" t="s">
        <v>40</v>
      </c>
      <c r="P239" s="148">
        <f t="shared" si="1"/>
        <v>0</v>
      </c>
      <c r="Q239" s="148">
        <v>0</v>
      </c>
      <c r="R239" s="148">
        <f t="shared" si="2"/>
        <v>0</v>
      </c>
      <c r="S239" s="148">
        <v>0</v>
      </c>
      <c r="T239" s="149">
        <f t="shared" si="3"/>
        <v>0</v>
      </c>
      <c r="AR239" s="150" t="s">
        <v>105</v>
      </c>
      <c r="AT239" s="150" t="s">
        <v>160</v>
      </c>
      <c r="AU239" s="150" t="s">
        <v>84</v>
      </c>
      <c r="AY239" s="17" t="s">
        <v>158</v>
      </c>
      <c r="BE239" s="151">
        <f t="shared" si="4"/>
        <v>0</v>
      </c>
      <c r="BF239" s="151">
        <f t="shared" si="5"/>
        <v>0</v>
      </c>
      <c r="BG239" s="151">
        <f t="shared" si="6"/>
        <v>0</v>
      </c>
      <c r="BH239" s="151">
        <f t="shared" si="7"/>
        <v>0</v>
      </c>
      <c r="BI239" s="151">
        <f t="shared" si="8"/>
        <v>0</v>
      </c>
      <c r="BJ239" s="17" t="s">
        <v>82</v>
      </c>
      <c r="BK239" s="151">
        <f t="shared" si="9"/>
        <v>0</v>
      </c>
      <c r="BL239" s="17" t="s">
        <v>105</v>
      </c>
      <c r="BM239" s="150" t="s">
        <v>3343</v>
      </c>
    </row>
    <row r="240" spans="2:65" s="13" customFormat="1" ht="10">
      <c r="B240" s="159"/>
      <c r="D240" s="153" t="s">
        <v>165</v>
      </c>
      <c r="E240" s="160" t="s">
        <v>1</v>
      </c>
      <c r="F240" s="161" t="s">
        <v>3344</v>
      </c>
      <c r="H240" s="162">
        <v>79</v>
      </c>
      <c r="I240" s="163"/>
      <c r="L240" s="159"/>
      <c r="M240" s="164"/>
      <c r="T240" s="165"/>
      <c r="AT240" s="160" t="s">
        <v>165</v>
      </c>
      <c r="AU240" s="160" t="s">
        <v>84</v>
      </c>
      <c r="AV240" s="13" t="s">
        <v>84</v>
      </c>
      <c r="AW240" s="13" t="s">
        <v>31</v>
      </c>
      <c r="AX240" s="13" t="s">
        <v>82</v>
      </c>
      <c r="AY240" s="160" t="s">
        <v>158</v>
      </c>
    </row>
    <row r="241" spans="2:65" s="1" customFormat="1" ht="24.15" customHeight="1">
      <c r="B241" s="137"/>
      <c r="C241" s="138" t="s">
        <v>655</v>
      </c>
      <c r="D241" s="138" t="s">
        <v>160</v>
      </c>
      <c r="E241" s="139" t="s">
        <v>3345</v>
      </c>
      <c r="F241" s="140" t="s">
        <v>3346</v>
      </c>
      <c r="G241" s="141" t="s">
        <v>492</v>
      </c>
      <c r="H241" s="142">
        <v>2</v>
      </c>
      <c r="I241" s="143"/>
      <c r="J241" s="144">
        <f t="shared" ref="J241:J254" si="10">ROUND(I241*H241,2)</f>
        <v>0</v>
      </c>
      <c r="K241" s="145"/>
      <c r="L241" s="32"/>
      <c r="M241" s="146" t="s">
        <v>1</v>
      </c>
      <c r="N241" s="147" t="s">
        <v>40</v>
      </c>
      <c r="P241" s="148">
        <f t="shared" ref="P241:P254" si="11">O241*H241</f>
        <v>0</v>
      </c>
      <c r="Q241" s="148">
        <v>0.45937290600000003</v>
      </c>
      <c r="R241" s="148">
        <f t="shared" ref="R241:R254" si="12">Q241*H241</f>
        <v>0.91874581200000005</v>
      </c>
      <c r="S241" s="148">
        <v>0</v>
      </c>
      <c r="T241" s="149">
        <f t="shared" ref="T241:T254" si="13">S241*H241</f>
        <v>0</v>
      </c>
      <c r="AR241" s="150" t="s">
        <v>105</v>
      </c>
      <c r="AT241" s="150" t="s">
        <v>160</v>
      </c>
      <c r="AU241" s="150" t="s">
        <v>84</v>
      </c>
      <c r="AY241" s="17" t="s">
        <v>158</v>
      </c>
      <c r="BE241" s="151">
        <f t="shared" ref="BE241:BE254" si="14">IF(N241="základní",J241,0)</f>
        <v>0</v>
      </c>
      <c r="BF241" s="151">
        <f t="shared" ref="BF241:BF254" si="15">IF(N241="snížená",J241,0)</f>
        <v>0</v>
      </c>
      <c r="BG241" s="151">
        <f t="shared" ref="BG241:BG254" si="16">IF(N241="zákl. přenesená",J241,0)</f>
        <v>0</v>
      </c>
      <c r="BH241" s="151">
        <f t="shared" ref="BH241:BH254" si="17">IF(N241="sníž. přenesená",J241,0)</f>
        <v>0</v>
      </c>
      <c r="BI241" s="151">
        <f t="shared" ref="BI241:BI254" si="18">IF(N241="nulová",J241,0)</f>
        <v>0</v>
      </c>
      <c r="BJ241" s="17" t="s">
        <v>82</v>
      </c>
      <c r="BK241" s="151">
        <f t="shared" ref="BK241:BK254" si="19">ROUND(I241*H241,2)</f>
        <v>0</v>
      </c>
      <c r="BL241" s="17" t="s">
        <v>105</v>
      </c>
      <c r="BM241" s="150" t="s">
        <v>3347</v>
      </c>
    </row>
    <row r="242" spans="2:65" s="1" customFormat="1" ht="33" customHeight="1">
      <c r="B242" s="137"/>
      <c r="C242" s="138" t="s">
        <v>660</v>
      </c>
      <c r="D242" s="138" t="s">
        <v>160</v>
      </c>
      <c r="E242" s="139" t="s">
        <v>3348</v>
      </c>
      <c r="F242" s="140" t="s">
        <v>3349</v>
      </c>
      <c r="G242" s="141" t="s">
        <v>492</v>
      </c>
      <c r="H242" s="142">
        <v>4</v>
      </c>
      <c r="I242" s="143"/>
      <c r="J242" s="144">
        <f t="shared" si="10"/>
        <v>0</v>
      </c>
      <c r="K242" s="145"/>
      <c r="L242" s="32"/>
      <c r="M242" s="146" t="s">
        <v>1</v>
      </c>
      <c r="N242" s="147" t="s">
        <v>40</v>
      </c>
      <c r="P242" s="148">
        <f t="shared" si="11"/>
        <v>0</v>
      </c>
      <c r="Q242" s="148">
        <v>2.1167649439999998</v>
      </c>
      <c r="R242" s="148">
        <f t="shared" si="12"/>
        <v>8.4670597759999993</v>
      </c>
      <c r="S242" s="148">
        <v>0</v>
      </c>
      <c r="T242" s="149">
        <f t="shared" si="13"/>
        <v>0</v>
      </c>
      <c r="AR242" s="150" t="s">
        <v>105</v>
      </c>
      <c r="AT242" s="150" t="s">
        <v>160</v>
      </c>
      <c r="AU242" s="150" t="s">
        <v>84</v>
      </c>
      <c r="AY242" s="17" t="s">
        <v>158</v>
      </c>
      <c r="BE242" s="151">
        <f t="shared" si="14"/>
        <v>0</v>
      </c>
      <c r="BF242" s="151">
        <f t="shared" si="15"/>
        <v>0</v>
      </c>
      <c r="BG242" s="151">
        <f t="shared" si="16"/>
        <v>0</v>
      </c>
      <c r="BH242" s="151">
        <f t="shared" si="17"/>
        <v>0</v>
      </c>
      <c r="BI242" s="151">
        <f t="shared" si="18"/>
        <v>0</v>
      </c>
      <c r="BJ242" s="17" t="s">
        <v>82</v>
      </c>
      <c r="BK242" s="151">
        <f t="shared" si="19"/>
        <v>0</v>
      </c>
      <c r="BL242" s="17" t="s">
        <v>105</v>
      </c>
      <c r="BM242" s="150" t="s">
        <v>3350</v>
      </c>
    </row>
    <row r="243" spans="2:65" s="1" customFormat="1" ht="16.5" customHeight="1">
      <c r="B243" s="137"/>
      <c r="C243" s="185" t="s">
        <v>664</v>
      </c>
      <c r="D243" s="185" t="s">
        <v>656</v>
      </c>
      <c r="E243" s="186" t="s">
        <v>3351</v>
      </c>
      <c r="F243" s="187" t="s">
        <v>3352</v>
      </c>
      <c r="G243" s="188" t="s">
        <v>492</v>
      </c>
      <c r="H243" s="189">
        <v>4</v>
      </c>
      <c r="I243" s="190"/>
      <c r="J243" s="191">
        <f t="shared" si="10"/>
        <v>0</v>
      </c>
      <c r="K243" s="192"/>
      <c r="L243" s="193"/>
      <c r="M243" s="194" t="s">
        <v>1</v>
      </c>
      <c r="N243" s="195" t="s">
        <v>40</v>
      </c>
      <c r="P243" s="148">
        <f t="shared" si="11"/>
        <v>0</v>
      </c>
      <c r="Q243" s="148">
        <v>5.75</v>
      </c>
      <c r="R243" s="148">
        <f t="shared" si="12"/>
        <v>23</v>
      </c>
      <c r="S243" s="148">
        <v>0</v>
      </c>
      <c r="T243" s="149">
        <f t="shared" si="13"/>
        <v>0</v>
      </c>
      <c r="AR243" s="150" t="s">
        <v>123</v>
      </c>
      <c r="AT243" s="150" t="s">
        <v>656</v>
      </c>
      <c r="AU243" s="150" t="s">
        <v>84</v>
      </c>
      <c r="AY243" s="17" t="s">
        <v>158</v>
      </c>
      <c r="BE243" s="151">
        <f t="shared" si="14"/>
        <v>0</v>
      </c>
      <c r="BF243" s="151">
        <f t="shared" si="15"/>
        <v>0</v>
      </c>
      <c r="BG243" s="151">
        <f t="shared" si="16"/>
        <v>0</v>
      </c>
      <c r="BH243" s="151">
        <f t="shared" si="17"/>
        <v>0</v>
      </c>
      <c r="BI243" s="151">
        <f t="shared" si="18"/>
        <v>0</v>
      </c>
      <c r="BJ243" s="17" t="s">
        <v>82</v>
      </c>
      <c r="BK243" s="151">
        <f t="shared" si="19"/>
        <v>0</v>
      </c>
      <c r="BL243" s="17" t="s">
        <v>105</v>
      </c>
      <c r="BM243" s="150" t="s">
        <v>3353</v>
      </c>
    </row>
    <row r="244" spans="2:65" s="1" customFormat="1" ht="24.15" customHeight="1">
      <c r="B244" s="137"/>
      <c r="C244" s="185" t="s">
        <v>671</v>
      </c>
      <c r="D244" s="185" t="s">
        <v>656</v>
      </c>
      <c r="E244" s="186" t="s">
        <v>3354</v>
      </c>
      <c r="F244" s="187" t="s">
        <v>3355</v>
      </c>
      <c r="G244" s="188" t="s">
        <v>492</v>
      </c>
      <c r="H244" s="189">
        <v>8</v>
      </c>
      <c r="I244" s="190"/>
      <c r="J244" s="191">
        <f t="shared" si="10"/>
        <v>0</v>
      </c>
      <c r="K244" s="192"/>
      <c r="L244" s="193"/>
      <c r="M244" s="194" t="s">
        <v>1</v>
      </c>
      <c r="N244" s="195" t="s">
        <v>40</v>
      </c>
      <c r="P244" s="148">
        <f t="shared" si="11"/>
        <v>0</v>
      </c>
      <c r="Q244" s="148">
        <v>4.0000000000000001E-3</v>
      </c>
      <c r="R244" s="148">
        <f t="shared" si="12"/>
        <v>3.2000000000000001E-2</v>
      </c>
      <c r="S244" s="148">
        <v>0</v>
      </c>
      <c r="T244" s="149">
        <f t="shared" si="13"/>
        <v>0</v>
      </c>
      <c r="AR244" s="150" t="s">
        <v>123</v>
      </c>
      <c r="AT244" s="150" t="s">
        <v>656</v>
      </c>
      <c r="AU244" s="150" t="s">
        <v>84</v>
      </c>
      <c r="AY244" s="17" t="s">
        <v>158</v>
      </c>
      <c r="BE244" s="151">
        <f t="shared" si="14"/>
        <v>0</v>
      </c>
      <c r="BF244" s="151">
        <f t="shared" si="15"/>
        <v>0</v>
      </c>
      <c r="BG244" s="151">
        <f t="shared" si="16"/>
        <v>0</v>
      </c>
      <c r="BH244" s="151">
        <f t="shared" si="17"/>
        <v>0</v>
      </c>
      <c r="BI244" s="151">
        <f t="shared" si="18"/>
        <v>0</v>
      </c>
      <c r="BJ244" s="17" t="s">
        <v>82</v>
      </c>
      <c r="BK244" s="151">
        <f t="shared" si="19"/>
        <v>0</v>
      </c>
      <c r="BL244" s="17" t="s">
        <v>105</v>
      </c>
      <c r="BM244" s="150" t="s">
        <v>3356</v>
      </c>
    </row>
    <row r="245" spans="2:65" s="1" customFormat="1" ht="16.5" customHeight="1">
      <c r="B245" s="137"/>
      <c r="C245" s="185" t="s">
        <v>675</v>
      </c>
      <c r="D245" s="185" t="s">
        <v>656</v>
      </c>
      <c r="E245" s="186" t="s">
        <v>3357</v>
      </c>
      <c r="F245" s="187" t="s">
        <v>3358</v>
      </c>
      <c r="G245" s="188" t="s">
        <v>492</v>
      </c>
      <c r="H245" s="189">
        <v>4</v>
      </c>
      <c r="I245" s="190"/>
      <c r="J245" s="191">
        <f t="shared" si="10"/>
        <v>0</v>
      </c>
      <c r="K245" s="192"/>
      <c r="L245" s="193"/>
      <c r="M245" s="194" t="s">
        <v>1</v>
      </c>
      <c r="N245" s="195" t="s">
        <v>40</v>
      </c>
      <c r="P245" s="148">
        <f t="shared" si="11"/>
        <v>0</v>
      </c>
      <c r="Q245" s="148">
        <v>1.74</v>
      </c>
      <c r="R245" s="148">
        <f t="shared" si="12"/>
        <v>6.96</v>
      </c>
      <c r="S245" s="148">
        <v>0</v>
      </c>
      <c r="T245" s="149">
        <f t="shared" si="13"/>
        <v>0</v>
      </c>
      <c r="AR245" s="150" t="s">
        <v>123</v>
      </c>
      <c r="AT245" s="150" t="s">
        <v>656</v>
      </c>
      <c r="AU245" s="150" t="s">
        <v>84</v>
      </c>
      <c r="AY245" s="17" t="s">
        <v>158</v>
      </c>
      <c r="BE245" s="151">
        <f t="shared" si="14"/>
        <v>0</v>
      </c>
      <c r="BF245" s="151">
        <f t="shared" si="15"/>
        <v>0</v>
      </c>
      <c r="BG245" s="151">
        <f t="shared" si="16"/>
        <v>0</v>
      </c>
      <c r="BH245" s="151">
        <f t="shared" si="17"/>
        <v>0</v>
      </c>
      <c r="BI245" s="151">
        <f t="shared" si="18"/>
        <v>0</v>
      </c>
      <c r="BJ245" s="17" t="s">
        <v>82</v>
      </c>
      <c r="BK245" s="151">
        <f t="shared" si="19"/>
        <v>0</v>
      </c>
      <c r="BL245" s="17" t="s">
        <v>105</v>
      </c>
      <c r="BM245" s="150" t="s">
        <v>3359</v>
      </c>
    </row>
    <row r="246" spans="2:65" s="1" customFormat="1" ht="16.5" customHeight="1">
      <c r="B246" s="137"/>
      <c r="C246" s="185" t="s">
        <v>679</v>
      </c>
      <c r="D246" s="185" t="s">
        <v>656</v>
      </c>
      <c r="E246" s="186" t="s">
        <v>3360</v>
      </c>
      <c r="F246" s="187" t="s">
        <v>3361</v>
      </c>
      <c r="G246" s="188" t="s">
        <v>492</v>
      </c>
      <c r="H246" s="189">
        <v>1</v>
      </c>
      <c r="I246" s="190"/>
      <c r="J246" s="191">
        <f t="shared" si="10"/>
        <v>0</v>
      </c>
      <c r="K246" s="192"/>
      <c r="L246" s="193"/>
      <c r="M246" s="194" t="s">
        <v>1</v>
      </c>
      <c r="N246" s="195" t="s">
        <v>40</v>
      </c>
      <c r="P246" s="148">
        <f t="shared" si="11"/>
        <v>0</v>
      </c>
      <c r="Q246" s="148">
        <v>0.87</v>
      </c>
      <c r="R246" s="148">
        <f t="shared" si="12"/>
        <v>0.87</v>
      </c>
      <c r="S246" s="148">
        <v>0</v>
      </c>
      <c r="T246" s="149">
        <f t="shared" si="13"/>
        <v>0</v>
      </c>
      <c r="AR246" s="150" t="s">
        <v>123</v>
      </c>
      <c r="AT246" s="150" t="s">
        <v>656</v>
      </c>
      <c r="AU246" s="150" t="s">
        <v>84</v>
      </c>
      <c r="AY246" s="17" t="s">
        <v>158</v>
      </c>
      <c r="BE246" s="151">
        <f t="shared" si="14"/>
        <v>0</v>
      </c>
      <c r="BF246" s="151">
        <f t="shared" si="15"/>
        <v>0</v>
      </c>
      <c r="BG246" s="151">
        <f t="shared" si="16"/>
        <v>0</v>
      </c>
      <c r="BH246" s="151">
        <f t="shared" si="17"/>
        <v>0</v>
      </c>
      <c r="BI246" s="151">
        <f t="shared" si="18"/>
        <v>0</v>
      </c>
      <c r="BJ246" s="17" t="s">
        <v>82</v>
      </c>
      <c r="BK246" s="151">
        <f t="shared" si="19"/>
        <v>0</v>
      </c>
      <c r="BL246" s="17" t="s">
        <v>105</v>
      </c>
      <c r="BM246" s="150" t="s">
        <v>3362</v>
      </c>
    </row>
    <row r="247" spans="2:65" s="1" customFormat="1" ht="16.5" customHeight="1">
      <c r="B247" s="137"/>
      <c r="C247" s="185" t="s">
        <v>683</v>
      </c>
      <c r="D247" s="185" t="s">
        <v>656</v>
      </c>
      <c r="E247" s="186" t="s">
        <v>3363</v>
      </c>
      <c r="F247" s="187" t="s">
        <v>3364</v>
      </c>
      <c r="G247" s="188" t="s">
        <v>492</v>
      </c>
      <c r="H247" s="189">
        <v>4</v>
      </c>
      <c r="I247" s="190"/>
      <c r="J247" s="191">
        <f t="shared" si="10"/>
        <v>0</v>
      </c>
      <c r="K247" s="192"/>
      <c r="L247" s="193"/>
      <c r="M247" s="194" t="s">
        <v>1</v>
      </c>
      <c r="N247" s="195" t="s">
        <v>40</v>
      </c>
      <c r="P247" s="148">
        <f t="shared" si="11"/>
        <v>0</v>
      </c>
      <c r="Q247" s="148">
        <v>1.0900000000000001</v>
      </c>
      <c r="R247" s="148">
        <f t="shared" si="12"/>
        <v>4.3600000000000003</v>
      </c>
      <c r="S247" s="148">
        <v>0</v>
      </c>
      <c r="T247" s="149">
        <f t="shared" si="13"/>
        <v>0</v>
      </c>
      <c r="AR247" s="150" t="s">
        <v>123</v>
      </c>
      <c r="AT247" s="150" t="s">
        <v>656</v>
      </c>
      <c r="AU247" s="150" t="s">
        <v>84</v>
      </c>
      <c r="AY247" s="17" t="s">
        <v>158</v>
      </c>
      <c r="BE247" s="151">
        <f t="shared" si="14"/>
        <v>0</v>
      </c>
      <c r="BF247" s="151">
        <f t="shared" si="15"/>
        <v>0</v>
      </c>
      <c r="BG247" s="151">
        <f t="shared" si="16"/>
        <v>0</v>
      </c>
      <c r="BH247" s="151">
        <f t="shared" si="17"/>
        <v>0</v>
      </c>
      <c r="BI247" s="151">
        <f t="shared" si="18"/>
        <v>0</v>
      </c>
      <c r="BJ247" s="17" t="s">
        <v>82</v>
      </c>
      <c r="BK247" s="151">
        <f t="shared" si="19"/>
        <v>0</v>
      </c>
      <c r="BL247" s="17" t="s">
        <v>105</v>
      </c>
      <c r="BM247" s="150" t="s">
        <v>3365</v>
      </c>
    </row>
    <row r="248" spans="2:65" s="1" customFormat="1" ht="24.15" customHeight="1">
      <c r="B248" s="137"/>
      <c r="C248" s="138" t="s">
        <v>688</v>
      </c>
      <c r="D248" s="138" t="s">
        <v>160</v>
      </c>
      <c r="E248" s="139" t="s">
        <v>3366</v>
      </c>
      <c r="F248" s="140" t="s">
        <v>3367</v>
      </c>
      <c r="G248" s="141" t="s">
        <v>492</v>
      </c>
      <c r="H248" s="142">
        <v>8</v>
      </c>
      <c r="I248" s="143"/>
      <c r="J248" s="144">
        <f t="shared" si="10"/>
        <v>0</v>
      </c>
      <c r="K248" s="145"/>
      <c r="L248" s="32"/>
      <c r="M248" s="146" t="s">
        <v>1</v>
      </c>
      <c r="N248" s="147" t="s">
        <v>40</v>
      </c>
      <c r="P248" s="148">
        <f t="shared" si="11"/>
        <v>0</v>
      </c>
      <c r="Q248" s="148">
        <v>8.2051250000000006E-2</v>
      </c>
      <c r="R248" s="148">
        <f t="shared" si="12"/>
        <v>0.65641000000000005</v>
      </c>
      <c r="S248" s="148">
        <v>0</v>
      </c>
      <c r="T248" s="149">
        <f t="shared" si="13"/>
        <v>0</v>
      </c>
      <c r="AR248" s="150" t="s">
        <v>105</v>
      </c>
      <c r="AT248" s="150" t="s">
        <v>160</v>
      </c>
      <c r="AU248" s="150" t="s">
        <v>84</v>
      </c>
      <c r="AY248" s="17" t="s">
        <v>158</v>
      </c>
      <c r="BE248" s="151">
        <f t="shared" si="14"/>
        <v>0</v>
      </c>
      <c r="BF248" s="151">
        <f t="shared" si="15"/>
        <v>0</v>
      </c>
      <c r="BG248" s="151">
        <f t="shared" si="16"/>
        <v>0</v>
      </c>
      <c r="BH248" s="151">
        <f t="shared" si="17"/>
        <v>0</v>
      </c>
      <c r="BI248" s="151">
        <f t="shared" si="18"/>
        <v>0</v>
      </c>
      <c r="BJ248" s="17" t="s">
        <v>82</v>
      </c>
      <c r="BK248" s="151">
        <f t="shared" si="19"/>
        <v>0</v>
      </c>
      <c r="BL248" s="17" t="s">
        <v>105</v>
      </c>
      <c r="BM248" s="150" t="s">
        <v>3368</v>
      </c>
    </row>
    <row r="249" spans="2:65" s="1" customFormat="1" ht="33" customHeight="1">
      <c r="B249" s="137"/>
      <c r="C249" s="138" t="s">
        <v>692</v>
      </c>
      <c r="D249" s="138" t="s">
        <v>160</v>
      </c>
      <c r="E249" s="139" t="s">
        <v>3369</v>
      </c>
      <c r="F249" s="140" t="s">
        <v>3370</v>
      </c>
      <c r="G249" s="141" t="s">
        <v>492</v>
      </c>
      <c r="H249" s="142">
        <v>8</v>
      </c>
      <c r="I249" s="143"/>
      <c r="J249" s="144">
        <f t="shared" si="10"/>
        <v>0</v>
      </c>
      <c r="K249" s="145"/>
      <c r="L249" s="32"/>
      <c r="M249" s="146" t="s">
        <v>1</v>
      </c>
      <c r="N249" s="147" t="s">
        <v>40</v>
      </c>
      <c r="P249" s="148">
        <f t="shared" si="11"/>
        <v>0</v>
      </c>
      <c r="Q249" s="148">
        <v>8.1405999999999996E-3</v>
      </c>
      <c r="R249" s="148">
        <f t="shared" si="12"/>
        <v>6.5124799999999997E-2</v>
      </c>
      <c r="S249" s="148">
        <v>0</v>
      </c>
      <c r="T249" s="149">
        <f t="shared" si="13"/>
        <v>0</v>
      </c>
      <c r="AR249" s="150" t="s">
        <v>105</v>
      </c>
      <c r="AT249" s="150" t="s">
        <v>160</v>
      </c>
      <c r="AU249" s="150" t="s">
        <v>84</v>
      </c>
      <c r="AY249" s="17" t="s">
        <v>158</v>
      </c>
      <c r="BE249" s="151">
        <f t="shared" si="14"/>
        <v>0</v>
      </c>
      <c r="BF249" s="151">
        <f t="shared" si="15"/>
        <v>0</v>
      </c>
      <c r="BG249" s="151">
        <f t="shared" si="16"/>
        <v>0</v>
      </c>
      <c r="BH249" s="151">
        <f t="shared" si="17"/>
        <v>0</v>
      </c>
      <c r="BI249" s="151">
        <f t="shared" si="18"/>
        <v>0</v>
      </c>
      <c r="BJ249" s="17" t="s">
        <v>82</v>
      </c>
      <c r="BK249" s="151">
        <f t="shared" si="19"/>
        <v>0</v>
      </c>
      <c r="BL249" s="17" t="s">
        <v>105</v>
      </c>
      <c r="BM249" s="150" t="s">
        <v>3371</v>
      </c>
    </row>
    <row r="250" spans="2:65" s="1" customFormat="1" ht="24.15" customHeight="1">
      <c r="B250" s="137"/>
      <c r="C250" s="138" t="s">
        <v>713</v>
      </c>
      <c r="D250" s="138" t="s">
        <v>160</v>
      </c>
      <c r="E250" s="139" t="s">
        <v>3372</v>
      </c>
      <c r="F250" s="140" t="s">
        <v>3373</v>
      </c>
      <c r="G250" s="141" t="s">
        <v>492</v>
      </c>
      <c r="H250" s="142">
        <v>8</v>
      </c>
      <c r="I250" s="143"/>
      <c r="J250" s="144">
        <f t="shared" si="10"/>
        <v>0</v>
      </c>
      <c r="K250" s="145"/>
      <c r="L250" s="32"/>
      <c r="M250" s="146" t="s">
        <v>1</v>
      </c>
      <c r="N250" s="147" t="s">
        <v>40</v>
      </c>
      <c r="P250" s="148">
        <f t="shared" si="11"/>
        <v>0</v>
      </c>
      <c r="Q250" s="148">
        <v>0</v>
      </c>
      <c r="R250" s="148">
        <f t="shared" si="12"/>
        <v>0</v>
      </c>
      <c r="S250" s="148">
        <v>0</v>
      </c>
      <c r="T250" s="149">
        <f t="shared" si="13"/>
        <v>0</v>
      </c>
      <c r="AR250" s="150" t="s">
        <v>105</v>
      </c>
      <c r="AT250" s="150" t="s">
        <v>160</v>
      </c>
      <c r="AU250" s="150" t="s">
        <v>84</v>
      </c>
      <c r="AY250" s="17" t="s">
        <v>158</v>
      </c>
      <c r="BE250" s="151">
        <f t="shared" si="14"/>
        <v>0</v>
      </c>
      <c r="BF250" s="151">
        <f t="shared" si="15"/>
        <v>0</v>
      </c>
      <c r="BG250" s="151">
        <f t="shared" si="16"/>
        <v>0</v>
      </c>
      <c r="BH250" s="151">
        <f t="shared" si="17"/>
        <v>0</v>
      </c>
      <c r="BI250" s="151">
        <f t="shared" si="18"/>
        <v>0</v>
      </c>
      <c r="BJ250" s="17" t="s">
        <v>82</v>
      </c>
      <c r="BK250" s="151">
        <f t="shared" si="19"/>
        <v>0</v>
      </c>
      <c r="BL250" s="17" t="s">
        <v>105</v>
      </c>
      <c r="BM250" s="150" t="s">
        <v>3374</v>
      </c>
    </row>
    <row r="251" spans="2:65" s="1" customFormat="1" ht="24.15" customHeight="1">
      <c r="B251" s="137"/>
      <c r="C251" s="138" t="s">
        <v>720</v>
      </c>
      <c r="D251" s="138" t="s">
        <v>160</v>
      </c>
      <c r="E251" s="139" t="s">
        <v>3375</v>
      </c>
      <c r="F251" s="140" t="s">
        <v>3376</v>
      </c>
      <c r="G251" s="141" t="s">
        <v>492</v>
      </c>
      <c r="H251" s="142">
        <v>8</v>
      </c>
      <c r="I251" s="143"/>
      <c r="J251" s="144">
        <f t="shared" si="10"/>
        <v>0</v>
      </c>
      <c r="K251" s="145"/>
      <c r="L251" s="32"/>
      <c r="M251" s="146" t="s">
        <v>1</v>
      </c>
      <c r="N251" s="147" t="s">
        <v>40</v>
      </c>
      <c r="P251" s="148">
        <f t="shared" si="11"/>
        <v>0</v>
      </c>
      <c r="Q251" s="148">
        <v>3.7248799999999999E-2</v>
      </c>
      <c r="R251" s="148">
        <f t="shared" si="12"/>
        <v>0.29799039999999999</v>
      </c>
      <c r="S251" s="148">
        <v>0</v>
      </c>
      <c r="T251" s="149">
        <f t="shared" si="13"/>
        <v>0</v>
      </c>
      <c r="AR251" s="150" t="s">
        <v>105</v>
      </c>
      <c r="AT251" s="150" t="s">
        <v>160</v>
      </c>
      <c r="AU251" s="150" t="s">
        <v>84</v>
      </c>
      <c r="AY251" s="17" t="s">
        <v>158</v>
      </c>
      <c r="BE251" s="151">
        <f t="shared" si="14"/>
        <v>0</v>
      </c>
      <c r="BF251" s="151">
        <f t="shared" si="15"/>
        <v>0</v>
      </c>
      <c r="BG251" s="151">
        <f t="shared" si="16"/>
        <v>0</v>
      </c>
      <c r="BH251" s="151">
        <f t="shared" si="17"/>
        <v>0</v>
      </c>
      <c r="BI251" s="151">
        <f t="shared" si="18"/>
        <v>0</v>
      </c>
      <c r="BJ251" s="17" t="s">
        <v>82</v>
      </c>
      <c r="BK251" s="151">
        <f t="shared" si="19"/>
        <v>0</v>
      </c>
      <c r="BL251" s="17" t="s">
        <v>105</v>
      </c>
      <c r="BM251" s="150" t="s">
        <v>3377</v>
      </c>
    </row>
    <row r="252" spans="2:65" s="1" customFormat="1" ht="33" customHeight="1">
      <c r="B252" s="137"/>
      <c r="C252" s="138" t="s">
        <v>729</v>
      </c>
      <c r="D252" s="138" t="s">
        <v>160</v>
      </c>
      <c r="E252" s="139" t="s">
        <v>3378</v>
      </c>
      <c r="F252" s="140" t="s">
        <v>3379</v>
      </c>
      <c r="G252" s="141" t="s">
        <v>492</v>
      </c>
      <c r="H252" s="142">
        <v>8</v>
      </c>
      <c r="I252" s="143"/>
      <c r="J252" s="144">
        <f t="shared" si="10"/>
        <v>0</v>
      </c>
      <c r="K252" s="145"/>
      <c r="L252" s="32"/>
      <c r="M252" s="146" t="s">
        <v>1</v>
      </c>
      <c r="N252" s="147" t="s">
        <v>40</v>
      </c>
      <c r="P252" s="148">
        <f t="shared" si="11"/>
        <v>0</v>
      </c>
      <c r="Q252" s="148">
        <v>0.21734000000000001</v>
      </c>
      <c r="R252" s="148">
        <f t="shared" si="12"/>
        <v>1.73872</v>
      </c>
      <c r="S252" s="148">
        <v>0</v>
      </c>
      <c r="T252" s="149">
        <f t="shared" si="13"/>
        <v>0</v>
      </c>
      <c r="AR252" s="150" t="s">
        <v>105</v>
      </c>
      <c r="AT252" s="150" t="s">
        <v>160</v>
      </c>
      <c r="AU252" s="150" t="s">
        <v>84</v>
      </c>
      <c r="AY252" s="17" t="s">
        <v>158</v>
      </c>
      <c r="BE252" s="151">
        <f t="shared" si="14"/>
        <v>0</v>
      </c>
      <c r="BF252" s="151">
        <f t="shared" si="15"/>
        <v>0</v>
      </c>
      <c r="BG252" s="151">
        <f t="shared" si="16"/>
        <v>0</v>
      </c>
      <c r="BH252" s="151">
        <f t="shared" si="17"/>
        <v>0</v>
      </c>
      <c r="BI252" s="151">
        <f t="shared" si="18"/>
        <v>0</v>
      </c>
      <c r="BJ252" s="17" t="s">
        <v>82</v>
      </c>
      <c r="BK252" s="151">
        <f t="shared" si="19"/>
        <v>0</v>
      </c>
      <c r="BL252" s="17" t="s">
        <v>105</v>
      </c>
      <c r="BM252" s="150" t="s">
        <v>3380</v>
      </c>
    </row>
    <row r="253" spans="2:65" s="1" customFormat="1" ht="16.5" customHeight="1">
      <c r="B253" s="137"/>
      <c r="C253" s="185" t="s">
        <v>736</v>
      </c>
      <c r="D253" s="185" t="s">
        <v>656</v>
      </c>
      <c r="E253" s="186" t="s">
        <v>3381</v>
      </c>
      <c r="F253" s="187" t="s">
        <v>3382</v>
      </c>
      <c r="G253" s="188" t="s">
        <v>1444</v>
      </c>
      <c r="H253" s="189">
        <v>4</v>
      </c>
      <c r="I253" s="190"/>
      <c r="J253" s="191">
        <f t="shared" si="10"/>
        <v>0</v>
      </c>
      <c r="K253" s="192"/>
      <c r="L253" s="193"/>
      <c r="M253" s="194" t="s">
        <v>1</v>
      </c>
      <c r="N253" s="195" t="s">
        <v>40</v>
      </c>
      <c r="P253" s="148">
        <f t="shared" si="11"/>
        <v>0</v>
      </c>
      <c r="Q253" s="148">
        <v>0</v>
      </c>
      <c r="R253" s="148">
        <f t="shared" si="12"/>
        <v>0</v>
      </c>
      <c r="S253" s="148">
        <v>0</v>
      </c>
      <c r="T253" s="149">
        <f t="shared" si="13"/>
        <v>0</v>
      </c>
      <c r="AR253" s="150" t="s">
        <v>123</v>
      </c>
      <c r="AT253" s="150" t="s">
        <v>656</v>
      </c>
      <c r="AU253" s="150" t="s">
        <v>84</v>
      </c>
      <c r="AY253" s="17" t="s">
        <v>158</v>
      </c>
      <c r="BE253" s="151">
        <f t="shared" si="14"/>
        <v>0</v>
      </c>
      <c r="BF253" s="151">
        <f t="shared" si="15"/>
        <v>0</v>
      </c>
      <c r="BG253" s="151">
        <f t="shared" si="16"/>
        <v>0</v>
      </c>
      <c r="BH253" s="151">
        <f t="shared" si="17"/>
        <v>0</v>
      </c>
      <c r="BI253" s="151">
        <f t="shared" si="18"/>
        <v>0</v>
      </c>
      <c r="BJ253" s="17" t="s">
        <v>82</v>
      </c>
      <c r="BK253" s="151">
        <f t="shared" si="19"/>
        <v>0</v>
      </c>
      <c r="BL253" s="17" t="s">
        <v>105</v>
      </c>
      <c r="BM253" s="150" t="s">
        <v>3383</v>
      </c>
    </row>
    <row r="254" spans="2:65" s="1" customFormat="1" ht="16.5" customHeight="1">
      <c r="B254" s="137"/>
      <c r="C254" s="138" t="s">
        <v>740</v>
      </c>
      <c r="D254" s="138" t="s">
        <v>160</v>
      </c>
      <c r="E254" s="139" t="s">
        <v>3384</v>
      </c>
      <c r="F254" s="140" t="s">
        <v>3385</v>
      </c>
      <c r="G254" s="141" t="s">
        <v>906</v>
      </c>
      <c r="H254" s="142">
        <v>79</v>
      </c>
      <c r="I254" s="143"/>
      <c r="J254" s="144">
        <f t="shared" si="10"/>
        <v>0</v>
      </c>
      <c r="K254" s="145"/>
      <c r="L254" s="32"/>
      <c r="M254" s="146" t="s">
        <v>1</v>
      </c>
      <c r="N254" s="147" t="s">
        <v>40</v>
      </c>
      <c r="P254" s="148">
        <f t="shared" si="11"/>
        <v>0</v>
      </c>
      <c r="Q254" s="148">
        <v>1.9236000000000001E-4</v>
      </c>
      <c r="R254" s="148">
        <f t="shared" si="12"/>
        <v>1.519644E-2</v>
      </c>
      <c r="S254" s="148">
        <v>0</v>
      </c>
      <c r="T254" s="149">
        <f t="shared" si="13"/>
        <v>0</v>
      </c>
      <c r="AR254" s="150" t="s">
        <v>105</v>
      </c>
      <c r="AT254" s="150" t="s">
        <v>160</v>
      </c>
      <c r="AU254" s="150" t="s">
        <v>84</v>
      </c>
      <c r="AY254" s="17" t="s">
        <v>158</v>
      </c>
      <c r="BE254" s="151">
        <f t="shared" si="14"/>
        <v>0</v>
      </c>
      <c r="BF254" s="151">
        <f t="shared" si="15"/>
        <v>0</v>
      </c>
      <c r="BG254" s="151">
        <f t="shared" si="16"/>
        <v>0</v>
      </c>
      <c r="BH254" s="151">
        <f t="shared" si="17"/>
        <v>0</v>
      </c>
      <c r="BI254" s="151">
        <f t="shared" si="18"/>
        <v>0</v>
      </c>
      <c r="BJ254" s="17" t="s">
        <v>82</v>
      </c>
      <c r="BK254" s="151">
        <f t="shared" si="19"/>
        <v>0</v>
      </c>
      <c r="BL254" s="17" t="s">
        <v>105</v>
      </c>
      <c r="BM254" s="150" t="s">
        <v>3386</v>
      </c>
    </row>
    <row r="255" spans="2:65" s="13" customFormat="1" ht="10">
      <c r="B255" s="159"/>
      <c r="D255" s="153" t="s">
        <v>165</v>
      </c>
      <c r="E255" s="160" t="s">
        <v>1</v>
      </c>
      <c r="F255" s="161" t="s">
        <v>3344</v>
      </c>
      <c r="H255" s="162">
        <v>79</v>
      </c>
      <c r="I255" s="163"/>
      <c r="L255" s="159"/>
      <c r="M255" s="164"/>
      <c r="T255" s="165"/>
      <c r="AT255" s="160" t="s">
        <v>165</v>
      </c>
      <c r="AU255" s="160" t="s">
        <v>84</v>
      </c>
      <c r="AV255" s="13" t="s">
        <v>84</v>
      </c>
      <c r="AW255" s="13" t="s">
        <v>31</v>
      </c>
      <c r="AX255" s="13" t="s">
        <v>82</v>
      </c>
      <c r="AY255" s="160" t="s">
        <v>158</v>
      </c>
    </row>
    <row r="256" spans="2:65" s="1" customFormat="1" ht="24.15" customHeight="1">
      <c r="B256" s="137"/>
      <c r="C256" s="138" t="s">
        <v>746</v>
      </c>
      <c r="D256" s="138" t="s">
        <v>160</v>
      </c>
      <c r="E256" s="139" t="s">
        <v>3387</v>
      </c>
      <c r="F256" s="140" t="s">
        <v>3388</v>
      </c>
      <c r="G256" s="141" t="s">
        <v>906</v>
      </c>
      <c r="H256" s="142">
        <v>79</v>
      </c>
      <c r="I256" s="143"/>
      <c r="J256" s="144">
        <f>ROUND(I256*H256,2)</f>
        <v>0</v>
      </c>
      <c r="K256" s="145"/>
      <c r="L256" s="32"/>
      <c r="M256" s="146" t="s">
        <v>1</v>
      </c>
      <c r="N256" s="147" t="s">
        <v>40</v>
      </c>
      <c r="P256" s="148">
        <f>O256*H256</f>
        <v>0</v>
      </c>
      <c r="Q256" s="148">
        <v>1.26E-4</v>
      </c>
      <c r="R256" s="148">
        <f>Q256*H256</f>
        <v>9.9539999999999993E-3</v>
      </c>
      <c r="S256" s="148">
        <v>0</v>
      </c>
      <c r="T256" s="149">
        <f>S256*H256</f>
        <v>0</v>
      </c>
      <c r="AR256" s="150" t="s">
        <v>105</v>
      </c>
      <c r="AT256" s="150" t="s">
        <v>160</v>
      </c>
      <c r="AU256" s="150" t="s">
        <v>84</v>
      </c>
      <c r="AY256" s="17" t="s">
        <v>158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82</v>
      </c>
      <c r="BK256" s="151">
        <f>ROUND(I256*H256,2)</f>
        <v>0</v>
      </c>
      <c r="BL256" s="17" t="s">
        <v>105</v>
      </c>
      <c r="BM256" s="150" t="s">
        <v>3389</v>
      </c>
    </row>
    <row r="257" spans="2:65" s="1" customFormat="1" ht="24.15" customHeight="1">
      <c r="B257" s="137"/>
      <c r="C257" s="138" t="s">
        <v>754</v>
      </c>
      <c r="D257" s="138" t="s">
        <v>160</v>
      </c>
      <c r="E257" s="139" t="s">
        <v>3390</v>
      </c>
      <c r="F257" s="140" t="s">
        <v>3391</v>
      </c>
      <c r="G257" s="141" t="s">
        <v>183</v>
      </c>
      <c r="H257" s="142">
        <v>1</v>
      </c>
      <c r="I257" s="143"/>
      <c r="J257" s="144">
        <f>ROUND(I257*H257,2)</f>
        <v>0</v>
      </c>
      <c r="K257" s="145"/>
      <c r="L257" s="32"/>
      <c r="M257" s="146" t="s">
        <v>1</v>
      </c>
      <c r="N257" s="147" t="s">
        <v>40</v>
      </c>
      <c r="P257" s="148">
        <f>O257*H257</f>
        <v>0</v>
      </c>
      <c r="Q257" s="148">
        <v>22.3</v>
      </c>
      <c r="R257" s="148">
        <f>Q257*H257</f>
        <v>22.3</v>
      </c>
      <c r="S257" s="148">
        <v>0</v>
      </c>
      <c r="T257" s="149">
        <f>S257*H257</f>
        <v>0</v>
      </c>
      <c r="AR257" s="150" t="s">
        <v>105</v>
      </c>
      <c r="AT257" s="150" t="s">
        <v>160</v>
      </c>
      <c r="AU257" s="150" t="s">
        <v>84</v>
      </c>
      <c r="AY257" s="17" t="s">
        <v>158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82</v>
      </c>
      <c r="BK257" s="151">
        <f>ROUND(I257*H257,2)</f>
        <v>0</v>
      </c>
      <c r="BL257" s="17" t="s">
        <v>105</v>
      </c>
      <c r="BM257" s="150" t="s">
        <v>3392</v>
      </c>
    </row>
    <row r="258" spans="2:65" s="1" customFormat="1" ht="63">
      <c r="B258" s="32"/>
      <c r="D258" s="153" t="s">
        <v>750</v>
      </c>
      <c r="F258" s="196" t="s">
        <v>3393</v>
      </c>
      <c r="I258" s="197"/>
      <c r="L258" s="32"/>
      <c r="M258" s="198"/>
      <c r="T258" s="56"/>
      <c r="AT258" s="17" t="s">
        <v>750</v>
      </c>
      <c r="AU258" s="17" t="s">
        <v>84</v>
      </c>
    </row>
    <row r="259" spans="2:65" s="1" customFormat="1" ht="24.15" customHeight="1">
      <c r="B259" s="137"/>
      <c r="C259" s="138" t="s">
        <v>759</v>
      </c>
      <c r="D259" s="138" t="s">
        <v>160</v>
      </c>
      <c r="E259" s="139" t="s">
        <v>3394</v>
      </c>
      <c r="F259" s="140" t="s">
        <v>3395</v>
      </c>
      <c r="G259" s="141" t="s">
        <v>183</v>
      </c>
      <c r="H259" s="142">
        <v>1</v>
      </c>
      <c r="I259" s="143"/>
      <c r="J259" s="144">
        <f>ROUND(I259*H259,2)</f>
        <v>0</v>
      </c>
      <c r="K259" s="145"/>
      <c r="L259" s="32"/>
      <c r="M259" s="146" t="s">
        <v>1</v>
      </c>
      <c r="N259" s="147" t="s">
        <v>40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105</v>
      </c>
      <c r="AT259" s="150" t="s">
        <v>160</v>
      </c>
      <c r="AU259" s="150" t="s">
        <v>84</v>
      </c>
      <c r="AY259" s="17" t="s">
        <v>158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82</v>
      </c>
      <c r="BK259" s="151">
        <f>ROUND(I259*H259,2)</f>
        <v>0</v>
      </c>
      <c r="BL259" s="17" t="s">
        <v>105</v>
      </c>
      <c r="BM259" s="150" t="s">
        <v>3396</v>
      </c>
    </row>
    <row r="260" spans="2:65" s="11" customFormat="1" ht="22.75" customHeight="1">
      <c r="B260" s="125"/>
      <c r="D260" s="126" t="s">
        <v>74</v>
      </c>
      <c r="E260" s="135" t="s">
        <v>3397</v>
      </c>
      <c r="F260" s="135" t="s">
        <v>3398</v>
      </c>
      <c r="I260" s="128"/>
      <c r="J260" s="136">
        <f>BK260</f>
        <v>0</v>
      </c>
      <c r="L260" s="125"/>
      <c r="M260" s="130"/>
      <c r="P260" s="131">
        <f>SUM(P261:P269)</f>
        <v>0</v>
      </c>
      <c r="R260" s="131">
        <f>SUM(R261:R269)</f>
        <v>0</v>
      </c>
      <c r="T260" s="132">
        <f>SUM(T261:T269)</f>
        <v>0</v>
      </c>
      <c r="AR260" s="126" t="s">
        <v>82</v>
      </c>
      <c r="AT260" s="133" t="s">
        <v>74</v>
      </c>
      <c r="AU260" s="133" t="s">
        <v>82</v>
      </c>
      <c r="AY260" s="126" t="s">
        <v>158</v>
      </c>
      <c r="BK260" s="134">
        <f>SUM(BK261:BK269)</f>
        <v>0</v>
      </c>
    </row>
    <row r="261" spans="2:65" s="1" customFormat="1" ht="21.75" customHeight="1">
      <c r="B261" s="137"/>
      <c r="C261" s="138" t="s">
        <v>765</v>
      </c>
      <c r="D261" s="138" t="s">
        <v>160</v>
      </c>
      <c r="E261" s="139" t="s">
        <v>3399</v>
      </c>
      <c r="F261" s="140" t="s">
        <v>3400</v>
      </c>
      <c r="G261" s="141" t="s">
        <v>492</v>
      </c>
      <c r="H261" s="142">
        <v>48</v>
      </c>
      <c r="I261" s="143"/>
      <c r="J261" s="144">
        <f>ROUND(I261*H261,2)</f>
        <v>0</v>
      </c>
      <c r="K261" s="145"/>
      <c r="L261" s="32"/>
      <c r="M261" s="146" t="s">
        <v>1</v>
      </c>
      <c r="N261" s="147" t="s">
        <v>40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105</v>
      </c>
      <c r="AT261" s="150" t="s">
        <v>160</v>
      </c>
      <c r="AU261" s="150" t="s">
        <v>84</v>
      </c>
      <c r="AY261" s="17" t="s">
        <v>158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82</v>
      </c>
      <c r="BK261" s="151">
        <f>ROUND(I261*H261,2)</f>
        <v>0</v>
      </c>
      <c r="BL261" s="17" t="s">
        <v>105</v>
      </c>
      <c r="BM261" s="150" t="s">
        <v>3401</v>
      </c>
    </row>
    <row r="262" spans="2:65" s="1" customFormat="1" ht="16.5" customHeight="1">
      <c r="B262" s="137"/>
      <c r="C262" s="138" t="s">
        <v>770</v>
      </c>
      <c r="D262" s="138" t="s">
        <v>160</v>
      </c>
      <c r="E262" s="139" t="s">
        <v>3402</v>
      </c>
      <c r="F262" s="140" t="s">
        <v>3403</v>
      </c>
      <c r="G262" s="141" t="s">
        <v>163</v>
      </c>
      <c r="H262" s="142">
        <v>620</v>
      </c>
      <c r="I262" s="143"/>
      <c r="J262" s="144">
        <f>ROUND(I262*H262,2)</f>
        <v>0</v>
      </c>
      <c r="K262" s="145"/>
      <c r="L262" s="32"/>
      <c r="M262" s="146" t="s">
        <v>1</v>
      </c>
      <c r="N262" s="147" t="s">
        <v>40</v>
      </c>
      <c r="P262" s="148">
        <f>O262*H262</f>
        <v>0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105</v>
      </c>
      <c r="AT262" s="150" t="s">
        <v>160</v>
      </c>
      <c r="AU262" s="150" t="s">
        <v>84</v>
      </c>
      <c r="AY262" s="17" t="s">
        <v>158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82</v>
      </c>
      <c r="BK262" s="151">
        <f>ROUND(I262*H262,2)</f>
        <v>0</v>
      </c>
      <c r="BL262" s="17" t="s">
        <v>105</v>
      </c>
      <c r="BM262" s="150" t="s">
        <v>3404</v>
      </c>
    </row>
    <row r="263" spans="2:65" s="13" customFormat="1" ht="10">
      <c r="B263" s="159"/>
      <c r="D263" s="153" t="s">
        <v>165</v>
      </c>
      <c r="E263" s="160" t="s">
        <v>1</v>
      </c>
      <c r="F263" s="161" t="s">
        <v>3405</v>
      </c>
      <c r="H263" s="162">
        <v>620</v>
      </c>
      <c r="I263" s="163"/>
      <c r="L263" s="159"/>
      <c r="M263" s="164"/>
      <c r="T263" s="165"/>
      <c r="AT263" s="160" t="s">
        <v>165</v>
      </c>
      <c r="AU263" s="160" t="s">
        <v>84</v>
      </c>
      <c r="AV263" s="13" t="s">
        <v>84</v>
      </c>
      <c r="AW263" s="13" t="s">
        <v>31</v>
      </c>
      <c r="AX263" s="13" t="s">
        <v>82</v>
      </c>
      <c r="AY263" s="160" t="s">
        <v>158</v>
      </c>
    </row>
    <row r="264" spans="2:65" s="1" customFormat="1" ht="24.15" customHeight="1">
      <c r="B264" s="137"/>
      <c r="C264" s="138" t="s">
        <v>776</v>
      </c>
      <c r="D264" s="138" t="s">
        <v>160</v>
      </c>
      <c r="E264" s="139" t="s">
        <v>3406</v>
      </c>
      <c r="F264" s="140" t="s">
        <v>3407</v>
      </c>
      <c r="G264" s="141" t="s">
        <v>163</v>
      </c>
      <c r="H264" s="142">
        <v>240</v>
      </c>
      <c r="I264" s="143"/>
      <c r="J264" s="144">
        <f>ROUND(I264*H264,2)</f>
        <v>0</v>
      </c>
      <c r="K264" s="145"/>
      <c r="L264" s="32"/>
      <c r="M264" s="146" t="s">
        <v>1</v>
      </c>
      <c r="N264" s="147" t="s">
        <v>40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105</v>
      </c>
      <c r="AT264" s="150" t="s">
        <v>160</v>
      </c>
      <c r="AU264" s="150" t="s">
        <v>84</v>
      </c>
      <c r="AY264" s="17" t="s">
        <v>158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82</v>
      </c>
      <c r="BK264" s="151">
        <f>ROUND(I264*H264,2)</f>
        <v>0</v>
      </c>
      <c r="BL264" s="17" t="s">
        <v>105</v>
      </c>
      <c r="BM264" s="150" t="s">
        <v>3408</v>
      </c>
    </row>
    <row r="265" spans="2:65" s="1" customFormat="1" ht="16.5" customHeight="1">
      <c r="B265" s="137"/>
      <c r="C265" s="138" t="s">
        <v>782</v>
      </c>
      <c r="D265" s="138" t="s">
        <v>160</v>
      </c>
      <c r="E265" s="139" t="s">
        <v>3409</v>
      </c>
      <c r="F265" s="140" t="s">
        <v>3410</v>
      </c>
      <c r="G265" s="141" t="s">
        <v>492</v>
      </c>
      <c r="H265" s="142">
        <v>36</v>
      </c>
      <c r="I265" s="143"/>
      <c r="J265" s="144">
        <f>ROUND(I265*H265,2)</f>
        <v>0</v>
      </c>
      <c r="K265" s="145"/>
      <c r="L265" s="32"/>
      <c r="M265" s="146" t="s">
        <v>1</v>
      </c>
      <c r="N265" s="147" t="s">
        <v>40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105</v>
      </c>
      <c r="AT265" s="150" t="s">
        <v>160</v>
      </c>
      <c r="AU265" s="150" t="s">
        <v>84</v>
      </c>
      <c r="AY265" s="17" t="s">
        <v>158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82</v>
      </c>
      <c r="BK265" s="151">
        <f>ROUND(I265*H265,2)</f>
        <v>0</v>
      </c>
      <c r="BL265" s="17" t="s">
        <v>105</v>
      </c>
      <c r="BM265" s="150" t="s">
        <v>3411</v>
      </c>
    </row>
    <row r="266" spans="2:65" s="1" customFormat="1" ht="16.5" customHeight="1">
      <c r="B266" s="137"/>
      <c r="C266" s="138" t="s">
        <v>786</v>
      </c>
      <c r="D266" s="138" t="s">
        <v>160</v>
      </c>
      <c r="E266" s="139" t="s">
        <v>3412</v>
      </c>
      <c r="F266" s="140" t="s">
        <v>3413</v>
      </c>
      <c r="G266" s="141" t="s">
        <v>492</v>
      </c>
      <c r="H266" s="142">
        <v>12</v>
      </c>
      <c r="I266" s="143"/>
      <c r="J266" s="144">
        <f>ROUND(I266*H266,2)</f>
        <v>0</v>
      </c>
      <c r="K266" s="145"/>
      <c r="L266" s="32"/>
      <c r="M266" s="146" t="s">
        <v>1</v>
      </c>
      <c r="N266" s="147" t="s">
        <v>40</v>
      </c>
      <c r="P266" s="148">
        <f>O266*H266</f>
        <v>0</v>
      </c>
      <c r="Q266" s="148">
        <v>0</v>
      </c>
      <c r="R266" s="148">
        <f>Q266*H266</f>
        <v>0</v>
      </c>
      <c r="S266" s="148">
        <v>0</v>
      </c>
      <c r="T266" s="149">
        <f>S266*H266</f>
        <v>0</v>
      </c>
      <c r="AR266" s="150" t="s">
        <v>105</v>
      </c>
      <c r="AT266" s="150" t="s">
        <v>160</v>
      </c>
      <c r="AU266" s="150" t="s">
        <v>84</v>
      </c>
      <c r="AY266" s="17" t="s">
        <v>158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82</v>
      </c>
      <c r="BK266" s="151">
        <f>ROUND(I266*H266,2)</f>
        <v>0</v>
      </c>
      <c r="BL266" s="17" t="s">
        <v>105</v>
      </c>
      <c r="BM266" s="150" t="s">
        <v>3414</v>
      </c>
    </row>
    <row r="267" spans="2:65" s="1" customFormat="1" ht="37.75" customHeight="1">
      <c r="B267" s="137"/>
      <c r="C267" s="138" t="s">
        <v>791</v>
      </c>
      <c r="D267" s="138" t="s">
        <v>160</v>
      </c>
      <c r="E267" s="139" t="s">
        <v>3415</v>
      </c>
      <c r="F267" s="140" t="s">
        <v>3416</v>
      </c>
      <c r="G267" s="141" t="s">
        <v>163</v>
      </c>
      <c r="H267" s="142">
        <v>264</v>
      </c>
      <c r="I267" s="143"/>
      <c r="J267" s="144">
        <f>ROUND(I267*H267,2)</f>
        <v>0</v>
      </c>
      <c r="K267" s="145"/>
      <c r="L267" s="32"/>
      <c r="M267" s="146" t="s">
        <v>1</v>
      </c>
      <c r="N267" s="147" t="s">
        <v>40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105</v>
      </c>
      <c r="AT267" s="150" t="s">
        <v>160</v>
      </c>
      <c r="AU267" s="150" t="s">
        <v>84</v>
      </c>
      <c r="AY267" s="17" t="s">
        <v>158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82</v>
      </c>
      <c r="BK267" s="151">
        <f>ROUND(I267*H267,2)</f>
        <v>0</v>
      </c>
      <c r="BL267" s="17" t="s">
        <v>105</v>
      </c>
      <c r="BM267" s="150" t="s">
        <v>3417</v>
      </c>
    </row>
    <row r="268" spans="2:65" s="13" customFormat="1" ht="10">
      <c r="B268" s="159"/>
      <c r="D268" s="153" t="s">
        <v>165</v>
      </c>
      <c r="E268" s="160" t="s">
        <v>1</v>
      </c>
      <c r="F268" s="161" t="s">
        <v>3418</v>
      </c>
      <c r="H268" s="162">
        <v>264</v>
      </c>
      <c r="I268" s="163"/>
      <c r="L268" s="159"/>
      <c r="M268" s="164"/>
      <c r="T268" s="165"/>
      <c r="AT268" s="160" t="s">
        <v>165</v>
      </c>
      <c r="AU268" s="160" t="s">
        <v>84</v>
      </c>
      <c r="AV268" s="13" t="s">
        <v>84</v>
      </c>
      <c r="AW268" s="13" t="s">
        <v>31</v>
      </c>
      <c r="AX268" s="13" t="s">
        <v>82</v>
      </c>
      <c r="AY268" s="160" t="s">
        <v>158</v>
      </c>
    </row>
    <row r="269" spans="2:65" s="1" customFormat="1" ht="37.75" customHeight="1">
      <c r="B269" s="137"/>
      <c r="C269" s="138" t="s">
        <v>796</v>
      </c>
      <c r="D269" s="138" t="s">
        <v>160</v>
      </c>
      <c r="E269" s="139" t="s">
        <v>3419</v>
      </c>
      <c r="F269" s="140" t="s">
        <v>3420</v>
      </c>
      <c r="G269" s="141" t="s">
        <v>163</v>
      </c>
      <c r="H269" s="142">
        <v>682</v>
      </c>
      <c r="I269" s="143"/>
      <c r="J269" s="144">
        <f>ROUND(I269*H269,2)</f>
        <v>0</v>
      </c>
      <c r="K269" s="145"/>
      <c r="L269" s="32"/>
      <c r="M269" s="146" t="s">
        <v>1</v>
      </c>
      <c r="N269" s="147" t="s">
        <v>40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105</v>
      </c>
      <c r="AT269" s="150" t="s">
        <v>160</v>
      </c>
      <c r="AU269" s="150" t="s">
        <v>84</v>
      </c>
      <c r="AY269" s="17" t="s">
        <v>158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82</v>
      </c>
      <c r="BK269" s="151">
        <f>ROUND(I269*H269,2)</f>
        <v>0</v>
      </c>
      <c r="BL269" s="17" t="s">
        <v>105</v>
      </c>
      <c r="BM269" s="150" t="s">
        <v>3421</v>
      </c>
    </row>
    <row r="270" spans="2:65" s="11" customFormat="1" ht="22.75" customHeight="1">
      <c r="B270" s="125"/>
      <c r="D270" s="126" t="s">
        <v>74</v>
      </c>
      <c r="E270" s="135" t="s">
        <v>987</v>
      </c>
      <c r="F270" s="135" t="s">
        <v>988</v>
      </c>
      <c r="I270" s="128"/>
      <c r="J270" s="136">
        <f>BK270</f>
        <v>0</v>
      </c>
      <c r="L270" s="125"/>
      <c r="M270" s="130"/>
      <c r="P270" s="131">
        <f>P271</f>
        <v>0</v>
      </c>
      <c r="R270" s="131">
        <f>R271</f>
        <v>0</v>
      </c>
      <c r="T270" s="132">
        <f>T271</f>
        <v>0</v>
      </c>
      <c r="AR270" s="126" t="s">
        <v>82</v>
      </c>
      <c r="AT270" s="133" t="s">
        <v>74</v>
      </c>
      <c r="AU270" s="133" t="s">
        <v>82</v>
      </c>
      <c r="AY270" s="126" t="s">
        <v>158</v>
      </c>
      <c r="BK270" s="134">
        <f>BK271</f>
        <v>0</v>
      </c>
    </row>
    <row r="271" spans="2:65" s="1" customFormat="1" ht="24.15" customHeight="1">
      <c r="B271" s="137"/>
      <c r="C271" s="138" t="s">
        <v>800</v>
      </c>
      <c r="D271" s="138" t="s">
        <v>160</v>
      </c>
      <c r="E271" s="139" t="s">
        <v>2009</v>
      </c>
      <c r="F271" s="140" t="s">
        <v>2010</v>
      </c>
      <c r="G271" s="141" t="s">
        <v>226</v>
      </c>
      <c r="H271" s="142">
        <v>1436.7180000000001</v>
      </c>
      <c r="I271" s="143"/>
      <c r="J271" s="144">
        <f>ROUND(I271*H271,2)</f>
        <v>0</v>
      </c>
      <c r="K271" s="145"/>
      <c r="L271" s="32"/>
      <c r="M271" s="146" t="s">
        <v>1</v>
      </c>
      <c r="N271" s="147" t="s">
        <v>40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105</v>
      </c>
      <c r="AT271" s="150" t="s">
        <v>160</v>
      </c>
      <c r="AU271" s="150" t="s">
        <v>84</v>
      </c>
      <c r="AY271" s="17" t="s">
        <v>158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82</v>
      </c>
      <c r="BK271" s="151">
        <f>ROUND(I271*H271,2)</f>
        <v>0</v>
      </c>
      <c r="BL271" s="17" t="s">
        <v>105</v>
      </c>
      <c r="BM271" s="150" t="s">
        <v>3422</v>
      </c>
    </row>
    <row r="272" spans="2:65" s="11" customFormat="1" ht="25.9" customHeight="1">
      <c r="B272" s="125"/>
      <c r="D272" s="126" t="s">
        <v>74</v>
      </c>
      <c r="E272" s="127" t="s">
        <v>656</v>
      </c>
      <c r="F272" s="127" t="s">
        <v>1722</v>
      </c>
      <c r="I272" s="128"/>
      <c r="J272" s="129">
        <f>BK272</f>
        <v>0</v>
      </c>
      <c r="L272" s="125"/>
      <c r="M272" s="130"/>
      <c r="P272" s="131">
        <f>P273</f>
        <v>0</v>
      </c>
      <c r="R272" s="131">
        <f>R273</f>
        <v>0</v>
      </c>
      <c r="T272" s="132">
        <f>T273</f>
        <v>0</v>
      </c>
      <c r="AR272" s="126" t="s">
        <v>102</v>
      </c>
      <c r="AT272" s="133" t="s">
        <v>74</v>
      </c>
      <c r="AU272" s="133" t="s">
        <v>75</v>
      </c>
      <c r="AY272" s="126" t="s">
        <v>158</v>
      </c>
      <c r="BK272" s="134">
        <f>BK273</f>
        <v>0</v>
      </c>
    </row>
    <row r="273" spans="2:65" s="11" customFormat="1" ht="22.75" customHeight="1">
      <c r="B273" s="125"/>
      <c r="D273" s="126" t="s">
        <v>74</v>
      </c>
      <c r="E273" s="135" t="s">
        <v>3423</v>
      </c>
      <c r="F273" s="135" t="s">
        <v>3132</v>
      </c>
      <c r="I273" s="128"/>
      <c r="J273" s="136">
        <f>BK273</f>
        <v>0</v>
      </c>
      <c r="L273" s="125"/>
      <c r="M273" s="130"/>
      <c r="P273" s="131">
        <f>SUM(P274:P275)</f>
        <v>0</v>
      </c>
      <c r="R273" s="131">
        <f>SUM(R274:R275)</f>
        <v>0</v>
      </c>
      <c r="T273" s="132">
        <f>SUM(T274:T275)</f>
        <v>0</v>
      </c>
      <c r="AR273" s="126" t="s">
        <v>102</v>
      </c>
      <c r="AT273" s="133" t="s">
        <v>74</v>
      </c>
      <c r="AU273" s="133" t="s">
        <v>82</v>
      </c>
      <c r="AY273" s="126" t="s">
        <v>158</v>
      </c>
      <c r="BK273" s="134">
        <f>SUM(BK274:BK275)</f>
        <v>0</v>
      </c>
    </row>
    <row r="274" spans="2:65" s="1" customFormat="1" ht="21.75" customHeight="1">
      <c r="B274" s="137"/>
      <c r="C274" s="138" t="s">
        <v>806</v>
      </c>
      <c r="D274" s="138" t="s">
        <v>160</v>
      </c>
      <c r="E274" s="139" t="s">
        <v>3424</v>
      </c>
      <c r="F274" s="140" t="s">
        <v>3425</v>
      </c>
      <c r="G274" s="141" t="s">
        <v>3426</v>
      </c>
      <c r="H274" s="142">
        <v>10</v>
      </c>
      <c r="I274" s="143"/>
      <c r="J274" s="144">
        <f>ROUND(I274*H274,2)</f>
        <v>0</v>
      </c>
      <c r="K274" s="145"/>
      <c r="L274" s="32"/>
      <c r="M274" s="146" t="s">
        <v>1</v>
      </c>
      <c r="N274" s="147" t="s">
        <v>40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736</v>
      </c>
      <c r="AT274" s="150" t="s">
        <v>160</v>
      </c>
      <c r="AU274" s="150" t="s">
        <v>84</v>
      </c>
      <c r="AY274" s="17" t="s">
        <v>158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82</v>
      </c>
      <c r="BK274" s="151">
        <f>ROUND(I274*H274,2)</f>
        <v>0</v>
      </c>
      <c r="BL274" s="17" t="s">
        <v>736</v>
      </c>
      <c r="BM274" s="150" t="s">
        <v>3427</v>
      </c>
    </row>
    <row r="275" spans="2:65" s="1" customFormat="1" ht="21.75" customHeight="1">
      <c r="B275" s="137"/>
      <c r="C275" s="138" t="s">
        <v>810</v>
      </c>
      <c r="D275" s="138" t="s">
        <v>160</v>
      </c>
      <c r="E275" s="139" t="s">
        <v>3428</v>
      </c>
      <c r="F275" s="140" t="s">
        <v>3429</v>
      </c>
      <c r="G275" s="141" t="s">
        <v>906</v>
      </c>
      <c r="H275" s="142">
        <v>276</v>
      </c>
      <c r="I275" s="143"/>
      <c r="J275" s="144">
        <f>ROUND(I275*H275,2)</f>
        <v>0</v>
      </c>
      <c r="K275" s="145"/>
      <c r="L275" s="32"/>
      <c r="M275" s="173" t="s">
        <v>1</v>
      </c>
      <c r="N275" s="174" t="s">
        <v>40</v>
      </c>
      <c r="O275" s="175"/>
      <c r="P275" s="176">
        <f>O275*H275</f>
        <v>0</v>
      </c>
      <c r="Q275" s="176">
        <v>0</v>
      </c>
      <c r="R275" s="176">
        <f>Q275*H275</f>
        <v>0</v>
      </c>
      <c r="S275" s="176">
        <v>0</v>
      </c>
      <c r="T275" s="177">
        <f>S275*H275</f>
        <v>0</v>
      </c>
      <c r="AR275" s="150" t="s">
        <v>736</v>
      </c>
      <c r="AT275" s="150" t="s">
        <v>160</v>
      </c>
      <c r="AU275" s="150" t="s">
        <v>84</v>
      </c>
      <c r="AY275" s="17" t="s">
        <v>158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82</v>
      </c>
      <c r="BK275" s="151">
        <f>ROUND(I275*H275,2)</f>
        <v>0</v>
      </c>
      <c r="BL275" s="17" t="s">
        <v>736</v>
      </c>
      <c r="BM275" s="150" t="s">
        <v>3430</v>
      </c>
    </row>
    <row r="276" spans="2:65" s="1" customFormat="1" ht="7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autoFilter ref="C124:K275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5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116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3431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3432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ROUND(J124,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ROUND((SUM(BE124:BE155)),  2)</f>
        <v>0</v>
      </c>
      <c r="I35" s="96">
        <v>0.21</v>
      </c>
      <c r="J35" s="86">
        <f>ROUND(((SUM(BE124:BE155))*I35),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ROUND((SUM(BF124:BF155)),  2)</f>
        <v>0</v>
      </c>
      <c r="I36" s="96">
        <v>0.15</v>
      </c>
      <c r="J36" s="86">
        <f>ROUND(((SUM(BF124:BF155))*I36),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ROUND((SUM(BG124:BG155)),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ROUND((SUM(BH124:BH155)),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ROUND((SUM(BI124:BI155)),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3431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6a - Vnitroareálové rozvody NN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J124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3433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5" customHeight="1">
      <c r="B100" s="108"/>
      <c r="D100" s="109" t="s">
        <v>3434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47" s="8" customFormat="1" ht="25" customHeight="1">
      <c r="B101" s="108"/>
      <c r="D101" s="109" t="s">
        <v>3435</v>
      </c>
      <c r="E101" s="110"/>
      <c r="F101" s="110"/>
      <c r="G101" s="110"/>
      <c r="H101" s="110"/>
      <c r="I101" s="110"/>
      <c r="J101" s="111">
        <f>J138</f>
        <v>0</v>
      </c>
      <c r="L101" s="108"/>
    </row>
    <row r="102" spans="2:47" s="8" customFormat="1" ht="25" customHeight="1">
      <c r="B102" s="108"/>
      <c r="D102" s="109" t="s">
        <v>3436</v>
      </c>
      <c r="E102" s="110"/>
      <c r="F102" s="110"/>
      <c r="G102" s="110"/>
      <c r="H102" s="110"/>
      <c r="I102" s="110"/>
      <c r="J102" s="111">
        <f>J151</f>
        <v>0</v>
      </c>
      <c r="L102" s="108"/>
    </row>
    <row r="103" spans="2:47" s="1" customFormat="1" ht="21.75" customHeight="1">
      <c r="B103" s="32"/>
      <c r="L103" s="32"/>
    </row>
    <row r="104" spans="2:47" s="1" customFormat="1" ht="7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" customHeight="1">
      <c r="B109" s="32"/>
      <c r="C109" s="21" t="s">
        <v>143</v>
      </c>
      <c r="L109" s="32"/>
    </row>
    <row r="110" spans="2:47" s="1" customFormat="1" ht="7" customHeight="1">
      <c r="B110" s="32"/>
      <c r="L110" s="32"/>
    </row>
    <row r="111" spans="2:47" s="1" customFormat="1" ht="12" customHeight="1">
      <c r="B111" s="32"/>
      <c r="C111" s="27" t="s">
        <v>15</v>
      </c>
      <c r="L111" s="32"/>
    </row>
    <row r="112" spans="2:47" s="1" customFormat="1" ht="16.5" customHeight="1">
      <c r="B112" s="32"/>
      <c r="E112" s="251" t="str">
        <f>E7</f>
        <v>SŠ chovu koní a jezdectví Kladruby nad Labem - výstavba jízdárny</v>
      </c>
      <c r="F112" s="252"/>
      <c r="G112" s="252"/>
      <c r="H112" s="252"/>
      <c r="L112" s="32"/>
    </row>
    <row r="113" spans="2:65" ht="12" customHeight="1">
      <c r="B113" s="20"/>
      <c r="C113" s="27" t="s">
        <v>127</v>
      </c>
      <c r="L113" s="20"/>
    </row>
    <row r="114" spans="2:65" s="1" customFormat="1" ht="16.5" customHeight="1">
      <c r="B114" s="32"/>
      <c r="E114" s="251" t="s">
        <v>3431</v>
      </c>
      <c r="F114" s="253"/>
      <c r="G114" s="253"/>
      <c r="H114" s="253"/>
      <c r="L114" s="32"/>
    </row>
    <row r="115" spans="2:65" s="1" customFormat="1" ht="12" customHeight="1">
      <c r="B115" s="32"/>
      <c r="C115" s="27" t="s">
        <v>300</v>
      </c>
      <c r="L115" s="32"/>
    </row>
    <row r="116" spans="2:65" s="1" customFormat="1" ht="16.5" customHeight="1">
      <c r="B116" s="32"/>
      <c r="E116" s="213" t="str">
        <f>E11</f>
        <v>6a - Vnitroareálové rozvody NN</v>
      </c>
      <c r="F116" s="253"/>
      <c r="G116" s="253"/>
      <c r="H116" s="253"/>
      <c r="L116" s="32"/>
    </row>
    <row r="117" spans="2:65" s="1" customFormat="1" ht="7" customHeight="1">
      <c r="B117" s="32"/>
      <c r="L117" s="32"/>
    </row>
    <row r="118" spans="2:65" s="1" customFormat="1" ht="12" customHeight="1">
      <c r="B118" s="32"/>
      <c r="C118" s="27" t="s">
        <v>19</v>
      </c>
      <c r="F118" s="25" t="str">
        <f>F14</f>
        <v>Kladruby nad Labem</v>
      </c>
      <c r="I118" s="27" t="s">
        <v>21</v>
      </c>
      <c r="J118" s="52" t="str">
        <f>IF(J14="","",J14)</f>
        <v>8. 1. 2023</v>
      </c>
      <c r="L118" s="32"/>
    </row>
    <row r="119" spans="2:65" s="1" customFormat="1" ht="7" customHeight="1">
      <c r="B119" s="32"/>
      <c r="L119" s="32"/>
    </row>
    <row r="120" spans="2:65" s="1" customFormat="1" ht="15.15" customHeight="1">
      <c r="B120" s="32"/>
      <c r="C120" s="27" t="s">
        <v>23</v>
      </c>
      <c r="F120" s="25" t="str">
        <f>E17</f>
        <v>Pardubický kraj</v>
      </c>
      <c r="I120" s="27" t="s">
        <v>29</v>
      </c>
      <c r="J120" s="30" t="str">
        <f>E23</f>
        <v>AG atelier s.r.o.</v>
      </c>
      <c r="L120" s="32"/>
    </row>
    <row r="121" spans="2:65" s="1" customFormat="1" ht="15.15" customHeight="1">
      <c r="B121" s="32"/>
      <c r="C121" s="27" t="s">
        <v>27</v>
      </c>
      <c r="F121" s="25" t="str">
        <f>IF(E20="","",E20)</f>
        <v>Vyplň údaj</v>
      </c>
      <c r="I121" s="27" t="s">
        <v>32</v>
      </c>
      <c r="J121" s="30" t="str">
        <f>E26</f>
        <v xml:space="preserve"> </v>
      </c>
      <c r="L121" s="32"/>
    </row>
    <row r="122" spans="2:65" s="1" customFormat="1" ht="10.25" customHeight="1">
      <c r="B122" s="32"/>
      <c r="L122" s="32"/>
    </row>
    <row r="123" spans="2:65" s="10" customFormat="1" ht="29.25" customHeight="1">
      <c r="B123" s="116"/>
      <c r="C123" s="117" t="s">
        <v>144</v>
      </c>
      <c r="D123" s="118" t="s">
        <v>60</v>
      </c>
      <c r="E123" s="118" t="s">
        <v>56</v>
      </c>
      <c r="F123" s="118" t="s">
        <v>57</v>
      </c>
      <c r="G123" s="118" t="s">
        <v>145</v>
      </c>
      <c r="H123" s="118" t="s">
        <v>146</v>
      </c>
      <c r="I123" s="118" t="s">
        <v>147</v>
      </c>
      <c r="J123" s="119" t="s">
        <v>131</v>
      </c>
      <c r="K123" s="120" t="s">
        <v>148</v>
      </c>
      <c r="L123" s="116"/>
      <c r="M123" s="59" t="s">
        <v>1</v>
      </c>
      <c r="N123" s="60" t="s">
        <v>39</v>
      </c>
      <c r="O123" s="60" t="s">
        <v>149</v>
      </c>
      <c r="P123" s="60" t="s">
        <v>150</v>
      </c>
      <c r="Q123" s="60" t="s">
        <v>151</v>
      </c>
      <c r="R123" s="60" t="s">
        <v>152</v>
      </c>
      <c r="S123" s="60" t="s">
        <v>153</v>
      </c>
      <c r="T123" s="61" t="s">
        <v>154</v>
      </c>
    </row>
    <row r="124" spans="2:65" s="1" customFormat="1" ht="22.75" customHeight="1">
      <c r="B124" s="32"/>
      <c r="C124" s="64" t="s">
        <v>155</v>
      </c>
      <c r="J124" s="121">
        <f>BK124</f>
        <v>0</v>
      </c>
      <c r="L124" s="32"/>
      <c r="M124" s="62"/>
      <c r="N124" s="53"/>
      <c r="O124" s="53"/>
      <c r="P124" s="122">
        <f>P125+P132+P138+P151</f>
        <v>0</v>
      </c>
      <c r="Q124" s="53"/>
      <c r="R124" s="122">
        <f>R125+R132+R138+R151</f>
        <v>0</v>
      </c>
      <c r="S124" s="53"/>
      <c r="T124" s="123">
        <f>T125+T132+T138+T151</f>
        <v>0</v>
      </c>
      <c r="AT124" s="17" t="s">
        <v>74</v>
      </c>
      <c r="AU124" s="17" t="s">
        <v>133</v>
      </c>
      <c r="BK124" s="124">
        <f>BK125+BK132+BK138+BK151</f>
        <v>0</v>
      </c>
    </row>
    <row r="125" spans="2:65" s="11" customFormat="1" ht="25.9" customHeight="1">
      <c r="B125" s="125"/>
      <c r="D125" s="126" t="s">
        <v>74</v>
      </c>
      <c r="E125" s="127" t="s">
        <v>1754</v>
      </c>
      <c r="F125" s="127" t="s">
        <v>3437</v>
      </c>
      <c r="I125" s="128"/>
      <c r="J125" s="129">
        <f>BK125</f>
        <v>0</v>
      </c>
      <c r="L125" s="125"/>
      <c r="M125" s="130"/>
      <c r="P125" s="131">
        <f>SUM(P126:P131)</f>
        <v>0</v>
      </c>
      <c r="R125" s="131">
        <f>SUM(R126:R131)</f>
        <v>0</v>
      </c>
      <c r="T125" s="132">
        <f>SUM(T126:T131)</f>
        <v>0</v>
      </c>
      <c r="AR125" s="126" t="s">
        <v>82</v>
      </c>
      <c r="AT125" s="133" t="s">
        <v>74</v>
      </c>
      <c r="AU125" s="133" t="s">
        <v>75</v>
      </c>
      <c r="AY125" s="126" t="s">
        <v>158</v>
      </c>
      <c r="BK125" s="134">
        <f>SUM(BK126:BK131)</f>
        <v>0</v>
      </c>
    </row>
    <row r="126" spans="2:65" s="1" customFormat="1" ht="16.5" customHeight="1">
      <c r="B126" s="137"/>
      <c r="C126" s="138" t="s">
        <v>82</v>
      </c>
      <c r="D126" s="138" t="s">
        <v>160</v>
      </c>
      <c r="E126" s="139" t="s">
        <v>3438</v>
      </c>
      <c r="F126" s="140" t="s">
        <v>3439</v>
      </c>
      <c r="G126" s="141" t="s">
        <v>906</v>
      </c>
      <c r="H126" s="142">
        <v>180</v>
      </c>
      <c r="I126" s="143"/>
      <c r="J126" s="144">
        <f t="shared" ref="J126:J131" si="0">ROUND(I126*H126,2)</f>
        <v>0</v>
      </c>
      <c r="K126" s="145"/>
      <c r="L126" s="32"/>
      <c r="M126" s="146" t="s">
        <v>1</v>
      </c>
      <c r="N126" s="147" t="s">
        <v>40</v>
      </c>
      <c r="P126" s="148">
        <f t="shared" ref="P126:P131" si="1">O126*H126</f>
        <v>0</v>
      </c>
      <c r="Q126" s="148">
        <v>0</v>
      </c>
      <c r="R126" s="148">
        <f t="shared" ref="R126:R131" si="2">Q126*H126</f>
        <v>0</v>
      </c>
      <c r="S126" s="148">
        <v>0</v>
      </c>
      <c r="T126" s="149">
        <f t="shared" ref="T126:T131" si="3"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 t="shared" ref="BE126:BE131" si="4">IF(N126="základní",J126,0)</f>
        <v>0</v>
      </c>
      <c r="BF126" s="151">
        <f t="shared" ref="BF126:BF131" si="5">IF(N126="snížená",J126,0)</f>
        <v>0</v>
      </c>
      <c r="BG126" s="151">
        <f t="shared" ref="BG126:BG131" si="6">IF(N126="zákl. přenesená",J126,0)</f>
        <v>0</v>
      </c>
      <c r="BH126" s="151">
        <f t="shared" ref="BH126:BH131" si="7">IF(N126="sníž. přenesená",J126,0)</f>
        <v>0</v>
      </c>
      <c r="BI126" s="151">
        <f t="shared" ref="BI126:BI131" si="8">IF(N126="nulová",J126,0)</f>
        <v>0</v>
      </c>
      <c r="BJ126" s="17" t="s">
        <v>82</v>
      </c>
      <c r="BK126" s="151">
        <f t="shared" ref="BK126:BK131" si="9">ROUND(I126*H126,2)</f>
        <v>0</v>
      </c>
      <c r="BL126" s="17" t="s">
        <v>105</v>
      </c>
      <c r="BM126" s="150" t="s">
        <v>84</v>
      </c>
    </row>
    <row r="127" spans="2:65" s="1" customFormat="1" ht="16.5" customHeight="1">
      <c r="B127" s="137"/>
      <c r="C127" s="138" t="s">
        <v>84</v>
      </c>
      <c r="D127" s="138" t="s">
        <v>160</v>
      </c>
      <c r="E127" s="139" t="s">
        <v>3440</v>
      </c>
      <c r="F127" s="140" t="s">
        <v>3441</v>
      </c>
      <c r="G127" s="141" t="s">
        <v>906</v>
      </c>
      <c r="H127" s="142">
        <v>180</v>
      </c>
      <c r="I127" s="143"/>
      <c r="J127" s="144">
        <f t="shared" si="0"/>
        <v>0</v>
      </c>
      <c r="K127" s="145"/>
      <c r="L127" s="32"/>
      <c r="M127" s="146" t="s">
        <v>1</v>
      </c>
      <c r="N127" s="147" t="s">
        <v>40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82</v>
      </c>
      <c r="BK127" s="151">
        <f t="shared" si="9"/>
        <v>0</v>
      </c>
      <c r="BL127" s="17" t="s">
        <v>105</v>
      </c>
      <c r="BM127" s="150" t="s">
        <v>105</v>
      </c>
    </row>
    <row r="128" spans="2:65" s="1" customFormat="1" ht="24.15" customHeight="1">
      <c r="B128" s="137"/>
      <c r="C128" s="138" t="s">
        <v>102</v>
      </c>
      <c r="D128" s="138" t="s">
        <v>160</v>
      </c>
      <c r="E128" s="139" t="s">
        <v>3442</v>
      </c>
      <c r="F128" s="140" t="s">
        <v>3443</v>
      </c>
      <c r="G128" s="141" t="s">
        <v>1444</v>
      </c>
      <c r="H128" s="142">
        <v>8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111</v>
      </c>
    </row>
    <row r="129" spans="2:65" s="1" customFormat="1" ht="16.5" customHeight="1">
      <c r="B129" s="137"/>
      <c r="C129" s="138" t="s">
        <v>105</v>
      </c>
      <c r="D129" s="138" t="s">
        <v>160</v>
      </c>
      <c r="E129" s="139" t="s">
        <v>3444</v>
      </c>
      <c r="F129" s="140" t="s">
        <v>3445</v>
      </c>
      <c r="G129" s="141" t="s">
        <v>1444</v>
      </c>
      <c r="H129" s="142">
        <v>1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123</v>
      </c>
    </row>
    <row r="130" spans="2:65" s="1" customFormat="1" ht="16.5" customHeight="1">
      <c r="B130" s="137"/>
      <c r="C130" s="138" t="s">
        <v>108</v>
      </c>
      <c r="D130" s="138" t="s">
        <v>160</v>
      </c>
      <c r="E130" s="139" t="s">
        <v>3446</v>
      </c>
      <c r="F130" s="140" t="s">
        <v>3447</v>
      </c>
      <c r="G130" s="141" t="s">
        <v>1444</v>
      </c>
      <c r="H130" s="142">
        <v>1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215</v>
      </c>
    </row>
    <row r="131" spans="2:65" s="1" customFormat="1" ht="16.5" customHeight="1">
      <c r="B131" s="137"/>
      <c r="C131" s="138" t="s">
        <v>111</v>
      </c>
      <c r="D131" s="138" t="s">
        <v>160</v>
      </c>
      <c r="E131" s="139" t="s">
        <v>3448</v>
      </c>
      <c r="F131" s="140" t="s">
        <v>3449</v>
      </c>
      <c r="G131" s="141" t="s">
        <v>1820</v>
      </c>
      <c r="H131" s="142">
        <v>5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228</v>
      </c>
    </row>
    <row r="132" spans="2:65" s="11" customFormat="1" ht="25.9" customHeight="1">
      <c r="B132" s="125"/>
      <c r="D132" s="126" t="s">
        <v>74</v>
      </c>
      <c r="E132" s="127" t="s">
        <v>1822</v>
      </c>
      <c r="F132" s="127" t="s">
        <v>3450</v>
      </c>
      <c r="I132" s="128"/>
      <c r="J132" s="129">
        <f>BK132</f>
        <v>0</v>
      </c>
      <c r="L132" s="125"/>
      <c r="M132" s="130"/>
      <c r="P132" s="131">
        <f>SUM(P133:P137)</f>
        <v>0</v>
      </c>
      <c r="R132" s="131">
        <f>SUM(R133:R137)</f>
        <v>0</v>
      </c>
      <c r="T132" s="132">
        <f>SUM(T133:T137)</f>
        <v>0</v>
      </c>
      <c r="AR132" s="126" t="s">
        <v>82</v>
      </c>
      <c r="AT132" s="133" t="s">
        <v>74</v>
      </c>
      <c r="AU132" s="133" t="s">
        <v>75</v>
      </c>
      <c r="AY132" s="126" t="s">
        <v>158</v>
      </c>
      <c r="BK132" s="134">
        <f>SUM(BK133:BK137)</f>
        <v>0</v>
      </c>
    </row>
    <row r="133" spans="2:65" s="1" customFormat="1" ht="21.75" customHeight="1">
      <c r="B133" s="137"/>
      <c r="C133" s="138" t="s">
        <v>120</v>
      </c>
      <c r="D133" s="138" t="s">
        <v>160</v>
      </c>
      <c r="E133" s="139" t="s">
        <v>3451</v>
      </c>
      <c r="F133" s="140" t="s">
        <v>3452</v>
      </c>
      <c r="G133" s="141" t="s">
        <v>1444</v>
      </c>
      <c r="H133" s="142">
        <v>1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237</v>
      </c>
    </row>
    <row r="134" spans="2:65" s="1" customFormat="1" ht="16.5" customHeight="1">
      <c r="B134" s="137"/>
      <c r="C134" s="138" t="s">
        <v>123</v>
      </c>
      <c r="D134" s="138" t="s">
        <v>160</v>
      </c>
      <c r="E134" s="139" t="s">
        <v>3453</v>
      </c>
      <c r="F134" s="140" t="s">
        <v>3454</v>
      </c>
      <c r="G134" s="141" t="s">
        <v>1444</v>
      </c>
      <c r="H134" s="142">
        <v>3</v>
      </c>
      <c r="I134" s="143"/>
      <c r="J134" s="144">
        <f>ROUND(I134*H134,2)</f>
        <v>0</v>
      </c>
      <c r="K134" s="145"/>
      <c r="L134" s="32"/>
      <c r="M134" s="146" t="s">
        <v>1</v>
      </c>
      <c r="N134" s="147" t="s">
        <v>40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82</v>
      </c>
      <c r="BK134" s="151">
        <f>ROUND(I134*H134,2)</f>
        <v>0</v>
      </c>
      <c r="BL134" s="17" t="s">
        <v>105</v>
      </c>
      <c r="BM134" s="150" t="s">
        <v>248</v>
      </c>
    </row>
    <row r="135" spans="2:65" s="1" customFormat="1" ht="16.5" customHeight="1">
      <c r="B135" s="137"/>
      <c r="C135" s="138" t="s">
        <v>179</v>
      </c>
      <c r="D135" s="138" t="s">
        <v>160</v>
      </c>
      <c r="E135" s="139" t="s">
        <v>3455</v>
      </c>
      <c r="F135" s="140" t="s">
        <v>3456</v>
      </c>
      <c r="G135" s="141" t="s">
        <v>1820</v>
      </c>
      <c r="H135" s="142">
        <v>3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259</v>
      </c>
    </row>
    <row r="136" spans="2:65" s="1" customFormat="1" ht="16.5" customHeight="1">
      <c r="B136" s="137"/>
      <c r="C136" s="138" t="s">
        <v>215</v>
      </c>
      <c r="D136" s="138" t="s">
        <v>160</v>
      </c>
      <c r="E136" s="139" t="s">
        <v>3457</v>
      </c>
      <c r="F136" s="140" t="s">
        <v>3458</v>
      </c>
      <c r="G136" s="141" t="s">
        <v>1820</v>
      </c>
      <c r="H136" s="142">
        <v>2</v>
      </c>
      <c r="I136" s="143"/>
      <c r="J136" s="144">
        <f>ROUND(I136*H136,2)</f>
        <v>0</v>
      </c>
      <c r="K136" s="145"/>
      <c r="L136" s="32"/>
      <c r="M136" s="146" t="s">
        <v>1</v>
      </c>
      <c r="N136" s="147" t="s">
        <v>40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82</v>
      </c>
      <c r="BK136" s="151">
        <f>ROUND(I136*H136,2)</f>
        <v>0</v>
      </c>
      <c r="BL136" s="17" t="s">
        <v>105</v>
      </c>
      <c r="BM136" s="150" t="s">
        <v>269</v>
      </c>
    </row>
    <row r="137" spans="2:65" s="1" customFormat="1" ht="16.5" customHeight="1">
      <c r="B137" s="137"/>
      <c r="C137" s="138" t="s">
        <v>223</v>
      </c>
      <c r="D137" s="138" t="s">
        <v>160</v>
      </c>
      <c r="E137" s="139" t="s">
        <v>3459</v>
      </c>
      <c r="F137" s="140" t="s">
        <v>3445</v>
      </c>
      <c r="G137" s="141" t="s">
        <v>1444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284</v>
      </c>
    </row>
    <row r="138" spans="2:65" s="11" customFormat="1" ht="25.9" customHeight="1">
      <c r="B138" s="125"/>
      <c r="D138" s="126" t="s">
        <v>74</v>
      </c>
      <c r="E138" s="127" t="s">
        <v>1860</v>
      </c>
      <c r="F138" s="127" t="s">
        <v>3460</v>
      </c>
      <c r="I138" s="128"/>
      <c r="J138" s="129">
        <f>BK138</f>
        <v>0</v>
      </c>
      <c r="L138" s="125"/>
      <c r="M138" s="130"/>
      <c r="P138" s="131">
        <f>SUM(P139:P150)</f>
        <v>0</v>
      </c>
      <c r="R138" s="131">
        <f>SUM(R139:R150)</f>
        <v>0</v>
      </c>
      <c r="T138" s="132">
        <f>SUM(T139:T150)</f>
        <v>0</v>
      </c>
      <c r="AR138" s="126" t="s">
        <v>82</v>
      </c>
      <c r="AT138" s="133" t="s">
        <v>74</v>
      </c>
      <c r="AU138" s="133" t="s">
        <v>75</v>
      </c>
      <c r="AY138" s="126" t="s">
        <v>158</v>
      </c>
      <c r="BK138" s="134">
        <f>SUM(BK139:BK150)</f>
        <v>0</v>
      </c>
    </row>
    <row r="139" spans="2:65" s="1" customFormat="1" ht="16.5" customHeight="1">
      <c r="B139" s="137"/>
      <c r="C139" s="138" t="s">
        <v>228</v>
      </c>
      <c r="D139" s="138" t="s">
        <v>160</v>
      </c>
      <c r="E139" s="139" t="s">
        <v>3461</v>
      </c>
      <c r="F139" s="140" t="s">
        <v>3462</v>
      </c>
      <c r="G139" s="141" t="s">
        <v>2657</v>
      </c>
      <c r="H139" s="142">
        <v>0.17</v>
      </c>
      <c r="I139" s="143"/>
      <c r="J139" s="144">
        <f t="shared" ref="J139:J150" si="10">ROUND(I139*H139,2)</f>
        <v>0</v>
      </c>
      <c r="K139" s="145"/>
      <c r="L139" s="32"/>
      <c r="M139" s="146" t="s">
        <v>1</v>
      </c>
      <c r="N139" s="147" t="s">
        <v>40</v>
      </c>
      <c r="P139" s="148">
        <f t="shared" ref="P139:P150" si="11">O139*H139</f>
        <v>0</v>
      </c>
      <c r="Q139" s="148">
        <v>0</v>
      </c>
      <c r="R139" s="148">
        <f t="shared" ref="R139:R150" si="12">Q139*H139</f>
        <v>0</v>
      </c>
      <c r="S139" s="148">
        <v>0</v>
      </c>
      <c r="T139" s="149">
        <f t="shared" ref="T139:T150" si="13"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 t="shared" ref="BE139:BE150" si="14">IF(N139="základní",J139,0)</f>
        <v>0</v>
      </c>
      <c r="BF139" s="151">
        <f t="shared" ref="BF139:BF150" si="15">IF(N139="snížená",J139,0)</f>
        <v>0</v>
      </c>
      <c r="BG139" s="151">
        <f t="shared" ref="BG139:BG150" si="16">IF(N139="zákl. přenesená",J139,0)</f>
        <v>0</v>
      </c>
      <c r="BH139" s="151">
        <f t="shared" ref="BH139:BH150" si="17">IF(N139="sníž. přenesená",J139,0)</f>
        <v>0</v>
      </c>
      <c r="BI139" s="151">
        <f t="shared" ref="BI139:BI150" si="18">IF(N139="nulová",J139,0)</f>
        <v>0</v>
      </c>
      <c r="BJ139" s="17" t="s">
        <v>82</v>
      </c>
      <c r="BK139" s="151">
        <f t="shared" ref="BK139:BK150" si="19">ROUND(I139*H139,2)</f>
        <v>0</v>
      </c>
      <c r="BL139" s="17" t="s">
        <v>105</v>
      </c>
      <c r="BM139" s="150" t="s">
        <v>295</v>
      </c>
    </row>
    <row r="140" spans="2:65" s="1" customFormat="1" ht="24.15" customHeight="1">
      <c r="B140" s="137"/>
      <c r="C140" s="138" t="s">
        <v>233</v>
      </c>
      <c r="D140" s="138" t="s">
        <v>160</v>
      </c>
      <c r="E140" s="139" t="s">
        <v>3463</v>
      </c>
      <c r="F140" s="140" t="s">
        <v>3464</v>
      </c>
      <c r="G140" s="141" t="s">
        <v>906</v>
      </c>
      <c r="H140" s="142">
        <v>145</v>
      </c>
      <c r="I140" s="143"/>
      <c r="J140" s="144">
        <f t="shared" si="10"/>
        <v>0</v>
      </c>
      <c r="K140" s="145"/>
      <c r="L140" s="32"/>
      <c r="M140" s="146" t="s">
        <v>1</v>
      </c>
      <c r="N140" s="147" t="s">
        <v>40</v>
      </c>
      <c r="P140" s="148">
        <f t="shared" si="11"/>
        <v>0</v>
      </c>
      <c r="Q140" s="148">
        <v>0</v>
      </c>
      <c r="R140" s="148">
        <f t="shared" si="12"/>
        <v>0</v>
      </c>
      <c r="S140" s="148">
        <v>0</v>
      </c>
      <c r="T140" s="149">
        <f t="shared" si="13"/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si="14"/>
        <v>0</v>
      </c>
      <c r="BF140" s="151">
        <f t="shared" si="15"/>
        <v>0</v>
      </c>
      <c r="BG140" s="151">
        <f t="shared" si="16"/>
        <v>0</v>
      </c>
      <c r="BH140" s="151">
        <f t="shared" si="17"/>
        <v>0</v>
      </c>
      <c r="BI140" s="151">
        <f t="shared" si="18"/>
        <v>0</v>
      </c>
      <c r="BJ140" s="17" t="s">
        <v>82</v>
      </c>
      <c r="BK140" s="151">
        <f t="shared" si="19"/>
        <v>0</v>
      </c>
      <c r="BL140" s="17" t="s">
        <v>105</v>
      </c>
      <c r="BM140" s="150" t="s">
        <v>489</v>
      </c>
    </row>
    <row r="141" spans="2:65" s="1" customFormat="1" ht="24.15" customHeight="1">
      <c r="B141" s="137"/>
      <c r="C141" s="138" t="s">
        <v>237</v>
      </c>
      <c r="D141" s="138" t="s">
        <v>160</v>
      </c>
      <c r="E141" s="139" t="s">
        <v>3465</v>
      </c>
      <c r="F141" s="140" t="s">
        <v>3466</v>
      </c>
      <c r="G141" s="141" t="s">
        <v>906</v>
      </c>
      <c r="H141" s="142">
        <v>25</v>
      </c>
      <c r="I141" s="143"/>
      <c r="J141" s="144">
        <f t="shared" si="10"/>
        <v>0</v>
      </c>
      <c r="K141" s="145"/>
      <c r="L141" s="32"/>
      <c r="M141" s="146" t="s">
        <v>1</v>
      </c>
      <c r="N141" s="147" t="s">
        <v>40</v>
      </c>
      <c r="P141" s="148">
        <f t="shared" si="11"/>
        <v>0</v>
      </c>
      <c r="Q141" s="148">
        <v>0</v>
      </c>
      <c r="R141" s="148">
        <f t="shared" si="12"/>
        <v>0</v>
      </c>
      <c r="S141" s="148">
        <v>0</v>
      </c>
      <c r="T141" s="149">
        <f t="shared" si="1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14"/>
        <v>0</v>
      </c>
      <c r="BF141" s="151">
        <f t="shared" si="15"/>
        <v>0</v>
      </c>
      <c r="BG141" s="151">
        <f t="shared" si="16"/>
        <v>0</v>
      </c>
      <c r="BH141" s="151">
        <f t="shared" si="17"/>
        <v>0</v>
      </c>
      <c r="BI141" s="151">
        <f t="shared" si="18"/>
        <v>0</v>
      </c>
      <c r="BJ141" s="17" t="s">
        <v>82</v>
      </c>
      <c r="BK141" s="151">
        <f t="shared" si="19"/>
        <v>0</v>
      </c>
      <c r="BL141" s="17" t="s">
        <v>105</v>
      </c>
      <c r="BM141" s="150" t="s">
        <v>501</v>
      </c>
    </row>
    <row r="142" spans="2:65" s="1" customFormat="1" ht="21.75" customHeight="1">
      <c r="B142" s="137"/>
      <c r="C142" s="138" t="s">
        <v>8</v>
      </c>
      <c r="D142" s="138" t="s">
        <v>160</v>
      </c>
      <c r="E142" s="139" t="s">
        <v>3467</v>
      </c>
      <c r="F142" s="140" t="s">
        <v>3468</v>
      </c>
      <c r="G142" s="141" t="s">
        <v>170</v>
      </c>
      <c r="H142" s="142">
        <v>48.2</v>
      </c>
      <c r="I142" s="143"/>
      <c r="J142" s="144">
        <f t="shared" si="10"/>
        <v>0</v>
      </c>
      <c r="K142" s="145"/>
      <c r="L142" s="32"/>
      <c r="M142" s="146" t="s">
        <v>1</v>
      </c>
      <c r="N142" s="147" t="s">
        <v>40</v>
      </c>
      <c r="P142" s="148">
        <f t="shared" si="11"/>
        <v>0</v>
      </c>
      <c r="Q142" s="148">
        <v>0</v>
      </c>
      <c r="R142" s="148">
        <f t="shared" si="12"/>
        <v>0</v>
      </c>
      <c r="S142" s="148">
        <v>0</v>
      </c>
      <c r="T142" s="149">
        <f t="shared" si="1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14"/>
        <v>0</v>
      </c>
      <c r="BF142" s="151">
        <f t="shared" si="15"/>
        <v>0</v>
      </c>
      <c r="BG142" s="151">
        <f t="shared" si="16"/>
        <v>0</v>
      </c>
      <c r="BH142" s="151">
        <f t="shared" si="17"/>
        <v>0</v>
      </c>
      <c r="BI142" s="151">
        <f t="shared" si="18"/>
        <v>0</v>
      </c>
      <c r="BJ142" s="17" t="s">
        <v>82</v>
      </c>
      <c r="BK142" s="151">
        <f t="shared" si="19"/>
        <v>0</v>
      </c>
      <c r="BL142" s="17" t="s">
        <v>105</v>
      </c>
      <c r="BM142" s="150" t="s">
        <v>515</v>
      </c>
    </row>
    <row r="143" spans="2:65" s="1" customFormat="1" ht="21.75" customHeight="1">
      <c r="B143" s="137"/>
      <c r="C143" s="138" t="s">
        <v>248</v>
      </c>
      <c r="D143" s="138" t="s">
        <v>160</v>
      </c>
      <c r="E143" s="139" t="s">
        <v>3469</v>
      </c>
      <c r="F143" s="140" t="s">
        <v>3470</v>
      </c>
      <c r="G143" s="141" t="s">
        <v>170</v>
      </c>
      <c r="H143" s="142">
        <v>1.2</v>
      </c>
      <c r="I143" s="143"/>
      <c r="J143" s="144">
        <f t="shared" si="10"/>
        <v>0</v>
      </c>
      <c r="K143" s="145"/>
      <c r="L143" s="32"/>
      <c r="M143" s="146" t="s">
        <v>1</v>
      </c>
      <c r="N143" s="147" t="s">
        <v>40</v>
      </c>
      <c r="P143" s="148">
        <f t="shared" si="11"/>
        <v>0</v>
      </c>
      <c r="Q143" s="148">
        <v>0</v>
      </c>
      <c r="R143" s="148">
        <f t="shared" si="12"/>
        <v>0</v>
      </c>
      <c r="S143" s="148">
        <v>0</v>
      </c>
      <c r="T143" s="149">
        <f t="shared" si="1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14"/>
        <v>0</v>
      </c>
      <c r="BF143" s="151">
        <f t="shared" si="15"/>
        <v>0</v>
      </c>
      <c r="BG143" s="151">
        <f t="shared" si="16"/>
        <v>0</v>
      </c>
      <c r="BH143" s="151">
        <f t="shared" si="17"/>
        <v>0</v>
      </c>
      <c r="BI143" s="151">
        <f t="shared" si="18"/>
        <v>0</v>
      </c>
      <c r="BJ143" s="17" t="s">
        <v>82</v>
      </c>
      <c r="BK143" s="151">
        <f t="shared" si="19"/>
        <v>0</v>
      </c>
      <c r="BL143" s="17" t="s">
        <v>105</v>
      </c>
      <c r="BM143" s="150" t="s">
        <v>530</v>
      </c>
    </row>
    <row r="144" spans="2:65" s="1" customFormat="1" ht="16.5" customHeight="1">
      <c r="B144" s="137"/>
      <c r="C144" s="138" t="s">
        <v>253</v>
      </c>
      <c r="D144" s="138" t="s">
        <v>160</v>
      </c>
      <c r="E144" s="139" t="s">
        <v>3471</v>
      </c>
      <c r="F144" s="140" t="s">
        <v>3472</v>
      </c>
      <c r="G144" s="141" t="s">
        <v>906</v>
      </c>
      <c r="H144" s="142">
        <v>170</v>
      </c>
      <c r="I144" s="143"/>
      <c r="J144" s="144">
        <f t="shared" si="10"/>
        <v>0</v>
      </c>
      <c r="K144" s="145"/>
      <c r="L144" s="32"/>
      <c r="M144" s="146" t="s">
        <v>1</v>
      </c>
      <c r="N144" s="147" t="s">
        <v>40</v>
      </c>
      <c r="P144" s="148">
        <f t="shared" si="11"/>
        <v>0</v>
      </c>
      <c r="Q144" s="148">
        <v>0</v>
      </c>
      <c r="R144" s="148">
        <f t="shared" si="12"/>
        <v>0</v>
      </c>
      <c r="S144" s="148">
        <v>0</v>
      </c>
      <c r="T144" s="149">
        <f t="shared" si="1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1">
        <f t="shared" si="19"/>
        <v>0</v>
      </c>
      <c r="BL144" s="17" t="s">
        <v>105</v>
      </c>
      <c r="BM144" s="150" t="s">
        <v>540</v>
      </c>
    </row>
    <row r="145" spans="2:65" s="1" customFormat="1" ht="16.5" customHeight="1">
      <c r="B145" s="137"/>
      <c r="C145" s="138" t="s">
        <v>259</v>
      </c>
      <c r="D145" s="138" t="s">
        <v>160</v>
      </c>
      <c r="E145" s="139" t="s">
        <v>3473</v>
      </c>
      <c r="F145" s="140" t="s">
        <v>3474</v>
      </c>
      <c r="G145" s="141" t="s">
        <v>906</v>
      </c>
      <c r="H145" s="142">
        <v>170</v>
      </c>
      <c r="I145" s="143"/>
      <c r="J145" s="144">
        <f t="shared" si="10"/>
        <v>0</v>
      </c>
      <c r="K145" s="145"/>
      <c r="L145" s="32"/>
      <c r="M145" s="146" t="s">
        <v>1</v>
      </c>
      <c r="N145" s="147" t="s">
        <v>40</v>
      </c>
      <c r="P145" s="148">
        <f t="shared" si="11"/>
        <v>0</v>
      </c>
      <c r="Q145" s="148">
        <v>0</v>
      </c>
      <c r="R145" s="148">
        <f t="shared" si="12"/>
        <v>0</v>
      </c>
      <c r="S145" s="148">
        <v>0</v>
      </c>
      <c r="T145" s="149">
        <f t="shared" si="1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1">
        <f t="shared" si="19"/>
        <v>0</v>
      </c>
      <c r="BL145" s="17" t="s">
        <v>105</v>
      </c>
      <c r="BM145" s="150" t="s">
        <v>554</v>
      </c>
    </row>
    <row r="146" spans="2:65" s="1" customFormat="1" ht="16.5" customHeight="1">
      <c r="B146" s="137"/>
      <c r="C146" s="138" t="s">
        <v>264</v>
      </c>
      <c r="D146" s="138" t="s">
        <v>160</v>
      </c>
      <c r="E146" s="139" t="s">
        <v>3475</v>
      </c>
      <c r="F146" s="140" t="s">
        <v>3476</v>
      </c>
      <c r="G146" s="141" t="s">
        <v>1444</v>
      </c>
      <c r="H146" s="142">
        <v>1</v>
      </c>
      <c r="I146" s="143"/>
      <c r="J146" s="144">
        <f t="shared" si="10"/>
        <v>0</v>
      </c>
      <c r="K146" s="145"/>
      <c r="L146" s="32"/>
      <c r="M146" s="146" t="s">
        <v>1</v>
      </c>
      <c r="N146" s="147" t="s">
        <v>40</v>
      </c>
      <c r="P146" s="148">
        <f t="shared" si="11"/>
        <v>0</v>
      </c>
      <c r="Q146" s="148">
        <v>0</v>
      </c>
      <c r="R146" s="148">
        <f t="shared" si="12"/>
        <v>0</v>
      </c>
      <c r="S146" s="148">
        <v>0</v>
      </c>
      <c r="T146" s="149">
        <f t="shared" si="1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1">
        <f t="shared" si="19"/>
        <v>0</v>
      </c>
      <c r="BL146" s="17" t="s">
        <v>105</v>
      </c>
      <c r="BM146" s="150" t="s">
        <v>573</v>
      </c>
    </row>
    <row r="147" spans="2:65" s="1" customFormat="1" ht="16.5" customHeight="1">
      <c r="B147" s="137"/>
      <c r="C147" s="138" t="s">
        <v>269</v>
      </c>
      <c r="D147" s="138" t="s">
        <v>160</v>
      </c>
      <c r="E147" s="139" t="s">
        <v>3477</v>
      </c>
      <c r="F147" s="140" t="s">
        <v>3478</v>
      </c>
      <c r="G147" s="141" t="s">
        <v>1444</v>
      </c>
      <c r="H147" s="142">
        <v>1</v>
      </c>
      <c r="I147" s="143"/>
      <c r="J147" s="144">
        <f t="shared" si="10"/>
        <v>0</v>
      </c>
      <c r="K147" s="145"/>
      <c r="L147" s="32"/>
      <c r="M147" s="146" t="s">
        <v>1</v>
      </c>
      <c r="N147" s="147" t="s">
        <v>40</v>
      </c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1">
        <f t="shared" si="19"/>
        <v>0</v>
      </c>
      <c r="BL147" s="17" t="s">
        <v>105</v>
      </c>
      <c r="BM147" s="150" t="s">
        <v>588</v>
      </c>
    </row>
    <row r="148" spans="2:65" s="1" customFormat="1" ht="16.5" customHeight="1">
      <c r="B148" s="137"/>
      <c r="C148" s="138" t="s">
        <v>7</v>
      </c>
      <c r="D148" s="138" t="s">
        <v>160</v>
      </c>
      <c r="E148" s="139" t="s">
        <v>3479</v>
      </c>
      <c r="F148" s="140" t="s">
        <v>3445</v>
      </c>
      <c r="G148" s="141" t="s">
        <v>1444</v>
      </c>
      <c r="H148" s="142">
        <v>1</v>
      </c>
      <c r="I148" s="143"/>
      <c r="J148" s="144">
        <f t="shared" si="10"/>
        <v>0</v>
      </c>
      <c r="K148" s="145"/>
      <c r="L148" s="32"/>
      <c r="M148" s="146" t="s">
        <v>1</v>
      </c>
      <c r="N148" s="147" t="s">
        <v>40</v>
      </c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1">
        <f t="shared" si="19"/>
        <v>0</v>
      </c>
      <c r="BL148" s="17" t="s">
        <v>105</v>
      </c>
      <c r="BM148" s="150" t="s">
        <v>597</v>
      </c>
    </row>
    <row r="149" spans="2:65" s="1" customFormat="1" ht="16.5" customHeight="1">
      <c r="B149" s="137"/>
      <c r="C149" s="138" t="s">
        <v>284</v>
      </c>
      <c r="D149" s="138" t="s">
        <v>160</v>
      </c>
      <c r="E149" s="139" t="s">
        <v>3480</v>
      </c>
      <c r="F149" s="140" t="s">
        <v>3447</v>
      </c>
      <c r="G149" s="141" t="s">
        <v>1444</v>
      </c>
      <c r="H149" s="142">
        <v>1</v>
      </c>
      <c r="I149" s="143"/>
      <c r="J149" s="144">
        <f t="shared" si="10"/>
        <v>0</v>
      </c>
      <c r="K149" s="145"/>
      <c r="L149" s="32"/>
      <c r="M149" s="146" t="s">
        <v>1</v>
      </c>
      <c r="N149" s="147" t="s">
        <v>40</v>
      </c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1">
        <f t="shared" si="19"/>
        <v>0</v>
      </c>
      <c r="BL149" s="17" t="s">
        <v>105</v>
      </c>
      <c r="BM149" s="150" t="s">
        <v>610</v>
      </c>
    </row>
    <row r="150" spans="2:65" s="1" customFormat="1" ht="16.5" customHeight="1">
      <c r="B150" s="137"/>
      <c r="C150" s="138" t="s">
        <v>289</v>
      </c>
      <c r="D150" s="138" t="s">
        <v>160</v>
      </c>
      <c r="E150" s="139" t="s">
        <v>3448</v>
      </c>
      <c r="F150" s="140" t="s">
        <v>3449</v>
      </c>
      <c r="G150" s="141" t="s">
        <v>1820</v>
      </c>
      <c r="H150" s="142">
        <v>5</v>
      </c>
      <c r="I150" s="143"/>
      <c r="J150" s="144">
        <f t="shared" si="10"/>
        <v>0</v>
      </c>
      <c r="K150" s="145"/>
      <c r="L150" s="32"/>
      <c r="M150" s="146" t="s">
        <v>1</v>
      </c>
      <c r="N150" s="147" t="s">
        <v>40</v>
      </c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1">
        <f t="shared" si="19"/>
        <v>0</v>
      </c>
      <c r="BL150" s="17" t="s">
        <v>105</v>
      </c>
      <c r="BM150" s="150" t="s">
        <v>618</v>
      </c>
    </row>
    <row r="151" spans="2:65" s="11" customFormat="1" ht="25.9" customHeight="1">
      <c r="B151" s="125"/>
      <c r="D151" s="126" t="s">
        <v>74</v>
      </c>
      <c r="E151" s="127" t="s">
        <v>1876</v>
      </c>
      <c r="F151" s="127" t="s">
        <v>3481</v>
      </c>
      <c r="I151" s="128"/>
      <c r="J151" s="129">
        <f>BK151</f>
        <v>0</v>
      </c>
      <c r="L151" s="125"/>
      <c r="M151" s="130"/>
      <c r="P151" s="131">
        <f>SUM(P152:P155)</f>
        <v>0</v>
      </c>
      <c r="R151" s="131">
        <f>SUM(R152:R155)</f>
        <v>0</v>
      </c>
      <c r="T151" s="132">
        <f>SUM(T152:T155)</f>
        <v>0</v>
      </c>
      <c r="AR151" s="126" t="s">
        <v>82</v>
      </c>
      <c r="AT151" s="133" t="s">
        <v>74</v>
      </c>
      <c r="AU151" s="133" t="s">
        <v>75</v>
      </c>
      <c r="AY151" s="126" t="s">
        <v>158</v>
      </c>
      <c r="BK151" s="134">
        <f>SUM(BK152:BK155)</f>
        <v>0</v>
      </c>
    </row>
    <row r="152" spans="2:65" s="1" customFormat="1" ht="16.5" customHeight="1">
      <c r="B152" s="137"/>
      <c r="C152" s="138" t="s">
        <v>295</v>
      </c>
      <c r="D152" s="138" t="s">
        <v>160</v>
      </c>
      <c r="E152" s="139" t="s">
        <v>3482</v>
      </c>
      <c r="F152" s="140" t="s">
        <v>3483</v>
      </c>
      <c r="G152" s="141" t="s">
        <v>1444</v>
      </c>
      <c r="H152" s="142">
        <v>1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626</v>
      </c>
    </row>
    <row r="153" spans="2:65" s="1" customFormat="1" ht="16.5" customHeight="1">
      <c r="B153" s="137"/>
      <c r="C153" s="138" t="s">
        <v>485</v>
      </c>
      <c r="D153" s="138" t="s">
        <v>160</v>
      </c>
      <c r="E153" s="139" t="s">
        <v>3484</v>
      </c>
      <c r="F153" s="140" t="s">
        <v>3485</v>
      </c>
      <c r="G153" s="141" t="s">
        <v>1444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642</v>
      </c>
    </row>
    <row r="154" spans="2:65" s="1" customFormat="1" ht="16.5" customHeight="1">
      <c r="B154" s="137"/>
      <c r="C154" s="138" t="s">
        <v>489</v>
      </c>
      <c r="D154" s="138" t="s">
        <v>160</v>
      </c>
      <c r="E154" s="139" t="s">
        <v>3486</v>
      </c>
      <c r="F154" s="140" t="s">
        <v>3487</v>
      </c>
      <c r="G154" s="141" t="s">
        <v>1444</v>
      </c>
      <c r="H154" s="142">
        <v>1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655</v>
      </c>
    </row>
    <row r="155" spans="2:65" s="1" customFormat="1" ht="16.5" customHeight="1">
      <c r="B155" s="137"/>
      <c r="C155" s="138" t="s">
        <v>495</v>
      </c>
      <c r="D155" s="138" t="s">
        <v>160</v>
      </c>
      <c r="E155" s="139" t="s">
        <v>3488</v>
      </c>
      <c r="F155" s="140" t="s">
        <v>3489</v>
      </c>
      <c r="G155" s="141" t="s">
        <v>1444</v>
      </c>
      <c r="H155" s="142">
        <v>1</v>
      </c>
      <c r="I155" s="143"/>
      <c r="J155" s="144">
        <f>ROUND(I155*H155,2)</f>
        <v>0</v>
      </c>
      <c r="K155" s="145"/>
      <c r="L155" s="32"/>
      <c r="M155" s="173" t="s">
        <v>1</v>
      </c>
      <c r="N155" s="174" t="s">
        <v>40</v>
      </c>
      <c r="O155" s="175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82</v>
      </c>
      <c r="BK155" s="151">
        <f>ROUND(I155*H155,2)</f>
        <v>0</v>
      </c>
      <c r="BL155" s="17" t="s">
        <v>105</v>
      </c>
      <c r="BM155" s="150" t="s">
        <v>664</v>
      </c>
    </row>
    <row r="156" spans="2:65" s="1" customFormat="1" ht="7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autoFilter ref="C123:K155" xr:uid="{00000000-0009-0000-0000-00000A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96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119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ht="12" customHeight="1">
      <c r="B8" s="20"/>
      <c r="D8" s="27" t="s">
        <v>127</v>
      </c>
      <c r="L8" s="20"/>
    </row>
    <row r="9" spans="2:46" s="1" customFormat="1" ht="16.5" customHeight="1">
      <c r="B9" s="32"/>
      <c r="E9" s="251" t="s">
        <v>3431</v>
      </c>
      <c r="F9" s="253"/>
      <c r="G9" s="253"/>
      <c r="H9" s="253"/>
      <c r="L9" s="32"/>
    </row>
    <row r="10" spans="2:46" s="1" customFormat="1" ht="12" customHeight="1">
      <c r="B10" s="32"/>
      <c r="D10" s="27" t="s">
        <v>300</v>
      </c>
      <c r="L10" s="32"/>
    </row>
    <row r="11" spans="2:46" s="1" customFormat="1" ht="16.5" customHeight="1">
      <c r="B11" s="32"/>
      <c r="E11" s="213" t="s">
        <v>3490</v>
      </c>
      <c r="F11" s="253"/>
      <c r="G11" s="253"/>
      <c r="H11" s="253"/>
      <c r="L11" s="32"/>
    </row>
    <row r="12" spans="2:46" s="1" customFormat="1" ht="10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8. 1. 2023</v>
      </c>
      <c r="L14" s="32"/>
    </row>
    <row r="15" spans="2:46" s="1" customFormat="1" ht="10.75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7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4" t="str">
        <f>'Rekapitulace stavby'!E14</f>
        <v>Vyplň údaj</v>
      </c>
      <c r="F20" s="219"/>
      <c r="G20" s="219"/>
      <c r="H20" s="219"/>
      <c r="I20" s="27" t="s">
        <v>26</v>
      </c>
      <c r="J20" s="28" t="str">
        <f>'Rekapitulace stavby'!AN14</f>
        <v>Vyplň údaj</v>
      </c>
      <c r="L20" s="32"/>
    </row>
    <row r="21" spans="2:12" s="1" customFormat="1" ht="7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7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26</v>
      </c>
      <c r="J26" s="25" t="str">
        <f>IF('Rekapitulace stavby'!AN20="","",'Rekapitulace stavby'!AN20)</f>
        <v/>
      </c>
      <c r="L26" s="32"/>
    </row>
    <row r="27" spans="2:12" s="1" customFormat="1" ht="7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4"/>
      <c r="E29" s="224" t="s">
        <v>1</v>
      </c>
      <c r="F29" s="224"/>
      <c r="G29" s="224"/>
      <c r="H29" s="224"/>
      <c r="L29" s="94"/>
    </row>
    <row r="30" spans="2:12" s="1" customFormat="1" ht="7" customHeight="1">
      <c r="B30" s="32"/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5" t="s">
        <v>35</v>
      </c>
      <c r="J32" s="66">
        <f>ROUND(J125, 2)</f>
        <v>0</v>
      </c>
      <c r="L32" s="32"/>
    </row>
    <row r="33" spans="2:12" s="1" customFormat="1" ht="7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5" t="s">
        <v>39</v>
      </c>
      <c r="E35" s="27" t="s">
        <v>40</v>
      </c>
      <c r="F35" s="86">
        <f>ROUND((SUM(BE125:BE195)),  2)</f>
        <v>0</v>
      </c>
      <c r="I35" s="96">
        <v>0.21</v>
      </c>
      <c r="J35" s="86">
        <f>ROUND(((SUM(BE125:BE195))*I35),  2)</f>
        <v>0</v>
      </c>
      <c r="L35" s="32"/>
    </row>
    <row r="36" spans="2:12" s="1" customFormat="1" ht="14.4" customHeight="1">
      <c r="B36" s="32"/>
      <c r="E36" s="27" t="s">
        <v>41</v>
      </c>
      <c r="F36" s="86">
        <f>ROUND((SUM(BF125:BF195)),  2)</f>
        <v>0</v>
      </c>
      <c r="I36" s="96">
        <v>0.15</v>
      </c>
      <c r="J36" s="86">
        <f>ROUND(((SUM(BF125:BF195))*I36),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6">
        <f>ROUND((SUM(BG125:BG195)),  2)</f>
        <v>0</v>
      </c>
      <c r="I37" s="96">
        <v>0.21</v>
      </c>
      <c r="J37" s="86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6">
        <f>ROUND((SUM(BH125:BH195)),  2)</f>
        <v>0</v>
      </c>
      <c r="I38" s="96">
        <v>0.15</v>
      </c>
      <c r="J38" s="86">
        <f>0</f>
        <v>0</v>
      </c>
      <c r="L38" s="32"/>
    </row>
    <row r="39" spans="2:12" s="1" customFormat="1" ht="14.4" hidden="1" customHeight="1">
      <c r="B39" s="32"/>
      <c r="E39" s="27" t="s">
        <v>44</v>
      </c>
      <c r="F39" s="86">
        <f>ROUND((SUM(BI125:BI195)),  2)</f>
        <v>0</v>
      </c>
      <c r="I39" s="96">
        <v>0</v>
      </c>
      <c r="J39" s="86">
        <f>0</f>
        <v>0</v>
      </c>
      <c r="L39" s="32"/>
    </row>
    <row r="40" spans="2:12" s="1" customFormat="1" ht="7" customHeight="1">
      <c r="B40" s="32"/>
      <c r="L40" s="32"/>
    </row>
    <row r="41" spans="2:12" s="1" customFormat="1" ht="25.4" customHeight="1">
      <c r="B41" s="32"/>
      <c r="C41" s="97"/>
      <c r="D41" s="98" t="s">
        <v>45</v>
      </c>
      <c r="E41" s="57"/>
      <c r="F41" s="57"/>
      <c r="G41" s="99" t="s">
        <v>46</v>
      </c>
      <c r="H41" s="100" t="s">
        <v>47</v>
      </c>
      <c r="I41" s="57"/>
      <c r="J41" s="101">
        <f>SUM(J32:J39)</f>
        <v>0</v>
      </c>
      <c r="K41" s="10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" customHeight="1">
      <c r="B82" s="32"/>
      <c r="C82" s="21" t="s">
        <v>129</v>
      </c>
      <c r="L82" s="32"/>
    </row>
    <row r="83" spans="2:12" s="1" customFormat="1" ht="7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12" ht="12" customHeight="1">
      <c r="B86" s="20"/>
      <c r="C86" s="27" t="s">
        <v>127</v>
      </c>
      <c r="L86" s="20"/>
    </row>
    <row r="87" spans="2:12" s="1" customFormat="1" ht="16.5" customHeight="1">
      <c r="B87" s="32"/>
      <c r="E87" s="251" t="s">
        <v>3431</v>
      </c>
      <c r="F87" s="253"/>
      <c r="G87" s="253"/>
      <c r="H87" s="253"/>
      <c r="L87" s="32"/>
    </row>
    <row r="88" spans="2:12" s="1" customFormat="1" ht="12" customHeight="1">
      <c r="B88" s="32"/>
      <c r="C88" s="27" t="s">
        <v>300</v>
      </c>
      <c r="L88" s="32"/>
    </row>
    <row r="89" spans="2:12" s="1" customFormat="1" ht="16.5" customHeight="1">
      <c r="B89" s="32"/>
      <c r="E89" s="213" t="str">
        <f>E11</f>
        <v>6b - Osvětlení areálu</v>
      </c>
      <c r="F89" s="253"/>
      <c r="G89" s="253"/>
      <c r="H89" s="253"/>
      <c r="L89" s="32"/>
    </row>
    <row r="90" spans="2:12" s="1" customFormat="1" ht="7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Kladruby nad Labem</v>
      </c>
      <c r="I91" s="27" t="s">
        <v>21</v>
      </c>
      <c r="J91" s="52" t="str">
        <f>IF(J14="","",J14)</f>
        <v>8. 1. 2023</v>
      </c>
      <c r="L91" s="32"/>
    </row>
    <row r="92" spans="2:12" s="1" customFormat="1" ht="7" customHeight="1">
      <c r="B92" s="32"/>
      <c r="L92" s="32"/>
    </row>
    <row r="93" spans="2:12" s="1" customFormat="1" ht="15.15" customHeight="1">
      <c r="B93" s="32"/>
      <c r="C93" s="27" t="s">
        <v>23</v>
      </c>
      <c r="F93" s="25" t="str">
        <f>E17</f>
        <v>Pardubický kraj</v>
      </c>
      <c r="I93" s="27" t="s">
        <v>29</v>
      </c>
      <c r="J93" s="30" t="str">
        <f>E23</f>
        <v>AG atelier s.r.o.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 xml:space="preserve"> </v>
      </c>
      <c r="L94" s="32"/>
    </row>
    <row r="95" spans="2:12" s="1" customFormat="1" ht="10.25" customHeight="1">
      <c r="B95" s="32"/>
      <c r="L95" s="32"/>
    </row>
    <row r="96" spans="2:12" s="1" customFormat="1" ht="29.25" customHeight="1">
      <c r="B96" s="32"/>
      <c r="C96" s="105" t="s">
        <v>130</v>
      </c>
      <c r="D96" s="97"/>
      <c r="E96" s="97"/>
      <c r="F96" s="97"/>
      <c r="G96" s="97"/>
      <c r="H96" s="97"/>
      <c r="I96" s="97"/>
      <c r="J96" s="106" t="s">
        <v>131</v>
      </c>
      <c r="K96" s="97"/>
      <c r="L96" s="32"/>
    </row>
    <row r="97" spans="2:47" s="1" customFormat="1" ht="10.25" customHeight="1">
      <c r="B97" s="32"/>
      <c r="L97" s="32"/>
    </row>
    <row r="98" spans="2:47" s="1" customFormat="1" ht="22.75" customHeight="1">
      <c r="B98" s="32"/>
      <c r="C98" s="107" t="s">
        <v>132</v>
      </c>
      <c r="J98" s="66">
        <f>J125</f>
        <v>0</v>
      </c>
      <c r="L98" s="32"/>
      <c r="AU98" s="17" t="s">
        <v>133</v>
      </c>
    </row>
    <row r="99" spans="2:47" s="8" customFormat="1" ht="25" customHeight="1">
      <c r="B99" s="108"/>
      <c r="D99" s="109" t="s">
        <v>3433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8" customFormat="1" ht="25" customHeight="1">
      <c r="B100" s="108"/>
      <c r="D100" s="109" t="s">
        <v>3491</v>
      </c>
      <c r="E100" s="110"/>
      <c r="F100" s="110"/>
      <c r="G100" s="110"/>
      <c r="H100" s="110"/>
      <c r="I100" s="110"/>
      <c r="J100" s="111">
        <f>J153</f>
        <v>0</v>
      </c>
      <c r="L100" s="108"/>
    </row>
    <row r="101" spans="2:47" s="8" customFormat="1" ht="25" customHeight="1">
      <c r="B101" s="108"/>
      <c r="D101" s="109" t="s">
        <v>3492</v>
      </c>
      <c r="E101" s="110"/>
      <c r="F101" s="110"/>
      <c r="G101" s="110"/>
      <c r="H101" s="110"/>
      <c r="I101" s="110"/>
      <c r="J101" s="111">
        <f>J161</f>
        <v>0</v>
      </c>
      <c r="L101" s="108"/>
    </row>
    <row r="102" spans="2:47" s="8" customFormat="1" ht="25" customHeight="1">
      <c r="B102" s="108"/>
      <c r="D102" s="109" t="s">
        <v>3493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47" s="8" customFormat="1" ht="25" customHeight="1">
      <c r="B103" s="108"/>
      <c r="D103" s="109" t="s">
        <v>3494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47" s="1" customFormat="1" ht="21.75" customHeight="1">
      <c r="B104" s="32"/>
      <c r="L104" s="32"/>
    </row>
    <row r="105" spans="2:47" s="1" customFormat="1" ht="7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" customHeight="1">
      <c r="B110" s="32"/>
      <c r="C110" s="21" t="s">
        <v>143</v>
      </c>
      <c r="L110" s="32"/>
    </row>
    <row r="111" spans="2:47" s="1" customFormat="1" ht="7" customHeight="1">
      <c r="B111" s="32"/>
      <c r="L111" s="32"/>
    </row>
    <row r="112" spans="2:47" s="1" customFormat="1" ht="12" customHeight="1">
      <c r="B112" s="32"/>
      <c r="C112" s="27" t="s">
        <v>15</v>
      </c>
      <c r="L112" s="32"/>
    </row>
    <row r="113" spans="2:65" s="1" customFormat="1" ht="16.5" customHeight="1">
      <c r="B113" s="32"/>
      <c r="E113" s="251" t="str">
        <f>E7</f>
        <v>SŠ chovu koní a jezdectví Kladruby nad Labem - výstavba jízdárny</v>
      </c>
      <c r="F113" s="252"/>
      <c r="G113" s="252"/>
      <c r="H113" s="252"/>
      <c r="L113" s="32"/>
    </row>
    <row r="114" spans="2:65" ht="12" customHeight="1">
      <c r="B114" s="20"/>
      <c r="C114" s="27" t="s">
        <v>127</v>
      </c>
      <c r="L114" s="20"/>
    </row>
    <row r="115" spans="2:65" s="1" customFormat="1" ht="16.5" customHeight="1">
      <c r="B115" s="32"/>
      <c r="E115" s="251" t="s">
        <v>3431</v>
      </c>
      <c r="F115" s="253"/>
      <c r="G115" s="253"/>
      <c r="H115" s="253"/>
      <c r="L115" s="32"/>
    </row>
    <row r="116" spans="2:65" s="1" customFormat="1" ht="12" customHeight="1">
      <c r="B116" s="32"/>
      <c r="C116" s="27" t="s">
        <v>300</v>
      </c>
      <c r="L116" s="32"/>
    </row>
    <row r="117" spans="2:65" s="1" customFormat="1" ht="16.5" customHeight="1">
      <c r="B117" s="32"/>
      <c r="E117" s="213" t="str">
        <f>E11</f>
        <v>6b - Osvětlení areálu</v>
      </c>
      <c r="F117" s="253"/>
      <c r="G117" s="253"/>
      <c r="H117" s="253"/>
      <c r="L117" s="32"/>
    </row>
    <row r="118" spans="2:65" s="1" customFormat="1" ht="7" customHeight="1">
      <c r="B118" s="32"/>
      <c r="L118" s="32"/>
    </row>
    <row r="119" spans="2:65" s="1" customFormat="1" ht="12" customHeight="1">
      <c r="B119" s="32"/>
      <c r="C119" s="27" t="s">
        <v>19</v>
      </c>
      <c r="F119" s="25" t="str">
        <f>F14</f>
        <v>Kladruby nad Labem</v>
      </c>
      <c r="I119" s="27" t="s">
        <v>21</v>
      </c>
      <c r="J119" s="52" t="str">
        <f>IF(J14="","",J14)</f>
        <v>8. 1. 2023</v>
      </c>
      <c r="L119" s="32"/>
    </row>
    <row r="120" spans="2:65" s="1" customFormat="1" ht="7" customHeight="1">
      <c r="B120" s="32"/>
      <c r="L120" s="32"/>
    </row>
    <row r="121" spans="2:65" s="1" customFormat="1" ht="15.15" customHeight="1">
      <c r="B121" s="32"/>
      <c r="C121" s="27" t="s">
        <v>23</v>
      </c>
      <c r="F121" s="25" t="str">
        <f>E17</f>
        <v>Pardubický kraj</v>
      </c>
      <c r="I121" s="27" t="s">
        <v>29</v>
      </c>
      <c r="J121" s="30" t="str">
        <f>E23</f>
        <v>AG atelier s.r.o.</v>
      </c>
      <c r="L121" s="32"/>
    </row>
    <row r="122" spans="2:65" s="1" customFormat="1" ht="15.15" customHeight="1">
      <c r="B122" s="32"/>
      <c r="C122" s="27" t="s">
        <v>27</v>
      </c>
      <c r="F122" s="25" t="str">
        <f>IF(E20="","",E20)</f>
        <v>Vyplň údaj</v>
      </c>
      <c r="I122" s="27" t="s">
        <v>32</v>
      </c>
      <c r="J122" s="30" t="str">
        <f>E26</f>
        <v xml:space="preserve"> </v>
      </c>
      <c r="L122" s="32"/>
    </row>
    <row r="123" spans="2:65" s="1" customFormat="1" ht="10.25" customHeight="1">
      <c r="B123" s="32"/>
      <c r="L123" s="32"/>
    </row>
    <row r="124" spans="2:65" s="10" customFormat="1" ht="29.25" customHeight="1">
      <c r="B124" s="116"/>
      <c r="C124" s="117" t="s">
        <v>144</v>
      </c>
      <c r="D124" s="118" t="s">
        <v>60</v>
      </c>
      <c r="E124" s="118" t="s">
        <v>56</v>
      </c>
      <c r="F124" s="118" t="s">
        <v>57</v>
      </c>
      <c r="G124" s="118" t="s">
        <v>145</v>
      </c>
      <c r="H124" s="118" t="s">
        <v>146</v>
      </c>
      <c r="I124" s="118" t="s">
        <v>147</v>
      </c>
      <c r="J124" s="119" t="s">
        <v>131</v>
      </c>
      <c r="K124" s="120" t="s">
        <v>148</v>
      </c>
      <c r="L124" s="116"/>
      <c r="M124" s="59" t="s">
        <v>1</v>
      </c>
      <c r="N124" s="60" t="s">
        <v>39</v>
      </c>
      <c r="O124" s="60" t="s">
        <v>149</v>
      </c>
      <c r="P124" s="60" t="s">
        <v>150</v>
      </c>
      <c r="Q124" s="60" t="s">
        <v>151</v>
      </c>
      <c r="R124" s="60" t="s">
        <v>152</v>
      </c>
      <c r="S124" s="60" t="s">
        <v>153</v>
      </c>
      <c r="T124" s="61" t="s">
        <v>154</v>
      </c>
    </row>
    <row r="125" spans="2:65" s="1" customFormat="1" ht="22.75" customHeight="1">
      <c r="B125" s="32"/>
      <c r="C125" s="64" t="s">
        <v>155</v>
      </c>
      <c r="J125" s="121">
        <f>BK125</f>
        <v>0</v>
      </c>
      <c r="L125" s="32"/>
      <c r="M125" s="62"/>
      <c r="N125" s="53"/>
      <c r="O125" s="53"/>
      <c r="P125" s="122">
        <f>P126+P153+P161+P171+P190</f>
        <v>0</v>
      </c>
      <c r="Q125" s="53"/>
      <c r="R125" s="122">
        <f>R126+R153+R161+R171+R190</f>
        <v>0</v>
      </c>
      <c r="S125" s="53"/>
      <c r="T125" s="123">
        <f>T126+T153+T161+T171+T190</f>
        <v>0</v>
      </c>
      <c r="AT125" s="17" t="s">
        <v>74</v>
      </c>
      <c r="AU125" s="17" t="s">
        <v>133</v>
      </c>
      <c r="BK125" s="124">
        <f>BK126+BK153+BK161+BK171+BK190</f>
        <v>0</v>
      </c>
    </row>
    <row r="126" spans="2:65" s="11" customFormat="1" ht="25.9" customHeight="1">
      <c r="B126" s="125"/>
      <c r="D126" s="126" t="s">
        <v>74</v>
      </c>
      <c r="E126" s="127" t="s">
        <v>1754</v>
      </c>
      <c r="F126" s="127" t="s">
        <v>3437</v>
      </c>
      <c r="I126" s="128"/>
      <c r="J126" s="129">
        <f>BK126</f>
        <v>0</v>
      </c>
      <c r="L126" s="125"/>
      <c r="M126" s="130"/>
      <c r="P126" s="131">
        <f>SUM(P127:P152)</f>
        <v>0</v>
      </c>
      <c r="R126" s="131">
        <f>SUM(R127:R152)</f>
        <v>0</v>
      </c>
      <c r="T126" s="132">
        <f>SUM(T127:T152)</f>
        <v>0</v>
      </c>
      <c r="AR126" s="126" t="s">
        <v>82</v>
      </c>
      <c r="AT126" s="133" t="s">
        <v>74</v>
      </c>
      <c r="AU126" s="133" t="s">
        <v>75</v>
      </c>
      <c r="AY126" s="126" t="s">
        <v>158</v>
      </c>
      <c r="BK126" s="134">
        <f>SUM(BK127:BK152)</f>
        <v>0</v>
      </c>
    </row>
    <row r="127" spans="2:65" s="1" customFormat="1" ht="16.5" customHeight="1">
      <c r="B127" s="137"/>
      <c r="C127" s="138" t="s">
        <v>82</v>
      </c>
      <c r="D127" s="138" t="s">
        <v>160</v>
      </c>
      <c r="E127" s="139" t="s">
        <v>3438</v>
      </c>
      <c r="F127" s="140" t="s">
        <v>3439</v>
      </c>
      <c r="G127" s="141" t="s">
        <v>906</v>
      </c>
      <c r="H127" s="142">
        <v>410</v>
      </c>
      <c r="I127" s="143"/>
      <c r="J127" s="144">
        <f t="shared" ref="J127:J152" si="0">ROUND(I127*H127,2)</f>
        <v>0</v>
      </c>
      <c r="K127" s="145"/>
      <c r="L127" s="32"/>
      <c r="M127" s="146" t="s">
        <v>1</v>
      </c>
      <c r="N127" s="147" t="s">
        <v>40</v>
      </c>
      <c r="P127" s="148">
        <f t="shared" ref="P127:P152" si="1">O127*H127</f>
        <v>0</v>
      </c>
      <c r="Q127" s="148">
        <v>0</v>
      </c>
      <c r="R127" s="148">
        <f t="shared" ref="R127:R152" si="2">Q127*H127</f>
        <v>0</v>
      </c>
      <c r="S127" s="148">
        <v>0</v>
      </c>
      <c r="T127" s="149">
        <f t="shared" ref="T127:T152" si="3">S127*H127</f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 t="shared" ref="BE127:BE152" si="4">IF(N127="základní",J127,0)</f>
        <v>0</v>
      </c>
      <c r="BF127" s="151">
        <f t="shared" ref="BF127:BF152" si="5">IF(N127="snížená",J127,0)</f>
        <v>0</v>
      </c>
      <c r="BG127" s="151">
        <f t="shared" ref="BG127:BG152" si="6">IF(N127="zákl. přenesená",J127,0)</f>
        <v>0</v>
      </c>
      <c r="BH127" s="151">
        <f t="shared" ref="BH127:BH152" si="7">IF(N127="sníž. přenesená",J127,0)</f>
        <v>0</v>
      </c>
      <c r="BI127" s="151">
        <f t="shared" ref="BI127:BI152" si="8">IF(N127="nulová",J127,0)</f>
        <v>0</v>
      </c>
      <c r="BJ127" s="17" t="s">
        <v>82</v>
      </c>
      <c r="BK127" s="151">
        <f t="shared" ref="BK127:BK152" si="9">ROUND(I127*H127,2)</f>
        <v>0</v>
      </c>
      <c r="BL127" s="17" t="s">
        <v>105</v>
      </c>
      <c r="BM127" s="150" t="s">
        <v>84</v>
      </c>
    </row>
    <row r="128" spans="2:65" s="1" customFormat="1" ht="33" customHeight="1">
      <c r="B128" s="137"/>
      <c r="C128" s="138" t="s">
        <v>84</v>
      </c>
      <c r="D128" s="138" t="s">
        <v>160</v>
      </c>
      <c r="E128" s="139" t="s">
        <v>3495</v>
      </c>
      <c r="F128" s="140" t="s">
        <v>3496</v>
      </c>
      <c r="G128" s="141" t="s">
        <v>1444</v>
      </c>
      <c r="H128" s="142">
        <v>7</v>
      </c>
      <c r="I128" s="143"/>
      <c r="J128" s="144">
        <f t="shared" si="0"/>
        <v>0</v>
      </c>
      <c r="K128" s="145"/>
      <c r="L128" s="32"/>
      <c r="M128" s="146" t="s">
        <v>1</v>
      </c>
      <c r="N128" s="147" t="s">
        <v>40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1">
        <f t="shared" si="9"/>
        <v>0</v>
      </c>
      <c r="BL128" s="17" t="s">
        <v>105</v>
      </c>
      <c r="BM128" s="150" t="s">
        <v>105</v>
      </c>
    </row>
    <row r="129" spans="2:65" s="1" customFormat="1" ht="24.15" customHeight="1">
      <c r="B129" s="137"/>
      <c r="C129" s="138" t="s">
        <v>102</v>
      </c>
      <c r="D129" s="138" t="s">
        <v>160</v>
      </c>
      <c r="E129" s="139" t="s">
        <v>3497</v>
      </c>
      <c r="F129" s="140" t="s">
        <v>3498</v>
      </c>
      <c r="G129" s="141" t="s">
        <v>1444</v>
      </c>
      <c r="H129" s="142">
        <v>7</v>
      </c>
      <c r="I129" s="143"/>
      <c r="J129" s="144">
        <f t="shared" si="0"/>
        <v>0</v>
      </c>
      <c r="K129" s="145"/>
      <c r="L129" s="32"/>
      <c r="M129" s="146" t="s">
        <v>1</v>
      </c>
      <c r="N129" s="147" t="s">
        <v>40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1">
        <f t="shared" si="9"/>
        <v>0</v>
      </c>
      <c r="BL129" s="17" t="s">
        <v>105</v>
      </c>
      <c r="BM129" s="150" t="s">
        <v>111</v>
      </c>
    </row>
    <row r="130" spans="2:65" s="1" customFormat="1" ht="16.5" customHeight="1">
      <c r="B130" s="137"/>
      <c r="C130" s="138" t="s">
        <v>105</v>
      </c>
      <c r="D130" s="138" t="s">
        <v>160</v>
      </c>
      <c r="E130" s="139" t="s">
        <v>3499</v>
      </c>
      <c r="F130" s="140" t="s">
        <v>3500</v>
      </c>
      <c r="G130" s="141" t="s">
        <v>906</v>
      </c>
      <c r="H130" s="142">
        <v>285</v>
      </c>
      <c r="I130" s="143"/>
      <c r="J130" s="144">
        <f t="shared" si="0"/>
        <v>0</v>
      </c>
      <c r="K130" s="145"/>
      <c r="L130" s="32"/>
      <c r="M130" s="146" t="s">
        <v>1</v>
      </c>
      <c r="N130" s="147" t="s">
        <v>40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1">
        <f t="shared" si="9"/>
        <v>0</v>
      </c>
      <c r="BL130" s="17" t="s">
        <v>105</v>
      </c>
      <c r="BM130" s="150" t="s">
        <v>123</v>
      </c>
    </row>
    <row r="131" spans="2:65" s="1" customFormat="1" ht="16.5" customHeight="1">
      <c r="B131" s="137"/>
      <c r="C131" s="138" t="s">
        <v>108</v>
      </c>
      <c r="D131" s="138" t="s">
        <v>160</v>
      </c>
      <c r="E131" s="139" t="s">
        <v>3501</v>
      </c>
      <c r="F131" s="140" t="s">
        <v>3502</v>
      </c>
      <c r="G131" s="141" t="s">
        <v>906</v>
      </c>
      <c r="H131" s="142">
        <v>705</v>
      </c>
      <c r="I131" s="143"/>
      <c r="J131" s="144">
        <f t="shared" si="0"/>
        <v>0</v>
      </c>
      <c r="K131" s="145"/>
      <c r="L131" s="32"/>
      <c r="M131" s="146" t="s">
        <v>1</v>
      </c>
      <c r="N131" s="147" t="s">
        <v>40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1">
        <f t="shared" si="9"/>
        <v>0</v>
      </c>
      <c r="BL131" s="17" t="s">
        <v>105</v>
      </c>
      <c r="BM131" s="150" t="s">
        <v>215</v>
      </c>
    </row>
    <row r="132" spans="2:65" s="1" customFormat="1" ht="24.15" customHeight="1">
      <c r="B132" s="137"/>
      <c r="C132" s="138" t="s">
        <v>111</v>
      </c>
      <c r="D132" s="138" t="s">
        <v>160</v>
      </c>
      <c r="E132" s="139" t="s">
        <v>3503</v>
      </c>
      <c r="F132" s="140" t="s">
        <v>3504</v>
      </c>
      <c r="G132" s="141" t="s">
        <v>1444</v>
      </c>
      <c r="H132" s="142">
        <v>132</v>
      </c>
      <c r="I132" s="143"/>
      <c r="J132" s="144">
        <f t="shared" si="0"/>
        <v>0</v>
      </c>
      <c r="K132" s="145"/>
      <c r="L132" s="32"/>
      <c r="M132" s="146" t="s">
        <v>1</v>
      </c>
      <c r="N132" s="147" t="s">
        <v>40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1">
        <f t="shared" si="9"/>
        <v>0</v>
      </c>
      <c r="BL132" s="17" t="s">
        <v>105</v>
      </c>
      <c r="BM132" s="150" t="s">
        <v>228</v>
      </c>
    </row>
    <row r="133" spans="2:65" s="1" customFormat="1" ht="24.15" customHeight="1">
      <c r="B133" s="137"/>
      <c r="C133" s="138" t="s">
        <v>120</v>
      </c>
      <c r="D133" s="138" t="s">
        <v>160</v>
      </c>
      <c r="E133" s="139" t="s">
        <v>3505</v>
      </c>
      <c r="F133" s="140" t="s">
        <v>3506</v>
      </c>
      <c r="G133" s="141" t="s">
        <v>1444</v>
      </c>
      <c r="H133" s="142">
        <v>176</v>
      </c>
      <c r="I133" s="143"/>
      <c r="J133" s="144">
        <f t="shared" si="0"/>
        <v>0</v>
      </c>
      <c r="K133" s="145"/>
      <c r="L133" s="32"/>
      <c r="M133" s="146" t="s">
        <v>1</v>
      </c>
      <c r="N133" s="147" t="s">
        <v>40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1">
        <f t="shared" si="9"/>
        <v>0</v>
      </c>
      <c r="BL133" s="17" t="s">
        <v>105</v>
      </c>
      <c r="BM133" s="150" t="s">
        <v>237</v>
      </c>
    </row>
    <row r="134" spans="2:65" s="1" customFormat="1" ht="24.15" customHeight="1">
      <c r="B134" s="137"/>
      <c r="C134" s="138" t="s">
        <v>123</v>
      </c>
      <c r="D134" s="138" t="s">
        <v>160</v>
      </c>
      <c r="E134" s="139" t="s">
        <v>3507</v>
      </c>
      <c r="F134" s="140" t="s">
        <v>3508</v>
      </c>
      <c r="G134" s="141" t="s">
        <v>1444</v>
      </c>
      <c r="H134" s="142">
        <v>4</v>
      </c>
      <c r="I134" s="143"/>
      <c r="J134" s="144">
        <f t="shared" si="0"/>
        <v>0</v>
      </c>
      <c r="K134" s="145"/>
      <c r="L134" s="32"/>
      <c r="M134" s="146" t="s">
        <v>1</v>
      </c>
      <c r="N134" s="147" t="s">
        <v>40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105</v>
      </c>
      <c r="AT134" s="150" t="s">
        <v>160</v>
      </c>
      <c r="AU134" s="150" t="s">
        <v>82</v>
      </c>
      <c r="AY134" s="17" t="s">
        <v>158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1">
        <f t="shared" si="9"/>
        <v>0</v>
      </c>
      <c r="BL134" s="17" t="s">
        <v>105</v>
      </c>
      <c r="BM134" s="150" t="s">
        <v>248</v>
      </c>
    </row>
    <row r="135" spans="2:65" s="1" customFormat="1" ht="49" customHeight="1">
      <c r="B135" s="137"/>
      <c r="C135" s="138" t="s">
        <v>179</v>
      </c>
      <c r="D135" s="138" t="s">
        <v>160</v>
      </c>
      <c r="E135" s="139" t="s">
        <v>3509</v>
      </c>
      <c r="F135" s="140" t="s">
        <v>3510</v>
      </c>
      <c r="G135" s="141" t="s">
        <v>1444</v>
      </c>
      <c r="H135" s="142">
        <v>10</v>
      </c>
      <c r="I135" s="143"/>
      <c r="J135" s="144">
        <f t="shared" si="0"/>
        <v>0</v>
      </c>
      <c r="K135" s="145"/>
      <c r="L135" s="32"/>
      <c r="M135" s="146" t="s">
        <v>1</v>
      </c>
      <c r="N135" s="147" t="s">
        <v>40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1">
        <f t="shared" si="9"/>
        <v>0</v>
      </c>
      <c r="BL135" s="17" t="s">
        <v>105</v>
      </c>
      <c r="BM135" s="150" t="s">
        <v>259</v>
      </c>
    </row>
    <row r="136" spans="2:65" s="1" customFormat="1" ht="49" customHeight="1">
      <c r="B136" s="137"/>
      <c r="C136" s="138" t="s">
        <v>215</v>
      </c>
      <c r="D136" s="138" t="s">
        <v>160</v>
      </c>
      <c r="E136" s="139" t="s">
        <v>3511</v>
      </c>
      <c r="F136" s="140" t="s">
        <v>3512</v>
      </c>
      <c r="G136" s="141" t="s">
        <v>1444</v>
      </c>
      <c r="H136" s="142">
        <v>5</v>
      </c>
      <c r="I136" s="143"/>
      <c r="J136" s="144">
        <f t="shared" si="0"/>
        <v>0</v>
      </c>
      <c r="K136" s="145"/>
      <c r="L136" s="32"/>
      <c r="M136" s="146" t="s">
        <v>1</v>
      </c>
      <c r="N136" s="147" t="s">
        <v>40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105</v>
      </c>
      <c r="AT136" s="150" t="s">
        <v>160</v>
      </c>
      <c r="AU136" s="150" t="s">
        <v>82</v>
      </c>
      <c r="AY136" s="17" t="s">
        <v>158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1">
        <f t="shared" si="9"/>
        <v>0</v>
      </c>
      <c r="BL136" s="17" t="s">
        <v>105</v>
      </c>
      <c r="BM136" s="150" t="s">
        <v>269</v>
      </c>
    </row>
    <row r="137" spans="2:65" s="1" customFormat="1" ht="55.5" customHeight="1">
      <c r="B137" s="137"/>
      <c r="C137" s="138" t="s">
        <v>223</v>
      </c>
      <c r="D137" s="138" t="s">
        <v>160</v>
      </c>
      <c r="E137" s="139" t="s">
        <v>3513</v>
      </c>
      <c r="F137" s="140" t="s">
        <v>3514</v>
      </c>
      <c r="G137" s="141" t="s">
        <v>1444</v>
      </c>
      <c r="H137" s="142">
        <v>7</v>
      </c>
      <c r="I137" s="143"/>
      <c r="J137" s="144">
        <f t="shared" si="0"/>
        <v>0</v>
      </c>
      <c r="K137" s="145"/>
      <c r="L137" s="32"/>
      <c r="M137" s="146" t="s">
        <v>1</v>
      </c>
      <c r="N137" s="147" t="s">
        <v>40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1">
        <f t="shared" si="9"/>
        <v>0</v>
      </c>
      <c r="BL137" s="17" t="s">
        <v>105</v>
      </c>
      <c r="BM137" s="150" t="s">
        <v>284</v>
      </c>
    </row>
    <row r="138" spans="2:65" s="1" customFormat="1" ht="24.15" customHeight="1">
      <c r="B138" s="137"/>
      <c r="C138" s="138" t="s">
        <v>228</v>
      </c>
      <c r="D138" s="138" t="s">
        <v>160</v>
      </c>
      <c r="E138" s="139" t="s">
        <v>3515</v>
      </c>
      <c r="F138" s="140" t="s">
        <v>3516</v>
      </c>
      <c r="G138" s="141" t="s">
        <v>1444</v>
      </c>
      <c r="H138" s="142">
        <v>15</v>
      </c>
      <c r="I138" s="143"/>
      <c r="J138" s="144">
        <f t="shared" si="0"/>
        <v>0</v>
      </c>
      <c r="K138" s="145"/>
      <c r="L138" s="32"/>
      <c r="M138" s="146" t="s">
        <v>1</v>
      </c>
      <c r="N138" s="147" t="s">
        <v>40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105</v>
      </c>
      <c r="AT138" s="150" t="s">
        <v>160</v>
      </c>
      <c r="AU138" s="150" t="s">
        <v>82</v>
      </c>
      <c r="AY138" s="17" t="s">
        <v>158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1">
        <f t="shared" si="9"/>
        <v>0</v>
      </c>
      <c r="BL138" s="17" t="s">
        <v>105</v>
      </c>
      <c r="BM138" s="150" t="s">
        <v>295</v>
      </c>
    </row>
    <row r="139" spans="2:65" s="1" customFormat="1" ht="37.75" customHeight="1">
      <c r="B139" s="137"/>
      <c r="C139" s="138" t="s">
        <v>233</v>
      </c>
      <c r="D139" s="138" t="s">
        <v>160</v>
      </c>
      <c r="E139" s="139" t="s">
        <v>3517</v>
      </c>
      <c r="F139" s="140" t="s">
        <v>3518</v>
      </c>
      <c r="G139" s="141" t="s">
        <v>1444</v>
      </c>
      <c r="H139" s="142">
        <v>15</v>
      </c>
      <c r="I139" s="143"/>
      <c r="J139" s="144">
        <f t="shared" si="0"/>
        <v>0</v>
      </c>
      <c r="K139" s="145"/>
      <c r="L139" s="32"/>
      <c r="M139" s="146" t="s">
        <v>1</v>
      </c>
      <c r="N139" s="147" t="s">
        <v>40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1">
        <f t="shared" si="9"/>
        <v>0</v>
      </c>
      <c r="BL139" s="17" t="s">
        <v>105</v>
      </c>
      <c r="BM139" s="150" t="s">
        <v>489</v>
      </c>
    </row>
    <row r="140" spans="2:65" s="1" customFormat="1" ht="37.75" customHeight="1">
      <c r="B140" s="137"/>
      <c r="C140" s="138" t="s">
        <v>237</v>
      </c>
      <c r="D140" s="138" t="s">
        <v>160</v>
      </c>
      <c r="E140" s="139" t="s">
        <v>3519</v>
      </c>
      <c r="F140" s="140" t="s">
        <v>3520</v>
      </c>
      <c r="G140" s="141" t="s">
        <v>1444</v>
      </c>
      <c r="H140" s="142">
        <v>7</v>
      </c>
      <c r="I140" s="143"/>
      <c r="J140" s="144">
        <f t="shared" si="0"/>
        <v>0</v>
      </c>
      <c r="K140" s="145"/>
      <c r="L140" s="32"/>
      <c r="M140" s="146" t="s">
        <v>1</v>
      </c>
      <c r="N140" s="147" t="s">
        <v>40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AR140" s="150" t="s">
        <v>105</v>
      </c>
      <c r="AT140" s="150" t="s">
        <v>160</v>
      </c>
      <c r="AU140" s="150" t="s">
        <v>82</v>
      </c>
      <c r="AY140" s="17" t="s">
        <v>158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1">
        <f t="shared" si="9"/>
        <v>0</v>
      </c>
      <c r="BL140" s="17" t="s">
        <v>105</v>
      </c>
      <c r="BM140" s="150" t="s">
        <v>501</v>
      </c>
    </row>
    <row r="141" spans="2:65" s="1" customFormat="1" ht="24.15" customHeight="1">
      <c r="B141" s="137"/>
      <c r="C141" s="138" t="s">
        <v>8</v>
      </c>
      <c r="D141" s="138" t="s">
        <v>160</v>
      </c>
      <c r="E141" s="139" t="s">
        <v>3521</v>
      </c>
      <c r="F141" s="140" t="s">
        <v>3522</v>
      </c>
      <c r="G141" s="141" t="s">
        <v>1444</v>
      </c>
      <c r="H141" s="142">
        <v>15</v>
      </c>
      <c r="I141" s="143"/>
      <c r="J141" s="144">
        <f t="shared" si="0"/>
        <v>0</v>
      </c>
      <c r="K141" s="145"/>
      <c r="L141" s="32"/>
      <c r="M141" s="146" t="s">
        <v>1</v>
      </c>
      <c r="N141" s="147" t="s">
        <v>40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1">
        <f t="shared" si="9"/>
        <v>0</v>
      </c>
      <c r="BL141" s="17" t="s">
        <v>105</v>
      </c>
      <c r="BM141" s="150" t="s">
        <v>515</v>
      </c>
    </row>
    <row r="142" spans="2:65" s="1" customFormat="1" ht="16.5" customHeight="1">
      <c r="B142" s="137"/>
      <c r="C142" s="138" t="s">
        <v>248</v>
      </c>
      <c r="D142" s="138" t="s">
        <v>160</v>
      </c>
      <c r="E142" s="139" t="s">
        <v>3523</v>
      </c>
      <c r="F142" s="140" t="s">
        <v>3524</v>
      </c>
      <c r="G142" s="141" t="s">
        <v>1444</v>
      </c>
      <c r="H142" s="142">
        <v>15</v>
      </c>
      <c r="I142" s="143"/>
      <c r="J142" s="144">
        <f t="shared" si="0"/>
        <v>0</v>
      </c>
      <c r="K142" s="145"/>
      <c r="L142" s="32"/>
      <c r="M142" s="146" t="s">
        <v>1</v>
      </c>
      <c r="N142" s="147" t="s">
        <v>40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1">
        <f t="shared" si="9"/>
        <v>0</v>
      </c>
      <c r="BL142" s="17" t="s">
        <v>105</v>
      </c>
      <c r="BM142" s="150" t="s">
        <v>530</v>
      </c>
    </row>
    <row r="143" spans="2:65" s="1" customFormat="1" ht="16.5" customHeight="1">
      <c r="B143" s="137"/>
      <c r="C143" s="138" t="s">
        <v>253</v>
      </c>
      <c r="D143" s="138" t="s">
        <v>160</v>
      </c>
      <c r="E143" s="139" t="s">
        <v>3525</v>
      </c>
      <c r="F143" s="140" t="s">
        <v>3526</v>
      </c>
      <c r="G143" s="141" t="s">
        <v>906</v>
      </c>
      <c r="H143" s="142">
        <v>375</v>
      </c>
      <c r="I143" s="143"/>
      <c r="J143" s="144">
        <f t="shared" si="0"/>
        <v>0</v>
      </c>
      <c r="K143" s="145"/>
      <c r="L143" s="32"/>
      <c r="M143" s="146" t="s">
        <v>1</v>
      </c>
      <c r="N143" s="147" t="s">
        <v>40</v>
      </c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1">
        <f t="shared" si="9"/>
        <v>0</v>
      </c>
      <c r="BL143" s="17" t="s">
        <v>105</v>
      </c>
      <c r="BM143" s="150" t="s">
        <v>540</v>
      </c>
    </row>
    <row r="144" spans="2:65" s="1" customFormat="1" ht="16.5" customHeight="1">
      <c r="B144" s="137"/>
      <c r="C144" s="138" t="s">
        <v>259</v>
      </c>
      <c r="D144" s="138" t="s">
        <v>160</v>
      </c>
      <c r="E144" s="139" t="s">
        <v>3527</v>
      </c>
      <c r="F144" s="140" t="s">
        <v>3528</v>
      </c>
      <c r="G144" s="141" t="s">
        <v>906</v>
      </c>
      <c r="H144" s="142">
        <v>23</v>
      </c>
      <c r="I144" s="143"/>
      <c r="J144" s="144">
        <f t="shared" si="0"/>
        <v>0</v>
      </c>
      <c r="K144" s="145"/>
      <c r="L144" s="32"/>
      <c r="M144" s="146" t="s">
        <v>1</v>
      </c>
      <c r="N144" s="147" t="s">
        <v>40</v>
      </c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AR144" s="150" t="s">
        <v>105</v>
      </c>
      <c r="AT144" s="150" t="s">
        <v>160</v>
      </c>
      <c r="AU144" s="150" t="s">
        <v>82</v>
      </c>
      <c r="AY144" s="17" t="s">
        <v>158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1">
        <f t="shared" si="9"/>
        <v>0</v>
      </c>
      <c r="BL144" s="17" t="s">
        <v>105</v>
      </c>
      <c r="BM144" s="150" t="s">
        <v>554</v>
      </c>
    </row>
    <row r="145" spans="2:65" s="1" customFormat="1" ht="24.15" customHeight="1">
      <c r="B145" s="137"/>
      <c r="C145" s="138" t="s">
        <v>264</v>
      </c>
      <c r="D145" s="138" t="s">
        <v>160</v>
      </c>
      <c r="E145" s="139" t="s">
        <v>3529</v>
      </c>
      <c r="F145" s="140" t="s">
        <v>3530</v>
      </c>
      <c r="G145" s="141" t="s">
        <v>1444</v>
      </c>
      <c r="H145" s="142">
        <v>15</v>
      </c>
      <c r="I145" s="143"/>
      <c r="J145" s="144">
        <f t="shared" si="0"/>
        <v>0</v>
      </c>
      <c r="K145" s="145"/>
      <c r="L145" s="32"/>
      <c r="M145" s="146" t="s">
        <v>1</v>
      </c>
      <c r="N145" s="147" t="s">
        <v>40</v>
      </c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1">
        <f t="shared" si="9"/>
        <v>0</v>
      </c>
      <c r="BL145" s="17" t="s">
        <v>105</v>
      </c>
      <c r="BM145" s="150" t="s">
        <v>573</v>
      </c>
    </row>
    <row r="146" spans="2:65" s="1" customFormat="1" ht="24.15" customHeight="1">
      <c r="B146" s="137"/>
      <c r="C146" s="138" t="s">
        <v>269</v>
      </c>
      <c r="D146" s="138" t="s">
        <v>160</v>
      </c>
      <c r="E146" s="139" t="s">
        <v>3531</v>
      </c>
      <c r="F146" s="140" t="s">
        <v>3532</v>
      </c>
      <c r="G146" s="141" t="s">
        <v>1444</v>
      </c>
      <c r="H146" s="142">
        <v>7</v>
      </c>
      <c r="I146" s="143"/>
      <c r="J146" s="144">
        <f t="shared" si="0"/>
        <v>0</v>
      </c>
      <c r="K146" s="145"/>
      <c r="L146" s="32"/>
      <c r="M146" s="146" t="s">
        <v>1</v>
      </c>
      <c r="N146" s="147" t="s">
        <v>40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105</v>
      </c>
      <c r="AT146" s="150" t="s">
        <v>160</v>
      </c>
      <c r="AU146" s="150" t="s">
        <v>82</v>
      </c>
      <c r="AY146" s="17" t="s">
        <v>158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1">
        <f t="shared" si="9"/>
        <v>0</v>
      </c>
      <c r="BL146" s="17" t="s">
        <v>105</v>
      </c>
      <c r="BM146" s="150" t="s">
        <v>588</v>
      </c>
    </row>
    <row r="147" spans="2:65" s="1" customFormat="1" ht="16.5" customHeight="1">
      <c r="B147" s="137"/>
      <c r="C147" s="138" t="s">
        <v>7</v>
      </c>
      <c r="D147" s="138" t="s">
        <v>160</v>
      </c>
      <c r="E147" s="139" t="s">
        <v>3533</v>
      </c>
      <c r="F147" s="140" t="s">
        <v>3534</v>
      </c>
      <c r="G147" s="141" t="s">
        <v>1444</v>
      </c>
      <c r="H147" s="142">
        <v>2</v>
      </c>
      <c r="I147" s="143"/>
      <c r="J147" s="144">
        <f t="shared" si="0"/>
        <v>0</v>
      </c>
      <c r="K147" s="145"/>
      <c r="L147" s="32"/>
      <c r="M147" s="146" t="s">
        <v>1</v>
      </c>
      <c r="N147" s="147" t="s">
        <v>40</v>
      </c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1">
        <f t="shared" si="9"/>
        <v>0</v>
      </c>
      <c r="BL147" s="17" t="s">
        <v>105</v>
      </c>
      <c r="BM147" s="150" t="s">
        <v>597</v>
      </c>
    </row>
    <row r="148" spans="2:65" s="1" customFormat="1" ht="37.75" customHeight="1">
      <c r="B148" s="137"/>
      <c r="C148" s="138" t="s">
        <v>284</v>
      </c>
      <c r="D148" s="138" t="s">
        <v>160</v>
      </c>
      <c r="E148" s="139" t="s">
        <v>3535</v>
      </c>
      <c r="F148" s="140" t="s">
        <v>3536</v>
      </c>
      <c r="G148" s="141" t="s">
        <v>906</v>
      </c>
      <c r="H148" s="142">
        <v>12</v>
      </c>
      <c r="I148" s="143"/>
      <c r="J148" s="144">
        <f t="shared" si="0"/>
        <v>0</v>
      </c>
      <c r="K148" s="145"/>
      <c r="L148" s="32"/>
      <c r="M148" s="146" t="s">
        <v>1</v>
      </c>
      <c r="N148" s="147" t="s">
        <v>40</v>
      </c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AR148" s="150" t="s">
        <v>105</v>
      </c>
      <c r="AT148" s="150" t="s">
        <v>160</v>
      </c>
      <c r="AU148" s="150" t="s">
        <v>82</v>
      </c>
      <c r="AY148" s="17" t="s">
        <v>158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1">
        <f t="shared" si="9"/>
        <v>0</v>
      </c>
      <c r="BL148" s="17" t="s">
        <v>105</v>
      </c>
      <c r="BM148" s="150" t="s">
        <v>610</v>
      </c>
    </row>
    <row r="149" spans="2:65" s="1" customFormat="1" ht="21.75" customHeight="1">
      <c r="B149" s="137"/>
      <c r="C149" s="138" t="s">
        <v>289</v>
      </c>
      <c r="D149" s="138" t="s">
        <v>160</v>
      </c>
      <c r="E149" s="139" t="s">
        <v>3537</v>
      </c>
      <c r="F149" s="140" t="s">
        <v>3538</v>
      </c>
      <c r="G149" s="141" t="s">
        <v>1444</v>
      </c>
      <c r="H149" s="142">
        <v>12</v>
      </c>
      <c r="I149" s="143"/>
      <c r="J149" s="144">
        <f t="shared" si="0"/>
        <v>0</v>
      </c>
      <c r="K149" s="145"/>
      <c r="L149" s="32"/>
      <c r="M149" s="146" t="s">
        <v>1</v>
      </c>
      <c r="N149" s="147" t="s">
        <v>40</v>
      </c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1">
        <f t="shared" si="9"/>
        <v>0</v>
      </c>
      <c r="BL149" s="17" t="s">
        <v>105</v>
      </c>
      <c r="BM149" s="150" t="s">
        <v>618</v>
      </c>
    </row>
    <row r="150" spans="2:65" s="1" customFormat="1" ht="16.5" customHeight="1">
      <c r="B150" s="137"/>
      <c r="C150" s="138" t="s">
        <v>295</v>
      </c>
      <c r="D150" s="138" t="s">
        <v>160</v>
      </c>
      <c r="E150" s="139" t="s">
        <v>3539</v>
      </c>
      <c r="F150" s="140" t="s">
        <v>3445</v>
      </c>
      <c r="G150" s="141" t="s">
        <v>1444</v>
      </c>
      <c r="H150" s="142">
        <v>1</v>
      </c>
      <c r="I150" s="143"/>
      <c r="J150" s="144">
        <f t="shared" si="0"/>
        <v>0</v>
      </c>
      <c r="K150" s="145"/>
      <c r="L150" s="32"/>
      <c r="M150" s="146" t="s">
        <v>1</v>
      </c>
      <c r="N150" s="147" t="s">
        <v>40</v>
      </c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AR150" s="150" t="s">
        <v>105</v>
      </c>
      <c r="AT150" s="150" t="s">
        <v>160</v>
      </c>
      <c r="AU150" s="150" t="s">
        <v>82</v>
      </c>
      <c r="AY150" s="17" t="s">
        <v>158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1">
        <f t="shared" si="9"/>
        <v>0</v>
      </c>
      <c r="BL150" s="17" t="s">
        <v>105</v>
      </c>
      <c r="BM150" s="150" t="s">
        <v>626</v>
      </c>
    </row>
    <row r="151" spans="2:65" s="1" customFormat="1" ht="16.5" customHeight="1">
      <c r="B151" s="137"/>
      <c r="C151" s="138" t="s">
        <v>485</v>
      </c>
      <c r="D151" s="138" t="s">
        <v>160</v>
      </c>
      <c r="E151" s="139" t="s">
        <v>3446</v>
      </c>
      <c r="F151" s="140" t="s">
        <v>3447</v>
      </c>
      <c r="G151" s="141" t="s">
        <v>1444</v>
      </c>
      <c r="H151" s="142">
        <v>1</v>
      </c>
      <c r="I151" s="143"/>
      <c r="J151" s="144">
        <f t="shared" si="0"/>
        <v>0</v>
      </c>
      <c r="K151" s="145"/>
      <c r="L151" s="32"/>
      <c r="M151" s="146" t="s">
        <v>1</v>
      </c>
      <c r="N151" s="147" t="s">
        <v>40</v>
      </c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1">
        <f t="shared" si="9"/>
        <v>0</v>
      </c>
      <c r="BL151" s="17" t="s">
        <v>105</v>
      </c>
      <c r="BM151" s="150" t="s">
        <v>642</v>
      </c>
    </row>
    <row r="152" spans="2:65" s="1" customFormat="1" ht="16.5" customHeight="1">
      <c r="B152" s="137"/>
      <c r="C152" s="138" t="s">
        <v>489</v>
      </c>
      <c r="D152" s="138" t="s">
        <v>160</v>
      </c>
      <c r="E152" s="139" t="s">
        <v>3448</v>
      </c>
      <c r="F152" s="140" t="s">
        <v>3449</v>
      </c>
      <c r="G152" s="141" t="s">
        <v>1820</v>
      </c>
      <c r="H152" s="142">
        <v>20</v>
      </c>
      <c r="I152" s="143"/>
      <c r="J152" s="144">
        <f t="shared" si="0"/>
        <v>0</v>
      </c>
      <c r="K152" s="145"/>
      <c r="L152" s="32"/>
      <c r="M152" s="146" t="s">
        <v>1</v>
      </c>
      <c r="N152" s="147" t="s">
        <v>40</v>
      </c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1">
        <f t="shared" si="9"/>
        <v>0</v>
      </c>
      <c r="BL152" s="17" t="s">
        <v>105</v>
      </c>
      <c r="BM152" s="150" t="s">
        <v>655</v>
      </c>
    </row>
    <row r="153" spans="2:65" s="11" customFormat="1" ht="25.9" customHeight="1">
      <c r="B153" s="125"/>
      <c r="D153" s="126" t="s">
        <v>74</v>
      </c>
      <c r="E153" s="127" t="s">
        <v>1822</v>
      </c>
      <c r="F153" s="127" t="s">
        <v>3540</v>
      </c>
      <c r="I153" s="128"/>
      <c r="J153" s="129">
        <f>BK153</f>
        <v>0</v>
      </c>
      <c r="L153" s="125"/>
      <c r="M153" s="130"/>
      <c r="P153" s="131">
        <f>SUM(P154:P160)</f>
        <v>0</v>
      </c>
      <c r="R153" s="131">
        <f>SUM(R154:R160)</f>
        <v>0</v>
      </c>
      <c r="T153" s="132">
        <f>SUM(T154:T160)</f>
        <v>0</v>
      </c>
      <c r="AR153" s="126" t="s">
        <v>82</v>
      </c>
      <c r="AT153" s="133" t="s">
        <v>74</v>
      </c>
      <c r="AU153" s="133" t="s">
        <v>75</v>
      </c>
      <c r="AY153" s="126" t="s">
        <v>158</v>
      </c>
      <c r="BK153" s="134">
        <f>SUM(BK154:BK160)</f>
        <v>0</v>
      </c>
    </row>
    <row r="154" spans="2:65" s="1" customFormat="1" ht="16.5" customHeight="1">
      <c r="B154" s="137"/>
      <c r="C154" s="138" t="s">
        <v>495</v>
      </c>
      <c r="D154" s="138" t="s">
        <v>160</v>
      </c>
      <c r="E154" s="139" t="s">
        <v>3541</v>
      </c>
      <c r="F154" s="140" t="s">
        <v>3542</v>
      </c>
      <c r="G154" s="141" t="s">
        <v>1444</v>
      </c>
      <c r="H154" s="142">
        <v>3</v>
      </c>
      <c r="I154" s="143"/>
      <c r="J154" s="144">
        <f t="shared" ref="J154:J160" si="10">ROUND(I154*H154,2)</f>
        <v>0</v>
      </c>
      <c r="K154" s="145"/>
      <c r="L154" s="32"/>
      <c r="M154" s="146" t="s">
        <v>1</v>
      </c>
      <c r="N154" s="147" t="s">
        <v>40</v>
      </c>
      <c r="P154" s="148">
        <f t="shared" ref="P154:P160" si="11">O154*H154</f>
        <v>0</v>
      </c>
      <c r="Q154" s="148">
        <v>0</v>
      </c>
      <c r="R154" s="148">
        <f t="shared" ref="R154:R160" si="12">Q154*H154</f>
        <v>0</v>
      </c>
      <c r="S154" s="148">
        <v>0</v>
      </c>
      <c r="T154" s="149">
        <f t="shared" ref="T154:T160" si="13"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 t="shared" ref="BE154:BE160" si="14">IF(N154="základní",J154,0)</f>
        <v>0</v>
      </c>
      <c r="BF154" s="151">
        <f t="shared" ref="BF154:BF160" si="15">IF(N154="snížená",J154,0)</f>
        <v>0</v>
      </c>
      <c r="BG154" s="151">
        <f t="shared" ref="BG154:BG160" si="16">IF(N154="zákl. přenesená",J154,0)</f>
        <v>0</v>
      </c>
      <c r="BH154" s="151">
        <f t="shared" ref="BH154:BH160" si="17">IF(N154="sníž. přenesená",J154,0)</f>
        <v>0</v>
      </c>
      <c r="BI154" s="151">
        <f t="shared" ref="BI154:BI160" si="18">IF(N154="nulová",J154,0)</f>
        <v>0</v>
      </c>
      <c r="BJ154" s="17" t="s">
        <v>82</v>
      </c>
      <c r="BK154" s="151">
        <f t="shared" ref="BK154:BK160" si="19">ROUND(I154*H154,2)</f>
        <v>0</v>
      </c>
      <c r="BL154" s="17" t="s">
        <v>105</v>
      </c>
      <c r="BM154" s="150" t="s">
        <v>664</v>
      </c>
    </row>
    <row r="155" spans="2:65" s="1" customFormat="1" ht="16.5" customHeight="1">
      <c r="B155" s="137"/>
      <c r="C155" s="138" t="s">
        <v>501</v>
      </c>
      <c r="D155" s="138" t="s">
        <v>160</v>
      </c>
      <c r="E155" s="139" t="s">
        <v>3543</v>
      </c>
      <c r="F155" s="140" t="s">
        <v>3544</v>
      </c>
      <c r="G155" s="141" t="s">
        <v>1444</v>
      </c>
      <c r="H155" s="142">
        <v>1</v>
      </c>
      <c r="I155" s="143"/>
      <c r="J155" s="144">
        <f t="shared" si="10"/>
        <v>0</v>
      </c>
      <c r="K155" s="145"/>
      <c r="L155" s="32"/>
      <c r="M155" s="146" t="s">
        <v>1</v>
      </c>
      <c r="N155" s="147" t="s">
        <v>40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AR155" s="150" t="s">
        <v>105</v>
      </c>
      <c r="AT155" s="150" t="s">
        <v>160</v>
      </c>
      <c r="AU155" s="150" t="s">
        <v>82</v>
      </c>
      <c r="AY155" s="17" t="s">
        <v>158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82</v>
      </c>
      <c r="BK155" s="151">
        <f t="shared" si="19"/>
        <v>0</v>
      </c>
      <c r="BL155" s="17" t="s">
        <v>105</v>
      </c>
      <c r="BM155" s="150" t="s">
        <v>675</v>
      </c>
    </row>
    <row r="156" spans="2:65" s="1" customFormat="1" ht="16.5" customHeight="1">
      <c r="B156" s="137"/>
      <c r="C156" s="138" t="s">
        <v>508</v>
      </c>
      <c r="D156" s="138" t="s">
        <v>160</v>
      </c>
      <c r="E156" s="139" t="s">
        <v>3545</v>
      </c>
      <c r="F156" s="140" t="s">
        <v>3546</v>
      </c>
      <c r="G156" s="141" t="s">
        <v>1444</v>
      </c>
      <c r="H156" s="142">
        <v>1</v>
      </c>
      <c r="I156" s="143"/>
      <c r="J156" s="144">
        <f t="shared" si="10"/>
        <v>0</v>
      </c>
      <c r="K156" s="145"/>
      <c r="L156" s="32"/>
      <c r="M156" s="146" t="s">
        <v>1</v>
      </c>
      <c r="N156" s="147" t="s">
        <v>40</v>
      </c>
      <c r="P156" s="148">
        <f t="shared" si="11"/>
        <v>0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AR156" s="150" t="s">
        <v>105</v>
      </c>
      <c r="AT156" s="150" t="s">
        <v>160</v>
      </c>
      <c r="AU156" s="150" t="s">
        <v>82</v>
      </c>
      <c r="AY156" s="17" t="s">
        <v>158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82</v>
      </c>
      <c r="BK156" s="151">
        <f t="shared" si="19"/>
        <v>0</v>
      </c>
      <c r="BL156" s="17" t="s">
        <v>105</v>
      </c>
      <c r="BM156" s="150" t="s">
        <v>683</v>
      </c>
    </row>
    <row r="157" spans="2:65" s="1" customFormat="1" ht="24.15" customHeight="1">
      <c r="B157" s="137"/>
      <c r="C157" s="138" t="s">
        <v>515</v>
      </c>
      <c r="D157" s="138" t="s">
        <v>160</v>
      </c>
      <c r="E157" s="139" t="s">
        <v>3547</v>
      </c>
      <c r="F157" s="140" t="s">
        <v>3548</v>
      </c>
      <c r="G157" s="141" t="s">
        <v>1444</v>
      </c>
      <c r="H157" s="142">
        <v>3</v>
      </c>
      <c r="I157" s="143"/>
      <c r="J157" s="144">
        <f t="shared" si="10"/>
        <v>0</v>
      </c>
      <c r="K157" s="145"/>
      <c r="L157" s="32"/>
      <c r="M157" s="146" t="s">
        <v>1</v>
      </c>
      <c r="N157" s="147" t="s">
        <v>40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82</v>
      </c>
      <c r="BK157" s="151">
        <f t="shared" si="19"/>
        <v>0</v>
      </c>
      <c r="BL157" s="17" t="s">
        <v>105</v>
      </c>
      <c r="BM157" s="150" t="s">
        <v>692</v>
      </c>
    </row>
    <row r="158" spans="2:65" s="1" customFormat="1" ht="16.5" customHeight="1">
      <c r="B158" s="137"/>
      <c r="C158" s="138" t="s">
        <v>519</v>
      </c>
      <c r="D158" s="138" t="s">
        <v>160</v>
      </c>
      <c r="E158" s="139" t="s">
        <v>3455</v>
      </c>
      <c r="F158" s="140" t="s">
        <v>3456</v>
      </c>
      <c r="G158" s="141" t="s">
        <v>1820</v>
      </c>
      <c r="H158" s="142">
        <v>4</v>
      </c>
      <c r="I158" s="143"/>
      <c r="J158" s="144">
        <f t="shared" si="10"/>
        <v>0</v>
      </c>
      <c r="K158" s="145"/>
      <c r="L158" s="32"/>
      <c r="M158" s="146" t="s">
        <v>1</v>
      </c>
      <c r="N158" s="147" t="s">
        <v>40</v>
      </c>
      <c r="P158" s="148">
        <f t="shared" si="11"/>
        <v>0</v>
      </c>
      <c r="Q158" s="148">
        <v>0</v>
      </c>
      <c r="R158" s="148">
        <f t="shared" si="12"/>
        <v>0</v>
      </c>
      <c r="S158" s="148">
        <v>0</v>
      </c>
      <c r="T158" s="149">
        <f t="shared" si="13"/>
        <v>0</v>
      </c>
      <c r="AR158" s="150" t="s">
        <v>105</v>
      </c>
      <c r="AT158" s="150" t="s">
        <v>160</v>
      </c>
      <c r="AU158" s="150" t="s">
        <v>82</v>
      </c>
      <c r="AY158" s="17" t="s">
        <v>158</v>
      </c>
      <c r="BE158" s="151">
        <f t="shared" si="14"/>
        <v>0</v>
      </c>
      <c r="BF158" s="151">
        <f t="shared" si="15"/>
        <v>0</v>
      </c>
      <c r="BG158" s="151">
        <f t="shared" si="16"/>
        <v>0</v>
      </c>
      <c r="BH158" s="151">
        <f t="shared" si="17"/>
        <v>0</v>
      </c>
      <c r="BI158" s="151">
        <f t="shared" si="18"/>
        <v>0</v>
      </c>
      <c r="BJ158" s="17" t="s">
        <v>82</v>
      </c>
      <c r="BK158" s="151">
        <f t="shared" si="19"/>
        <v>0</v>
      </c>
      <c r="BL158" s="17" t="s">
        <v>105</v>
      </c>
      <c r="BM158" s="150" t="s">
        <v>720</v>
      </c>
    </row>
    <row r="159" spans="2:65" s="1" customFormat="1" ht="16.5" customHeight="1">
      <c r="B159" s="137"/>
      <c r="C159" s="138" t="s">
        <v>530</v>
      </c>
      <c r="D159" s="138" t="s">
        <v>160</v>
      </c>
      <c r="E159" s="139" t="s">
        <v>3457</v>
      </c>
      <c r="F159" s="140" t="s">
        <v>3458</v>
      </c>
      <c r="G159" s="141" t="s">
        <v>1820</v>
      </c>
      <c r="H159" s="142">
        <v>2</v>
      </c>
      <c r="I159" s="143"/>
      <c r="J159" s="144">
        <f t="shared" si="10"/>
        <v>0</v>
      </c>
      <c r="K159" s="145"/>
      <c r="L159" s="32"/>
      <c r="M159" s="146" t="s">
        <v>1</v>
      </c>
      <c r="N159" s="147" t="s">
        <v>40</v>
      </c>
      <c r="P159" s="148">
        <f t="shared" si="11"/>
        <v>0</v>
      </c>
      <c r="Q159" s="148">
        <v>0</v>
      </c>
      <c r="R159" s="148">
        <f t="shared" si="12"/>
        <v>0</v>
      </c>
      <c r="S159" s="148">
        <v>0</v>
      </c>
      <c r="T159" s="149">
        <f t="shared" si="13"/>
        <v>0</v>
      </c>
      <c r="AR159" s="150" t="s">
        <v>105</v>
      </c>
      <c r="AT159" s="150" t="s">
        <v>160</v>
      </c>
      <c r="AU159" s="150" t="s">
        <v>82</v>
      </c>
      <c r="AY159" s="17" t="s">
        <v>158</v>
      </c>
      <c r="BE159" s="151">
        <f t="shared" si="14"/>
        <v>0</v>
      </c>
      <c r="BF159" s="151">
        <f t="shared" si="15"/>
        <v>0</v>
      </c>
      <c r="BG159" s="151">
        <f t="shared" si="16"/>
        <v>0</v>
      </c>
      <c r="BH159" s="151">
        <f t="shared" si="17"/>
        <v>0</v>
      </c>
      <c r="BI159" s="151">
        <f t="shared" si="18"/>
        <v>0</v>
      </c>
      <c r="BJ159" s="17" t="s">
        <v>82</v>
      </c>
      <c r="BK159" s="151">
        <f t="shared" si="19"/>
        <v>0</v>
      </c>
      <c r="BL159" s="17" t="s">
        <v>105</v>
      </c>
      <c r="BM159" s="150" t="s">
        <v>736</v>
      </c>
    </row>
    <row r="160" spans="2:65" s="1" customFormat="1" ht="16.5" customHeight="1">
      <c r="B160" s="137"/>
      <c r="C160" s="138" t="s">
        <v>534</v>
      </c>
      <c r="D160" s="138" t="s">
        <v>160</v>
      </c>
      <c r="E160" s="139" t="s">
        <v>3549</v>
      </c>
      <c r="F160" s="140" t="s">
        <v>3445</v>
      </c>
      <c r="G160" s="141" t="s">
        <v>1444</v>
      </c>
      <c r="H160" s="142">
        <v>1</v>
      </c>
      <c r="I160" s="143"/>
      <c r="J160" s="144">
        <f t="shared" si="10"/>
        <v>0</v>
      </c>
      <c r="K160" s="145"/>
      <c r="L160" s="32"/>
      <c r="M160" s="146" t="s">
        <v>1</v>
      </c>
      <c r="N160" s="147" t="s">
        <v>40</v>
      </c>
      <c r="P160" s="148">
        <f t="shared" si="11"/>
        <v>0</v>
      </c>
      <c r="Q160" s="148">
        <v>0</v>
      </c>
      <c r="R160" s="148">
        <f t="shared" si="12"/>
        <v>0</v>
      </c>
      <c r="S160" s="148">
        <v>0</v>
      </c>
      <c r="T160" s="149">
        <f t="shared" si="13"/>
        <v>0</v>
      </c>
      <c r="AR160" s="150" t="s">
        <v>105</v>
      </c>
      <c r="AT160" s="150" t="s">
        <v>160</v>
      </c>
      <c r="AU160" s="150" t="s">
        <v>82</v>
      </c>
      <c r="AY160" s="17" t="s">
        <v>158</v>
      </c>
      <c r="BE160" s="151">
        <f t="shared" si="14"/>
        <v>0</v>
      </c>
      <c r="BF160" s="151">
        <f t="shared" si="15"/>
        <v>0</v>
      </c>
      <c r="BG160" s="151">
        <f t="shared" si="16"/>
        <v>0</v>
      </c>
      <c r="BH160" s="151">
        <f t="shared" si="17"/>
        <v>0</v>
      </c>
      <c r="BI160" s="151">
        <f t="shared" si="18"/>
        <v>0</v>
      </c>
      <c r="BJ160" s="17" t="s">
        <v>82</v>
      </c>
      <c r="BK160" s="151">
        <f t="shared" si="19"/>
        <v>0</v>
      </c>
      <c r="BL160" s="17" t="s">
        <v>105</v>
      </c>
      <c r="BM160" s="150" t="s">
        <v>746</v>
      </c>
    </row>
    <row r="161" spans="2:65" s="11" customFormat="1" ht="25.9" customHeight="1">
      <c r="B161" s="125"/>
      <c r="D161" s="126" t="s">
        <v>74</v>
      </c>
      <c r="E161" s="127" t="s">
        <v>1860</v>
      </c>
      <c r="F161" s="127" t="s">
        <v>3550</v>
      </c>
      <c r="I161" s="128"/>
      <c r="J161" s="129">
        <f>BK161</f>
        <v>0</v>
      </c>
      <c r="L161" s="125"/>
      <c r="M161" s="130"/>
      <c r="P161" s="131">
        <f>SUM(P162:P170)</f>
        <v>0</v>
      </c>
      <c r="R161" s="131">
        <f>SUM(R162:R170)</f>
        <v>0</v>
      </c>
      <c r="T161" s="132">
        <f>SUM(T162:T170)</f>
        <v>0</v>
      </c>
      <c r="AR161" s="126" t="s">
        <v>82</v>
      </c>
      <c r="AT161" s="133" t="s">
        <v>74</v>
      </c>
      <c r="AU161" s="133" t="s">
        <v>75</v>
      </c>
      <c r="AY161" s="126" t="s">
        <v>158</v>
      </c>
      <c r="BK161" s="134">
        <f>SUM(BK162:BK170)</f>
        <v>0</v>
      </c>
    </row>
    <row r="162" spans="2:65" s="1" customFormat="1" ht="16.5" customHeight="1">
      <c r="B162" s="137"/>
      <c r="C162" s="138" t="s">
        <v>540</v>
      </c>
      <c r="D162" s="138" t="s">
        <v>160</v>
      </c>
      <c r="E162" s="139" t="s">
        <v>3551</v>
      </c>
      <c r="F162" s="140" t="s">
        <v>3552</v>
      </c>
      <c r="G162" s="141" t="s">
        <v>1444</v>
      </c>
      <c r="H162" s="142">
        <v>11</v>
      </c>
      <c r="I162" s="143"/>
      <c r="J162" s="144">
        <f t="shared" ref="J162:J170" si="20">ROUND(I162*H162,2)</f>
        <v>0</v>
      </c>
      <c r="K162" s="145"/>
      <c r="L162" s="32"/>
      <c r="M162" s="146" t="s">
        <v>1</v>
      </c>
      <c r="N162" s="147" t="s">
        <v>40</v>
      </c>
      <c r="P162" s="148">
        <f t="shared" ref="P162:P170" si="21">O162*H162</f>
        <v>0</v>
      </c>
      <c r="Q162" s="148">
        <v>0</v>
      </c>
      <c r="R162" s="148">
        <f t="shared" ref="R162:R170" si="22">Q162*H162</f>
        <v>0</v>
      </c>
      <c r="S162" s="148">
        <v>0</v>
      </c>
      <c r="T162" s="149">
        <f t="shared" ref="T162:T170" si="23">S162*H162</f>
        <v>0</v>
      </c>
      <c r="AR162" s="150" t="s">
        <v>105</v>
      </c>
      <c r="AT162" s="150" t="s">
        <v>160</v>
      </c>
      <c r="AU162" s="150" t="s">
        <v>82</v>
      </c>
      <c r="AY162" s="17" t="s">
        <v>158</v>
      </c>
      <c r="BE162" s="151">
        <f t="shared" ref="BE162:BE170" si="24">IF(N162="základní",J162,0)</f>
        <v>0</v>
      </c>
      <c r="BF162" s="151">
        <f t="shared" ref="BF162:BF170" si="25">IF(N162="snížená",J162,0)</f>
        <v>0</v>
      </c>
      <c r="BG162" s="151">
        <f t="shared" ref="BG162:BG170" si="26">IF(N162="zákl. přenesená",J162,0)</f>
        <v>0</v>
      </c>
      <c r="BH162" s="151">
        <f t="shared" ref="BH162:BH170" si="27">IF(N162="sníž. přenesená",J162,0)</f>
        <v>0</v>
      </c>
      <c r="BI162" s="151">
        <f t="shared" ref="BI162:BI170" si="28">IF(N162="nulová",J162,0)</f>
        <v>0</v>
      </c>
      <c r="BJ162" s="17" t="s">
        <v>82</v>
      </c>
      <c r="BK162" s="151">
        <f t="shared" ref="BK162:BK170" si="29">ROUND(I162*H162,2)</f>
        <v>0</v>
      </c>
      <c r="BL162" s="17" t="s">
        <v>105</v>
      </c>
      <c r="BM162" s="150" t="s">
        <v>759</v>
      </c>
    </row>
    <row r="163" spans="2:65" s="1" customFormat="1" ht="16.5" customHeight="1">
      <c r="B163" s="137"/>
      <c r="C163" s="138" t="s">
        <v>547</v>
      </c>
      <c r="D163" s="138" t="s">
        <v>160</v>
      </c>
      <c r="E163" s="139" t="s">
        <v>3553</v>
      </c>
      <c r="F163" s="140" t="s">
        <v>3554</v>
      </c>
      <c r="G163" s="141" t="s">
        <v>1444</v>
      </c>
      <c r="H163" s="142">
        <v>11</v>
      </c>
      <c r="I163" s="143"/>
      <c r="J163" s="144">
        <f t="shared" si="20"/>
        <v>0</v>
      </c>
      <c r="K163" s="145"/>
      <c r="L163" s="32"/>
      <c r="M163" s="146" t="s">
        <v>1</v>
      </c>
      <c r="N163" s="147" t="s">
        <v>40</v>
      </c>
      <c r="P163" s="148">
        <f t="shared" si="21"/>
        <v>0</v>
      </c>
      <c r="Q163" s="148">
        <v>0</v>
      </c>
      <c r="R163" s="148">
        <f t="shared" si="22"/>
        <v>0</v>
      </c>
      <c r="S163" s="148">
        <v>0</v>
      </c>
      <c r="T163" s="149">
        <f t="shared" si="23"/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7" t="s">
        <v>82</v>
      </c>
      <c r="BK163" s="151">
        <f t="shared" si="29"/>
        <v>0</v>
      </c>
      <c r="BL163" s="17" t="s">
        <v>105</v>
      </c>
      <c r="BM163" s="150" t="s">
        <v>770</v>
      </c>
    </row>
    <row r="164" spans="2:65" s="1" customFormat="1" ht="16.5" customHeight="1">
      <c r="B164" s="137"/>
      <c r="C164" s="138" t="s">
        <v>554</v>
      </c>
      <c r="D164" s="138" t="s">
        <v>160</v>
      </c>
      <c r="E164" s="139" t="s">
        <v>3555</v>
      </c>
      <c r="F164" s="140" t="s">
        <v>3556</v>
      </c>
      <c r="G164" s="141" t="s">
        <v>226</v>
      </c>
      <c r="H164" s="142">
        <v>0.6</v>
      </c>
      <c r="I164" s="143"/>
      <c r="J164" s="144">
        <f t="shared" si="20"/>
        <v>0</v>
      </c>
      <c r="K164" s="145"/>
      <c r="L164" s="32"/>
      <c r="M164" s="146" t="s">
        <v>1</v>
      </c>
      <c r="N164" s="147" t="s">
        <v>40</v>
      </c>
      <c r="P164" s="148">
        <f t="shared" si="21"/>
        <v>0</v>
      </c>
      <c r="Q164" s="148">
        <v>0</v>
      </c>
      <c r="R164" s="148">
        <f t="shared" si="22"/>
        <v>0</v>
      </c>
      <c r="S164" s="148">
        <v>0</v>
      </c>
      <c r="T164" s="149">
        <f t="shared" si="23"/>
        <v>0</v>
      </c>
      <c r="AR164" s="150" t="s">
        <v>105</v>
      </c>
      <c r="AT164" s="150" t="s">
        <v>160</v>
      </c>
      <c r="AU164" s="150" t="s">
        <v>82</v>
      </c>
      <c r="AY164" s="17" t="s">
        <v>158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7" t="s">
        <v>82</v>
      </c>
      <c r="BK164" s="151">
        <f t="shared" si="29"/>
        <v>0</v>
      </c>
      <c r="BL164" s="17" t="s">
        <v>105</v>
      </c>
      <c r="BM164" s="150" t="s">
        <v>782</v>
      </c>
    </row>
    <row r="165" spans="2:65" s="1" customFormat="1" ht="16.5" customHeight="1">
      <c r="B165" s="137"/>
      <c r="C165" s="138" t="s">
        <v>565</v>
      </c>
      <c r="D165" s="138" t="s">
        <v>160</v>
      </c>
      <c r="E165" s="139" t="s">
        <v>3557</v>
      </c>
      <c r="F165" s="140" t="s">
        <v>3558</v>
      </c>
      <c r="G165" s="141" t="s">
        <v>226</v>
      </c>
      <c r="H165" s="142">
        <v>0.6</v>
      </c>
      <c r="I165" s="143"/>
      <c r="J165" s="144">
        <f t="shared" si="20"/>
        <v>0</v>
      </c>
      <c r="K165" s="145"/>
      <c r="L165" s="32"/>
      <c r="M165" s="146" t="s">
        <v>1</v>
      </c>
      <c r="N165" s="147" t="s">
        <v>40</v>
      </c>
      <c r="P165" s="148">
        <f t="shared" si="21"/>
        <v>0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AR165" s="150" t="s">
        <v>105</v>
      </c>
      <c r="AT165" s="150" t="s">
        <v>160</v>
      </c>
      <c r="AU165" s="150" t="s">
        <v>82</v>
      </c>
      <c r="AY165" s="17" t="s">
        <v>158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7" t="s">
        <v>82</v>
      </c>
      <c r="BK165" s="151">
        <f t="shared" si="29"/>
        <v>0</v>
      </c>
      <c r="BL165" s="17" t="s">
        <v>105</v>
      </c>
      <c r="BM165" s="150" t="s">
        <v>791</v>
      </c>
    </row>
    <row r="166" spans="2:65" s="1" customFormat="1" ht="24.15" customHeight="1">
      <c r="B166" s="137"/>
      <c r="C166" s="138" t="s">
        <v>573</v>
      </c>
      <c r="D166" s="138" t="s">
        <v>160</v>
      </c>
      <c r="E166" s="139" t="s">
        <v>3559</v>
      </c>
      <c r="F166" s="140" t="s">
        <v>3560</v>
      </c>
      <c r="G166" s="141" t="s">
        <v>170</v>
      </c>
      <c r="H166" s="142">
        <v>3.96</v>
      </c>
      <c r="I166" s="143"/>
      <c r="J166" s="144">
        <f t="shared" si="20"/>
        <v>0</v>
      </c>
      <c r="K166" s="145"/>
      <c r="L166" s="32"/>
      <c r="M166" s="146" t="s">
        <v>1</v>
      </c>
      <c r="N166" s="147" t="s">
        <v>40</v>
      </c>
      <c r="P166" s="148">
        <f t="shared" si="21"/>
        <v>0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AR166" s="150" t="s">
        <v>105</v>
      </c>
      <c r="AT166" s="150" t="s">
        <v>160</v>
      </c>
      <c r="AU166" s="150" t="s">
        <v>82</v>
      </c>
      <c r="AY166" s="17" t="s">
        <v>158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7" t="s">
        <v>82</v>
      </c>
      <c r="BK166" s="151">
        <f t="shared" si="29"/>
        <v>0</v>
      </c>
      <c r="BL166" s="17" t="s">
        <v>105</v>
      </c>
      <c r="BM166" s="150" t="s">
        <v>800</v>
      </c>
    </row>
    <row r="167" spans="2:65" s="1" customFormat="1" ht="16.5" customHeight="1">
      <c r="B167" s="137"/>
      <c r="C167" s="138" t="s">
        <v>582</v>
      </c>
      <c r="D167" s="138" t="s">
        <v>160</v>
      </c>
      <c r="E167" s="139" t="s">
        <v>3461</v>
      </c>
      <c r="F167" s="140" t="s">
        <v>3462</v>
      </c>
      <c r="G167" s="141" t="s">
        <v>2657</v>
      </c>
      <c r="H167" s="142">
        <v>0.193</v>
      </c>
      <c r="I167" s="143"/>
      <c r="J167" s="144">
        <f t="shared" si="20"/>
        <v>0</v>
      </c>
      <c r="K167" s="145"/>
      <c r="L167" s="32"/>
      <c r="M167" s="146" t="s">
        <v>1</v>
      </c>
      <c r="N167" s="147" t="s">
        <v>40</v>
      </c>
      <c r="P167" s="148">
        <f t="shared" si="21"/>
        <v>0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7" t="s">
        <v>82</v>
      </c>
      <c r="BK167" s="151">
        <f t="shared" si="29"/>
        <v>0</v>
      </c>
      <c r="BL167" s="17" t="s">
        <v>105</v>
      </c>
      <c r="BM167" s="150" t="s">
        <v>810</v>
      </c>
    </row>
    <row r="168" spans="2:65" s="1" customFormat="1" ht="24.15" customHeight="1">
      <c r="B168" s="137"/>
      <c r="C168" s="138" t="s">
        <v>588</v>
      </c>
      <c r="D168" s="138" t="s">
        <v>160</v>
      </c>
      <c r="E168" s="139" t="s">
        <v>3561</v>
      </c>
      <c r="F168" s="140" t="s">
        <v>3562</v>
      </c>
      <c r="G168" s="141" t="s">
        <v>906</v>
      </c>
      <c r="H168" s="142">
        <v>193</v>
      </c>
      <c r="I168" s="143"/>
      <c r="J168" s="144">
        <f t="shared" si="20"/>
        <v>0</v>
      </c>
      <c r="K168" s="145"/>
      <c r="L168" s="32"/>
      <c r="M168" s="146" t="s">
        <v>1</v>
      </c>
      <c r="N168" s="147" t="s">
        <v>40</v>
      </c>
      <c r="P168" s="148">
        <f t="shared" si="21"/>
        <v>0</v>
      </c>
      <c r="Q168" s="148">
        <v>0</v>
      </c>
      <c r="R168" s="148">
        <f t="shared" si="22"/>
        <v>0</v>
      </c>
      <c r="S168" s="148">
        <v>0</v>
      </c>
      <c r="T168" s="149">
        <f t="shared" si="23"/>
        <v>0</v>
      </c>
      <c r="AR168" s="150" t="s">
        <v>105</v>
      </c>
      <c r="AT168" s="150" t="s">
        <v>160</v>
      </c>
      <c r="AU168" s="150" t="s">
        <v>82</v>
      </c>
      <c r="AY168" s="17" t="s">
        <v>158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7" t="s">
        <v>82</v>
      </c>
      <c r="BK168" s="151">
        <f t="shared" si="29"/>
        <v>0</v>
      </c>
      <c r="BL168" s="17" t="s">
        <v>105</v>
      </c>
      <c r="BM168" s="150" t="s">
        <v>823</v>
      </c>
    </row>
    <row r="169" spans="2:65" s="1" customFormat="1" ht="21.75" customHeight="1">
      <c r="B169" s="137"/>
      <c r="C169" s="138" t="s">
        <v>593</v>
      </c>
      <c r="D169" s="138" t="s">
        <v>160</v>
      </c>
      <c r="E169" s="139" t="s">
        <v>3563</v>
      </c>
      <c r="F169" s="140" t="s">
        <v>3564</v>
      </c>
      <c r="G169" s="141" t="s">
        <v>170</v>
      </c>
      <c r="H169" s="142">
        <v>60.795000000000002</v>
      </c>
      <c r="I169" s="143"/>
      <c r="J169" s="144">
        <f t="shared" si="20"/>
        <v>0</v>
      </c>
      <c r="K169" s="145"/>
      <c r="L169" s="32"/>
      <c r="M169" s="146" t="s">
        <v>1</v>
      </c>
      <c r="N169" s="147" t="s">
        <v>40</v>
      </c>
      <c r="P169" s="148">
        <f t="shared" si="21"/>
        <v>0</v>
      </c>
      <c r="Q169" s="148">
        <v>0</v>
      </c>
      <c r="R169" s="148">
        <f t="shared" si="22"/>
        <v>0</v>
      </c>
      <c r="S169" s="148">
        <v>0</v>
      </c>
      <c r="T169" s="149">
        <f t="shared" si="23"/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7" t="s">
        <v>82</v>
      </c>
      <c r="BK169" s="151">
        <f t="shared" si="29"/>
        <v>0</v>
      </c>
      <c r="BL169" s="17" t="s">
        <v>105</v>
      </c>
      <c r="BM169" s="150" t="s">
        <v>844</v>
      </c>
    </row>
    <row r="170" spans="2:65" s="1" customFormat="1" ht="16.5" customHeight="1">
      <c r="B170" s="137"/>
      <c r="C170" s="138" t="s">
        <v>597</v>
      </c>
      <c r="D170" s="138" t="s">
        <v>160</v>
      </c>
      <c r="E170" s="139" t="s">
        <v>3565</v>
      </c>
      <c r="F170" s="140" t="s">
        <v>3566</v>
      </c>
      <c r="G170" s="141" t="s">
        <v>906</v>
      </c>
      <c r="H170" s="142">
        <v>193</v>
      </c>
      <c r="I170" s="143"/>
      <c r="J170" s="144">
        <f t="shared" si="20"/>
        <v>0</v>
      </c>
      <c r="K170" s="145"/>
      <c r="L170" s="32"/>
      <c r="M170" s="146" t="s">
        <v>1</v>
      </c>
      <c r="N170" s="147" t="s">
        <v>40</v>
      </c>
      <c r="P170" s="148">
        <f t="shared" si="21"/>
        <v>0</v>
      </c>
      <c r="Q170" s="148">
        <v>0</v>
      </c>
      <c r="R170" s="148">
        <f t="shared" si="22"/>
        <v>0</v>
      </c>
      <c r="S170" s="148">
        <v>0</v>
      </c>
      <c r="T170" s="149">
        <f t="shared" si="23"/>
        <v>0</v>
      </c>
      <c r="AR170" s="150" t="s">
        <v>105</v>
      </c>
      <c r="AT170" s="150" t="s">
        <v>160</v>
      </c>
      <c r="AU170" s="150" t="s">
        <v>82</v>
      </c>
      <c r="AY170" s="17" t="s">
        <v>158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7" t="s">
        <v>82</v>
      </c>
      <c r="BK170" s="151">
        <f t="shared" si="29"/>
        <v>0</v>
      </c>
      <c r="BL170" s="17" t="s">
        <v>105</v>
      </c>
      <c r="BM170" s="150" t="s">
        <v>855</v>
      </c>
    </row>
    <row r="171" spans="2:65" s="11" customFormat="1" ht="25.9" customHeight="1">
      <c r="B171" s="125"/>
      <c r="D171" s="126" t="s">
        <v>74</v>
      </c>
      <c r="E171" s="127" t="s">
        <v>1876</v>
      </c>
      <c r="F171" s="127" t="s">
        <v>3567</v>
      </c>
      <c r="I171" s="128"/>
      <c r="J171" s="129">
        <f>BK171</f>
        <v>0</v>
      </c>
      <c r="L171" s="125"/>
      <c r="M171" s="130"/>
      <c r="P171" s="131">
        <f>SUM(P172:P189)</f>
        <v>0</v>
      </c>
      <c r="R171" s="131">
        <f>SUM(R172:R189)</f>
        <v>0</v>
      </c>
      <c r="T171" s="132">
        <f>SUM(T172:T189)</f>
        <v>0</v>
      </c>
      <c r="AR171" s="126" t="s">
        <v>82</v>
      </c>
      <c r="AT171" s="133" t="s">
        <v>74</v>
      </c>
      <c r="AU171" s="133" t="s">
        <v>75</v>
      </c>
      <c r="AY171" s="126" t="s">
        <v>158</v>
      </c>
      <c r="BK171" s="134">
        <f>SUM(BK172:BK189)</f>
        <v>0</v>
      </c>
    </row>
    <row r="172" spans="2:65" s="1" customFormat="1" ht="16.5" customHeight="1">
      <c r="B172" s="137"/>
      <c r="C172" s="138" t="s">
        <v>605</v>
      </c>
      <c r="D172" s="138" t="s">
        <v>160</v>
      </c>
      <c r="E172" s="139" t="s">
        <v>3461</v>
      </c>
      <c r="F172" s="140" t="s">
        <v>3462</v>
      </c>
      <c r="G172" s="141" t="s">
        <v>2657</v>
      </c>
      <c r="H172" s="142">
        <v>0.36</v>
      </c>
      <c r="I172" s="143"/>
      <c r="J172" s="144">
        <f t="shared" ref="J172:J189" si="30">ROUND(I172*H172,2)</f>
        <v>0</v>
      </c>
      <c r="K172" s="145"/>
      <c r="L172" s="32"/>
      <c r="M172" s="146" t="s">
        <v>1</v>
      </c>
      <c r="N172" s="147" t="s">
        <v>40</v>
      </c>
      <c r="P172" s="148">
        <f t="shared" ref="P172:P189" si="31">O172*H172</f>
        <v>0</v>
      </c>
      <c r="Q172" s="148">
        <v>0</v>
      </c>
      <c r="R172" s="148">
        <f t="shared" ref="R172:R189" si="32">Q172*H172</f>
        <v>0</v>
      </c>
      <c r="S172" s="148">
        <v>0</v>
      </c>
      <c r="T172" s="149">
        <f t="shared" ref="T172:T189" si="33">S172*H172</f>
        <v>0</v>
      </c>
      <c r="AR172" s="150" t="s">
        <v>105</v>
      </c>
      <c r="AT172" s="150" t="s">
        <v>160</v>
      </c>
      <c r="AU172" s="150" t="s">
        <v>82</v>
      </c>
      <c r="AY172" s="17" t="s">
        <v>158</v>
      </c>
      <c r="BE172" s="151">
        <f t="shared" ref="BE172:BE189" si="34">IF(N172="základní",J172,0)</f>
        <v>0</v>
      </c>
      <c r="BF172" s="151">
        <f t="shared" ref="BF172:BF189" si="35">IF(N172="snížená",J172,0)</f>
        <v>0</v>
      </c>
      <c r="BG172" s="151">
        <f t="shared" ref="BG172:BG189" si="36">IF(N172="zákl. přenesená",J172,0)</f>
        <v>0</v>
      </c>
      <c r="BH172" s="151">
        <f t="shared" ref="BH172:BH189" si="37">IF(N172="sníž. přenesená",J172,0)</f>
        <v>0</v>
      </c>
      <c r="BI172" s="151">
        <f t="shared" ref="BI172:BI189" si="38">IF(N172="nulová",J172,0)</f>
        <v>0</v>
      </c>
      <c r="BJ172" s="17" t="s">
        <v>82</v>
      </c>
      <c r="BK172" s="151">
        <f t="shared" ref="BK172:BK189" si="39">ROUND(I172*H172,2)</f>
        <v>0</v>
      </c>
      <c r="BL172" s="17" t="s">
        <v>105</v>
      </c>
      <c r="BM172" s="150" t="s">
        <v>868</v>
      </c>
    </row>
    <row r="173" spans="2:65" s="1" customFormat="1" ht="24.15" customHeight="1">
      <c r="B173" s="137"/>
      <c r="C173" s="138" t="s">
        <v>610</v>
      </c>
      <c r="D173" s="138" t="s">
        <v>160</v>
      </c>
      <c r="E173" s="139" t="s">
        <v>3463</v>
      </c>
      <c r="F173" s="140" t="s">
        <v>3464</v>
      </c>
      <c r="G173" s="141" t="s">
        <v>906</v>
      </c>
      <c r="H173" s="142">
        <v>335</v>
      </c>
      <c r="I173" s="143"/>
      <c r="J173" s="144">
        <f t="shared" si="30"/>
        <v>0</v>
      </c>
      <c r="K173" s="145"/>
      <c r="L173" s="32"/>
      <c r="M173" s="146" t="s">
        <v>1</v>
      </c>
      <c r="N173" s="147" t="s">
        <v>40</v>
      </c>
      <c r="P173" s="148">
        <f t="shared" si="31"/>
        <v>0</v>
      </c>
      <c r="Q173" s="148">
        <v>0</v>
      </c>
      <c r="R173" s="148">
        <f t="shared" si="32"/>
        <v>0</v>
      </c>
      <c r="S173" s="148">
        <v>0</v>
      </c>
      <c r="T173" s="149">
        <f t="shared" si="33"/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 t="shared" si="34"/>
        <v>0</v>
      </c>
      <c r="BF173" s="151">
        <f t="shared" si="35"/>
        <v>0</v>
      </c>
      <c r="BG173" s="151">
        <f t="shared" si="36"/>
        <v>0</v>
      </c>
      <c r="BH173" s="151">
        <f t="shared" si="37"/>
        <v>0</v>
      </c>
      <c r="BI173" s="151">
        <f t="shared" si="38"/>
        <v>0</v>
      </c>
      <c r="BJ173" s="17" t="s">
        <v>82</v>
      </c>
      <c r="BK173" s="151">
        <f t="shared" si="39"/>
        <v>0</v>
      </c>
      <c r="BL173" s="17" t="s">
        <v>105</v>
      </c>
      <c r="BM173" s="150" t="s">
        <v>876</v>
      </c>
    </row>
    <row r="174" spans="2:65" s="1" customFormat="1" ht="24.15" customHeight="1">
      <c r="B174" s="137"/>
      <c r="C174" s="138" t="s">
        <v>614</v>
      </c>
      <c r="D174" s="138" t="s">
        <v>160</v>
      </c>
      <c r="E174" s="139" t="s">
        <v>3465</v>
      </c>
      <c r="F174" s="140" t="s">
        <v>3466</v>
      </c>
      <c r="G174" s="141" t="s">
        <v>906</v>
      </c>
      <c r="H174" s="142">
        <v>25</v>
      </c>
      <c r="I174" s="143"/>
      <c r="J174" s="144">
        <f t="shared" si="30"/>
        <v>0</v>
      </c>
      <c r="K174" s="145"/>
      <c r="L174" s="32"/>
      <c r="M174" s="146" t="s">
        <v>1</v>
      </c>
      <c r="N174" s="147" t="s">
        <v>40</v>
      </c>
      <c r="P174" s="148">
        <f t="shared" si="31"/>
        <v>0</v>
      </c>
      <c r="Q174" s="148">
        <v>0</v>
      </c>
      <c r="R174" s="148">
        <f t="shared" si="32"/>
        <v>0</v>
      </c>
      <c r="S174" s="148">
        <v>0</v>
      </c>
      <c r="T174" s="149">
        <f t="shared" si="33"/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 t="shared" si="34"/>
        <v>0</v>
      </c>
      <c r="BF174" s="151">
        <f t="shared" si="35"/>
        <v>0</v>
      </c>
      <c r="BG174" s="151">
        <f t="shared" si="36"/>
        <v>0</v>
      </c>
      <c r="BH174" s="151">
        <f t="shared" si="37"/>
        <v>0</v>
      </c>
      <c r="BI174" s="151">
        <f t="shared" si="38"/>
        <v>0</v>
      </c>
      <c r="BJ174" s="17" t="s">
        <v>82</v>
      </c>
      <c r="BK174" s="151">
        <f t="shared" si="39"/>
        <v>0</v>
      </c>
      <c r="BL174" s="17" t="s">
        <v>105</v>
      </c>
      <c r="BM174" s="150" t="s">
        <v>887</v>
      </c>
    </row>
    <row r="175" spans="2:65" s="1" customFormat="1" ht="21.75" customHeight="1">
      <c r="B175" s="137"/>
      <c r="C175" s="138" t="s">
        <v>618</v>
      </c>
      <c r="D175" s="138" t="s">
        <v>160</v>
      </c>
      <c r="E175" s="139" t="s">
        <v>3467</v>
      </c>
      <c r="F175" s="140" t="s">
        <v>3468</v>
      </c>
      <c r="G175" s="141" t="s">
        <v>170</v>
      </c>
      <c r="H175" s="142">
        <v>105.53</v>
      </c>
      <c r="I175" s="143"/>
      <c r="J175" s="144">
        <f t="shared" si="30"/>
        <v>0</v>
      </c>
      <c r="K175" s="145"/>
      <c r="L175" s="32"/>
      <c r="M175" s="146" t="s">
        <v>1</v>
      </c>
      <c r="N175" s="147" t="s">
        <v>40</v>
      </c>
      <c r="P175" s="148">
        <f t="shared" si="31"/>
        <v>0</v>
      </c>
      <c r="Q175" s="148">
        <v>0</v>
      </c>
      <c r="R175" s="148">
        <f t="shared" si="32"/>
        <v>0</v>
      </c>
      <c r="S175" s="148">
        <v>0</v>
      </c>
      <c r="T175" s="149">
        <f t="shared" si="33"/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 t="shared" si="34"/>
        <v>0</v>
      </c>
      <c r="BF175" s="151">
        <f t="shared" si="35"/>
        <v>0</v>
      </c>
      <c r="BG175" s="151">
        <f t="shared" si="36"/>
        <v>0</v>
      </c>
      <c r="BH175" s="151">
        <f t="shared" si="37"/>
        <v>0</v>
      </c>
      <c r="BI175" s="151">
        <f t="shared" si="38"/>
        <v>0</v>
      </c>
      <c r="BJ175" s="17" t="s">
        <v>82</v>
      </c>
      <c r="BK175" s="151">
        <f t="shared" si="39"/>
        <v>0</v>
      </c>
      <c r="BL175" s="17" t="s">
        <v>105</v>
      </c>
      <c r="BM175" s="150" t="s">
        <v>899</v>
      </c>
    </row>
    <row r="176" spans="2:65" s="1" customFormat="1" ht="21.75" customHeight="1">
      <c r="B176" s="137"/>
      <c r="C176" s="138" t="s">
        <v>622</v>
      </c>
      <c r="D176" s="138" t="s">
        <v>160</v>
      </c>
      <c r="E176" s="139" t="s">
        <v>3469</v>
      </c>
      <c r="F176" s="140" t="s">
        <v>3470</v>
      </c>
      <c r="G176" s="141" t="s">
        <v>170</v>
      </c>
      <c r="H176" s="142">
        <v>15</v>
      </c>
      <c r="I176" s="143"/>
      <c r="J176" s="144">
        <f t="shared" si="30"/>
        <v>0</v>
      </c>
      <c r="K176" s="145"/>
      <c r="L176" s="32"/>
      <c r="M176" s="146" t="s">
        <v>1</v>
      </c>
      <c r="N176" s="147" t="s">
        <v>40</v>
      </c>
      <c r="P176" s="148">
        <f t="shared" si="31"/>
        <v>0</v>
      </c>
      <c r="Q176" s="148">
        <v>0</v>
      </c>
      <c r="R176" s="148">
        <f t="shared" si="32"/>
        <v>0</v>
      </c>
      <c r="S176" s="148">
        <v>0</v>
      </c>
      <c r="T176" s="149">
        <f t="shared" si="33"/>
        <v>0</v>
      </c>
      <c r="AR176" s="150" t="s">
        <v>105</v>
      </c>
      <c r="AT176" s="150" t="s">
        <v>160</v>
      </c>
      <c r="AU176" s="150" t="s">
        <v>82</v>
      </c>
      <c r="AY176" s="17" t="s">
        <v>158</v>
      </c>
      <c r="BE176" s="151">
        <f t="shared" si="34"/>
        <v>0</v>
      </c>
      <c r="BF176" s="151">
        <f t="shared" si="35"/>
        <v>0</v>
      </c>
      <c r="BG176" s="151">
        <f t="shared" si="36"/>
        <v>0</v>
      </c>
      <c r="BH176" s="151">
        <f t="shared" si="37"/>
        <v>0</v>
      </c>
      <c r="BI176" s="151">
        <f t="shared" si="38"/>
        <v>0</v>
      </c>
      <c r="BJ176" s="17" t="s">
        <v>82</v>
      </c>
      <c r="BK176" s="151">
        <f t="shared" si="39"/>
        <v>0</v>
      </c>
      <c r="BL176" s="17" t="s">
        <v>105</v>
      </c>
      <c r="BM176" s="150" t="s">
        <v>915</v>
      </c>
    </row>
    <row r="177" spans="2:65" s="1" customFormat="1" ht="16.5" customHeight="1">
      <c r="B177" s="137"/>
      <c r="C177" s="138" t="s">
        <v>626</v>
      </c>
      <c r="D177" s="138" t="s">
        <v>160</v>
      </c>
      <c r="E177" s="139" t="s">
        <v>3471</v>
      </c>
      <c r="F177" s="140" t="s">
        <v>3472</v>
      </c>
      <c r="G177" s="141" t="s">
        <v>906</v>
      </c>
      <c r="H177" s="142">
        <v>360</v>
      </c>
      <c r="I177" s="143"/>
      <c r="J177" s="144">
        <f t="shared" si="30"/>
        <v>0</v>
      </c>
      <c r="K177" s="145"/>
      <c r="L177" s="32"/>
      <c r="M177" s="146" t="s">
        <v>1</v>
      </c>
      <c r="N177" s="147" t="s">
        <v>40</v>
      </c>
      <c r="P177" s="148">
        <f t="shared" si="31"/>
        <v>0</v>
      </c>
      <c r="Q177" s="148">
        <v>0</v>
      </c>
      <c r="R177" s="148">
        <f t="shared" si="32"/>
        <v>0</v>
      </c>
      <c r="S177" s="148">
        <v>0</v>
      </c>
      <c r="T177" s="149">
        <f t="shared" si="33"/>
        <v>0</v>
      </c>
      <c r="AR177" s="150" t="s">
        <v>105</v>
      </c>
      <c r="AT177" s="150" t="s">
        <v>160</v>
      </c>
      <c r="AU177" s="150" t="s">
        <v>82</v>
      </c>
      <c r="AY177" s="17" t="s">
        <v>158</v>
      </c>
      <c r="BE177" s="151">
        <f t="shared" si="34"/>
        <v>0</v>
      </c>
      <c r="BF177" s="151">
        <f t="shared" si="35"/>
        <v>0</v>
      </c>
      <c r="BG177" s="151">
        <f t="shared" si="36"/>
        <v>0</v>
      </c>
      <c r="BH177" s="151">
        <f t="shared" si="37"/>
        <v>0</v>
      </c>
      <c r="BI177" s="151">
        <f t="shared" si="38"/>
        <v>0</v>
      </c>
      <c r="BJ177" s="17" t="s">
        <v>82</v>
      </c>
      <c r="BK177" s="151">
        <f t="shared" si="39"/>
        <v>0</v>
      </c>
      <c r="BL177" s="17" t="s">
        <v>105</v>
      </c>
      <c r="BM177" s="150" t="s">
        <v>923</v>
      </c>
    </row>
    <row r="178" spans="2:65" s="1" customFormat="1" ht="16.5" customHeight="1">
      <c r="B178" s="137"/>
      <c r="C178" s="138" t="s">
        <v>636</v>
      </c>
      <c r="D178" s="138" t="s">
        <v>160</v>
      </c>
      <c r="E178" s="139" t="s">
        <v>3568</v>
      </c>
      <c r="F178" s="140" t="s">
        <v>3569</v>
      </c>
      <c r="G178" s="141" t="s">
        <v>906</v>
      </c>
      <c r="H178" s="142">
        <v>360</v>
      </c>
      <c r="I178" s="143"/>
      <c r="J178" s="144">
        <f t="shared" si="30"/>
        <v>0</v>
      </c>
      <c r="K178" s="145"/>
      <c r="L178" s="32"/>
      <c r="M178" s="146" t="s">
        <v>1</v>
      </c>
      <c r="N178" s="147" t="s">
        <v>40</v>
      </c>
      <c r="P178" s="148">
        <f t="shared" si="31"/>
        <v>0</v>
      </c>
      <c r="Q178" s="148">
        <v>0</v>
      </c>
      <c r="R178" s="148">
        <f t="shared" si="32"/>
        <v>0</v>
      </c>
      <c r="S178" s="148">
        <v>0</v>
      </c>
      <c r="T178" s="149">
        <f t="shared" si="33"/>
        <v>0</v>
      </c>
      <c r="AR178" s="150" t="s">
        <v>105</v>
      </c>
      <c r="AT178" s="150" t="s">
        <v>160</v>
      </c>
      <c r="AU178" s="150" t="s">
        <v>82</v>
      </c>
      <c r="AY178" s="17" t="s">
        <v>158</v>
      </c>
      <c r="BE178" s="151">
        <f t="shared" si="34"/>
        <v>0</v>
      </c>
      <c r="BF178" s="151">
        <f t="shared" si="35"/>
        <v>0</v>
      </c>
      <c r="BG178" s="151">
        <f t="shared" si="36"/>
        <v>0</v>
      </c>
      <c r="BH178" s="151">
        <f t="shared" si="37"/>
        <v>0</v>
      </c>
      <c r="BI178" s="151">
        <f t="shared" si="38"/>
        <v>0</v>
      </c>
      <c r="BJ178" s="17" t="s">
        <v>82</v>
      </c>
      <c r="BK178" s="151">
        <f t="shared" si="39"/>
        <v>0</v>
      </c>
      <c r="BL178" s="17" t="s">
        <v>105</v>
      </c>
      <c r="BM178" s="150" t="s">
        <v>934</v>
      </c>
    </row>
    <row r="179" spans="2:65" s="1" customFormat="1" ht="21.75" customHeight="1">
      <c r="B179" s="137"/>
      <c r="C179" s="138" t="s">
        <v>642</v>
      </c>
      <c r="D179" s="138" t="s">
        <v>160</v>
      </c>
      <c r="E179" s="139" t="s">
        <v>3570</v>
      </c>
      <c r="F179" s="140" t="s">
        <v>3571</v>
      </c>
      <c r="G179" s="141" t="s">
        <v>1444</v>
      </c>
      <c r="H179" s="142">
        <v>15</v>
      </c>
      <c r="I179" s="143"/>
      <c r="J179" s="144">
        <f t="shared" si="30"/>
        <v>0</v>
      </c>
      <c r="K179" s="145"/>
      <c r="L179" s="32"/>
      <c r="M179" s="146" t="s">
        <v>1</v>
      </c>
      <c r="N179" s="147" t="s">
        <v>40</v>
      </c>
      <c r="P179" s="148">
        <f t="shared" si="31"/>
        <v>0</v>
      </c>
      <c r="Q179" s="148">
        <v>0</v>
      </c>
      <c r="R179" s="148">
        <f t="shared" si="32"/>
        <v>0</v>
      </c>
      <c r="S179" s="148">
        <v>0</v>
      </c>
      <c r="T179" s="149">
        <f t="shared" si="33"/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 t="shared" si="34"/>
        <v>0</v>
      </c>
      <c r="BF179" s="151">
        <f t="shared" si="35"/>
        <v>0</v>
      </c>
      <c r="BG179" s="151">
        <f t="shared" si="36"/>
        <v>0</v>
      </c>
      <c r="BH179" s="151">
        <f t="shared" si="37"/>
        <v>0</v>
      </c>
      <c r="BI179" s="151">
        <f t="shared" si="38"/>
        <v>0</v>
      </c>
      <c r="BJ179" s="17" t="s">
        <v>82</v>
      </c>
      <c r="BK179" s="151">
        <f t="shared" si="39"/>
        <v>0</v>
      </c>
      <c r="BL179" s="17" t="s">
        <v>105</v>
      </c>
      <c r="BM179" s="150" t="s">
        <v>943</v>
      </c>
    </row>
    <row r="180" spans="2:65" s="1" customFormat="1" ht="16.5" customHeight="1">
      <c r="B180" s="137"/>
      <c r="C180" s="138" t="s">
        <v>648</v>
      </c>
      <c r="D180" s="138" t="s">
        <v>160</v>
      </c>
      <c r="E180" s="139" t="s">
        <v>3475</v>
      </c>
      <c r="F180" s="140" t="s">
        <v>3476</v>
      </c>
      <c r="G180" s="141" t="s">
        <v>1444</v>
      </c>
      <c r="H180" s="142">
        <v>1</v>
      </c>
      <c r="I180" s="143"/>
      <c r="J180" s="144">
        <f t="shared" si="30"/>
        <v>0</v>
      </c>
      <c r="K180" s="145"/>
      <c r="L180" s="32"/>
      <c r="M180" s="146" t="s">
        <v>1</v>
      </c>
      <c r="N180" s="147" t="s">
        <v>40</v>
      </c>
      <c r="P180" s="148">
        <f t="shared" si="31"/>
        <v>0</v>
      </c>
      <c r="Q180" s="148">
        <v>0</v>
      </c>
      <c r="R180" s="148">
        <f t="shared" si="32"/>
        <v>0</v>
      </c>
      <c r="S180" s="148">
        <v>0</v>
      </c>
      <c r="T180" s="149">
        <f t="shared" si="33"/>
        <v>0</v>
      </c>
      <c r="AR180" s="150" t="s">
        <v>105</v>
      </c>
      <c r="AT180" s="150" t="s">
        <v>160</v>
      </c>
      <c r="AU180" s="150" t="s">
        <v>82</v>
      </c>
      <c r="AY180" s="17" t="s">
        <v>158</v>
      </c>
      <c r="BE180" s="151">
        <f t="shared" si="34"/>
        <v>0</v>
      </c>
      <c r="BF180" s="151">
        <f t="shared" si="35"/>
        <v>0</v>
      </c>
      <c r="BG180" s="151">
        <f t="shared" si="36"/>
        <v>0</v>
      </c>
      <c r="BH180" s="151">
        <f t="shared" si="37"/>
        <v>0</v>
      </c>
      <c r="BI180" s="151">
        <f t="shared" si="38"/>
        <v>0</v>
      </c>
      <c r="BJ180" s="17" t="s">
        <v>82</v>
      </c>
      <c r="BK180" s="151">
        <f t="shared" si="39"/>
        <v>0</v>
      </c>
      <c r="BL180" s="17" t="s">
        <v>105</v>
      </c>
      <c r="BM180" s="150" t="s">
        <v>953</v>
      </c>
    </row>
    <row r="181" spans="2:65" s="1" customFormat="1" ht="16.5" customHeight="1">
      <c r="B181" s="137"/>
      <c r="C181" s="138" t="s">
        <v>655</v>
      </c>
      <c r="D181" s="138" t="s">
        <v>160</v>
      </c>
      <c r="E181" s="139" t="s">
        <v>3477</v>
      </c>
      <c r="F181" s="140" t="s">
        <v>3478</v>
      </c>
      <c r="G181" s="141" t="s">
        <v>1444</v>
      </c>
      <c r="H181" s="142">
        <v>1</v>
      </c>
      <c r="I181" s="143"/>
      <c r="J181" s="144">
        <f t="shared" si="30"/>
        <v>0</v>
      </c>
      <c r="K181" s="145"/>
      <c r="L181" s="32"/>
      <c r="M181" s="146" t="s">
        <v>1</v>
      </c>
      <c r="N181" s="147" t="s">
        <v>40</v>
      </c>
      <c r="P181" s="148">
        <f t="shared" si="31"/>
        <v>0</v>
      </c>
      <c r="Q181" s="148">
        <v>0</v>
      </c>
      <c r="R181" s="148">
        <f t="shared" si="32"/>
        <v>0</v>
      </c>
      <c r="S181" s="148">
        <v>0</v>
      </c>
      <c r="T181" s="149">
        <f t="shared" si="33"/>
        <v>0</v>
      </c>
      <c r="AR181" s="150" t="s">
        <v>105</v>
      </c>
      <c r="AT181" s="150" t="s">
        <v>160</v>
      </c>
      <c r="AU181" s="150" t="s">
        <v>82</v>
      </c>
      <c r="AY181" s="17" t="s">
        <v>158</v>
      </c>
      <c r="BE181" s="151">
        <f t="shared" si="34"/>
        <v>0</v>
      </c>
      <c r="BF181" s="151">
        <f t="shared" si="35"/>
        <v>0</v>
      </c>
      <c r="BG181" s="151">
        <f t="shared" si="36"/>
        <v>0</v>
      </c>
      <c r="BH181" s="151">
        <f t="shared" si="37"/>
        <v>0</v>
      </c>
      <c r="BI181" s="151">
        <f t="shared" si="38"/>
        <v>0</v>
      </c>
      <c r="BJ181" s="17" t="s">
        <v>82</v>
      </c>
      <c r="BK181" s="151">
        <f t="shared" si="39"/>
        <v>0</v>
      </c>
      <c r="BL181" s="17" t="s">
        <v>105</v>
      </c>
      <c r="BM181" s="150" t="s">
        <v>962</v>
      </c>
    </row>
    <row r="182" spans="2:65" s="1" customFormat="1" ht="24.15" customHeight="1">
      <c r="B182" s="137"/>
      <c r="C182" s="138" t="s">
        <v>660</v>
      </c>
      <c r="D182" s="138" t="s">
        <v>160</v>
      </c>
      <c r="E182" s="139" t="s">
        <v>3572</v>
      </c>
      <c r="F182" s="140" t="s">
        <v>3573</v>
      </c>
      <c r="G182" s="141" t="s">
        <v>1444</v>
      </c>
      <c r="H182" s="142">
        <v>15</v>
      </c>
      <c r="I182" s="143"/>
      <c r="J182" s="144">
        <f t="shared" si="30"/>
        <v>0</v>
      </c>
      <c r="K182" s="145"/>
      <c r="L182" s="32"/>
      <c r="M182" s="146" t="s">
        <v>1</v>
      </c>
      <c r="N182" s="147" t="s">
        <v>40</v>
      </c>
      <c r="P182" s="148">
        <f t="shared" si="31"/>
        <v>0</v>
      </c>
      <c r="Q182" s="148">
        <v>0</v>
      </c>
      <c r="R182" s="148">
        <f t="shared" si="32"/>
        <v>0</v>
      </c>
      <c r="S182" s="148">
        <v>0</v>
      </c>
      <c r="T182" s="149">
        <f t="shared" si="33"/>
        <v>0</v>
      </c>
      <c r="AR182" s="150" t="s">
        <v>105</v>
      </c>
      <c r="AT182" s="150" t="s">
        <v>160</v>
      </c>
      <c r="AU182" s="150" t="s">
        <v>82</v>
      </c>
      <c r="AY182" s="17" t="s">
        <v>158</v>
      </c>
      <c r="BE182" s="151">
        <f t="shared" si="34"/>
        <v>0</v>
      </c>
      <c r="BF182" s="151">
        <f t="shared" si="35"/>
        <v>0</v>
      </c>
      <c r="BG182" s="151">
        <f t="shared" si="36"/>
        <v>0</v>
      </c>
      <c r="BH182" s="151">
        <f t="shared" si="37"/>
        <v>0</v>
      </c>
      <c r="BI182" s="151">
        <f t="shared" si="38"/>
        <v>0</v>
      </c>
      <c r="BJ182" s="17" t="s">
        <v>82</v>
      </c>
      <c r="BK182" s="151">
        <f t="shared" si="39"/>
        <v>0</v>
      </c>
      <c r="BL182" s="17" t="s">
        <v>105</v>
      </c>
      <c r="BM182" s="150" t="s">
        <v>970</v>
      </c>
    </row>
    <row r="183" spans="2:65" s="1" customFormat="1" ht="21.75" customHeight="1">
      <c r="B183" s="137"/>
      <c r="C183" s="138" t="s">
        <v>664</v>
      </c>
      <c r="D183" s="138" t="s">
        <v>160</v>
      </c>
      <c r="E183" s="139" t="s">
        <v>3574</v>
      </c>
      <c r="F183" s="140" t="s">
        <v>3575</v>
      </c>
      <c r="G183" s="141" t="s">
        <v>1444</v>
      </c>
      <c r="H183" s="142">
        <v>15</v>
      </c>
      <c r="I183" s="143"/>
      <c r="J183" s="144">
        <f t="shared" si="30"/>
        <v>0</v>
      </c>
      <c r="K183" s="145"/>
      <c r="L183" s="32"/>
      <c r="M183" s="146" t="s">
        <v>1</v>
      </c>
      <c r="N183" s="147" t="s">
        <v>40</v>
      </c>
      <c r="P183" s="148">
        <f t="shared" si="31"/>
        <v>0</v>
      </c>
      <c r="Q183" s="148">
        <v>0</v>
      </c>
      <c r="R183" s="148">
        <f t="shared" si="32"/>
        <v>0</v>
      </c>
      <c r="S183" s="148">
        <v>0</v>
      </c>
      <c r="T183" s="149">
        <f t="shared" si="33"/>
        <v>0</v>
      </c>
      <c r="AR183" s="150" t="s">
        <v>105</v>
      </c>
      <c r="AT183" s="150" t="s">
        <v>160</v>
      </c>
      <c r="AU183" s="150" t="s">
        <v>82</v>
      </c>
      <c r="AY183" s="17" t="s">
        <v>158</v>
      </c>
      <c r="BE183" s="151">
        <f t="shared" si="34"/>
        <v>0</v>
      </c>
      <c r="BF183" s="151">
        <f t="shared" si="35"/>
        <v>0</v>
      </c>
      <c r="BG183" s="151">
        <f t="shared" si="36"/>
        <v>0</v>
      </c>
      <c r="BH183" s="151">
        <f t="shared" si="37"/>
        <v>0</v>
      </c>
      <c r="BI183" s="151">
        <f t="shared" si="38"/>
        <v>0</v>
      </c>
      <c r="BJ183" s="17" t="s">
        <v>82</v>
      </c>
      <c r="BK183" s="151">
        <f t="shared" si="39"/>
        <v>0</v>
      </c>
      <c r="BL183" s="17" t="s">
        <v>105</v>
      </c>
      <c r="BM183" s="150" t="s">
        <v>978</v>
      </c>
    </row>
    <row r="184" spans="2:65" s="1" customFormat="1" ht="21.75" customHeight="1">
      <c r="B184" s="137"/>
      <c r="C184" s="138" t="s">
        <v>671</v>
      </c>
      <c r="D184" s="138" t="s">
        <v>160</v>
      </c>
      <c r="E184" s="139" t="s">
        <v>3576</v>
      </c>
      <c r="F184" s="140" t="s">
        <v>3577</v>
      </c>
      <c r="G184" s="141" t="s">
        <v>1444</v>
      </c>
      <c r="H184" s="142">
        <v>15</v>
      </c>
      <c r="I184" s="143"/>
      <c r="J184" s="144">
        <f t="shared" si="30"/>
        <v>0</v>
      </c>
      <c r="K184" s="145"/>
      <c r="L184" s="32"/>
      <c r="M184" s="146" t="s">
        <v>1</v>
      </c>
      <c r="N184" s="147" t="s">
        <v>40</v>
      </c>
      <c r="P184" s="148">
        <f t="shared" si="31"/>
        <v>0</v>
      </c>
      <c r="Q184" s="148">
        <v>0</v>
      </c>
      <c r="R184" s="148">
        <f t="shared" si="32"/>
        <v>0</v>
      </c>
      <c r="S184" s="148">
        <v>0</v>
      </c>
      <c r="T184" s="149">
        <f t="shared" si="33"/>
        <v>0</v>
      </c>
      <c r="AR184" s="150" t="s">
        <v>105</v>
      </c>
      <c r="AT184" s="150" t="s">
        <v>160</v>
      </c>
      <c r="AU184" s="150" t="s">
        <v>82</v>
      </c>
      <c r="AY184" s="17" t="s">
        <v>158</v>
      </c>
      <c r="BE184" s="151">
        <f t="shared" si="34"/>
        <v>0</v>
      </c>
      <c r="BF184" s="151">
        <f t="shared" si="35"/>
        <v>0</v>
      </c>
      <c r="BG184" s="151">
        <f t="shared" si="36"/>
        <v>0</v>
      </c>
      <c r="BH184" s="151">
        <f t="shared" si="37"/>
        <v>0</v>
      </c>
      <c r="BI184" s="151">
        <f t="shared" si="38"/>
        <v>0</v>
      </c>
      <c r="BJ184" s="17" t="s">
        <v>82</v>
      </c>
      <c r="BK184" s="151">
        <f t="shared" si="39"/>
        <v>0</v>
      </c>
      <c r="BL184" s="17" t="s">
        <v>105</v>
      </c>
      <c r="BM184" s="150" t="s">
        <v>997</v>
      </c>
    </row>
    <row r="185" spans="2:65" s="1" customFormat="1" ht="16.5" customHeight="1">
      <c r="B185" s="137"/>
      <c r="C185" s="138" t="s">
        <v>675</v>
      </c>
      <c r="D185" s="138" t="s">
        <v>160</v>
      </c>
      <c r="E185" s="139" t="s">
        <v>3578</v>
      </c>
      <c r="F185" s="140" t="s">
        <v>3579</v>
      </c>
      <c r="G185" s="141" t="s">
        <v>170</v>
      </c>
      <c r="H185" s="142">
        <v>4.5999999999999996</v>
      </c>
      <c r="I185" s="143"/>
      <c r="J185" s="144">
        <f t="shared" si="30"/>
        <v>0</v>
      </c>
      <c r="K185" s="145"/>
      <c r="L185" s="32"/>
      <c r="M185" s="146" t="s">
        <v>1</v>
      </c>
      <c r="N185" s="147" t="s">
        <v>40</v>
      </c>
      <c r="P185" s="148">
        <f t="shared" si="31"/>
        <v>0</v>
      </c>
      <c r="Q185" s="148">
        <v>0</v>
      </c>
      <c r="R185" s="148">
        <f t="shared" si="32"/>
        <v>0</v>
      </c>
      <c r="S185" s="148">
        <v>0</v>
      </c>
      <c r="T185" s="149">
        <f t="shared" si="33"/>
        <v>0</v>
      </c>
      <c r="AR185" s="150" t="s">
        <v>105</v>
      </c>
      <c r="AT185" s="150" t="s">
        <v>160</v>
      </c>
      <c r="AU185" s="150" t="s">
        <v>82</v>
      </c>
      <c r="AY185" s="17" t="s">
        <v>158</v>
      </c>
      <c r="BE185" s="151">
        <f t="shared" si="34"/>
        <v>0</v>
      </c>
      <c r="BF185" s="151">
        <f t="shared" si="35"/>
        <v>0</v>
      </c>
      <c r="BG185" s="151">
        <f t="shared" si="36"/>
        <v>0</v>
      </c>
      <c r="BH185" s="151">
        <f t="shared" si="37"/>
        <v>0</v>
      </c>
      <c r="BI185" s="151">
        <f t="shared" si="38"/>
        <v>0</v>
      </c>
      <c r="BJ185" s="17" t="s">
        <v>82</v>
      </c>
      <c r="BK185" s="151">
        <f t="shared" si="39"/>
        <v>0</v>
      </c>
      <c r="BL185" s="17" t="s">
        <v>105</v>
      </c>
      <c r="BM185" s="150" t="s">
        <v>1008</v>
      </c>
    </row>
    <row r="186" spans="2:65" s="1" customFormat="1" ht="16.5" customHeight="1">
      <c r="B186" s="137"/>
      <c r="C186" s="138" t="s">
        <v>679</v>
      </c>
      <c r="D186" s="138" t="s">
        <v>160</v>
      </c>
      <c r="E186" s="139" t="s">
        <v>3580</v>
      </c>
      <c r="F186" s="140" t="s">
        <v>3581</v>
      </c>
      <c r="G186" s="141" t="s">
        <v>1444</v>
      </c>
      <c r="H186" s="142">
        <v>15</v>
      </c>
      <c r="I186" s="143"/>
      <c r="J186" s="144">
        <f t="shared" si="30"/>
        <v>0</v>
      </c>
      <c r="K186" s="145"/>
      <c r="L186" s="32"/>
      <c r="M186" s="146" t="s">
        <v>1</v>
      </c>
      <c r="N186" s="147" t="s">
        <v>40</v>
      </c>
      <c r="P186" s="148">
        <f t="shared" si="31"/>
        <v>0</v>
      </c>
      <c r="Q186" s="148">
        <v>0</v>
      </c>
      <c r="R186" s="148">
        <f t="shared" si="32"/>
        <v>0</v>
      </c>
      <c r="S186" s="148">
        <v>0</v>
      </c>
      <c r="T186" s="149">
        <f t="shared" si="33"/>
        <v>0</v>
      </c>
      <c r="AR186" s="150" t="s">
        <v>105</v>
      </c>
      <c r="AT186" s="150" t="s">
        <v>160</v>
      </c>
      <c r="AU186" s="150" t="s">
        <v>82</v>
      </c>
      <c r="AY186" s="17" t="s">
        <v>158</v>
      </c>
      <c r="BE186" s="151">
        <f t="shared" si="34"/>
        <v>0</v>
      </c>
      <c r="BF186" s="151">
        <f t="shared" si="35"/>
        <v>0</v>
      </c>
      <c r="BG186" s="151">
        <f t="shared" si="36"/>
        <v>0</v>
      </c>
      <c r="BH186" s="151">
        <f t="shared" si="37"/>
        <v>0</v>
      </c>
      <c r="BI186" s="151">
        <f t="shared" si="38"/>
        <v>0</v>
      </c>
      <c r="BJ186" s="17" t="s">
        <v>82</v>
      </c>
      <c r="BK186" s="151">
        <f t="shared" si="39"/>
        <v>0</v>
      </c>
      <c r="BL186" s="17" t="s">
        <v>105</v>
      </c>
      <c r="BM186" s="150" t="s">
        <v>1020</v>
      </c>
    </row>
    <row r="187" spans="2:65" s="1" customFormat="1" ht="16.5" customHeight="1">
      <c r="B187" s="137"/>
      <c r="C187" s="138" t="s">
        <v>683</v>
      </c>
      <c r="D187" s="138" t="s">
        <v>160</v>
      </c>
      <c r="E187" s="139" t="s">
        <v>3582</v>
      </c>
      <c r="F187" s="140" t="s">
        <v>3445</v>
      </c>
      <c r="G187" s="141" t="s">
        <v>1444</v>
      </c>
      <c r="H187" s="142">
        <v>1</v>
      </c>
      <c r="I187" s="143"/>
      <c r="J187" s="144">
        <f t="shared" si="30"/>
        <v>0</v>
      </c>
      <c r="K187" s="145"/>
      <c r="L187" s="32"/>
      <c r="M187" s="146" t="s">
        <v>1</v>
      </c>
      <c r="N187" s="147" t="s">
        <v>40</v>
      </c>
      <c r="P187" s="148">
        <f t="shared" si="31"/>
        <v>0</v>
      </c>
      <c r="Q187" s="148">
        <v>0</v>
      </c>
      <c r="R187" s="148">
        <f t="shared" si="32"/>
        <v>0</v>
      </c>
      <c r="S187" s="148">
        <v>0</v>
      </c>
      <c r="T187" s="149">
        <f t="shared" si="33"/>
        <v>0</v>
      </c>
      <c r="AR187" s="150" t="s">
        <v>105</v>
      </c>
      <c r="AT187" s="150" t="s">
        <v>160</v>
      </c>
      <c r="AU187" s="150" t="s">
        <v>82</v>
      </c>
      <c r="AY187" s="17" t="s">
        <v>158</v>
      </c>
      <c r="BE187" s="151">
        <f t="shared" si="34"/>
        <v>0</v>
      </c>
      <c r="BF187" s="151">
        <f t="shared" si="35"/>
        <v>0</v>
      </c>
      <c r="BG187" s="151">
        <f t="shared" si="36"/>
        <v>0</v>
      </c>
      <c r="BH187" s="151">
        <f t="shared" si="37"/>
        <v>0</v>
      </c>
      <c r="BI187" s="151">
        <f t="shared" si="38"/>
        <v>0</v>
      </c>
      <c r="BJ187" s="17" t="s">
        <v>82</v>
      </c>
      <c r="BK187" s="151">
        <f t="shared" si="39"/>
        <v>0</v>
      </c>
      <c r="BL187" s="17" t="s">
        <v>105</v>
      </c>
      <c r="BM187" s="150" t="s">
        <v>1030</v>
      </c>
    </row>
    <row r="188" spans="2:65" s="1" customFormat="1" ht="16.5" customHeight="1">
      <c r="B188" s="137"/>
      <c r="C188" s="138" t="s">
        <v>688</v>
      </c>
      <c r="D188" s="138" t="s">
        <v>160</v>
      </c>
      <c r="E188" s="139" t="s">
        <v>3446</v>
      </c>
      <c r="F188" s="140" t="s">
        <v>3447</v>
      </c>
      <c r="G188" s="141" t="s">
        <v>1444</v>
      </c>
      <c r="H188" s="142">
        <v>1</v>
      </c>
      <c r="I188" s="143"/>
      <c r="J188" s="144">
        <f t="shared" si="30"/>
        <v>0</v>
      </c>
      <c r="K188" s="145"/>
      <c r="L188" s="32"/>
      <c r="M188" s="146" t="s">
        <v>1</v>
      </c>
      <c r="N188" s="147" t="s">
        <v>40</v>
      </c>
      <c r="P188" s="148">
        <f t="shared" si="31"/>
        <v>0</v>
      </c>
      <c r="Q188" s="148">
        <v>0</v>
      </c>
      <c r="R188" s="148">
        <f t="shared" si="32"/>
        <v>0</v>
      </c>
      <c r="S188" s="148">
        <v>0</v>
      </c>
      <c r="T188" s="149">
        <f t="shared" si="33"/>
        <v>0</v>
      </c>
      <c r="AR188" s="150" t="s">
        <v>105</v>
      </c>
      <c r="AT188" s="150" t="s">
        <v>160</v>
      </c>
      <c r="AU188" s="150" t="s">
        <v>82</v>
      </c>
      <c r="AY188" s="17" t="s">
        <v>158</v>
      </c>
      <c r="BE188" s="151">
        <f t="shared" si="34"/>
        <v>0</v>
      </c>
      <c r="BF188" s="151">
        <f t="shared" si="35"/>
        <v>0</v>
      </c>
      <c r="BG188" s="151">
        <f t="shared" si="36"/>
        <v>0</v>
      </c>
      <c r="BH188" s="151">
        <f t="shared" si="37"/>
        <v>0</v>
      </c>
      <c r="BI188" s="151">
        <f t="shared" si="38"/>
        <v>0</v>
      </c>
      <c r="BJ188" s="17" t="s">
        <v>82</v>
      </c>
      <c r="BK188" s="151">
        <f t="shared" si="39"/>
        <v>0</v>
      </c>
      <c r="BL188" s="17" t="s">
        <v>105</v>
      </c>
      <c r="BM188" s="150" t="s">
        <v>1041</v>
      </c>
    </row>
    <row r="189" spans="2:65" s="1" customFormat="1" ht="16.5" customHeight="1">
      <c r="B189" s="137"/>
      <c r="C189" s="138" t="s">
        <v>692</v>
      </c>
      <c r="D189" s="138" t="s">
        <v>160</v>
      </c>
      <c r="E189" s="139" t="s">
        <v>3448</v>
      </c>
      <c r="F189" s="140" t="s">
        <v>3449</v>
      </c>
      <c r="G189" s="141" t="s">
        <v>1820</v>
      </c>
      <c r="H189" s="142">
        <v>20</v>
      </c>
      <c r="I189" s="143"/>
      <c r="J189" s="144">
        <f t="shared" si="30"/>
        <v>0</v>
      </c>
      <c r="K189" s="145"/>
      <c r="L189" s="32"/>
      <c r="M189" s="146" t="s">
        <v>1</v>
      </c>
      <c r="N189" s="147" t="s">
        <v>40</v>
      </c>
      <c r="P189" s="148">
        <f t="shared" si="31"/>
        <v>0</v>
      </c>
      <c r="Q189" s="148">
        <v>0</v>
      </c>
      <c r="R189" s="148">
        <f t="shared" si="32"/>
        <v>0</v>
      </c>
      <c r="S189" s="148">
        <v>0</v>
      </c>
      <c r="T189" s="149">
        <f t="shared" si="33"/>
        <v>0</v>
      </c>
      <c r="AR189" s="150" t="s">
        <v>105</v>
      </c>
      <c r="AT189" s="150" t="s">
        <v>160</v>
      </c>
      <c r="AU189" s="150" t="s">
        <v>82</v>
      </c>
      <c r="AY189" s="17" t="s">
        <v>158</v>
      </c>
      <c r="BE189" s="151">
        <f t="shared" si="34"/>
        <v>0</v>
      </c>
      <c r="BF189" s="151">
        <f t="shared" si="35"/>
        <v>0</v>
      </c>
      <c r="BG189" s="151">
        <f t="shared" si="36"/>
        <v>0</v>
      </c>
      <c r="BH189" s="151">
        <f t="shared" si="37"/>
        <v>0</v>
      </c>
      <c r="BI189" s="151">
        <f t="shared" si="38"/>
        <v>0</v>
      </c>
      <c r="BJ189" s="17" t="s">
        <v>82</v>
      </c>
      <c r="BK189" s="151">
        <f t="shared" si="39"/>
        <v>0</v>
      </c>
      <c r="BL189" s="17" t="s">
        <v>105</v>
      </c>
      <c r="BM189" s="150" t="s">
        <v>1050</v>
      </c>
    </row>
    <row r="190" spans="2:65" s="11" customFormat="1" ht="25.9" customHeight="1">
      <c r="B190" s="125"/>
      <c r="D190" s="126" t="s">
        <v>74</v>
      </c>
      <c r="E190" s="127" t="s">
        <v>1892</v>
      </c>
      <c r="F190" s="127" t="s">
        <v>3583</v>
      </c>
      <c r="I190" s="128"/>
      <c r="J190" s="129">
        <f>BK190</f>
        <v>0</v>
      </c>
      <c r="L190" s="125"/>
      <c r="M190" s="130"/>
      <c r="P190" s="131">
        <f>SUM(P191:P195)</f>
        <v>0</v>
      </c>
      <c r="R190" s="131">
        <f>SUM(R191:R195)</f>
        <v>0</v>
      </c>
      <c r="T190" s="132">
        <f>SUM(T191:T195)</f>
        <v>0</v>
      </c>
      <c r="AR190" s="126" t="s">
        <v>82</v>
      </c>
      <c r="AT190" s="133" t="s">
        <v>74</v>
      </c>
      <c r="AU190" s="133" t="s">
        <v>75</v>
      </c>
      <c r="AY190" s="126" t="s">
        <v>158</v>
      </c>
      <c r="BK190" s="134">
        <f>SUM(BK191:BK195)</f>
        <v>0</v>
      </c>
    </row>
    <row r="191" spans="2:65" s="1" customFormat="1" ht="16.5" customHeight="1">
      <c r="B191" s="137"/>
      <c r="C191" s="138" t="s">
        <v>713</v>
      </c>
      <c r="D191" s="138" t="s">
        <v>160</v>
      </c>
      <c r="E191" s="139" t="s">
        <v>3584</v>
      </c>
      <c r="F191" s="140" t="s">
        <v>3483</v>
      </c>
      <c r="G191" s="141" t="s">
        <v>1444</v>
      </c>
      <c r="H191" s="142">
        <v>1</v>
      </c>
      <c r="I191" s="143"/>
      <c r="J191" s="144">
        <f>ROUND(I191*H191,2)</f>
        <v>0</v>
      </c>
      <c r="K191" s="145"/>
      <c r="L191" s="32"/>
      <c r="M191" s="146" t="s">
        <v>1</v>
      </c>
      <c r="N191" s="147" t="s">
        <v>40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105</v>
      </c>
      <c r="AT191" s="150" t="s">
        <v>160</v>
      </c>
      <c r="AU191" s="150" t="s">
        <v>82</v>
      </c>
      <c r="AY191" s="17" t="s">
        <v>158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82</v>
      </c>
      <c r="BK191" s="151">
        <f>ROUND(I191*H191,2)</f>
        <v>0</v>
      </c>
      <c r="BL191" s="17" t="s">
        <v>105</v>
      </c>
      <c r="BM191" s="150" t="s">
        <v>1068</v>
      </c>
    </row>
    <row r="192" spans="2:65" s="1" customFormat="1" ht="16.5" customHeight="1">
      <c r="B192" s="137"/>
      <c r="C192" s="138" t="s">
        <v>720</v>
      </c>
      <c r="D192" s="138" t="s">
        <v>160</v>
      </c>
      <c r="E192" s="139" t="s">
        <v>3585</v>
      </c>
      <c r="F192" s="140" t="s">
        <v>3485</v>
      </c>
      <c r="G192" s="141" t="s">
        <v>1444</v>
      </c>
      <c r="H192" s="142">
        <v>1</v>
      </c>
      <c r="I192" s="143"/>
      <c r="J192" s="144">
        <f>ROUND(I192*H192,2)</f>
        <v>0</v>
      </c>
      <c r="K192" s="145"/>
      <c r="L192" s="32"/>
      <c r="M192" s="146" t="s">
        <v>1</v>
      </c>
      <c r="N192" s="147" t="s">
        <v>40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105</v>
      </c>
      <c r="AT192" s="150" t="s">
        <v>160</v>
      </c>
      <c r="AU192" s="150" t="s">
        <v>82</v>
      </c>
      <c r="AY192" s="17" t="s">
        <v>158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82</v>
      </c>
      <c r="BK192" s="151">
        <f>ROUND(I192*H192,2)</f>
        <v>0</v>
      </c>
      <c r="BL192" s="17" t="s">
        <v>105</v>
      </c>
      <c r="BM192" s="150" t="s">
        <v>1077</v>
      </c>
    </row>
    <row r="193" spans="2:65" s="1" customFormat="1" ht="16.5" customHeight="1">
      <c r="B193" s="137"/>
      <c r="C193" s="138" t="s">
        <v>729</v>
      </c>
      <c r="D193" s="138" t="s">
        <v>160</v>
      </c>
      <c r="E193" s="139" t="s">
        <v>3586</v>
      </c>
      <c r="F193" s="140" t="s">
        <v>3487</v>
      </c>
      <c r="G193" s="141" t="s">
        <v>1444</v>
      </c>
      <c r="H193" s="142">
        <v>1</v>
      </c>
      <c r="I193" s="143"/>
      <c r="J193" s="144">
        <f>ROUND(I193*H193,2)</f>
        <v>0</v>
      </c>
      <c r="K193" s="145"/>
      <c r="L193" s="32"/>
      <c r="M193" s="146" t="s">
        <v>1</v>
      </c>
      <c r="N193" s="147" t="s">
        <v>40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105</v>
      </c>
      <c r="AT193" s="150" t="s">
        <v>160</v>
      </c>
      <c r="AU193" s="150" t="s">
        <v>82</v>
      </c>
      <c r="AY193" s="17" t="s">
        <v>158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82</v>
      </c>
      <c r="BK193" s="151">
        <f>ROUND(I193*H193,2)</f>
        <v>0</v>
      </c>
      <c r="BL193" s="17" t="s">
        <v>105</v>
      </c>
      <c r="BM193" s="150" t="s">
        <v>1087</v>
      </c>
    </row>
    <row r="194" spans="2:65" s="1" customFormat="1" ht="16.5" customHeight="1">
      <c r="B194" s="137"/>
      <c r="C194" s="138" t="s">
        <v>736</v>
      </c>
      <c r="D194" s="138" t="s">
        <v>160</v>
      </c>
      <c r="E194" s="139" t="s">
        <v>3587</v>
      </c>
      <c r="F194" s="140" t="s">
        <v>3588</v>
      </c>
      <c r="G194" s="141" t="s">
        <v>1444</v>
      </c>
      <c r="H194" s="142">
        <v>1</v>
      </c>
      <c r="I194" s="143"/>
      <c r="J194" s="144">
        <f>ROUND(I194*H194,2)</f>
        <v>0</v>
      </c>
      <c r="K194" s="145"/>
      <c r="L194" s="32"/>
      <c r="M194" s="146" t="s">
        <v>1</v>
      </c>
      <c r="N194" s="147" t="s">
        <v>40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105</v>
      </c>
      <c r="AT194" s="150" t="s">
        <v>160</v>
      </c>
      <c r="AU194" s="150" t="s">
        <v>82</v>
      </c>
      <c r="AY194" s="17" t="s">
        <v>158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82</v>
      </c>
      <c r="BK194" s="151">
        <f>ROUND(I194*H194,2)</f>
        <v>0</v>
      </c>
      <c r="BL194" s="17" t="s">
        <v>105</v>
      </c>
      <c r="BM194" s="150" t="s">
        <v>1104</v>
      </c>
    </row>
    <row r="195" spans="2:65" s="1" customFormat="1" ht="16.5" customHeight="1">
      <c r="B195" s="137"/>
      <c r="C195" s="138" t="s">
        <v>740</v>
      </c>
      <c r="D195" s="138" t="s">
        <v>160</v>
      </c>
      <c r="E195" s="139" t="s">
        <v>3589</v>
      </c>
      <c r="F195" s="140" t="s">
        <v>3489</v>
      </c>
      <c r="G195" s="141" t="s">
        <v>1444</v>
      </c>
      <c r="H195" s="142">
        <v>1</v>
      </c>
      <c r="I195" s="143"/>
      <c r="J195" s="144">
        <f>ROUND(I195*H195,2)</f>
        <v>0</v>
      </c>
      <c r="K195" s="145"/>
      <c r="L195" s="32"/>
      <c r="M195" s="173" t="s">
        <v>1</v>
      </c>
      <c r="N195" s="174" t="s">
        <v>40</v>
      </c>
      <c r="O195" s="175"/>
      <c r="P195" s="176">
        <f>O195*H195</f>
        <v>0</v>
      </c>
      <c r="Q195" s="176">
        <v>0</v>
      </c>
      <c r="R195" s="176">
        <f>Q195*H195</f>
        <v>0</v>
      </c>
      <c r="S195" s="176">
        <v>0</v>
      </c>
      <c r="T195" s="177">
        <f>S195*H195</f>
        <v>0</v>
      </c>
      <c r="AR195" s="150" t="s">
        <v>105</v>
      </c>
      <c r="AT195" s="150" t="s">
        <v>160</v>
      </c>
      <c r="AU195" s="150" t="s">
        <v>82</v>
      </c>
      <c r="AY195" s="17" t="s">
        <v>158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82</v>
      </c>
      <c r="BK195" s="151">
        <f>ROUND(I195*H195,2)</f>
        <v>0</v>
      </c>
      <c r="BL195" s="17" t="s">
        <v>105</v>
      </c>
      <c r="BM195" s="150" t="s">
        <v>1113</v>
      </c>
    </row>
    <row r="196" spans="2:65" s="1" customFormat="1" ht="7" customHeight="1">
      <c r="B196" s="44"/>
      <c r="C196" s="45"/>
      <c r="D196" s="45"/>
      <c r="E196" s="45"/>
      <c r="F196" s="45"/>
      <c r="G196" s="45"/>
      <c r="H196" s="45"/>
      <c r="I196" s="45"/>
      <c r="J196" s="45"/>
      <c r="K196" s="45"/>
      <c r="L196" s="32"/>
    </row>
  </sheetData>
  <autoFilter ref="C124:K195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1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122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3590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ROUND(J120,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ROUND((SUM(BE120:BE180)),  2)</f>
        <v>0</v>
      </c>
      <c r="I33" s="96">
        <v>0.21</v>
      </c>
      <c r="J33" s="86">
        <f>ROUND(((SUM(BE120:BE180))*I33),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ROUND((SUM(BF120:BF180)),  2)</f>
        <v>0</v>
      </c>
      <c r="I34" s="96">
        <v>0.15</v>
      </c>
      <c r="J34" s="86">
        <f>ROUND(((SUM(BF120:BF180))*I34),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ROUND((SUM(BG120:BG180)),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ROUND((SUM(BH120:BH180)),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ROUND((SUM(BI120:BI180)),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7 - SO 07 Přeložka kanalizačního řadu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J120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2700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2:12" s="8" customFormat="1" ht="25" customHeight="1">
      <c r="B98" s="108"/>
      <c r="D98" s="109" t="s">
        <v>3591</v>
      </c>
      <c r="E98" s="110"/>
      <c r="F98" s="110"/>
      <c r="G98" s="110"/>
      <c r="H98" s="110"/>
      <c r="I98" s="110"/>
      <c r="J98" s="111">
        <f>J160</f>
        <v>0</v>
      </c>
      <c r="L98" s="108"/>
    </row>
    <row r="99" spans="2:12" s="8" customFormat="1" ht="25" customHeight="1">
      <c r="B99" s="108"/>
      <c r="D99" s="109" t="s">
        <v>3592</v>
      </c>
      <c r="E99" s="110"/>
      <c r="F99" s="110"/>
      <c r="G99" s="110"/>
      <c r="H99" s="110"/>
      <c r="I99" s="110"/>
      <c r="J99" s="111">
        <f>J166</f>
        <v>0</v>
      </c>
      <c r="L99" s="108"/>
    </row>
    <row r="100" spans="2:12" s="8" customFormat="1" ht="25" customHeight="1">
      <c r="B100" s="108"/>
      <c r="D100" s="109" t="s">
        <v>3593</v>
      </c>
      <c r="E100" s="110"/>
      <c r="F100" s="110"/>
      <c r="G100" s="110"/>
      <c r="H100" s="110"/>
      <c r="I100" s="110"/>
      <c r="J100" s="111">
        <f>J178</f>
        <v>0</v>
      </c>
      <c r="L100" s="108"/>
    </row>
    <row r="101" spans="2:12" s="1" customFormat="1" ht="21.75" customHeight="1">
      <c r="B101" s="32"/>
      <c r="L101" s="32"/>
    </row>
    <row r="102" spans="2:12" s="1" customFormat="1" ht="7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" customHeight="1">
      <c r="B107" s="32"/>
      <c r="C107" s="21" t="s">
        <v>143</v>
      </c>
      <c r="L107" s="32"/>
    </row>
    <row r="108" spans="2:12" s="1" customFormat="1" ht="7" customHeight="1">
      <c r="B108" s="32"/>
      <c r="L108" s="32"/>
    </row>
    <row r="109" spans="2:12" s="1" customFormat="1" ht="12" customHeight="1">
      <c r="B109" s="32"/>
      <c r="C109" s="27" t="s">
        <v>15</v>
      </c>
      <c r="L109" s="32"/>
    </row>
    <row r="110" spans="2:12" s="1" customFormat="1" ht="16.5" customHeight="1">
      <c r="B110" s="32"/>
      <c r="E110" s="251" t="str">
        <f>E7</f>
        <v>SŠ chovu koní a jezdectví Kladruby nad Labem - výstavba jízdárny</v>
      </c>
      <c r="F110" s="252"/>
      <c r="G110" s="252"/>
      <c r="H110" s="252"/>
      <c r="L110" s="32"/>
    </row>
    <row r="111" spans="2:12" s="1" customFormat="1" ht="12" customHeight="1">
      <c r="B111" s="32"/>
      <c r="C111" s="27" t="s">
        <v>127</v>
      </c>
      <c r="L111" s="32"/>
    </row>
    <row r="112" spans="2:12" s="1" customFormat="1" ht="16.5" customHeight="1">
      <c r="B112" s="32"/>
      <c r="E112" s="213" t="str">
        <f>E9</f>
        <v>7 - SO 07 Přeložka kanalizačního řadu</v>
      </c>
      <c r="F112" s="253"/>
      <c r="G112" s="253"/>
      <c r="H112" s="253"/>
      <c r="L112" s="32"/>
    </row>
    <row r="113" spans="2:65" s="1" customFormat="1" ht="7" customHeight="1">
      <c r="B113" s="32"/>
      <c r="L113" s="32"/>
    </row>
    <row r="114" spans="2:65" s="1" customFormat="1" ht="12" customHeight="1">
      <c r="B114" s="32"/>
      <c r="C114" s="27" t="s">
        <v>19</v>
      </c>
      <c r="F114" s="25" t="str">
        <f>F12</f>
        <v>Kladruby nad Labem</v>
      </c>
      <c r="I114" s="27" t="s">
        <v>21</v>
      </c>
      <c r="J114" s="52" t="str">
        <f>IF(J12="","",J12)</f>
        <v>8. 1. 2023</v>
      </c>
      <c r="L114" s="32"/>
    </row>
    <row r="115" spans="2:65" s="1" customFormat="1" ht="7" customHeight="1">
      <c r="B115" s="32"/>
      <c r="L115" s="32"/>
    </row>
    <row r="116" spans="2:65" s="1" customFormat="1" ht="15.15" customHeight="1">
      <c r="B116" s="32"/>
      <c r="C116" s="27" t="s">
        <v>23</v>
      </c>
      <c r="F116" s="25" t="str">
        <f>E15</f>
        <v>Pardubický kraj</v>
      </c>
      <c r="I116" s="27" t="s">
        <v>29</v>
      </c>
      <c r="J116" s="30" t="str">
        <f>E21</f>
        <v>AG atelier s.r.o.</v>
      </c>
      <c r="L116" s="32"/>
    </row>
    <row r="117" spans="2:65" s="1" customFormat="1" ht="15.15" customHeight="1">
      <c r="B117" s="32"/>
      <c r="C117" s="27" t="s">
        <v>27</v>
      </c>
      <c r="F117" s="25" t="str">
        <f>IF(E18="","",E18)</f>
        <v>Vyplň údaj</v>
      </c>
      <c r="I117" s="27" t="s">
        <v>32</v>
      </c>
      <c r="J117" s="30" t="str">
        <f>E24</f>
        <v xml:space="preserve"> </v>
      </c>
      <c r="L117" s="32"/>
    </row>
    <row r="118" spans="2:65" s="1" customFormat="1" ht="10.25" customHeight="1">
      <c r="B118" s="32"/>
      <c r="L118" s="32"/>
    </row>
    <row r="119" spans="2:65" s="10" customFormat="1" ht="29.25" customHeight="1">
      <c r="B119" s="116"/>
      <c r="C119" s="117" t="s">
        <v>144</v>
      </c>
      <c r="D119" s="118" t="s">
        <v>60</v>
      </c>
      <c r="E119" s="118" t="s">
        <v>56</v>
      </c>
      <c r="F119" s="118" t="s">
        <v>57</v>
      </c>
      <c r="G119" s="118" t="s">
        <v>145</v>
      </c>
      <c r="H119" s="118" t="s">
        <v>146</v>
      </c>
      <c r="I119" s="118" t="s">
        <v>147</v>
      </c>
      <c r="J119" s="119" t="s">
        <v>131</v>
      </c>
      <c r="K119" s="120" t="s">
        <v>148</v>
      </c>
      <c r="L119" s="116"/>
      <c r="M119" s="59" t="s">
        <v>1</v>
      </c>
      <c r="N119" s="60" t="s">
        <v>39</v>
      </c>
      <c r="O119" s="60" t="s">
        <v>149</v>
      </c>
      <c r="P119" s="60" t="s">
        <v>150</v>
      </c>
      <c r="Q119" s="60" t="s">
        <v>151</v>
      </c>
      <c r="R119" s="60" t="s">
        <v>152</v>
      </c>
      <c r="S119" s="60" t="s">
        <v>153</v>
      </c>
      <c r="T119" s="61" t="s">
        <v>154</v>
      </c>
    </row>
    <row r="120" spans="2:65" s="1" customFormat="1" ht="22.75" customHeight="1">
      <c r="B120" s="32"/>
      <c r="C120" s="64" t="s">
        <v>155</v>
      </c>
      <c r="J120" s="121">
        <f>BK120</f>
        <v>0</v>
      </c>
      <c r="L120" s="32"/>
      <c r="M120" s="62"/>
      <c r="N120" s="53"/>
      <c r="O120" s="53"/>
      <c r="P120" s="122">
        <f>P121+P160+P166+P178</f>
        <v>0</v>
      </c>
      <c r="Q120" s="53"/>
      <c r="R120" s="122">
        <f>R121+R160+R166+R178</f>
        <v>0</v>
      </c>
      <c r="S120" s="53"/>
      <c r="T120" s="123">
        <f>T121+T160+T166+T178</f>
        <v>0</v>
      </c>
      <c r="AT120" s="17" t="s">
        <v>74</v>
      </c>
      <c r="AU120" s="17" t="s">
        <v>133</v>
      </c>
      <c r="BK120" s="124">
        <f>BK121+BK160+BK166+BK178</f>
        <v>0</v>
      </c>
    </row>
    <row r="121" spans="2:65" s="11" customFormat="1" ht="25.9" customHeight="1">
      <c r="B121" s="125"/>
      <c r="D121" s="126" t="s">
        <v>74</v>
      </c>
      <c r="E121" s="127" t="s">
        <v>1754</v>
      </c>
      <c r="F121" s="127" t="s">
        <v>159</v>
      </c>
      <c r="I121" s="128"/>
      <c r="J121" s="129">
        <f>BK121</f>
        <v>0</v>
      </c>
      <c r="L121" s="125"/>
      <c r="M121" s="130"/>
      <c r="P121" s="131">
        <f>SUM(P122:P159)</f>
        <v>0</v>
      </c>
      <c r="R121" s="131">
        <f>SUM(R122:R159)</f>
        <v>0</v>
      </c>
      <c r="T121" s="132">
        <f>SUM(T122:T159)</f>
        <v>0</v>
      </c>
      <c r="AR121" s="126" t="s">
        <v>82</v>
      </c>
      <c r="AT121" s="133" t="s">
        <v>74</v>
      </c>
      <c r="AU121" s="133" t="s">
        <v>75</v>
      </c>
      <c r="AY121" s="126" t="s">
        <v>158</v>
      </c>
      <c r="BK121" s="134">
        <f>SUM(BK122:BK159)</f>
        <v>0</v>
      </c>
    </row>
    <row r="122" spans="2:65" s="1" customFormat="1" ht="24.15" customHeight="1">
      <c r="B122" s="137"/>
      <c r="C122" s="138" t="s">
        <v>82</v>
      </c>
      <c r="D122" s="138" t="s">
        <v>160</v>
      </c>
      <c r="E122" s="139" t="s">
        <v>3594</v>
      </c>
      <c r="F122" s="140" t="s">
        <v>3595</v>
      </c>
      <c r="G122" s="141" t="s">
        <v>170</v>
      </c>
      <c r="H122" s="142">
        <v>105.45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84</v>
      </c>
    </row>
    <row r="123" spans="2:65" s="1" customFormat="1" ht="54">
      <c r="B123" s="32"/>
      <c r="D123" s="153" t="s">
        <v>750</v>
      </c>
      <c r="F123" s="196" t="s">
        <v>3596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24.15" customHeight="1">
      <c r="B124" s="137"/>
      <c r="C124" s="138" t="s">
        <v>84</v>
      </c>
      <c r="D124" s="138" t="s">
        <v>160</v>
      </c>
      <c r="E124" s="139" t="s">
        <v>3597</v>
      </c>
      <c r="F124" s="140" t="s">
        <v>3598</v>
      </c>
      <c r="G124" s="141" t="s">
        <v>163</v>
      </c>
      <c r="H124" s="142">
        <v>152.38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105</v>
      </c>
    </row>
    <row r="125" spans="2:65" s="1" customFormat="1" ht="24.15" customHeight="1">
      <c r="B125" s="137"/>
      <c r="C125" s="138" t="s">
        <v>102</v>
      </c>
      <c r="D125" s="138" t="s">
        <v>160</v>
      </c>
      <c r="E125" s="139" t="s">
        <v>3599</v>
      </c>
      <c r="F125" s="140" t="s">
        <v>3600</v>
      </c>
      <c r="G125" s="141" t="s">
        <v>163</v>
      </c>
      <c r="H125" s="142">
        <v>152.38</v>
      </c>
      <c r="I125" s="143"/>
      <c r="J125" s="144">
        <f>ROUND(I125*H125,2)</f>
        <v>0</v>
      </c>
      <c r="K125" s="145"/>
      <c r="L125" s="32"/>
      <c r="M125" s="146" t="s">
        <v>1</v>
      </c>
      <c r="N125" s="147" t="s">
        <v>40</v>
      </c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AR125" s="150" t="s">
        <v>105</v>
      </c>
      <c r="AT125" s="150" t="s">
        <v>160</v>
      </c>
      <c r="AU125" s="150" t="s">
        <v>82</v>
      </c>
      <c r="AY125" s="17" t="s">
        <v>158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7" t="s">
        <v>82</v>
      </c>
      <c r="BK125" s="151">
        <f>ROUND(I125*H125,2)</f>
        <v>0</v>
      </c>
      <c r="BL125" s="17" t="s">
        <v>105</v>
      </c>
      <c r="BM125" s="150" t="s">
        <v>111</v>
      </c>
    </row>
    <row r="126" spans="2:65" s="1" customFormat="1" ht="18">
      <c r="B126" s="32"/>
      <c r="D126" s="153" t="s">
        <v>750</v>
      </c>
      <c r="F126" s="196" t="s">
        <v>3601</v>
      </c>
      <c r="I126" s="197"/>
      <c r="L126" s="32"/>
      <c r="M126" s="198"/>
      <c r="T126" s="56"/>
      <c r="AT126" s="17" t="s">
        <v>750</v>
      </c>
      <c r="AU126" s="17" t="s">
        <v>82</v>
      </c>
    </row>
    <row r="127" spans="2:65" s="1" customFormat="1" ht="24.15" customHeight="1">
      <c r="B127" s="137"/>
      <c r="C127" s="138" t="s">
        <v>105</v>
      </c>
      <c r="D127" s="138" t="s">
        <v>160</v>
      </c>
      <c r="E127" s="139" t="s">
        <v>3602</v>
      </c>
      <c r="F127" s="140" t="s">
        <v>3603</v>
      </c>
      <c r="G127" s="141" t="s">
        <v>170</v>
      </c>
      <c r="H127" s="142">
        <v>152.38</v>
      </c>
      <c r="I127" s="143"/>
      <c r="J127" s="144">
        <f>ROUND(I127*H127,2)</f>
        <v>0</v>
      </c>
      <c r="K127" s="145"/>
      <c r="L127" s="32"/>
      <c r="M127" s="146" t="s">
        <v>1</v>
      </c>
      <c r="N127" s="147" t="s">
        <v>40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105</v>
      </c>
      <c r="AT127" s="150" t="s">
        <v>160</v>
      </c>
      <c r="AU127" s="150" t="s">
        <v>82</v>
      </c>
      <c r="AY127" s="17" t="s">
        <v>158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82</v>
      </c>
      <c r="BK127" s="151">
        <f>ROUND(I127*H127,2)</f>
        <v>0</v>
      </c>
      <c r="BL127" s="17" t="s">
        <v>105</v>
      </c>
      <c r="BM127" s="150" t="s">
        <v>123</v>
      </c>
    </row>
    <row r="128" spans="2:65" s="1" customFormat="1" ht="18">
      <c r="B128" s="32"/>
      <c r="D128" s="153" t="s">
        <v>750</v>
      </c>
      <c r="F128" s="196" t="s">
        <v>3604</v>
      </c>
      <c r="I128" s="197"/>
      <c r="L128" s="32"/>
      <c r="M128" s="198"/>
      <c r="T128" s="56"/>
      <c r="AT128" s="17" t="s">
        <v>750</v>
      </c>
      <c r="AU128" s="17" t="s">
        <v>82</v>
      </c>
    </row>
    <row r="129" spans="2:65" s="1" customFormat="1" ht="24.15" customHeight="1">
      <c r="B129" s="137"/>
      <c r="C129" s="138" t="s">
        <v>108</v>
      </c>
      <c r="D129" s="138" t="s">
        <v>160</v>
      </c>
      <c r="E129" s="139" t="s">
        <v>3605</v>
      </c>
      <c r="F129" s="140" t="s">
        <v>3606</v>
      </c>
      <c r="G129" s="141" t="s">
        <v>170</v>
      </c>
      <c r="H129" s="142">
        <v>105.45</v>
      </c>
      <c r="I129" s="143"/>
      <c r="J129" s="144">
        <f>ROUND(I129*H129,2)</f>
        <v>0</v>
      </c>
      <c r="K129" s="145"/>
      <c r="L129" s="32"/>
      <c r="M129" s="146" t="s">
        <v>1</v>
      </c>
      <c r="N129" s="147" t="s">
        <v>40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105</v>
      </c>
      <c r="AT129" s="150" t="s">
        <v>160</v>
      </c>
      <c r="AU129" s="150" t="s">
        <v>82</v>
      </c>
      <c r="AY129" s="17" t="s">
        <v>158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82</v>
      </c>
      <c r="BK129" s="151">
        <f>ROUND(I129*H129,2)</f>
        <v>0</v>
      </c>
      <c r="BL129" s="17" t="s">
        <v>105</v>
      </c>
      <c r="BM129" s="150" t="s">
        <v>215</v>
      </c>
    </row>
    <row r="130" spans="2:65" s="1" customFormat="1" ht="18">
      <c r="B130" s="32"/>
      <c r="D130" s="153" t="s">
        <v>750</v>
      </c>
      <c r="F130" s="196" t="s">
        <v>3607</v>
      </c>
      <c r="I130" s="197"/>
      <c r="L130" s="32"/>
      <c r="M130" s="198"/>
      <c r="T130" s="56"/>
      <c r="AT130" s="17" t="s">
        <v>750</v>
      </c>
      <c r="AU130" s="17" t="s">
        <v>82</v>
      </c>
    </row>
    <row r="131" spans="2:65" s="1" customFormat="1" ht="24.15" customHeight="1">
      <c r="B131" s="137"/>
      <c r="C131" s="138" t="s">
        <v>111</v>
      </c>
      <c r="D131" s="138" t="s">
        <v>160</v>
      </c>
      <c r="E131" s="139" t="s">
        <v>3608</v>
      </c>
      <c r="F131" s="140" t="s">
        <v>3609</v>
      </c>
      <c r="G131" s="141" t="s">
        <v>170</v>
      </c>
      <c r="H131" s="142">
        <v>105.45</v>
      </c>
      <c r="I131" s="143"/>
      <c r="J131" s="144">
        <f>ROUND(I131*H131,2)</f>
        <v>0</v>
      </c>
      <c r="K131" s="145"/>
      <c r="L131" s="32"/>
      <c r="M131" s="146" t="s">
        <v>1</v>
      </c>
      <c r="N131" s="147" t="s">
        <v>40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105</v>
      </c>
      <c r="AT131" s="150" t="s">
        <v>160</v>
      </c>
      <c r="AU131" s="150" t="s">
        <v>82</v>
      </c>
      <c r="AY131" s="17" t="s">
        <v>158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82</v>
      </c>
      <c r="BK131" s="151">
        <f>ROUND(I131*H131,2)</f>
        <v>0</v>
      </c>
      <c r="BL131" s="17" t="s">
        <v>105</v>
      </c>
      <c r="BM131" s="150" t="s">
        <v>228</v>
      </c>
    </row>
    <row r="132" spans="2:65" s="1" customFormat="1" ht="27">
      <c r="B132" s="32"/>
      <c r="D132" s="153" t="s">
        <v>750</v>
      </c>
      <c r="F132" s="196" t="s">
        <v>3120</v>
      </c>
      <c r="I132" s="197"/>
      <c r="L132" s="32"/>
      <c r="M132" s="198"/>
      <c r="T132" s="56"/>
      <c r="AT132" s="17" t="s">
        <v>750</v>
      </c>
      <c r="AU132" s="17" t="s">
        <v>82</v>
      </c>
    </row>
    <row r="133" spans="2:65" s="1" customFormat="1" ht="24.15" customHeight="1">
      <c r="B133" s="137"/>
      <c r="C133" s="138" t="s">
        <v>120</v>
      </c>
      <c r="D133" s="138" t="s">
        <v>160</v>
      </c>
      <c r="E133" s="139" t="s">
        <v>3118</v>
      </c>
      <c r="F133" s="140" t="s">
        <v>3119</v>
      </c>
      <c r="G133" s="141" t="s">
        <v>170</v>
      </c>
      <c r="H133" s="142">
        <v>57.97</v>
      </c>
      <c r="I133" s="143"/>
      <c r="J133" s="144">
        <f>ROUND(I133*H133,2)</f>
        <v>0</v>
      </c>
      <c r="K133" s="145"/>
      <c r="L133" s="32"/>
      <c r="M133" s="146" t="s">
        <v>1</v>
      </c>
      <c r="N133" s="147" t="s">
        <v>40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105</v>
      </c>
      <c r="AT133" s="150" t="s">
        <v>160</v>
      </c>
      <c r="AU133" s="150" t="s">
        <v>82</v>
      </c>
      <c r="AY133" s="17" t="s">
        <v>158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82</v>
      </c>
      <c r="BK133" s="151">
        <f>ROUND(I133*H133,2)</f>
        <v>0</v>
      </c>
      <c r="BL133" s="17" t="s">
        <v>105</v>
      </c>
      <c r="BM133" s="150" t="s">
        <v>237</v>
      </c>
    </row>
    <row r="134" spans="2:65" s="1" customFormat="1" ht="27">
      <c r="B134" s="32"/>
      <c r="D134" s="153" t="s">
        <v>750</v>
      </c>
      <c r="F134" s="196" t="s">
        <v>3120</v>
      </c>
      <c r="I134" s="197"/>
      <c r="L134" s="32"/>
      <c r="M134" s="198"/>
      <c r="T134" s="56"/>
      <c r="AT134" s="17" t="s">
        <v>750</v>
      </c>
      <c r="AU134" s="17" t="s">
        <v>82</v>
      </c>
    </row>
    <row r="135" spans="2:65" s="13" customFormat="1" ht="10">
      <c r="B135" s="159"/>
      <c r="D135" s="153" t="s">
        <v>165</v>
      </c>
      <c r="E135" s="160" t="s">
        <v>1</v>
      </c>
      <c r="F135" s="161" t="s">
        <v>3610</v>
      </c>
      <c r="H135" s="162">
        <v>57.97</v>
      </c>
      <c r="I135" s="163"/>
      <c r="L135" s="159"/>
      <c r="M135" s="164"/>
      <c r="T135" s="165"/>
      <c r="AT135" s="160" t="s">
        <v>165</v>
      </c>
      <c r="AU135" s="160" t="s">
        <v>82</v>
      </c>
      <c r="AV135" s="13" t="s">
        <v>84</v>
      </c>
      <c r="AW135" s="13" t="s">
        <v>31</v>
      </c>
      <c r="AX135" s="13" t="s">
        <v>75</v>
      </c>
      <c r="AY135" s="160" t="s">
        <v>158</v>
      </c>
    </row>
    <row r="136" spans="2:65" s="14" customFormat="1" ht="10">
      <c r="B136" s="166"/>
      <c r="D136" s="153" t="s">
        <v>165</v>
      </c>
      <c r="E136" s="167" t="s">
        <v>1</v>
      </c>
      <c r="F136" s="168" t="s">
        <v>195</v>
      </c>
      <c r="H136" s="169">
        <v>57.97</v>
      </c>
      <c r="I136" s="170"/>
      <c r="L136" s="166"/>
      <c r="M136" s="171"/>
      <c r="T136" s="172"/>
      <c r="AT136" s="167" t="s">
        <v>165</v>
      </c>
      <c r="AU136" s="167" t="s">
        <v>82</v>
      </c>
      <c r="AV136" s="14" t="s">
        <v>105</v>
      </c>
      <c r="AW136" s="14" t="s">
        <v>31</v>
      </c>
      <c r="AX136" s="14" t="s">
        <v>82</v>
      </c>
      <c r="AY136" s="167" t="s">
        <v>158</v>
      </c>
    </row>
    <row r="137" spans="2:65" s="1" customFormat="1" ht="24.15" customHeight="1">
      <c r="B137" s="137"/>
      <c r="C137" s="138" t="s">
        <v>123</v>
      </c>
      <c r="D137" s="138" t="s">
        <v>160</v>
      </c>
      <c r="E137" s="139" t="s">
        <v>2772</v>
      </c>
      <c r="F137" s="140" t="s">
        <v>2773</v>
      </c>
      <c r="G137" s="141" t="s">
        <v>170</v>
      </c>
      <c r="H137" s="142">
        <v>105.45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248</v>
      </c>
    </row>
    <row r="138" spans="2:65" s="1" customFormat="1" ht="27">
      <c r="B138" s="32"/>
      <c r="D138" s="153" t="s">
        <v>750</v>
      </c>
      <c r="F138" s="196" t="s">
        <v>2770</v>
      </c>
      <c r="I138" s="197"/>
      <c r="L138" s="32"/>
      <c r="M138" s="198"/>
      <c r="T138" s="56"/>
      <c r="AT138" s="17" t="s">
        <v>750</v>
      </c>
      <c r="AU138" s="17" t="s">
        <v>82</v>
      </c>
    </row>
    <row r="139" spans="2:65" s="1" customFormat="1" ht="37.75" customHeight="1">
      <c r="B139" s="137"/>
      <c r="C139" s="138" t="s">
        <v>179</v>
      </c>
      <c r="D139" s="138" t="s">
        <v>160</v>
      </c>
      <c r="E139" s="139" t="s">
        <v>2776</v>
      </c>
      <c r="F139" s="140" t="s">
        <v>2777</v>
      </c>
      <c r="G139" s="141" t="s">
        <v>170</v>
      </c>
      <c r="H139" s="142">
        <v>1054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259</v>
      </c>
    </row>
    <row r="140" spans="2:65" s="1" customFormat="1" ht="27">
      <c r="B140" s="32"/>
      <c r="D140" s="153" t="s">
        <v>750</v>
      </c>
      <c r="F140" s="196" t="s">
        <v>2770</v>
      </c>
      <c r="I140" s="197"/>
      <c r="L140" s="32"/>
      <c r="M140" s="198"/>
      <c r="T140" s="56"/>
      <c r="AT140" s="17" t="s">
        <v>750</v>
      </c>
      <c r="AU140" s="17" t="s">
        <v>82</v>
      </c>
    </row>
    <row r="141" spans="2:65" s="1" customFormat="1" ht="33" customHeight="1">
      <c r="B141" s="137"/>
      <c r="C141" s="138" t="s">
        <v>215</v>
      </c>
      <c r="D141" s="138" t="s">
        <v>160</v>
      </c>
      <c r="E141" s="139" t="s">
        <v>2786</v>
      </c>
      <c r="F141" s="140" t="s">
        <v>2787</v>
      </c>
      <c r="G141" s="141" t="s">
        <v>170</v>
      </c>
      <c r="H141" s="142">
        <v>105.45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269</v>
      </c>
    </row>
    <row r="142" spans="2:65" s="1" customFormat="1" ht="24.15" customHeight="1">
      <c r="B142" s="137"/>
      <c r="C142" s="138" t="s">
        <v>223</v>
      </c>
      <c r="D142" s="138" t="s">
        <v>160</v>
      </c>
      <c r="E142" s="139" t="s">
        <v>2789</v>
      </c>
      <c r="F142" s="140" t="s">
        <v>2790</v>
      </c>
      <c r="G142" s="141" t="s">
        <v>170</v>
      </c>
      <c r="H142" s="142">
        <v>82.602999999999994</v>
      </c>
      <c r="I142" s="143"/>
      <c r="J142" s="144">
        <f>ROUND(I142*H142,2)</f>
        <v>0</v>
      </c>
      <c r="K142" s="145"/>
      <c r="L142" s="32"/>
      <c r="M142" s="146" t="s">
        <v>1</v>
      </c>
      <c r="N142" s="147" t="s">
        <v>40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105</v>
      </c>
      <c r="AT142" s="150" t="s">
        <v>160</v>
      </c>
      <c r="AU142" s="150" t="s">
        <v>82</v>
      </c>
      <c r="AY142" s="17" t="s">
        <v>158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82</v>
      </c>
      <c r="BK142" s="151">
        <f>ROUND(I142*H142,2)</f>
        <v>0</v>
      </c>
      <c r="BL142" s="17" t="s">
        <v>105</v>
      </c>
      <c r="BM142" s="150" t="s">
        <v>284</v>
      </c>
    </row>
    <row r="143" spans="2:65" s="1" customFormat="1" ht="18">
      <c r="B143" s="32"/>
      <c r="D143" s="153" t="s">
        <v>750</v>
      </c>
      <c r="F143" s="196" t="s">
        <v>2791</v>
      </c>
      <c r="I143" s="197"/>
      <c r="L143" s="32"/>
      <c r="M143" s="198"/>
      <c r="T143" s="56"/>
      <c r="AT143" s="17" t="s">
        <v>750</v>
      </c>
      <c r="AU143" s="17" t="s">
        <v>82</v>
      </c>
    </row>
    <row r="144" spans="2:65" s="12" customFormat="1" ht="20">
      <c r="B144" s="152"/>
      <c r="D144" s="153" t="s">
        <v>165</v>
      </c>
      <c r="E144" s="154" t="s">
        <v>1</v>
      </c>
      <c r="F144" s="155" t="s">
        <v>2792</v>
      </c>
      <c r="H144" s="154" t="s">
        <v>1</v>
      </c>
      <c r="I144" s="156"/>
      <c r="L144" s="152"/>
      <c r="M144" s="157"/>
      <c r="T144" s="158"/>
      <c r="AT144" s="154" t="s">
        <v>165</v>
      </c>
      <c r="AU144" s="154" t="s">
        <v>82</v>
      </c>
      <c r="AV144" s="12" t="s">
        <v>82</v>
      </c>
      <c r="AW144" s="12" t="s">
        <v>31</v>
      </c>
      <c r="AX144" s="12" t="s">
        <v>75</v>
      </c>
      <c r="AY144" s="154" t="s">
        <v>158</v>
      </c>
    </row>
    <row r="145" spans="2:65" s="13" customFormat="1" ht="10">
      <c r="B145" s="159"/>
      <c r="D145" s="153" t="s">
        <v>165</v>
      </c>
      <c r="E145" s="160" t="s">
        <v>1</v>
      </c>
      <c r="F145" s="161" t="s">
        <v>3611</v>
      </c>
      <c r="H145" s="162">
        <v>82.602999999999994</v>
      </c>
      <c r="I145" s="163"/>
      <c r="L145" s="159"/>
      <c r="M145" s="164"/>
      <c r="T145" s="165"/>
      <c r="AT145" s="160" t="s">
        <v>165</v>
      </c>
      <c r="AU145" s="160" t="s">
        <v>82</v>
      </c>
      <c r="AV145" s="13" t="s">
        <v>84</v>
      </c>
      <c r="AW145" s="13" t="s">
        <v>31</v>
      </c>
      <c r="AX145" s="13" t="s">
        <v>75</v>
      </c>
      <c r="AY145" s="160" t="s">
        <v>158</v>
      </c>
    </row>
    <row r="146" spans="2:65" s="14" customFormat="1" ht="10">
      <c r="B146" s="166"/>
      <c r="D146" s="153" t="s">
        <v>165</v>
      </c>
      <c r="E146" s="167" t="s">
        <v>1</v>
      </c>
      <c r="F146" s="168" t="s">
        <v>195</v>
      </c>
      <c r="H146" s="169">
        <v>82.602999999999994</v>
      </c>
      <c r="I146" s="170"/>
      <c r="L146" s="166"/>
      <c r="M146" s="171"/>
      <c r="T146" s="172"/>
      <c r="AT146" s="167" t="s">
        <v>165</v>
      </c>
      <c r="AU146" s="167" t="s">
        <v>82</v>
      </c>
      <c r="AV146" s="14" t="s">
        <v>105</v>
      </c>
      <c r="AW146" s="14" t="s">
        <v>31</v>
      </c>
      <c r="AX146" s="14" t="s">
        <v>82</v>
      </c>
      <c r="AY146" s="167" t="s">
        <v>158</v>
      </c>
    </row>
    <row r="147" spans="2:65" s="1" customFormat="1" ht="24.15" customHeight="1">
      <c r="B147" s="137"/>
      <c r="C147" s="138" t="s">
        <v>228</v>
      </c>
      <c r="D147" s="138" t="s">
        <v>160</v>
      </c>
      <c r="E147" s="139" t="s">
        <v>3612</v>
      </c>
      <c r="F147" s="140" t="s">
        <v>3613</v>
      </c>
      <c r="G147" s="141" t="s">
        <v>170</v>
      </c>
      <c r="H147" s="142">
        <v>19.28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82</v>
      </c>
      <c r="BK147" s="151">
        <f>ROUND(I147*H147,2)</f>
        <v>0</v>
      </c>
      <c r="BL147" s="17" t="s">
        <v>105</v>
      </c>
      <c r="BM147" s="150" t="s">
        <v>295</v>
      </c>
    </row>
    <row r="148" spans="2:65" s="1" customFormat="1" ht="36">
      <c r="B148" s="32"/>
      <c r="D148" s="153" t="s">
        <v>750</v>
      </c>
      <c r="F148" s="196" t="s">
        <v>3614</v>
      </c>
      <c r="I148" s="197"/>
      <c r="L148" s="32"/>
      <c r="M148" s="198"/>
      <c r="T148" s="56"/>
      <c r="AT148" s="17" t="s">
        <v>750</v>
      </c>
      <c r="AU148" s="17" t="s">
        <v>82</v>
      </c>
    </row>
    <row r="149" spans="2:65" s="13" customFormat="1" ht="10">
      <c r="B149" s="159"/>
      <c r="D149" s="153" t="s">
        <v>165</v>
      </c>
      <c r="E149" s="160" t="s">
        <v>1</v>
      </c>
      <c r="F149" s="161" t="s">
        <v>3615</v>
      </c>
      <c r="H149" s="162">
        <v>19.28</v>
      </c>
      <c r="I149" s="163"/>
      <c r="L149" s="159"/>
      <c r="M149" s="164"/>
      <c r="T149" s="165"/>
      <c r="AT149" s="160" t="s">
        <v>165</v>
      </c>
      <c r="AU149" s="160" t="s">
        <v>82</v>
      </c>
      <c r="AV149" s="13" t="s">
        <v>84</v>
      </c>
      <c r="AW149" s="13" t="s">
        <v>31</v>
      </c>
      <c r="AX149" s="13" t="s">
        <v>75</v>
      </c>
      <c r="AY149" s="160" t="s">
        <v>158</v>
      </c>
    </row>
    <row r="150" spans="2:65" s="14" customFormat="1" ht="10">
      <c r="B150" s="166"/>
      <c r="D150" s="153" t="s">
        <v>165</v>
      </c>
      <c r="E150" s="167" t="s">
        <v>1</v>
      </c>
      <c r="F150" s="168" t="s">
        <v>195</v>
      </c>
      <c r="H150" s="169">
        <v>19.28</v>
      </c>
      <c r="I150" s="170"/>
      <c r="L150" s="166"/>
      <c r="M150" s="171"/>
      <c r="T150" s="172"/>
      <c r="AT150" s="167" t="s">
        <v>165</v>
      </c>
      <c r="AU150" s="167" t="s">
        <v>82</v>
      </c>
      <c r="AV150" s="14" t="s">
        <v>105</v>
      </c>
      <c r="AW150" s="14" t="s">
        <v>31</v>
      </c>
      <c r="AX150" s="14" t="s">
        <v>82</v>
      </c>
      <c r="AY150" s="167" t="s">
        <v>158</v>
      </c>
    </row>
    <row r="151" spans="2:65" s="1" customFormat="1" ht="16.5" customHeight="1">
      <c r="B151" s="137"/>
      <c r="C151" s="138" t="s">
        <v>233</v>
      </c>
      <c r="D151" s="138" t="s">
        <v>160</v>
      </c>
      <c r="E151" s="139" t="s">
        <v>3121</v>
      </c>
      <c r="F151" s="140" t="s">
        <v>3122</v>
      </c>
      <c r="G151" s="141" t="s">
        <v>170</v>
      </c>
      <c r="H151" s="142">
        <v>105.45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40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82</v>
      </c>
      <c r="BK151" s="151">
        <f>ROUND(I151*H151,2)</f>
        <v>0</v>
      </c>
      <c r="BL151" s="17" t="s">
        <v>105</v>
      </c>
      <c r="BM151" s="150" t="s">
        <v>489</v>
      </c>
    </row>
    <row r="152" spans="2:65" s="1" customFormat="1" ht="37.75" customHeight="1">
      <c r="B152" s="137"/>
      <c r="C152" s="138" t="s">
        <v>237</v>
      </c>
      <c r="D152" s="138" t="s">
        <v>160</v>
      </c>
      <c r="E152" s="139" t="s">
        <v>3616</v>
      </c>
      <c r="F152" s="140" t="s">
        <v>3617</v>
      </c>
      <c r="G152" s="141" t="s">
        <v>163</v>
      </c>
      <c r="H152" s="142">
        <v>56.76</v>
      </c>
      <c r="I152" s="143"/>
      <c r="J152" s="144">
        <f>ROUND(I152*H152,2)</f>
        <v>0</v>
      </c>
      <c r="K152" s="145"/>
      <c r="L152" s="32"/>
      <c r="M152" s="146" t="s">
        <v>1</v>
      </c>
      <c r="N152" s="147" t="s">
        <v>40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105</v>
      </c>
      <c r="AT152" s="150" t="s">
        <v>160</v>
      </c>
      <c r="AU152" s="150" t="s">
        <v>82</v>
      </c>
      <c r="AY152" s="17" t="s">
        <v>158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82</v>
      </c>
      <c r="BK152" s="151">
        <f>ROUND(I152*H152,2)</f>
        <v>0</v>
      </c>
      <c r="BL152" s="17" t="s">
        <v>105</v>
      </c>
      <c r="BM152" s="150" t="s">
        <v>501</v>
      </c>
    </row>
    <row r="153" spans="2:65" s="1" customFormat="1" ht="36">
      <c r="B153" s="32"/>
      <c r="D153" s="153" t="s">
        <v>750</v>
      </c>
      <c r="F153" s="196" t="s">
        <v>3618</v>
      </c>
      <c r="I153" s="197"/>
      <c r="L153" s="32"/>
      <c r="M153" s="198"/>
      <c r="T153" s="56"/>
      <c r="AT153" s="17" t="s">
        <v>750</v>
      </c>
      <c r="AU153" s="17" t="s">
        <v>82</v>
      </c>
    </row>
    <row r="154" spans="2:65" s="1" customFormat="1" ht="16.5" customHeight="1">
      <c r="B154" s="137"/>
      <c r="C154" s="138" t="s">
        <v>8</v>
      </c>
      <c r="D154" s="138" t="s">
        <v>160</v>
      </c>
      <c r="E154" s="139" t="s">
        <v>3619</v>
      </c>
      <c r="F154" s="140" t="s">
        <v>3620</v>
      </c>
      <c r="G154" s="141" t="s">
        <v>170</v>
      </c>
      <c r="H154" s="142">
        <v>19.492999999999999</v>
      </c>
      <c r="I154" s="143"/>
      <c r="J154" s="144">
        <f>ROUND(I154*H154,2)</f>
        <v>0</v>
      </c>
      <c r="K154" s="145"/>
      <c r="L154" s="32"/>
      <c r="M154" s="146" t="s">
        <v>1</v>
      </c>
      <c r="N154" s="147" t="s">
        <v>40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105</v>
      </c>
      <c r="AT154" s="150" t="s">
        <v>160</v>
      </c>
      <c r="AU154" s="150" t="s">
        <v>82</v>
      </c>
      <c r="AY154" s="17" t="s">
        <v>158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82</v>
      </c>
      <c r="BK154" s="151">
        <f>ROUND(I154*H154,2)</f>
        <v>0</v>
      </c>
      <c r="BL154" s="17" t="s">
        <v>105</v>
      </c>
      <c r="BM154" s="150" t="s">
        <v>515</v>
      </c>
    </row>
    <row r="155" spans="2:65" s="13" customFormat="1" ht="10">
      <c r="B155" s="159"/>
      <c r="D155" s="153" t="s">
        <v>165</v>
      </c>
      <c r="E155" s="160" t="s">
        <v>1</v>
      </c>
      <c r="F155" s="161" t="s">
        <v>3621</v>
      </c>
      <c r="H155" s="162">
        <v>19.492999999999999</v>
      </c>
      <c r="I155" s="163"/>
      <c r="L155" s="159"/>
      <c r="M155" s="164"/>
      <c r="T155" s="165"/>
      <c r="AT155" s="160" t="s">
        <v>165</v>
      </c>
      <c r="AU155" s="160" t="s">
        <v>82</v>
      </c>
      <c r="AV155" s="13" t="s">
        <v>84</v>
      </c>
      <c r="AW155" s="13" t="s">
        <v>31</v>
      </c>
      <c r="AX155" s="13" t="s">
        <v>75</v>
      </c>
      <c r="AY155" s="160" t="s">
        <v>158</v>
      </c>
    </row>
    <row r="156" spans="2:65" s="14" customFormat="1" ht="10">
      <c r="B156" s="166"/>
      <c r="D156" s="153" t="s">
        <v>165</v>
      </c>
      <c r="E156" s="167" t="s">
        <v>1</v>
      </c>
      <c r="F156" s="168" t="s">
        <v>195</v>
      </c>
      <c r="H156" s="169">
        <v>19.492999999999999</v>
      </c>
      <c r="I156" s="170"/>
      <c r="L156" s="166"/>
      <c r="M156" s="171"/>
      <c r="T156" s="172"/>
      <c r="AT156" s="167" t="s">
        <v>165</v>
      </c>
      <c r="AU156" s="167" t="s">
        <v>82</v>
      </c>
      <c r="AV156" s="14" t="s">
        <v>105</v>
      </c>
      <c r="AW156" s="14" t="s">
        <v>31</v>
      </c>
      <c r="AX156" s="14" t="s">
        <v>82</v>
      </c>
      <c r="AY156" s="167" t="s">
        <v>158</v>
      </c>
    </row>
    <row r="157" spans="2:65" s="1" customFormat="1" ht="16.5" customHeight="1">
      <c r="B157" s="137"/>
      <c r="C157" s="138" t="s">
        <v>248</v>
      </c>
      <c r="D157" s="138" t="s">
        <v>160</v>
      </c>
      <c r="E157" s="139" t="s">
        <v>3622</v>
      </c>
      <c r="F157" s="140" t="s">
        <v>3623</v>
      </c>
      <c r="G157" s="141" t="s">
        <v>226</v>
      </c>
      <c r="H157" s="142">
        <v>153.13999999999999</v>
      </c>
      <c r="I157" s="143"/>
      <c r="J157" s="144">
        <f>ROUND(I157*H157,2)</f>
        <v>0</v>
      </c>
      <c r="K157" s="145"/>
      <c r="L157" s="32"/>
      <c r="M157" s="146" t="s">
        <v>1</v>
      </c>
      <c r="N157" s="147" t="s">
        <v>40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105</v>
      </c>
      <c r="AT157" s="150" t="s">
        <v>160</v>
      </c>
      <c r="AU157" s="150" t="s">
        <v>82</v>
      </c>
      <c r="AY157" s="17" t="s">
        <v>158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82</v>
      </c>
      <c r="BK157" s="151">
        <f>ROUND(I157*H157,2)</f>
        <v>0</v>
      </c>
      <c r="BL157" s="17" t="s">
        <v>105</v>
      </c>
      <c r="BM157" s="150" t="s">
        <v>530</v>
      </c>
    </row>
    <row r="158" spans="2:65" s="13" customFormat="1" ht="10">
      <c r="B158" s="159"/>
      <c r="D158" s="153" t="s">
        <v>165</v>
      </c>
      <c r="E158" s="160" t="s">
        <v>1</v>
      </c>
      <c r="F158" s="161" t="s">
        <v>3624</v>
      </c>
      <c r="H158" s="162">
        <v>153.13999999999999</v>
      </c>
      <c r="I158" s="163"/>
      <c r="L158" s="159"/>
      <c r="M158" s="164"/>
      <c r="T158" s="165"/>
      <c r="AT158" s="160" t="s">
        <v>165</v>
      </c>
      <c r="AU158" s="160" t="s">
        <v>82</v>
      </c>
      <c r="AV158" s="13" t="s">
        <v>84</v>
      </c>
      <c r="AW158" s="13" t="s">
        <v>31</v>
      </c>
      <c r="AX158" s="13" t="s">
        <v>75</v>
      </c>
      <c r="AY158" s="160" t="s">
        <v>158</v>
      </c>
    </row>
    <row r="159" spans="2:65" s="14" customFormat="1" ht="10">
      <c r="B159" s="166"/>
      <c r="D159" s="153" t="s">
        <v>165</v>
      </c>
      <c r="E159" s="167" t="s">
        <v>1</v>
      </c>
      <c r="F159" s="168" t="s">
        <v>195</v>
      </c>
      <c r="H159" s="169">
        <v>153.13999999999999</v>
      </c>
      <c r="I159" s="170"/>
      <c r="L159" s="166"/>
      <c r="M159" s="171"/>
      <c r="T159" s="172"/>
      <c r="AT159" s="167" t="s">
        <v>165</v>
      </c>
      <c r="AU159" s="167" t="s">
        <v>82</v>
      </c>
      <c r="AV159" s="14" t="s">
        <v>105</v>
      </c>
      <c r="AW159" s="14" t="s">
        <v>31</v>
      </c>
      <c r="AX159" s="14" t="s">
        <v>82</v>
      </c>
      <c r="AY159" s="167" t="s">
        <v>158</v>
      </c>
    </row>
    <row r="160" spans="2:65" s="11" customFormat="1" ht="25.9" customHeight="1">
      <c r="B160" s="125"/>
      <c r="D160" s="126" t="s">
        <v>74</v>
      </c>
      <c r="E160" s="127" t="s">
        <v>1822</v>
      </c>
      <c r="F160" s="127" t="s">
        <v>647</v>
      </c>
      <c r="I160" s="128"/>
      <c r="J160" s="129">
        <f>BK160</f>
        <v>0</v>
      </c>
      <c r="L160" s="125"/>
      <c r="M160" s="130"/>
      <c r="P160" s="131">
        <f>SUM(P161:P165)</f>
        <v>0</v>
      </c>
      <c r="R160" s="131">
        <f>SUM(R161:R165)</f>
        <v>0</v>
      </c>
      <c r="T160" s="132">
        <f>SUM(T161:T165)</f>
        <v>0</v>
      </c>
      <c r="AR160" s="126" t="s">
        <v>82</v>
      </c>
      <c r="AT160" s="133" t="s">
        <v>74</v>
      </c>
      <c r="AU160" s="133" t="s">
        <v>75</v>
      </c>
      <c r="AY160" s="126" t="s">
        <v>158</v>
      </c>
      <c r="BK160" s="134">
        <f>SUM(BK161:BK165)</f>
        <v>0</v>
      </c>
    </row>
    <row r="161" spans="2:65" s="1" customFormat="1" ht="24.15" customHeight="1">
      <c r="B161" s="137"/>
      <c r="C161" s="138" t="s">
        <v>253</v>
      </c>
      <c r="D161" s="138" t="s">
        <v>160</v>
      </c>
      <c r="E161" s="139" t="s">
        <v>3625</v>
      </c>
      <c r="F161" s="140" t="s">
        <v>3626</v>
      </c>
      <c r="G161" s="141" t="s">
        <v>170</v>
      </c>
      <c r="H161" s="142">
        <v>4.8</v>
      </c>
      <c r="I161" s="143"/>
      <c r="J161" s="144">
        <f>ROUND(I161*H161,2)</f>
        <v>0</v>
      </c>
      <c r="K161" s="145"/>
      <c r="L161" s="32"/>
      <c r="M161" s="146" t="s">
        <v>1</v>
      </c>
      <c r="N161" s="147" t="s">
        <v>40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105</v>
      </c>
      <c r="AT161" s="150" t="s">
        <v>160</v>
      </c>
      <c r="AU161" s="150" t="s">
        <v>82</v>
      </c>
      <c r="AY161" s="17" t="s">
        <v>158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82</v>
      </c>
      <c r="BK161" s="151">
        <f>ROUND(I161*H161,2)</f>
        <v>0</v>
      </c>
      <c r="BL161" s="17" t="s">
        <v>105</v>
      </c>
      <c r="BM161" s="150" t="s">
        <v>540</v>
      </c>
    </row>
    <row r="162" spans="2:65" s="1" customFormat="1" ht="18">
      <c r="B162" s="32"/>
      <c r="D162" s="153" t="s">
        <v>750</v>
      </c>
      <c r="F162" s="196" t="s">
        <v>3627</v>
      </c>
      <c r="I162" s="197"/>
      <c r="L162" s="32"/>
      <c r="M162" s="198"/>
      <c r="T162" s="56"/>
      <c r="AT162" s="17" t="s">
        <v>750</v>
      </c>
      <c r="AU162" s="17" t="s">
        <v>82</v>
      </c>
    </row>
    <row r="163" spans="2:65" s="1" customFormat="1" ht="21.75" customHeight="1">
      <c r="B163" s="137"/>
      <c r="C163" s="138" t="s">
        <v>259</v>
      </c>
      <c r="D163" s="138" t="s">
        <v>160</v>
      </c>
      <c r="E163" s="139" t="s">
        <v>3628</v>
      </c>
      <c r="F163" s="140" t="s">
        <v>3629</v>
      </c>
      <c r="G163" s="141" t="s">
        <v>170</v>
      </c>
      <c r="H163" s="142">
        <v>3.548</v>
      </c>
      <c r="I163" s="143"/>
      <c r="J163" s="144">
        <f>ROUND(I163*H163,2)</f>
        <v>0</v>
      </c>
      <c r="K163" s="145"/>
      <c r="L163" s="32"/>
      <c r="M163" s="146" t="s">
        <v>1</v>
      </c>
      <c r="N163" s="147" t="s">
        <v>40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105</v>
      </c>
      <c r="AT163" s="150" t="s">
        <v>160</v>
      </c>
      <c r="AU163" s="150" t="s">
        <v>82</v>
      </c>
      <c r="AY163" s="17" t="s">
        <v>158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82</v>
      </c>
      <c r="BK163" s="151">
        <f>ROUND(I163*H163,2)</f>
        <v>0</v>
      </c>
      <c r="BL163" s="17" t="s">
        <v>105</v>
      </c>
      <c r="BM163" s="150" t="s">
        <v>554</v>
      </c>
    </row>
    <row r="164" spans="2:65" s="13" customFormat="1" ht="10">
      <c r="B164" s="159"/>
      <c r="D164" s="153" t="s">
        <v>165</v>
      </c>
      <c r="E164" s="160" t="s">
        <v>1</v>
      </c>
      <c r="F164" s="161" t="s">
        <v>3630</v>
      </c>
      <c r="H164" s="162">
        <v>3.548</v>
      </c>
      <c r="I164" s="163"/>
      <c r="L164" s="159"/>
      <c r="M164" s="164"/>
      <c r="T164" s="165"/>
      <c r="AT164" s="160" t="s">
        <v>165</v>
      </c>
      <c r="AU164" s="160" t="s">
        <v>82</v>
      </c>
      <c r="AV164" s="13" t="s">
        <v>84</v>
      </c>
      <c r="AW164" s="13" t="s">
        <v>31</v>
      </c>
      <c r="AX164" s="13" t="s">
        <v>75</v>
      </c>
      <c r="AY164" s="160" t="s">
        <v>158</v>
      </c>
    </row>
    <row r="165" spans="2:65" s="14" customFormat="1" ht="10">
      <c r="B165" s="166"/>
      <c r="D165" s="153" t="s">
        <v>165</v>
      </c>
      <c r="E165" s="167" t="s">
        <v>1</v>
      </c>
      <c r="F165" s="168" t="s">
        <v>195</v>
      </c>
      <c r="H165" s="169">
        <v>3.548</v>
      </c>
      <c r="I165" s="170"/>
      <c r="L165" s="166"/>
      <c r="M165" s="171"/>
      <c r="T165" s="172"/>
      <c r="AT165" s="167" t="s">
        <v>165</v>
      </c>
      <c r="AU165" s="167" t="s">
        <v>82</v>
      </c>
      <c r="AV165" s="14" t="s">
        <v>105</v>
      </c>
      <c r="AW165" s="14" t="s">
        <v>31</v>
      </c>
      <c r="AX165" s="14" t="s">
        <v>82</v>
      </c>
      <c r="AY165" s="167" t="s">
        <v>158</v>
      </c>
    </row>
    <row r="166" spans="2:65" s="11" customFormat="1" ht="25.9" customHeight="1">
      <c r="B166" s="125"/>
      <c r="D166" s="126" t="s">
        <v>74</v>
      </c>
      <c r="E166" s="127" t="s">
        <v>1860</v>
      </c>
      <c r="F166" s="127" t="s">
        <v>2012</v>
      </c>
      <c r="I166" s="128"/>
      <c r="J166" s="129">
        <f>BK166</f>
        <v>0</v>
      </c>
      <c r="L166" s="125"/>
      <c r="M166" s="130"/>
      <c r="P166" s="131">
        <f>SUM(P167:P177)</f>
        <v>0</v>
      </c>
      <c r="R166" s="131">
        <f>SUM(R167:R177)</f>
        <v>0</v>
      </c>
      <c r="T166" s="132">
        <f>SUM(T167:T177)</f>
        <v>0</v>
      </c>
      <c r="AR166" s="126" t="s">
        <v>82</v>
      </c>
      <c r="AT166" s="133" t="s">
        <v>74</v>
      </c>
      <c r="AU166" s="133" t="s">
        <v>75</v>
      </c>
      <c r="AY166" s="126" t="s">
        <v>158</v>
      </c>
      <c r="BK166" s="134">
        <f>SUM(BK167:BK177)</f>
        <v>0</v>
      </c>
    </row>
    <row r="167" spans="2:65" s="1" customFormat="1" ht="37.75" customHeight="1">
      <c r="B167" s="137"/>
      <c r="C167" s="138" t="s">
        <v>264</v>
      </c>
      <c r="D167" s="138" t="s">
        <v>160</v>
      </c>
      <c r="E167" s="139" t="s">
        <v>3631</v>
      </c>
      <c r="F167" s="140" t="s">
        <v>3632</v>
      </c>
      <c r="G167" s="141" t="s">
        <v>906</v>
      </c>
      <c r="H167" s="142">
        <v>28.38</v>
      </c>
      <c r="I167" s="143"/>
      <c r="J167" s="144">
        <f>ROUND(I167*H167,2)</f>
        <v>0</v>
      </c>
      <c r="K167" s="145"/>
      <c r="L167" s="32"/>
      <c r="M167" s="146" t="s">
        <v>1</v>
      </c>
      <c r="N167" s="147" t="s">
        <v>40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105</v>
      </c>
      <c r="AT167" s="150" t="s">
        <v>160</v>
      </c>
      <c r="AU167" s="150" t="s">
        <v>82</v>
      </c>
      <c r="AY167" s="17" t="s">
        <v>158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82</v>
      </c>
      <c r="BK167" s="151">
        <f>ROUND(I167*H167,2)</f>
        <v>0</v>
      </c>
      <c r="BL167" s="17" t="s">
        <v>105</v>
      </c>
      <c r="BM167" s="150" t="s">
        <v>573</v>
      </c>
    </row>
    <row r="168" spans="2:65" s="1" customFormat="1" ht="18">
      <c r="B168" s="32"/>
      <c r="D168" s="153" t="s">
        <v>750</v>
      </c>
      <c r="F168" s="196" t="s">
        <v>3627</v>
      </c>
      <c r="I168" s="197"/>
      <c r="L168" s="32"/>
      <c r="M168" s="198"/>
      <c r="T168" s="56"/>
      <c r="AT168" s="17" t="s">
        <v>750</v>
      </c>
      <c r="AU168" s="17" t="s">
        <v>82</v>
      </c>
    </row>
    <row r="169" spans="2:65" s="1" customFormat="1" ht="33" customHeight="1">
      <c r="B169" s="137"/>
      <c r="C169" s="138" t="s">
        <v>269</v>
      </c>
      <c r="D169" s="138" t="s">
        <v>160</v>
      </c>
      <c r="E169" s="139" t="s">
        <v>3633</v>
      </c>
      <c r="F169" s="140" t="s">
        <v>3634</v>
      </c>
      <c r="G169" s="141" t="s">
        <v>906</v>
      </c>
      <c r="H169" s="142">
        <v>28.38</v>
      </c>
      <c r="I169" s="143"/>
      <c r="J169" s="144">
        <f>ROUND(I169*H169,2)</f>
        <v>0</v>
      </c>
      <c r="K169" s="145"/>
      <c r="L169" s="32"/>
      <c r="M169" s="146" t="s">
        <v>1</v>
      </c>
      <c r="N169" s="147" t="s">
        <v>40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105</v>
      </c>
      <c r="AT169" s="150" t="s">
        <v>160</v>
      </c>
      <c r="AU169" s="150" t="s">
        <v>82</v>
      </c>
      <c r="AY169" s="17" t="s">
        <v>158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82</v>
      </c>
      <c r="BK169" s="151">
        <f>ROUND(I169*H169,2)</f>
        <v>0</v>
      </c>
      <c r="BL169" s="17" t="s">
        <v>105</v>
      </c>
      <c r="BM169" s="150" t="s">
        <v>588</v>
      </c>
    </row>
    <row r="170" spans="2:65" s="1" customFormat="1" ht="18">
      <c r="B170" s="32"/>
      <c r="D170" s="153" t="s">
        <v>750</v>
      </c>
      <c r="F170" s="196" t="s">
        <v>3635</v>
      </c>
      <c r="I170" s="197"/>
      <c r="L170" s="32"/>
      <c r="M170" s="198"/>
      <c r="T170" s="56"/>
      <c r="AT170" s="17" t="s">
        <v>750</v>
      </c>
      <c r="AU170" s="17" t="s">
        <v>82</v>
      </c>
    </row>
    <row r="171" spans="2:65" s="1" customFormat="1" ht="37.75" customHeight="1">
      <c r="B171" s="137"/>
      <c r="C171" s="138" t="s">
        <v>7</v>
      </c>
      <c r="D171" s="138" t="s">
        <v>160</v>
      </c>
      <c r="E171" s="139" t="s">
        <v>3636</v>
      </c>
      <c r="F171" s="140" t="s">
        <v>3637</v>
      </c>
      <c r="G171" s="141" t="s">
        <v>3638</v>
      </c>
      <c r="H171" s="142">
        <v>2</v>
      </c>
      <c r="I171" s="143"/>
      <c r="J171" s="144">
        <f>ROUND(I171*H171,2)</f>
        <v>0</v>
      </c>
      <c r="K171" s="145"/>
      <c r="L171" s="32"/>
      <c r="M171" s="146" t="s">
        <v>1</v>
      </c>
      <c r="N171" s="147" t="s">
        <v>40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105</v>
      </c>
      <c r="AT171" s="150" t="s">
        <v>160</v>
      </c>
      <c r="AU171" s="150" t="s">
        <v>82</v>
      </c>
      <c r="AY171" s="17" t="s">
        <v>158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82</v>
      </c>
      <c r="BK171" s="151">
        <f>ROUND(I171*H171,2)</f>
        <v>0</v>
      </c>
      <c r="BL171" s="17" t="s">
        <v>105</v>
      </c>
      <c r="BM171" s="150" t="s">
        <v>597</v>
      </c>
    </row>
    <row r="172" spans="2:65" s="1" customFormat="1" ht="18">
      <c r="B172" s="32"/>
      <c r="D172" s="153" t="s">
        <v>750</v>
      </c>
      <c r="F172" s="196" t="s">
        <v>3635</v>
      </c>
      <c r="I172" s="197"/>
      <c r="L172" s="32"/>
      <c r="M172" s="198"/>
      <c r="T172" s="56"/>
      <c r="AT172" s="17" t="s">
        <v>750</v>
      </c>
      <c r="AU172" s="17" t="s">
        <v>82</v>
      </c>
    </row>
    <row r="173" spans="2:65" s="1" customFormat="1" ht="16.5" customHeight="1">
      <c r="B173" s="137"/>
      <c r="C173" s="138" t="s">
        <v>284</v>
      </c>
      <c r="D173" s="138" t="s">
        <v>160</v>
      </c>
      <c r="E173" s="139" t="s">
        <v>3639</v>
      </c>
      <c r="F173" s="140" t="s">
        <v>3640</v>
      </c>
      <c r="G173" s="141" t="s">
        <v>492</v>
      </c>
      <c r="H173" s="142">
        <v>2</v>
      </c>
      <c r="I173" s="143"/>
      <c r="J173" s="144">
        <f>ROUND(I173*H173,2)</f>
        <v>0</v>
      </c>
      <c r="K173" s="145"/>
      <c r="L173" s="32"/>
      <c r="M173" s="146" t="s">
        <v>1</v>
      </c>
      <c r="N173" s="147" t="s">
        <v>40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105</v>
      </c>
      <c r="AT173" s="150" t="s">
        <v>160</v>
      </c>
      <c r="AU173" s="150" t="s">
        <v>82</v>
      </c>
      <c r="AY173" s="17" t="s">
        <v>158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82</v>
      </c>
      <c r="BK173" s="151">
        <f>ROUND(I173*H173,2)</f>
        <v>0</v>
      </c>
      <c r="BL173" s="17" t="s">
        <v>105</v>
      </c>
      <c r="BM173" s="150" t="s">
        <v>610</v>
      </c>
    </row>
    <row r="174" spans="2:65" s="1" customFormat="1" ht="24.15" customHeight="1">
      <c r="B174" s="137"/>
      <c r="C174" s="138" t="s">
        <v>289</v>
      </c>
      <c r="D174" s="138" t="s">
        <v>160</v>
      </c>
      <c r="E174" s="139" t="s">
        <v>3641</v>
      </c>
      <c r="F174" s="140" t="s">
        <v>3642</v>
      </c>
      <c r="G174" s="141" t="s">
        <v>492</v>
      </c>
      <c r="H174" s="142">
        <v>3</v>
      </c>
      <c r="I174" s="143"/>
      <c r="J174" s="144">
        <f>ROUND(I174*H174,2)</f>
        <v>0</v>
      </c>
      <c r="K174" s="145"/>
      <c r="L174" s="32"/>
      <c r="M174" s="146" t="s">
        <v>1</v>
      </c>
      <c r="N174" s="147" t="s">
        <v>40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105</v>
      </c>
      <c r="AT174" s="150" t="s">
        <v>160</v>
      </c>
      <c r="AU174" s="150" t="s">
        <v>82</v>
      </c>
      <c r="AY174" s="17" t="s">
        <v>158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82</v>
      </c>
      <c r="BK174" s="151">
        <f>ROUND(I174*H174,2)</f>
        <v>0</v>
      </c>
      <c r="BL174" s="17" t="s">
        <v>105</v>
      </c>
      <c r="BM174" s="150" t="s">
        <v>618</v>
      </c>
    </row>
    <row r="175" spans="2:65" s="1" customFormat="1" ht="37.75" customHeight="1">
      <c r="B175" s="137"/>
      <c r="C175" s="138" t="s">
        <v>295</v>
      </c>
      <c r="D175" s="138" t="s">
        <v>160</v>
      </c>
      <c r="E175" s="139" t="s">
        <v>3643</v>
      </c>
      <c r="F175" s="140" t="s">
        <v>3644</v>
      </c>
      <c r="G175" s="141" t="s">
        <v>492</v>
      </c>
      <c r="H175" s="142">
        <v>6.2439999999999998</v>
      </c>
      <c r="I175" s="143"/>
      <c r="J175" s="144">
        <f>ROUND(I175*H175,2)</f>
        <v>0</v>
      </c>
      <c r="K175" s="145"/>
      <c r="L175" s="32"/>
      <c r="M175" s="146" t="s">
        <v>1</v>
      </c>
      <c r="N175" s="147" t="s">
        <v>40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105</v>
      </c>
      <c r="AT175" s="150" t="s">
        <v>160</v>
      </c>
      <c r="AU175" s="150" t="s">
        <v>82</v>
      </c>
      <c r="AY175" s="17" t="s">
        <v>158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82</v>
      </c>
      <c r="BK175" s="151">
        <f>ROUND(I175*H175,2)</f>
        <v>0</v>
      </c>
      <c r="BL175" s="17" t="s">
        <v>105</v>
      </c>
      <c r="BM175" s="150" t="s">
        <v>626</v>
      </c>
    </row>
    <row r="176" spans="2:65" s="13" customFormat="1" ht="10">
      <c r="B176" s="159"/>
      <c r="D176" s="153" t="s">
        <v>165</v>
      </c>
      <c r="E176" s="160" t="s">
        <v>1</v>
      </c>
      <c r="F176" s="161" t="s">
        <v>3645</v>
      </c>
      <c r="H176" s="162">
        <v>6.2439999999999998</v>
      </c>
      <c r="I176" s="163"/>
      <c r="L176" s="159"/>
      <c r="M176" s="164"/>
      <c r="T176" s="165"/>
      <c r="AT176" s="160" t="s">
        <v>165</v>
      </c>
      <c r="AU176" s="160" t="s">
        <v>82</v>
      </c>
      <c r="AV176" s="13" t="s">
        <v>84</v>
      </c>
      <c r="AW176" s="13" t="s">
        <v>31</v>
      </c>
      <c r="AX176" s="13" t="s">
        <v>75</v>
      </c>
      <c r="AY176" s="160" t="s">
        <v>158</v>
      </c>
    </row>
    <row r="177" spans="2:65" s="14" customFormat="1" ht="10">
      <c r="B177" s="166"/>
      <c r="D177" s="153" t="s">
        <v>165</v>
      </c>
      <c r="E177" s="167" t="s">
        <v>1</v>
      </c>
      <c r="F177" s="168" t="s">
        <v>195</v>
      </c>
      <c r="H177" s="169">
        <v>6.2439999999999998</v>
      </c>
      <c r="I177" s="170"/>
      <c r="L177" s="166"/>
      <c r="M177" s="171"/>
      <c r="T177" s="172"/>
      <c r="AT177" s="167" t="s">
        <v>165</v>
      </c>
      <c r="AU177" s="167" t="s">
        <v>82</v>
      </c>
      <c r="AV177" s="14" t="s">
        <v>105</v>
      </c>
      <c r="AW177" s="14" t="s">
        <v>31</v>
      </c>
      <c r="AX177" s="14" t="s">
        <v>82</v>
      </c>
      <c r="AY177" s="167" t="s">
        <v>158</v>
      </c>
    </row>
    <row r="178" spans="2:65" s="11" customFormat="1" ht="25.9" customHeight="1">
      <c r="B178" s="125"/>
      <c r="D178" s="126" t="s">
        <v>74</v>
      </c>
      <c r="E178" s="127" t="s">
        <v>1876</v>
      </c>
      <c r="F178" s="127" t="s">
        <v>3006</v>
      </c>
      <c r="I178" s="128"/>
      <c r="J178" s="129">
        <f>BK178</f>
        <v>0</v>
      </c>
      <c r="L178" s="125"/>
      <c r="M178" s="130"/>
      <c r="P178" s="131">
        <f>SUM(P179:P180)</f>
        <v>0</v>
      </c>
      <c r="R178" s="131">
        <f>SUM(R179:R180)</f>
        <v>0</v>
      </c>
      <c r="T178" s="132">
        <f>SUM(T179:T180)</f>
        <v>0</v>
      </c>
      <c r="AR178" s="126" t="s">
        <v>82</v>
      </c>
      <c r="AT178" s="133" t="s">
        <v>74</v>
      </c>
      <c r="AU178" s="133" t="s">
        <v>75</v>
      </c>
      <c r="AY178" s="126" t="s">
        <v>158</v>
      </c>
      <c r="BK178" s="134">
        <f>SUM(BK179:BK180)</f>
        <v>0</v>
      </c>
    </row>
    <row r="179" spans="2:65" s="1" customFormat="1" ht="24.15" customHeight="1">
      <c r="B179" s="137"/>
      <c r="C179" s="138" t="s">
        <v>485</v>
      </c>
      <c r="D179" s="138" t="s">
        <v>160</v>
      </c>
      <c r="E179" s="139" t="s">
        <v>3646</v>
      </c>
      <c r="F179" s="140" t="s">
        <v>3647</v>
      </c>
      <c r="G179" s="141" t="s">
        <v>226</v>
      </c>
      <c r="H179" s="142">
        <v>198.22399999999999</v>
      </c>
      <c r="I179" s="143"/>
      <c r="J179" s="144">
        <f>ROUND(I179*H179,2)</f>
        <v>0</v>
      </c>
      <c r="K179" s="145"/>
      <c r="L179" s="32"/>
      <c r="M179" s="146" t="s">
        <v>1</v>
      </c>
      <c r="N179" s="147" t="s">
        <v>40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105</v>
      </c>
      <c r="AT179" s="150" t="s">
        <v>160</v>
      </c>
      <c r="AU179" s="150" t="s">
        <v>82</v>
      </c>
      <c r="AY179" s="17" t="s">
        <v>158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82</v>
      </c>
      <c r="BK179" s="151">
        <f>ROUND(I179*H179,2)</f>
        <v>0</v>
      </c>
      <c r="BL179" s="17" t="s">
        <v>105</v>
      </c>
      <c r="BM179" s="150" t="s">
        <v>642</v>
      </c>
    </row>
    <row r="180" spans="2:65" s="1" customFormat="1" ht="27">
      <c r="B180" s="32"/>
      <c r="D180" s="153" t="s">
        <v>750</v>
      </c>
      <c r="F180" s="196" t="s">
        <v>3648</v>
      </c>
      <c r="I180" s="197"/>
      <c r="L180" s="32"/>
      <c r="M180" s="206"/>
      <c r="N180" s="175"/>
      <c r="O180" s="175"/>
      <c r="P180" s="175"/>
      <c r="Q180" s="175"/>
      <c r="R180" s="175"/>
      <c r="S180" s="175"/>
      <c r="T180" s="207"/>
      <c r="AT180" s="17" t="s">
        <v>750</v>
      </c>
      <c r="AU180" s="17" t="s">
        <v>82</v>
      </c>
    </row>
    <row r="181" spans="2:65" s="1" customFormat="1" ht="7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autoFilter ref="C119:K180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5"/>
  <sheetViews>
    <sheetView showGridLines="0" workbookViewId="0"/>
  </sheetViews>
  <sheetFormatPr defaultRowHeight="14.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235" t="s">
        <v>5</v>
      </c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7" t="s">
        <v>125</v>
      </c>
    </row>
    <row r="3" spans="2:4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pans="2:46" ht="25" customHeight="1">
      <c r="B4" s="20"/>
      <c r="D4" s="21" t="s">
        <v>126</v>
      </c>
      <c r="L4" s="20"/>
      <c r="M4" s="93" t="s">
        <v>10</v>
      </c>
      <c r="AT4" s="17" t="s">
        <v>3</v>
      </c>
    </row>
    <row r="5" spans="2:46" ht="7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51" t="str">
        <f>'Rekapitulace stavby'!K6</f>
        <v>SŠ chovu koní a jezdectví Kladruby nad Labem - výstavba jízdárny</v>
      </c>
      <c r="F7" s="252"/>
      <c r="G7" s="252"/>
      <c r="H7" s="252"/>
      <c r="L7" s="20"/>
    </row>
    <row r="8" spans="2:46" s="1" customFormat="1" ht="12" customHeight="1">
      <c r="B8" s="32"/>
      <c r="D8" s="27" t="s">
        <v>127</v>
      </c>
      <c r="L8" s="32"/>
    </row>
    <row r="9" spans="2:46" s="1" customFormat="1" ht="16.5" customHeight="1">
      <c r="B9" s="32"/>
      <c r="E9" s="213" t="s">
        <v>3649</v>
      </c>
      <c r="F9" s="253"/>
      <c r="G9" s="253"/>
      <c r="H9" s="253"/>
      <c r="L9" s="32"/>
    </row>
    <row r="10" spans="2:46" s="1" customFormat="1" ht="10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2" t="str">
        <f>'Rekapitulace stavby'!AN8</f>
        <v>8. 1. 2023</v>
      </c>
      <c r="L12" s="32"/>
    </row>
    <row r="13" spans="2:46" s="1" customFormat="1" ht="10.75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7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4" t="str">
        <f>'Rekapitulace stavby'!E14</f>
        <v>Vyplň údaj</v>
      </c>
      <c r="F18" s="219"/>
      <c r="G18" s="219"/>
      <c r="H18" s="219"/>
      <c r="I18" s="27" t="s">
        <v>26</v>
      </c>
      <c r="J18" s="28" t="str">
        <f>'Rekapitulace stavby'!AN14</f>
        <v>Vyplň údaj</v>
      </c>
      <c r="L18" s="32"/>
    </row>
    <row r="19" spans="2:12" s="1" customFormat="1" ht="7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7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7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4"/>
      <c r="E27" s="224" t="s">
        <v>1</v>
      </c>
      <c r="F27" s="224"/>
      <c r="G27" s="224"/>
      <c r="H27" s="224"/>
      <c r="L27" s="94"/>
    </row>
    <row r="28" spans="2:12" s="1" customFormat="1" ht="7" customHeight="1">
      <c r="B28" s="32"/>
      <c r="L28" s="32"/>
    </row>
    <row r="29" spans="2:12" s="1" customFormat="1" ht="7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5" t="s">
        <v>35</v>
      </c>
      <c r="J30" s="66">
        <f>ROUND(J118, 2)</f>
        <v>0</v>
      </c>
      <c r="L30" s="32"/>
    </row>
    <row r="31" spans="2:12" s="1" customFormat="1" ht="7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86">
        <f>ROUND((SUM(BE118:BE154)),  2)</f>
        <v>0</v>
      </c>
      <c r="I33" s="96">
        <v>0.21</v>
      </c>
      <c r="J33" s="86">
        <f>ROUND(((SUM(BE118:BE154))*I33),  2)</f>
        <v>0</v>
      </c>
      <c r="L33" s="32"/>
    </row>
    <row r="34" spans="2:12" s="1" customFormat="1" ht="14.4" customHeight="1">
      <c r="B34" s="32"/>
      <c r="E34" s="27" t="s">
        <v>41</v>
      </c>
      <c r="F34" s="86">
        <f>ROUND((SUM(BF118:BF154)),  2)</f>
        <v>0</v>
      </c>
      <c r="I34" s="96">
        <v>0.15</v>
      </c>
      <c r="J34" s="86">
        <f>ROUND(((SUM(BF118:BF154))*I34),  2)</f>
        <v>0</v>
      </c>
      <c r="L34" s="32"/>
    </row>
    <row r="35" spans="2:12" s="1" customFormat="1" ht="14.4" hidden="1" customHeight="1">
      <c r="B35" s="32"/>
      <c r="E35" s="27" t="s">
        <v>42</v>
      </c>
      <c r="F35" s="86">
        <f>ROUND((SUM(BG118:BG154)),  2)</f>
        <v>0</v>
      </c>
      <c r="I35" s="96">
        <v>0.21</v>
      </c>
      <c r="J35" s="86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86">
        <f>ROUND((SUM(BH118:BH154)),  2)</f>
        <v>0</v>
      </c>
      <c r="I36" s="96">
        <v>0.15</v>
      </c>
      <c r="J36" s="86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86">
        <f>ROUND((SUM(BI118:BI154)),  2)</f>
        <v>0</v>
      </c>
      <c r="I37" s="96">
        <v>0</v>
      </c>
      <c r="J37" s="86">
        <f>0</f>
        <v>0</v>
      </c>
      <c r="L37" s="32"/>
    </row>
    <row r="38" spans="2:12" s="1" customFormat="1" ht="7" customHeight="1">
      <c r="B38" s="32"/>
      <c r="L38" s="32"/>
    </row>
    <row r="39" spans="2:12" s="1" customFormat="1" ht="25.4" customHeight="1">
      <c r="B39" s="32"/>
      <c r="C39" s="97"/>
      <c r="D39" s="98" t="s">
        <v>45</v>
      </c>
      <c r="E39" s="57"/>
      <c r="F39" s="57"/>
      <c r="G39" s="99" t="s">
        <v>46</v>
      </c>
      <c r="H39" s="100" t="s">
        <v>47</v>
      </c>
      <c r="I39" s="57"/>
      <c r="J39" s="101">
        <f>SUM(J30:J37)</f>
        <v>0</v>
      </c>
      <c r="K39" s="102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">
      <c r="B51" s="20"/>
      <c r="L51" s="20"/>
    </row>
    <row r="52" spans="2:12" ht="10">
      <c r="B52" s="20"/>
      <c r="L52" s="20"/>
    </row>
    <row r="53" spans="2:12" ht="10">
      <c r="B53" s="20"/>
      <c r="L53" s="20"/>
    </row>
    <row r="54" spans="2:12" ht="10">
      <c r="B54" s="20"/>
      <c r="L54" s="20"/>
    </row>
    <row r="55" spans="2:12" ht="10">
      <c r="B55" s="20"/>
      <c r="L55" s="20"/>
    </row>
    <row r="56" spans="2:12" ht="10">
      <c r="B56" s="20"/>
      <c r="L56" s="20"/>
    </row>
    <row r="57" spans="2:12" ht="10">
      <c r="B57" s="20"/>
      <c r="L57" s="20"/>
    </row>
    <row r="58" spans="2:12" ht="10">
      <c r="B58" s="20"/>
      <c r="L58" s="20"/>
    </row>
    <row r="59" spans="2:12" ht="10">
      <c r="B59" s="20"/>
      <c r="L59" s="20"/>
    </row>
    <row r="60" spans="2:12" ht="10">
      <c r="B60" s="20"/>
      <c r="L60" s="20"/>
    </row>
    <row r="61" spans="2:12" s="1" customFormat="1" ht="12.5">
      <c r="B61" s="32"/>
      <c r="D61" s="43" t="s">
        <v>50</v>
      </c>
      <c r="E61" s="34"/>
      <c r="F61" s="103" t="s">
        <v>51</v>
      </c>
      <c r="G61" s="43" t="s">
        <v>50</v>
      </c>
      <c r="H61" s="34"/>
      <c r="I61" s="34"/>
      <c r="J61" s="104" t="s">
        <v>51</v>
      </c>
      <c r="K61" s="34"/>
      <c r="L61" s="32"/>
    </row>
    <row r="62" spans="2:12" ht="10">
      <c r="B62" s="20"/>
      <c r="L62" s="20"/>
    </row>
    <row r="63" spans="2:12" ht="10">
      <c r="B63" s="20"/>
      <c r="L63" s="20"/>
    </row>
    <row r="64" spans="2:12" ht="10">
      <c r="B64" s="20"/>
      <c r="L64" s="20"/>
    </row>
    <row r="65" spans="2:12" s="1" customFormat="1" ht="13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">
      <c r="B66" s="20"/>
      <c r="L66" s="20"/>
    </row>
    <row r="67" spans="2:12" ht="10">
      <c r="B67" s="20"/>
      <c r="L67" s="20"/>
    </row>
    <row r="68" spans="2:12" ht="10">
      <c r="B68" s="20"/>
      <c r="L68" s="20"/>
    </row>
    <row r="69" spans="2:12" ht="10">
      <c r="B69" s="20"/>
      <c r="L69" s="20"/>
    </row>
    <row r="70" spans="2:12" ht="10">
      <c r="B70" s="20"/>
      <c r="L70" s="20"/>
    </row>
    <row r="71" spans="2:12" ht="10">
      <c r="B71" s="20"/>
      <c r="L71" s="20"/>
    </row>
    <row r="72" spans="2:12" ht="10">
      <c r="B72" s="20"/>
      <c r="L72" s="20"/>
    </row>
    <row r="73" spans="2:12" ht="10">
      <c r="B73" s="20"/>
      <c r="L73" s="20"/>
    </row>
    <row r="74" spans="2:12" ht="10">
      <c r="B74" s="20"/>
      <c r="L74" s="20"/>
    </row>
    <row r="75" spans="2:12" ht="10">
      <c r="B75" s="20"/>
      <c r="L75" s="20"/>
    </row>
    <row r="76" spans="2:12" s="1" customFormat="1" ht="12.5">
      <c r="B76" s="32"/>
      <c r="D76" s="43" t="s">
        <v>50</v>
      </c>
      <c r="E76" s="34"/>
      <c r="F76" s="103" t="s">
        <v>51</v>
      </c>
      <c r="G76" s="43" t="s">
        <v>50</v>
      </c>
      <c r="H76" s="34"/>
      <c r="I76" s="34"/>
      <c r="J76" s="104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" customHeight="1">
      <c r="B82" s="32"/>
      <c r="C82" s="21" t="s">
        <v>129</v>
      </c>
      <c r="L82" s="32"/>
    </row>
    <row r="83" spans="2:47" s="1" customFormat="1" ht="7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51" t="str">
        <f>E7</f>
        <v>SŠ chovu koní a jezdectví Kladruby nad Labem - výstavba jízdárny</v>
      </c>
      <c r="F85" s="252"/>
      <c r="G85" s="252"/>
      <c r="H85" s="252"/>
      <c r="L85" s="32"/>
    </row>
    <row r="86" spans="2:47" s="1" customFormat="1" ht="12" customHeight="1">
      <c r="B86" s="32"/>
      <c r="C86" s="27" t="s">
        <v>127</v>
      </c>
      <c r="L86" s="32"/>
    </row>
    <row r="87" spans="2:47" s="1" customFormat="1" ht="16.5" customHeight="1">
      <c r="B87" s="32"/>
      <c r="E87" s="213" t="str">
        <f>E9</f>
        <v>8 - SO 99 Vedlejší a ostatní náklady</v>
      </c>
      <c r="F87" s="253"/>
      <c r="G87" s="253"/>
      <c r="H87" s="253"/>
      <c r="L87" s="32"/>
    </row>
    <row r="88" spans="2:47" s="1" customFormat="1" ht="7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Kladruby nad Labem</v>
      </c>
      <c r="I89" s="27" t="s">
        <v>21</v>
      </c>
      <c r="J89" s="52" t="str">
        <f>IF(J12="","",J12)</f>
        <v>8. 1. 2023</v>
      </c>
      <c r="L89" s="32"/>
    </row>
    <row r="90" spans="2:47" s="1" customFormat="1" ht="7" customHeight="1">
      <c r="B90" s="32"/>
      <c r="L90" s="32"/>
    </row>
    <row r="91" spans="2:47" s="1" customFormat="1" ht="15.15" customHeight="1">
      <c r="B91" s="32"/>
      <c r="C91" s="27" t="s">
        <v>23</v>
      </c>
      <c r="F91" s="25" t="str">
        <f>E15</f>
        <v>Pardubický kraj</v>
      </c>
      <c r="I91" s="27" t="s">
        <v>29</v>
      </c>
      <c r="J91" s="30" t="str">
        <f>E21</f>
        <v>AG atelier s.r.o.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 xml:space="preserve"> </v>
      </c>
      <c r="L92" s="32"/>
    </row>
    <row r="93" spans="2:47" s="1" customFormat="1" ht="10.25" customHeight="1">
      <c r="B93" s="32"/>
      <c r="L93" s="32"/>
    </row>
    <row r="94" spans="2:47" s="1" customFormat="1" ht="29.25" customHeight="1">
      <c r="B94" s="32"/>
      <c r="C94" s="105" t="s">
        <v>130</v>
      </c>
      <c r="D94" s="97"/>
      <c r="E94" s="97"/>
      <c r="F94" s="97"/>
      <c r="G94" s="97"/>
      <c r="H94" s="97"/>
      <c r="I94" s="97"/>
      <c r="J94" s="106" t="s">
        <v>131</v>
      </c>
      <c r="K94" s="97"/>
      <c r="L94" s="32"/>
    </row>
    <row r="95" spans="2:47" s="1" customFormat="1" ht="10.25" customHeight="1">
      <c r="B95" s="32"/>
      <c r="L95" s="32"/>
    </row>
    <row r="96" spans="2:47" s="1" customFormat="1" ht="22.75" customHeight="1">
      <c r="B96" s="32"/>
      <c r="C96" s="107" t="s">
        <v>132</v>
      </c>
      <c r="J96" s="66">
        <f>J118</f>
        <v>0</v>
      </c>
      <c r="L96" s="32"/>
      <c r="AU96" s="17" t="s">
        <v>133</v>
      </c>
    </row>
    <row r="97" spans="2:12" s="8" customFormat="1" ht="25" customHeight="1">
      <c r="B97" s="108"/>
      <c r="D97" s="109" t="s">
        <v>3650</v>
      </c>
      <c r="E97" s="110"/>
      <c r="F97" s="110"/>
      <c r="G97" s="110"/>
      <c r="H97" s="110"/>
      <c r="I97" s="110"/>
      <c r="J97" s="111">
        <f>J119</f>
        <v>0</v>
      </c>
      <c r="L97" s="108"/>
    </row>
    <row r="98" spans="2:12" s="8" customFormat="1" ht="25" customHeight="1">
      <c r="B98" s="108"/>
      <c r="D98" s="109" t="s">
        <v>3651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1" customFormat="1" ht="21.75" customHeight="1">
      <c r="B99" s="32"/>
      <c r="L99" s="32"/>
    </row>
    <row r="100" spans="2:12" s="1" customFormat="1" ht="7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7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5" customHeight="1">
      <c r="B105" s="32"/>
      <c r="C105" s="21" t="s">
        <v>143</v>
      </c>
      <c r="L105" s="32"/>
    </row>
    <row r="106" spans="2:12" s="1" customFormat="1" ht="7" customHeight="1">
      <c r="B106" s="32"/>
      <c r="L106" s="32"/>
    </row>
    <row r="107" spans="2:12" s="1" customFormat="1" ht="12" customHeight="1">
      <c r="B107" s="32"/>
      <c r="C107" s="27" t="s">
        <v>15</v>
      </c>
      <c r="L107" s="32"/>
    </row>
    <row r="108" spans="2:12" s="1" customFormat="1" ht="16.5" customHeight="1">
      <c r="B108" s="32"/>
      <c r="E108" s="251" t="str">
        <f>E7</f>
        <v>SŠ chovu koní a jezdectví Kladruby nad Labem - výstavba jízdárny</v>
      </c>
      <c r="F108" s="252"/>
      <c r="G108" s="252"/>
      <c r="H108" s="252"/>
      <c r="L108" s="32"/>
    </row>
    <row r="109" spans="2:12" s="1" customFormat="1" ht="12" customHeight="1">
      <c r="B109" s="32"/>
      <c r="C109" s="27" t="s">
        <v>127</v>
      </c>
      <c r="L109" s="32"/>
    </row>
    <row r="110" spans="2:12" s="1" customFormat="1" ht="16.5" customHeight="1">
      <c r="B110" s="32"/>
      <c r="E110" s="213" t="str">
        <f>E9</f>
        <v>8 - SO 99 Vedlejší a ostatní náklady</v>
      </c>
      <c r="F110" s="253"/>
      <c r="G110" s="253"/>
      <c r="H110" s="253"/>
      <c r="L110" s="32"/>
    </row>
    <row r="111" spans="2:12" s="1" customFormat="1" ht="7" customHeight="1">
      <c r="B111" s="32"/>
      <c r="L111" s="32"/>
    </row>
    <row r="112" spans="2:12" s="1" customFormat="1" ht="12" customHeight="1">
      <c r="B112" s="32"/>
      <c r="C112" s="27" t="s">
        <v>19</v>
      </c>
      <c r="F112" s="25" t="str">
        <f>F12</f>
        <v>Kladruby nad Labem</v>
      </c>
      <c r="I112" s="27" t="s">
        <v>21</v>
      </c>
      <c r="J112" s="52" t="str">
        <f>IF(J12="","",J12)</f>
        <v>8. 1. 2023</v>
      </c>
      <c r="L112" s="32"/>
    </row>
    <row r="113" spans="2:65" s="1" customFormat="1" ht="7" customHeight="1">
      <c r="B113" s="32"/>
      <c r="L113" s="32"/>
    </row>
    <row r="114" spans="2:65" s="1" customFormat="1" ht="15.15" customHeight="1">
      <c r="B114" s="32"/>
      <c r="C114" s="27" t="s">
        <v>23</v>
      </c>
      <c r="F114" s="25" t="str">
        <f>E15</f>
        <v>Pardubický kraj</v>
      </c>
      <c r="I114" s="27" t="s">
        <v>29</v>
      </c>
      <c r="J114" s="30" t="str">
        <f>E21</f>
        <v>AG atelier s.r.o.</v>
      </c>
      <c r="L114" s="32"/>
    </row>
    <row r="115" spans="2:65" s="1" customFormat="1" ht="15.15" customHeight="1">
      <c r="B115" s="32"/>
      <c r="C115" s="27" t="s">
        <v>27</v>
      </c>
      <c r="F115" s="25" t="str">
        <f>IF(E18="","",E18)</f>
        <v>Vyplň údaj</v>
      </c>
      <c r="I115" s="27" t="s">
        <v>32</v>
      </c>
      <c r="J115" s="30" t="str">
        <f>E24</f>
        <v xml:space="preserve"> </v>
      </c>
      <c r="L115" s="32"/>
    </row>
    <row r="116" spans="2:65" s="1" customFormat="1" ht="10.25" customHeight="1">
      <c r="B116" s="32"/>
      <c r="L116" s="32"/>
    </row>
    <row r="117" spans="2:65" s="10" customFormat="1" ht="29.25" customHeight="1">
      <c r="B117" s="116"/>
      <c r="C117" s="117" t="s">
        <v>144</v>
      </c>
      <c r="D117" s="118" t="s">
        <v>60</v>
      </c>
      <c r="E117" s="118" t="s">
        <v>56</v>
      </c>
      <c r="F117" s="118" t="s">
        <v>57</v>
      </c>
      <c r="G117" s="118" t="s">
        <v>145</v>
      </c>
      <c r="H117" s="118" t="s">
        <v>146</v>
      </c>
      <c r="I117" s="118" t="s">
        <v>147</v>
      </c>
      <c r="J117" s="119" t="s">
        <v>131</v>
      </c>
      <c r="K117" s="120" t="s">
        <v>148</v>
      </c>
      <c r="L117" s="116"/>
      <c r="M117" s="59" t="s">
        <v>1</v>
      </c>
      <c r="N117" s="60" t="s">
        <v>39</v>
      </c>
      <c r="O117" s="60" t="s">
        <v>149</v>
      </c>
      <c r="P117" s="60" t="s">
        <v>150</v>
      </c>
      <c r="Q117" s="60" t="s">
        <v>151</v>
      </c>
      <c r="R117" s="60" t="s">
        <v>152</v>
      </c>
      <c r="S117" s="60" t="s">
        <v>153</v>
      </c>
      <c r="T117" s="61" t="s">
        <v>154</v>
      </c>
    </row>
    <row r="118" spans="2:65" s="1" customFormat="1" ht="22.75" customHeight="1">
      <c r="B118" s="32"/>
      <c r="C118" s="64" t="s">
        <v>155</v>
      </c>
      <c r="J118" s="121">
        <f>BK118</f>
        <v>0</v>
      </c>
      <c r="L118" s="32"/>
      <c r="M118" s="62"/>
      <c r="N118" s="53"/>
      <c r="O118" s="53"/>
      <c r="P118" s="122">
        <f>P119+P134</f>
        <v>0</v>
      </c>
      <c r="Q118" s="53"/>
      <c r="R118" s="122">
        <f>R119+R134</f>
        <v>0</v>
      </c>
      <c r="S118" s="53"/>
      <c r="T118" s="123">
        <f>T119+T134</f>
        <v>0</v>
      </c>
      <c r="AT118" s="17" t="s">
        <v>74</v>
      </c>
      <c r="AU118" s="17" t="s">
        <v>133</v>
      </c>
      <c r="BK118" s="124">
        <f>BK119+BK134</f>
        <v>0</v>
      </c>
    </row>
    <row r="119" spans="2:65" s="11" customFormat="1" ht="25.9" customHeight="1">
      <c r="B119" s="125"/>
      <c r="D119" s="126" t="s">
        <v>74</v>
      </c>
      <c r="E119" s="127" t="s">
        <v>1754</v>
      </c>
      <c r="F119" s="127" t="s">
        <v>3652</v>
      </c>
      <c r="I119" s="128"/>
      <c r="J119" s="129">
        <f>BK119</f>
        <v>0</v>
      </c>
      <c r="L119" s="125"/>
      <c r="M119" s="130"/>
      <c r="P119" s="131">
        <f>SUM(P120:P133)</f>
        <v>0</v>
      </c>
      <c r="R119" s="131">
        <f>SUM(R120:R133)</f>
        <v>0</v>
      </c>
      <c r="T119" s="132">
        <f>SUM(T120:T133)</f>
        <v>0</v>
      </c>
      <c r="AR119" s="126" t="s">
        <v>82</v>
      </c>
      <c r="AT119" s="133" t="s">
        <v>74</v>
      </c>
      <c r="AU119" s="133" t="s">
        <v>75</v>
      </c>
      <c r="AY119" s="126" t="s">
        <v>158</v>
      </c>
      <c r="BK119" s="134">
        <f>SUM(BK120:BK133)</f>
        <v>0</v>
      </c>
    </row>
    <row r="120" spans="2:65" s="1" customFormat="1" ht="16.5" customHeight="1">
      <c r="B120" s="137"/>
      <c r="C120" s="138" t="s">
        <v>82</v>
      </c>
      <c r="D120" s="138" t="s">
        <v>160</v>
      </c>
      <c r="E120" s="139" t="s">
        <v>3653</v>
      </c>
      <c r="F120" s="140" t="s">
        <v>3654</v>
      </c>
      <c r="G120" s="141" t="s">
        <v>3655</v>
      </c>
      <c r="H120" s="142">
        <v>1</v>
      </c>
      <c r="I120" s="143"/>
      <c r="J120" s="144">
        <f>ROUND(I120*H120,2)</f>
        <v>0</v>
      </c>
      <c r="K120" s="145"/>
      <c r="L120" s="32"/>
      <c r="M120" s="146" t="s">
        <v>1</v>
      </c>
      <c r="N120" s="147" t="s">
        <v>40</v>
      </c>
      <c r="P120" s="148">
        <f>O120*H120</f>
        <v>0</v>
      </c>
      <c r="Q120" s="148">
        <v>0</v>
      </c>
      <c r="R120" s="148">
        <f>Q120*H120</f>
        <v>0</v>
      </c>
      <c r="S120" s="148">
        <v>0</v>
      </c>
      <c r="T120" s="149">
        <f>S120*H120</f>
        <v>0</v>
      </c>
      <c r="AR120" s="150" t="s">
        <v>105</v>
      </c>
      <c r="AT120" s="150" t="s">
        <v>160</v>
      </c>
      <c r="AU120" s="150" t="s">
        <v>82</v>
      </c>
      <c r="AY120" s="17" t="s">
        <v>158</v>
      </c>
      <c r="BE120" s="151">
        <f>IF(N120="základní",J120,0)</f>
        <v>0</v>
      </c>
      <c r="BF120" s="151">
        <f>IF(N120="snížená",J120,0)</f>
        <v>0</v>
      </c>
      <c r="BG120" s="151">
        <f>IF(N120="zákl. přenesená",J120,0)</f>
        <v>0</v>
      </c>
      <c r="BH120" s="151">
        <f>IF(N120="sníž. přenesená",J120,0)</f>
        <v>0</v>
      </c>
      <c r="BI120" s="151">
        <f>IF(N120="nulová",J120,0)</f>
        <v>0</v>
      </c>
      <c r="BJ120" s="17" t="s">
        <v>82</v>
      </c>
      <c r="BK120" s="151">
        <f>ROUND(I120*H120,2)</f>
        <v>0</v>
      </c>
      <c r="BL120" s="17" t="s">
        <v>105</v>
      </c>
      <c r="BM120" s="150" t="s">
        <v>84</v>
      </c>
    </row>
    <row r="121" spans="2:65" s="1" customFormat="1" ht="54">
      <c r="B121" s="32"/>
      <c r="D121" s="153" t="s">
        <v>750</v>
      </c>
      <c r="F121" s="196" t="s">
        <v>3656</v>
      </c>
      <c r="I121" s="197"/>
      <c r="L121" s="32"/>
      <c r="M121" s="198"/>
      <c r="T121" s="56"/>
      <c r="AT121" s="17" t="s">
        <v>750</v>
      </c>
      <c r="AU121" s="17" t="s">
        <v>82</v>
      </c>
    </row>
    <row r="122" spans="2:65" s="1" customFormat="1" ht="16.5" customHeight="1">
      <c r="B122" s="137"/>
      <c r="C122" s="138" t="s">
        <v>84</v>
      </c>
      <c r="D122" s="138" t="s">
        <v>160</v>
      </c>
      <c r="E122" s="139" t="s">
        <v>3657</v>
      </c>
      <c r="F122" s="140" t="s">
        <v>3658</v>
      </c>
      <c r="G122" s="141" t="s">
        <v>3655</v>
      </c>
      <c r="H122" s="142">
        <v>1</v>
      </c>
      <c r="I122" s="143"/>
      <c r="J122" s="144">
        <f>ROUND(I122*H122,2)</f>
        <v>0</v>
      </c>
      <c r="K122" s="145"/>
      <c r="L122" s="32"/>
      <c r="M122" s="146" t="s">
        <v>1</v>
      </c>
      <c r="N122" s="147" t="s">
        <v>40</v>
      </c>
      <c r="P122" s="148">
        <f>O122*H122</f>
        <v>0</v>
      </c>
      <c r="Q122" s="148">
        <v>0</v>
      </c>
      <c r="R122" s="148">
        <f>Q122*H122</f>
        <v>0</v>
      </c>
      <c r="S122" s="148">
        <v>0</v>
      </c>
      <c r="T122" s="149">
        <f>S122*H122</f>
        <v>0</v>
      </c>
      <c r="AR122" s="150" t="s">
        <v>105</v>
      </c>
      <c r="AT122" s="150" t="s">
        <v>160</v>
      </c>
      <c r="AU122" s="150" t="s">
        <v>82</v>
      </c>
      <c r="AY122" s="17" t="s">
        <v>158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7" t="s">
        <v>82</v>
      </c>
      <c r="BK122" s="151">
        <f>ROUND(I122*H122,2)</f>
        <v>0</v>
      </c>
      <c r="BL122" s="17" t="s">
        <v>105</v>
      </c>
      <c r="BM122" s="150" t="s">
        <v>105</v>
      </c>
    </row>
    <row r="123" spans="2:65" s="1" customFormat="1" ht="54">
      <c r="B123" s="32"/>
      <c r="D123" s="153" t="s">
        <v>750</v>
      </c>
      <c r="F123" s="196" t="s">
        <v>3659</v>
      </c>
      <c r="I123" s="197"/>
      <c r="L123" s="32"/>
      <c r="M123" s="198"/>
      <c r="T123" s="56"/>
      <c r="AT123" s="17" t="s">
        <v>750</v>
      </c>
      <c r="AU123" s="17" t="s">
        <v>82</v>
      </c>
    </row>
    <row r="124" spans="2:65" s="1" customFormat="1" ht="16.5" customHeight="1">
      <c r="B124" s="137"/>
      <c r="C124" s="138" t="s">
        <v>102</v>
      </c>
      <c r="D124" s="138" t="s">
        <v>160</v>
      </c>
      <c r="E124" s="139" t="s">
        <v>3660</v>
      </c>
      <c r="F124" s="140" t="s">
        <v>3661</v>
      </c>
      <c r="G124" s="141" t="s">
        <v>3655</v>
      </c>
      <c r="H124" s="142">
        <v>1</v>
      </c>
      <c r="I124" s="143"/>
      <c r="J124" s="144">
        <f>ROUND(I124*H124,2)</f>
        <v>0</v>
      </c>
      <c r="K124" s="145"/>
      <c r="L124" s="32"/>
      <c r="M124" s="146" t="s">
        <v>1</v>
      </c>
      <c r="N124" s="147" t="s">
        <v>40</v>
      </c>
      <c r="P124" s="148">
        <f>O124*H124</f>
        <v>0</v>
      </c>
      <c r="Q124" s="148">
        <v>0</v>
      </c>
      <c r="R124" s="148">
        <f>Q124*H124</f>
        <v>0</v>
      </c>
      <c r="S124" s="148">
        <v>0</v>
      </c>
      <c r="T124" s="149">
        <f>S124*H124</f>
        <v>0</v>
      </c>
      <c r="AR124" s="150" t="s">
        <v>105</v>
      </c>
      <c r="AT124" s="150" t="s">
        <v>160</v>
      </c>
      <c r="AU124" s="150" t="s">
        <v>82</v>
      </c>
      <c r="AY124" s="17" t="s">
        <v>158</v>
      </c>
      <c r="BE124" s="151">
        <f>IF(N124="základní",J124,0)</f>
        <v>0</v>
      </c>
      <c r="BF124" s="151">
        <f>IF(N124="snížená",J124,0)</f>
        <v>0</v>
      </c>
      <c r="BG124" s="151">
        <f>IF(N124="zákl. přenesená",J124,0)</f>
        <v>0</v>
      </c>
      <c r="BH124" s="151">
        <f>IF(N124="sníž. přenesená",J124,0)</f>
        <v>0</v>
      </c>
      <c r="BI124" s="151">
        <f>IF(N124="nulová",J124,0)</f>
        <v>0</v>
      </c>
      <c r="BJ124" s="17" t="s">
        <v>82</v>
      </c>
      <c r="BK124" s="151">
        <f>ROUND(I124*H124,2)</f>
        <v>0</v>
      </c>
      <c r="BL124" s="17" t="s">
        <v>105</v>
      </c>
      <c r="BM124" s="150" t="s">
        <v>111</v>
      </c>
    </row>
    <row r="125" spans="2:65" s="1" customFormat="1" ht="27">
      <c r="B125" s="32"/>
      <c r="D125" s="153" t="s">
        <v>750</v>
      </c>
      <c r="F125" s="196" t="s">
        <v>3662</v>
      </c>
      <c r="I125" s="197"/>
      <c r="L125" s="32"/>
      <c r="M125" s="198"/>
      <c r="T125" s="56"/>
      <c r="AT125" s="17" t="s">
        <v>750</v>
      </c>
      <c r="AU125" s="17" t="s">
        <v>82</v>
      </c>
    </row>
    <row r="126" spans="2:65" s="1" customFormat="1" ht="16.5" customHeight="1">
      <c r="B126" s="137"/>
      <c r="C126" s="138" t="s">
        <v>105</v>
      </c>
      <c r="D126" s="138" t="s">
        <v>160</v>
      </c>
      <c r="E126" s="139" t="s">
        <v>3663</v>
      </c>
      <c r="F126" s="140" t="s">
        <v>3664</v>
      </c>
      <c r="G126" s="141" t="s">
        <v>3655</v>
      </c>
      <c r="H126" s="142">
        <v>1</v>
      </c>
      <c r="I126" s="143"/>
      <c r="J126" s="144">
        <f>ROUND(I126*H126,2)</f>
        <v>0</v>
      </c>
      <c r="K126" s="145"/>
      <c r="L126" s="32"/>
      <c r="M126" s="146" t="s">
        <v>1</v>
      </c>
      <c r="N126" s="147" t="s">
        <v>40</v>
      </c>
      <c r="P126" s="148">
        <f>O126*H126</f>
        <v>0</v>
      </c>
      <c r="Q126" s="148">
        <v>0</v>
      </c>
      <c r="R126" s="148">
        <f>Q126*H126</f>
        <v>0</v>
      </c>
      <c r="S126" s="148">
        <v>0</v>
      </c>
      <c r="T126" s="149">
        <f>S126*H126</f>
        <v>0</v>
      </c>
      <c r="AR126" s="150" t="s">
        <v>105</v>
      </c>
      <c r="AT126" s="150" t="s">
        <v>160</v>
      </c>
      <c r="AU126" s="150" t="s">
        <v>82</v>
      </c>
      <c r="AY126" s="17" t="s">
        <v>158</v>
      </c>
      <c r="BE126" s="151">
        <f>IF(N126="základní",J126,0)</f>
        <v>0</v>
      </c>
      <c r="BF126" s="151">
        <f>IF(N126="snížená",J126,0)</f>
        <v>0</v>
      </c>
      <c r="BG126" s="151">
        <f>IF(N126="zákl. přenesená",J126,0)</f>
        <v>0</v>
      </c>
      <c r="BH126" s="151">
        <f>IF(N126="sníž. přenesená",J126,0)</f>
        <v>0</v>
      </c>
      <c r="BI126" s="151">
        <f>IF(N126="nulová",J126,0)</f>
        <v>0</v>
      </c>
      <c r="BJ126" s="17" t="s">
        <v>82</v>
      </c>
      <c r="BK126" s="151">
        <f>ROUND(I126*H126,2)</f>
        <v>0</v>
      </c>
      <c r="BL126" s="17" t="s">
        <v>105</v>
      </c>
      <c r="BM126" s="150" t="s">
        <v>123</v>
      </c>
    </row>
    <row r="127" spans="2:65" s="1" customFormat="1" ht="54">
      <c r="B127" s="32"/>
      <c r="D127" s="153" t="s">
        <v>750</v>
      </c>
      <c r="F127" s="196" t="s">
        <v>3665</v>
      </c>
      <c r="I127" s="197"/>
      <c r="L127" s="32"/>
      <c r="M127" s="198"/>
      <c r="T127" s="56"/>
      <c r="AT127" s="17" t="s">
        <v>750</v>
      </c>
      <c r="AU127" s="17" t="s">
        <v>82</v>
      </c>
    </row>
    <row r="128" spans="2:65" s="1" customFormat="1" ht="16.5" customHeight="1">
      <c r="B128" s="137"/>
      <c r="C128" s="138" t="s">
        <v>108</v>
      </c>
      <c r="D128" s="138" t="s">
        <v>160</v>
      </c>
      <c r="E128" s="139" t="s">
        <v>3666</v>
      </c>
      <c r="F128" s="140" t="s">
        <v>3667</v>
      </c>
      <c r="G128" s="141" t="s">
        <v>3655</v>
      </c>
      <c r="H128" s="142">
        <v>1</v>
      </c>
      <c r="I128" s="143"/>
      <c r="J128" s="144">
        <f>ROUND(I128*H128,2)</f>
        <v>0</v>
      </c>
      <c r="K128" s="145"/>
      <c r="L128" s="32"/>
      <c r="M128" s="146" t="s">
        <v>1</v>
      </c>
      <c r="N128" s="147" t="s">
        <v>40</v>
      </c>
      <c r="P128" s="148">
        <f>O128*H128</f>
        <v>0</v>
      </c>
      <c r="Q128" s="148">
        <v>0</v>
      </c>
      <c r="R128" s="148">
        <f>Q128*H128</f>
        <v>0</v>
      </c>
      <c r="S128" s="148">
        <v>0</v>
      </c>
      <c r="T128" s="149">
        <f>S128*H128</f>
        <v>0</v>
      </c>
      <c r="AR128" s="150" t="s">
        <v>105</v>
      </c>
      <c r="AT128" s="150" t="s">
        <v>160</v>
      </c>
      <c r="AU128" s="150" t="s">
        <v>82</v>
      </c>
      <c r="AY128" s="17" t="s">
        <v>158</v>
      </c>
      <c r="BE128" s="151">
        <f>IF(N128="základní",J128,0)</f>
        <v>0</v>
      </c>
      <c r="BF128" s="151">
        <f>IF(N128="snížená",J128,0)</f>
        <v>0</v>
      </c>
      <c r="BG128" s="151">
        <f>IF(N128="zákl. přenesená",J128,0)</f>
        <v>0</v>
      </c>
      <c r="BH128" s="151">
        <f>IF(N128="sníž. přenesená",J128,0)</f>
        <v>0</v>
      </c>
      <c r="BI128" s="151">
        <f>IF(N128="nulová",J128,0)</f>
        <v>0</v>
      </c>
      <c r="BJ128" s="17" t="s">
        <v>82</v>
      </c>
      <c r="BK128" s="151">
        <f>ROUND(I128*H128,2)</f>
        <v>0</v>
      </c>
      <c r="BL128" s="17" t="s">
        <v>105</v>
      </c>
      <c r="BM128" s="150" t="s">
        <v>215</v>
      </c>
    </row>
    <row r="129" spans="2:65" s="1" customFormat="1" ht="63">
      <c r="B129" s="32"/>
      <c r="D129" s="153" t="s">
        <v>750</v>
      </c>
      <c r="F129" s="196" t="s">
        <v>3668</v>
      </c>
      <c r="I129" s="197"/>
      <c r="L129" s="32"/>
      <c r="M129" s="198"/>
      <c r="T129" s="56"/>
      <c r="AT129" s="17" t="s">
        <v>750</v>
      </c>
      <c r="AU129" s="17" t="s">
        <v>82</v>
      </c>
    </row>
    <row r="130" spans="2:65" s="1" customFormat="1" ht="16.5" customHeight="1">
      <c r="B130" s="137"/>
      <c r="C130" s="138" t="s">
        <v>111</v>
      </c>
      <c r="D130" s="138" t="s">
        <v>160</v>
      </c>
      <c r="E130" s="139" t="s">
        <v>3669</v>
      </c>
      <c r="F130" s="140" t="s">
        <v>3670</v>
      </c>
      <c r="G130" s="141" t="s">
        <v>3655</v>
      </c>
      <c r="H130" s="142">
        <v>1</v>
      </c>
      <c r="I130" s="143"/>
      <c r="J130" s="144">
        <f>ROUND(I130*H130,2)</f>
        <v>0</v>
      </c>
      <c r="K130" s="145"/>
      <c r="L130" s="32"/>
      <c r="M130" s="146" t="s">
        <v>1</v>
      </c>
      <c r="N130" s="147" t="s">
        <v>40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105</v>
      </c>
      <c r="AT130" s="150" t="s">
        <v>160</v>
      </c>
      <c r="AU130" s="150" t="s">
        <v>82</v>
      </c>
      <c r="AY130" s="17" t="s">
        <v>158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82</v>
      </c>
      <c r="BK130" s="151">
        <f>ROUND(I130*H130,2)</f>
        <v>0</v>
      </c>
      <c r="BL130" s="17" t="s">
        <v>105</v>
      </c>
      <c r="BM130" s="150" t="s">
        <v>228</v>
      </c>
    </row>
    <row r="131" spans="2:65" s="1" customFormat="1" ht="54">
      <c r="B131" s="32"/>
      <c r="D131" s="153" t="s">
        <v>750</v>
      </c>
      <c r="F131" s="196" t="s">
        <v>3671</v>
      </c>
      <c r="I131" s="197"/>
      <c r="L131" s="32"/>
      <c r="M131" s="198"/>
      <c r="T131" s="56"/>
      <c r="AT131" s="17" t="s">
        <v>750</v>
      </c>
      <c r="AU131" s="17" t="s">
        <v>82</v>
      </c>
    </row>
    <row r="132" spans="2:65" s="1" customFormat="1" ht="16.5" customHeight="1">
      <c r="B132" s="137"/>
      <c r="C132" s="138" t="s">
        <v>120</v>
      </c>
      <c r="D132" s="138" t="s">
        <v>160</v>
      </c>
      <c r="E132" s="139" t="s">
        <v>3672</v>
      </c>
      <c r="F132" s="140" t="s">
        <v>3673</v>
      </c>
      <c r="G132" s="141" t="s">
        <v>3655</v>
      </c>
      <c r="H132" s="142">
        <v>1</v>
      </c>
      <c r="I132" s="143"/>
      <c r="J132" s="144">
        <f>ROUND(I132*H132,2)</f>
        <v>0</v>
      </c>
      <c r="K132" s="145"/>
      <c r="L132" s="32"/>
      <c r="M132" s="146" t="s">
        <v>1</v>
      </c>
      <c r="N132" s="147" t="s">
        <v>40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105</v>
      </c>
      <c r="AT132" s="150" t="s">
        <v>160</v>
      </c>
      <c r="AU132" s="150" t="s">
        <v>82</v>
      </c>
      <c r="AY132" s="17" t="s">
        <v>158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82</v>
      </c>
      <c r="BK132" s="151">
        <f>ROUND(I132*H132,2)</f>
        <v>0</v>
      </c>
      <c r="BL132" s="17" t="s">
        <v>105</v>
      </c>
      <c r="BM132" s="150" t="s">
        <v>237</v>
      </c>
    </row>
    <row r="133" spans="2:65" s="1" customFormat="1" ht="18">
      <c r="B133" s="32"/>
      <c r="D133" s="153" t="s">
        <v>750</v>
      </c>
      <c r="F133" s="196" t="s">
        <v>3674</v>
      </c>
      <c r="I133" s="197"/>
      <c r="L133" s="32"/>
      <c r="M133" s="198"/>
      <c r="T133" s="56"/>
      <c r="AT133" s="17" t="s">
        <v>750</v>
      </c>
      <c r="AU133" s="17" t="s">
        <v>82</v>
      </c>
    </row>
    <row r="134" spans="2:65" s="11" customFormat="1" ht="25.9" customHeight="1">
      <c r="B134" s="125"/>
      <c r="D134" s="126" t="s">
        <v>74</v>
      </c>
      <c r="E134" s="127" t="s">
        <v>1822</v>
      </c>
      <c r="F134" s="127" t="s">
        <v>294</v>
      </c>
      <c r="I134" s="128"/>
      <c r="J134" s="129">
        <f>BK134</f>
        <v>0</v>
      </c>
      <c r="L134" s="125"/>
      <c r="M134" s="130"/>
      <c r="P134" s="131">
        <f>SUM(P135:P154)</f>
        <v>0</v>
      </c>
      <c r="R134" s="131">
        <f>SUM(R135:R154)</f>
        <v>0</v>
      </c>
      <c r="T134" s="132">
        <f>SUM(T135:T154)</f>
        <v>0</v>
      </c>
      <c r="AR134" s="126" t="s">
        <v>82</v>
      </c>
      <c r="AT134" s="133" t="s">
        <v>74</v>
      </c>
      <c r="AU134" s="133" t="s">
        <v>75</v>
      </c>
      <c r="AY134" s="126" t="s">
        <v>158</v>
      </c>
      <c r="BK134" s="134">
        <f>SUM(BK135:BK154)</f>
        <v>0</v>
      </c>
    </row>
    <row r="135" spans="2:65" s="1" customFormat="1" ht="16.5" customHeight="1">
      <c r="B135" s="137"/>
      <c r="C135" s="138" t="s">
        <v>123</v>
      </c>
      <c r="D135" s="138" t="s">
        <v>160</v>
      </c>
      <c r="E135" s="139" t="s">
        <v>3675</v>
      </c>
      <c r="F135" s="140" t="s">
        <v>3676</v>
      </c>
      <c r="G135" s="141" t="s">
        <v>3655</v>
      </c>
      <c r="H135" s="142">
        <v>1</v>
      </c>
      <c r="I135" s="143"/>
      <c r="J135" s="144">
        <f>ROUND(I135*H135,2)</f>
        <v>0</v>
      </c>
      <c r="K135" s="145"/>
      <c r="L135" s="32"/>
      <c r="M135" s="146" t="s">
        <v>1</v>
      </c>
      <c r="N135" s="147" t="s">
        <v>40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105</v>
      </c>
      <c r="AT135" s="150" t="s">
        <v>160</v>
      </c>
      <c r="AU135" s="150" t="s">
        <v>82</v>
      </c>
      <c r="AY135" s="17" t="s">
        <v>158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82</v>
      </c>
      <c r="BK135" s="151">
        <f>ROUND(I135*H135,2)</f>
        <v>0</v>
      </c>
      <c r="BL135" s="17" t="s">
        <v>105</v>
      </c>
      <c r="BM135" s="150" t="s">
        <v>248</v>
      </c>
    </row>
    <row r="136" spans="2:65" s="1" customFormat="1" ht="72">
      <c r="B136" s="32"/>
      <c r="D136" s="153" t="s">
        <v>750</v>
      </c>
      <c r="F136" s="196" t="s">
        <v>3677</v>
      </c>
      <c r="I136" s="197"/>
      <c r="L136" s="32"/>
      <c r="M136" s="198"/>
      <c r="T136" s="56"/>
      <c r="AT136" s="17" t="s">
        <v>750</v>
      </c>
      <c r="AU136" s="17" t="s">
        <v>82</v>
      </c>
    </row>
    <row r="137" spans="2:65" s="1" customFormat="1" ht="16.5" customHeight="1">
      <c r="B137" s="137"/>
      <c r="C137" s="138" t="s">
        <v>179</v>
      </c>
      <c r="D137" s="138" t="s">
        <v>160</v>
      </c>
      <c r="E137" s="139" t="s">
        <v>3678</v>
      </c>
      <c r="F137" s="140" t="s">
        <v>3679</v>
      </c>
      <c r="G137" s="141" t="s">
        <v>3655</v>
      </c>
      <c r="H137" s="142">
        <v>1</v>
      </c>
      <c r="I137" s="143"/>
      <c r="J137" s="144">
        <f>ROUND(I137*H137,2)</f>
        <v>0</v>
      </c>
      <c r="K137" s="145"/>
      <c r="L137" s="32"/>
      <c r="M137" s="146" t="s">
        <v>1</v>
      </c>
      <c r="N137" s="147" t="s">
        <v>40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105</v>
      </c>
      <c r="AT137" s="150" t="s">
        <v>160</v>
      </c>
      <c r="AU137" s="150" t="s">
        <v>82</v>
      </c>
      <c r="AY137" s="17" t="s">
        <v>158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82</v>
      </c>
      <c r="BK137" s="151">
        <f>ROUND(I137*H137,2)</f>
        <v>0</v>
      </c>
      <c r="BL137" s="17" t="s">
        <v>105</v>
      </c>
      <c r="BM137" s="150" t="s">
        <v>259</v>
      </c>
    </row>
    <row r="138" spans="2:65" s="1" customFormat="1" ht="54">
      <c r="B138" s="32"/>
      <c r="D138" s="153" t="s">
        <v>750</v>
      </c>
      <c r="F138" s="196" t="s">
        <v>3680</v>
      </c>
      <c r="I138" s="197"/>
      <c r="L138" s="32"/>
      <c r="M138" s="198"/>
      <c r="T138" s="56"/>
      <c r="AT138" s="17" t="s">
        <v>750</v>
      </c>
      <c r="AU138" s="17" t="s">
        <v>82</v>
      </c>
    </row>
    <row r="139" spans="2:65" s="1" customFormat="1" ht="16.5" customHeight="1">
      <c r="B139" s="137"/>
      <c r="C139" s="138" t="s">
        <v>215</v>
      </c>
      <c r="D139" s="138" t="s">
        <v>160</v>
      </c>
      <c r="E139" s="139" t="s">
        <v>3681</v>
      </c>
      <c r="F139" s="140" t="s">
        <v>3682</v>
      </c>
      <c r="G139" s="141" t="s">
        <v>3655</v>
      </c>
      <c r="H139" s="142">
        <v>1</v>
      </c>
      <c r="I139" s="143"/>
      <c r="J139" s="144">
        <f>ROUND(I139*H139,2)</f>
        <v>0</v>
      </c>
      <c r="K139" s="145"/>
      <c r="L139" s="32"/>
      <c r="M139" s="146" t="s">
        <v>1</v>
      </c>
      <c r="N139" s="147" t="s">
        <v>40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105</v>
      </c>
      <c r="AT139" s="150" t="s">
        <v>160</v>
      </c>
      <c r="AU139" s="150" t="s">
        <v>82</v>
      </c>
      <c r="AY139" s="17" t="s">
        <v>158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82</v>
      </c>
      <c r="BK139" s="151">
        <f>ROUND(I139*H139,2)</f>
        <v>0</v>
      </c>
      <c r="BL139" s="17" t="s">
        <v>105</v>
      </c>
      <c r="BM139" s="150" t="s">
        <v>269</v>
      </c>
    </row>
    <row r="140" spans="2:65" s="1" customFormat="1" ht="54">
      <c r="B140" s="32"/>
      <c r="D140" s="153" t="s">
        <v>750</v>
      </c>
      <c r="F140" s="196" t="s">
        <v>3683</v>
      </c>
      <c r="I140" s="197"/>
      <c r="L140" s="32"/>
      <c r="M140" s="198"/>
      <c r="T140" s="56"/>
      <c r="AT140" s="17" t="s">
        <v>750</v>
      </c>
      <c r="AU140" s="17" t="s">
        <v>82</v>
      </c>
    </row>
    <row r="141" spans="2:65" s="1" customFormat="1" ht="16.5" customHeight="1">
      <c r="B141" s="137"/>
      <c r="C141" s="138" t="s">
        <v>223</v>
      </c>
      <c r="D141" s="138" t="s">
        <v>160</v>
      </c>
      <c r="E141" s="139" t="s">
        <v>3684</v>
      </c>
      <c r="F141" s="140" t="s">
        <v>3685</v>
      </c>
      <c r="G141" s="141" t="s">
        <v>3655</v>
      </c>
      <c r="H141" s="142">
        <v>1</v>
      </c>
      <c r="I141" s="143"/>
      <c r="J141" s="144">
        <f>ROUND(I141*H141,2)</f>
        <v>0</v>
      </c>
      <c r="K141" s="145"/>
      <c r="L141" s="32"/>
      <c r="M141" s="146" t="s">
        <v>1</v>
      </c>
      <c r="N141" s="147" t="s">
        <v>40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105</v>
      </c>
      <c r="AT141" s="150" t="s">
        <v>160</v>
      </c>
      <c r="AU141" s="150" t="s">
        <v>82</v>
      </c>
      <c r="AY141" s="17" t="s">
        <v>158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82</v>
      </c>
      <c r="BK141" s="151">
        <f>ROUND(I141*H141,2)</f>
        <v>0</v>
      </c>
      <c r="BL141" s="17" t="s">
        <v>105</v>
      </c>
      <c r="BM141" s="150" t="s">
        <v>284</v>
      </c>
    </row>
    <row r="142" spans="2:65" s="1" customFormat="1" ht="54">
      <c r="B142" s="32"/>
      <c r="D142" s="153" t="s">
        <v>750</v>
      </c>
      <c r="F142" s="196" t="s">
        <v>3686</v>
      </c>
      <c r="I142" s="197"/>
      <c r="L142" s="32"/>
      <c r="M142" s="198"/>
      <c r="T142" s="56"/>
      <c r="AT142" s="17" t="s">
        <v>750</v>
      </c>
      <c r="AU142" s="17" t="s">
        <v>82</v>
      </c>
    </row>
    <row r="143" spans="2:65" s="1" customFormat="1" ht="16.5" customHeight="1">
      <c r="B143" s="137"/>
      <c r="C143" s="138" t="s">
        <v>228</v>
      </c>
      <c r="D143" s="138" t="s">
        <v>160</v>
      </c>
      <c r="E143" s="139" t="s">
        <v>3687</v>
      </c>
      <c r="F143" s="140" t="s">
        <v>3688</v>
      </c>
      <c r="G143" s="141" t="s">
        <v>3655</v>
      </c>
      <c r="H143" s="142">
        <v>1</v>
      </c>
      <c r="I143" s="143"/>
      <c r="J143" s="144">
        <f>ROUND(I143*H143,2)</f>
        <v>0</v>
      </c>
      <c r="K143" s="145"/>
      <c r="L143" s="32"/>
      <c r="M143" s="146" t="s">
        <v>1</v>
      </c>
      <c r="N143" s="147" t="s">
        <v>40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105</v>
      </c>
      <c r="AT143" s="150" t="s">
        <v>160</v>
      </c>
      <c r="AU143" s="150" t="s">
        <v>82</v>
      </c>
      <c r="AY143" s="17" t="s">
        <v>158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82</v>
      </c>
      <c r="BK143" s="151">
        <f>ROUND(I143*H143,2)</f>
        <v>0</v>
      </c>
      <c r="BL143" s="17" t="s">
        <v>105</v>
      </c>
      <c r="BM143" s="150" t="s">
        <v>295</v>
      </c>
    </row>
    <row r="144" spans="2:65" s="1" customFormat="1" ht="27">
      <c r="B144" s="32"/>
      <c r="D144" s="153" t="s">
        <v>750</v>
      </c>
      <c r="F144" s="196" t="s">
        <v>3689</v>
      </c>
      <c r="I144" s="197"/>
      <c r="L144" s="32"/>
      <c r="M144" s="198"/>
      <c r="T144" s="56"/>
      <c r="AT144" s="17" t="s">
        <v>750</v>
      </c>
      <c r="AU144" s="17" t="s">
        <v>82</v>
      </c>
    </row>
    <row r="145" spans="2:65" s="1" customFormat="1" ht="16.5" customHeight="1">
      <c r="B145" s="137"/>
      <c r="C145" s="138" t="s">
        <v>233</v>
      </c>
      <c r="D145" s="138" t="s">
        <v>160</v>
      </c>
      <c r="E145" s="139" t="s">
        <v>3690</v>
      </c>
      <c r="F145" s="140" t="s">
        <v>3691</v>
      </c>
      <c r="G145" s="141" t="s">
        <v>3655</v>
      </c>
      <c r="H145" s="142">
        <v>1</v>
      </c>
      <c r="I145" s="143"/>
      <c r="J145" s="144">
        <f>ROUND(I145*H145,2)</f>
        <v>0</v>
      </c>
      <c r="K145" s="145"/>
      <c r="L145" s="32"/>
      <c r="M145" s="146" t="s">
        <v>1</v>
      </c>
      <c r="N145" s="147" t="s">
        <v>40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105</v>
      </c>
      <c r="AT145" s="150" t="s">
        <v>160</v>
      </c>
      <c r="AU145" s="150" t="s">
        <v>82</v>
      </c>
      <c r="AY145" s="17" t="s">
        <v>158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82</v>
      </c>
      <c r="BK145" s="151">
        <f>ROUND(I145*H145,2)</f>
        <v>0</v>
      </c>
      <c r="BL145" s="17" t="s">
        <v>105</v>
      </c>
      <c r="BM145" s="150" t="s">
        <v>489</v>
      </c>
    </row>
    <row r="146" spans="2:65" s="1" customFormat="1" ht="27">
      <c r="B146" s="32"/>
      <c r="D146" s="153" t="s">
        <v>750</v>
      </c>
      <c r="F146" s="196" t="s">
        <v>3692</v>
      </c>
      <c r="I146" s="197"/>
      <c r="L146" s="32"/>
      <c r="M146" s="198"/>
      <c r="T146" s="56"/>
      <c r="AT146" s="17" t="s">
        <v>750</v>
      </c>
      <c r="AU146" s="17" t="s">
        <v>82</v>
      </c>
    </row>
    <row r="147" spans="2:65" s="1" customFormat="1" ht="16.5" customHeight="1">
      <c r="B147" s="137"/>
      <c r="C147" s="138" t="s">
        <v>237</v>
      </c>
      <c r="D147" s="138" t="s">
        <v>160</v>
      </c>
      <c r="E147" s="139" t="s">
        <v>3693</v>
      </c>
      <c r="F147" s="140" t="s">
        <v>3694</v>
      </c>
      <c r="G147" s="141" t="s">
        <v>3655</v>
      </c>
      <c r="H147" s="142">
        <v>1</v>
      </c>
      <c r="I147" s="143"/>
      <c r="J147" s="144">
        <f>ROUND(I147*H147,2)</f>
        <v>0</v>
      </c>
      <c r="K147" s="145"/>
      <c r="L147" s="32"/>
      <c r="M147" s="146" t="s">
        <v>1</v>
      </c>
      <c r="N147" s="147" t="s">
        <v>40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105</v>
      </c>
      <c r="AT147" s="150" t="s">
        <v>160</v>
      </c>
      <c r="AU147" s="150" t="s">
        <v>82</v>
      </c>
      <c r="AY147" s="17" t="s">
        <v>158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82</v>
      </c>
      <c r="BK147" s="151">
        <f>ROUND(I147*H147,2)</f>
        <v>0</v>
      </c>
      <c r="BL147" s="17" t="s">
        <v>105</v>
      </c>
      <c r="BM147" s="150" t="s">
        <v>501</v>
      </c>
    </row>
    <row r="148" spans="2:65" s="1" customFormat="1" ht="27">
      <c r="B148" s="32"/>
      <c r="D148" s="153" t="s">
        <v>750</v>
      </c>
      <c r="F148" s="196" t="s">
        <v>3695</v>
      </c>
      <c r="I148" s="197"/>
      <c r="L148" s="32"/>
      <c r="M148" s="198"/>
      <c r="T148" s="56"/>
      <c r="AT148" s="17" t="s">
        <v>750</v>
      </c>
      <c r="AU148" s="17" t="s">
        <v>82</v>
      </c>
    </row>
    <row r="149" spans="2:65" s="1" customFormat="1" ht="16.5" customHeight="1">
      <c r="B149" s="137"/>
      <c r="C149" s="138" t="s">
        <v>8</v>
      </c>
      <c r="D149" s="138" t="s">
        <v>160</v>
      </c>
      <c r="E149" s="139" t="s">
        <v>3696</v>
      </c>
      <c r="F149" s="140" t="s">
        <v>3697</v>
      </c>
      <c r="G149" s="141" t="s">
        <v>3655</v>
      </c>
      <c r="H149" s="142">
        <v>1</v>
      </c>
      <c r="I149" s="143"/>
      <c r="J149" s="144">
        <f>ROUND(I149*H149,2)</f>
        <v>0</v>
      </c>
      <c r="K149" s="145"/>
      <c r="L149" s="32"/>
      <c r="M149" s="146" t="s">
        <v>1</v>
      </c>
      <c r="N149" s="147" t="s">
        <v>40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105</v>
      </c>
      <c r="AT149" s="150" t="s">
        <v>160</v>
      </c>
      <c r="AU149" s="150" t="s">
        <v>82</v>
      </c>
      <c r="AY149" s="17" t="s">
        <v>158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82</v>
      </c>
      <c r="BK149" s="151">
        <f>ROUND(I149*H149,2)</f>
        <v>0</v>
      </c>
      <c r="BL149" s="17" t="s">
        <v>105</v>
      </c>
      <c r="BM149" s="150" t="s">
        <v>515</v>
      </c>
    </row>
    <row r="150" spans="2:65" s="1" customFormat="1" ht="36">
      <c r="B150" s="32"/>
      <c r="D150" s="153" t="s">
        <v>750</v>
      </c>
      <c r="F150" s="196" t="s">
        <v>3698</v>
      </c>
      <c r="I150" s="197"/>
      <c r="L150" s="32"/>
      <c r="M150" s="198"/>
      <c r="T150" s="56"/>
      <c r="AT150" s="17" t="s">
        <v>750</v>
      </c>
      <c r="AU150" s="17" t="s">
        <v>82</v>
      </c>
    </row>
    <row r="151" spans="2:65" s="1" customFormat="1" ht="16.5" customHeight="1">
      <c r="B151" s="137"/>
      <c r="C151" s="138" t="s">
        <v>248</v>
      </c>
      <c r="D151" s="138" t="s">
        <v>160</v>
      </c>
      <c r="E151" s="139" t="s">
        <v>3699</v>
      </c>
      <c r="F151" s="140" t="s">
        <v>3700</v>
      </c>
      <c r="G151" s="141" t="s">
        <v>3655</v>
      </c>
      <c r="H151" s="142">
        <v>1</v>
      </c>
      <c r="I151" s="143"/>
      <c r="J151" s="144">
        <f>ROUND(I151*H151,2)</f>
        <v>0</v>
      </c>
      <c r="K151" s="145"/>
      <c r="L151" s="32"/>
      <c r="M151" s="146" t="s">
        <v>1</v>
      </c>
      <c r="N151" s="147" t="s">
        <v>40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105</v>
      </c>
      <c r="AT151" s="150" t="s">
        <v>160</v>
      </c>
      <c r="AU151" s="150" t="s">
        <v>82</v>
      </c>
      <c r="AY151" s="17" t="s">
        <v>158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82</v>
      </c>
      <c r="BK151" s="151">
        <f>ROUND(I151*H151,2)</f>
        <v>0</v>
      </c>
      <c r="BL151" s="17" t="s">
        <v>105</v>
      </c>
      <c r="BM151" s="150" t="s">
        <v>530</v>
      </c>
    </row>
    <row r="152" spans="2:65" s="1" customFormat="1" ht="36">
      <c r="B152" s="32"/>
      <c r="D152" s="153" t="s">
        <v>750</v>
      </c>
      <c r="F152" s="196" t="s">
        <v>3701</v>
      </c>
      <c r="I152" s="197"/>
      <c r="L152" s="32"/>
      <c r="M152" s="198"/>
      <c r="T152" s="56"/>
      <c r="AT152" s="17" t="s">
        <v>750</v>
      </c>
      <c r="AU152" s="17" t="s">
        <v>82</v>
      </c>
    </row>
    <row r="153" spans="2:65" s="1" customFormat="1" ht="16.5" customHeight="1">
      <c r="B153" s="137"/>
      <c r="C153" s="138" t="s">
        <v>253</v>
      </c>
      <c r="D153" s="138" t="s">
        <v>160</v>
      </c>
      <c r="E153" s="139" t="s">
        <v>3702</v>
      </c>
      <c r="F153" s="140" t="s">
        <v>3703</v>
      </c>
      <c r="G153" s="141" t="s">
        <v>3655</v>
      </c>
      <c r="H153" s="142">
        <v>1</v>
      </c>
      <c r="I153" s="143"/>
      <c r="J153" s="144">
        <f>ROUND(I153*H153,2)</f>
        <v>0</v>
      </c>
      <c r="K153" s="145"/>
      <c r="L153" s="32"/>
      <c r="M153" s="146" t="s">
        <v>1</v>
      </c>
      <c r="N153" s="147" t="s">
        <v>40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105</v>
      </c>
      <c r="AT153" s="150" t="s">
        <v>160</v>
      </c>
      <c r="AU153" s="150" t="s">
        <v>82</v>
      </c>
      <c r="AY153" s="17" t="s">
        <v>158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82</v>
      </c>
      <c r="BK153" s="151">
        <f>ROUND(I153*H153,2)</f>
        <v>0</v>
      </c>
      <c r="BL153" s="17" t="s">
        <v>105</v>
      </c>
      <c r="BM153" s="150" t="s">
        <v>540</v>
      </c>
    </row>
    <row r="154" spans="2:65" s="1" customFormat="1" ht="63">
      <c r="B154" s="32"/>
      <c r="D154" s="153" t="s">
        <v>750</v>
      </c>
      <c r="F154" s="196" t="s">
        <v>3704</v>
      </c>
      <c r="I154" s="197"/>
      <c r="L154" s="32"/>
      <c r="M154" s="206"/>
      <c r="N154" s="175"/>
      <c r="O154" s="175"/>
      <c r="P154" s="175"/>
      <c r="Q154" s="175"/>
      <c r="R154" s="175"/>
      <c r="S154" s="175"/>
      <c r="T154" s="207"/>
      <c r="AT154" s="17" t="s">
        <v>750</v>
      </c>
      <c r="AU154" s="17" t="s">
        <v>82</v>
      </c>
    </row>
    <row r="155" spans="2:65" s="1" customFormat="1" ht="7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autoFilter ref="C117:K15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0 - Odstranění skladovací...</vt:lpstr>
      <vt:lpstr>1a - Jízdárna - stavební ...</vt:lpstr>
      <vt:lpstr>1b - Zdravotně technické ...</vt:lpstr>
      <vt:lpstr>1c - Vytápění a vzduchote...</vt:lpstr>
      <vt:lpstr>1d - Silnoproudá elektroi...</vt:lpstr>
      <vt:lpstr>2 - SO 02 Vnitroareálové ...</vt:lpstr>
      <vt:lpstr>3 - SO 03 Venkovní kanali...</vt:lpstr>
      <vt:lpstr>4 - SO 04 Požární nádrž</vt:lpstr>
      <vt:lpstr>5 - SO05 Dešťová kanalizace</vt:lpstr>
      <vt:lpstr>6a - Vnitroareálové rozvo...</vt:lpstr>
      <vt:lpstr>6b - Osvětlení areálu</vt:lpstr>
      <vt:lpstr>7 - SO 07 Přeložka kanali...</vt:lpstr>
      <vt:lpstr>8 - SO 99 Vedlejší a osta...</vt:lpstr>
      <vt:lpstr>'0 - Odstranění skladovací...'!Názvy_tisku</vt:lpstr>
      <vt:lpstr>'1a - Jízdárna - stavební ...'!Názvy_tisku</vt:lpstr>
      <vt:lpstr>'1b - Zdravotně technické ...'!Názvy_tisku</vt:lpstr>
      <vt:lpstr>'1c - Vytápění a vzduchote...'!Názvy_tisku</vt:lpstr>
      <vt:lpstr>'1d - Silnoproudá elektroi...'!Názvy_tisku</vt:lpstr>
      <vt:lpstr>'2 - SO 02 Vnitroareálové ...'!Názvy_tisku</vt:lpstr>
      <vt:lpstr>'3 - SO 03 Venkovní kanali...'!Názvy_tisku</vt:lpstr>
      <vt:lpstr>'4 - SO 04 Požární nádrž'!Názvy_tisku</vt:lpstr>
      <vt:lpstr>'5 - SO05 Dešťová kanalizace'!Názvy_tisku</vt:lpstr>
      <vt:lpstr>'6a - Vnitroareálové rozvo...'!Názvy_tisku</vt:lpstr>
      <vt:lpstr>'6b - Osvětlení areálu'!Názvy_tisku</vt:lpstr>
      <vt:lpstr>'7 - SO 07 Přeložka kanali...'!Názvy_tisku</vt:lpstr>
      <vt:lpstr>'8 - SO 99 Vedlejší a osta...'!Názvy_tisku</vt:lpstr>
      <vt:lpstr>'Rekapitulace stavby'!Názvy_tisku</vt:lpstr>
      <vt:lpstr>'0 - Odstranění skladovací...'!Oblast_tisku</vt:lpstr>
      <vt:lpstr>'1a - Jízdárna - stavební ...'!Oblast_tisku</vt:lpstr>
      <vt:lpstr>'1b - Zdravotně technické ...'!Oblast_tisku</vt:lpstr>
      <vt:lpstr>'1c - Vytápění a vzduchote...'!Oblast_tisku</vt:lpstr>
      <vt:lpstr>'1d - Silnoproudá elektroi...'!Oblast_tisku</vt:lpstr>
      <vt:lpstr>'2 - SO 02 Vnitroareálové ...'!Oblast_tisku</vt:lpstr>
      <vt:lpstr>'3 - SO 03 Venkovní kanali...'!Oblast_tisku</vt:lpstr>
      <vt:lpstr>'4 - SO 04 Požární nádrž'!Oblast_tisku</vt:lpstr>
      <vt:lpstr>'5 - SO05 Dešťová kanalizace'!Oblast_tisku</vt:lpstr>
      <vt:lpstr>'6a - Vnitroareálové rozvo...'!Oblast_tisku</vt:lpstr>
      <vt:lpstr>'6b - Osvětlení areálu'!Oblast_tisku</vt:lpstr>
      <vt:lpstr>'7 - SO 07 Přeložka kanali...'!Oblast_tisku</vt:lpstr>
      <vt:lpstr>'8 - SO 99 Vedlejší a osta...'!Oblast_tisku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2023-09-25T15:04:58Z</dcterms:created>
  <dcterms:modified xsi:type="dcterms:W3CDTF">2023-09-25T15:05:51Z</dcterms:modified>
</cp:coreProperties>
</file>